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" windowHeight="1185"/>
  </bookViews>
  <sheets>
    <sheet name="Смета по ТСН-2001" sheetId="6" r:id="rId1"/>
    <sheet name="Source" sheetId="1" r:id="rId2"/>
    <sheet name="SourceObSm" sheetId="2" r:id="rId3"/>
    <sheet name="SmtRes" sheetId="3" r:id="rId4"/>
    <sheet name="EtalonRes" sheetId="4" r:id="rId5"/>
    <sheet name="SrcKA" sheetId="5" r:id="rId6"/>
  </sheets>
  <definedNames>
    <definedName name="_xlnm.Print_Titles" localSheetId="0">'Смета по ТСН-2001'!$19:$19</definedName>
    <definedName name="_xlnm.Print_Area" localSheetId="0">'Смета по ТСН-2001'!$A$1:$K$445</definedName>
  </definedNames>
  <calcPr calcId="145621" iterate="1"/>
</workbook>
</file>

<file path=xl/calcChain.xml><?xml version="1.0" encoding="utf-8"?>
<calcChain xmlns="http://schemas.openxmlformats.org/spreadsheetml/2006/main">
  <c r="C436" i="6" l="1"/>
  <c r="C435" i="6"/>
  <c r="J14" i="6"/>
  <c r="I14" i="6"/>
  <c r="I434" i="6"/>
  <c r="J434" i="6"/>
  <c r="I433" i="6"/>
  <c r="J433" i="6"/>
  <c r="H428" i="6"/>
  <c r="G428" i="6"/>
  <c r="E428" i="6"/>
  <c r="J427" i="6"/>
  <c r="E427" i="6"/>
  <c r="J426" i="6"/>
  <c r="E426" i="6"/>
  <c r="J425" i="6"/>
  <c r="H425" i="6"/>
  <c r="G425" i="6"/>
  <c r="F425" i="6"/>
  <c r="D423" i="6"/>
  <c r="B423" i="6"/>
  <c r="H420" i="6"/>
  <c r="G420" i="6"/>
  <c r="E420" i="6"/>
  <c r="J419" i="6"/>
  <c r="E419" i="6"/>
  <c r="J418" i="6"/>
  <c r="E418" i="6"/>
  <c r="J417" i="6"/>
  <c r="E417" i="6"/>
  <c r="J416" i="6"/>
  <c r="H416" i="6"/>
  <c r="F416" i="6"/>
  <c r="D416" i="6"/>
  <c r="B416" i="6"/>
  <c r="J415" i="6"/>
  <c r="H415" i="6"/>
  <c r="G415" i="6"/>
  <c r="F415" i="6"/>
  <c r="J414" i="6"/>
  <c r="H414" i="6"/>
  <c r="G414" i="6"/>
  <c r="F414" i="6"/>
  <c r="J413" i="6"/>
  <c r="H413" i="6"/>
  <c r="G413" i="6"/>
  <c r="F413" i="6"/>
  <c r="J412" i="6"/>
  <c r="H412" i="6"/>
  <c r="G412" i="6"/>
  <c r="F412" i="6"/>
  <c r="D410" i="6"/>
  <c r="B410" i="6"/>
  <c r="H407" i="6"/>
  <c r="G407" i="6"/>
  <c r="E407" i="6"/>
  <c r="J406" i="6"/>
  <c r="E406" i="6"/>
  <c r="J405" i="6"/>
  <c r="E405" i="6"/>
  <c r="J404" i="6"/>
  <c r="H404" i="6"/>
  <c r="F404" i="6"/>
  <c r="D404" i="6"/>
  <c r="B404" i="6"/>
  <c r="J403" i="6"/>
  <c r="H403" i="6"/>
  <c r="G403" i="6"/>
  <c r="F403" i="6"/>
  <c r="J402" i="6"/>
  <c r="H402" i="6"/>
  <c r="G402" i="6"/>
  <c r="F402" i="6"/>
  <c r="D400" i="6"/>
  <c r="B400" i="6"/>
  <c r="H397" i="6"/>
  <c r="G397" i="6"/>
  <c r="E397" i="6"/>
  <c r="J396" i="6"/>
  <c r="E396" i="6"/>
  <c r="J395" i="6"/>
  <c r="E395" i="6"/>
  <c r="J394" i="6"/>
  <c r="H394" i="6"/>
  <c r="F394" i="6"/>
  <c r="D394" i="6"/>
  <c r="B394" i="6"/>
  <c r="J393" i="6"/>
  <c r="H393" i="6"/>
  <c r="G393" i="6"/>
  <c r="F393" i="6"/>
  <c r="J392" i="6"/>
  <c r="H392" i="6"/>
  <c r="G392" i="6"/>
  <c r="F392" i="6"/>
  <c r="J391" i="6"/>
  <c r="H391" i="6"/>
  <c r="G391" i="6"/>
  <c r="F391" i="6"/>
  <c r="D389" i="6"/>
  <c r="B389" i="6"/>
  <c r="H386" i="6"/>
  <c r="G386" i="6"/>
  <c r="E386" i="6"/>
  <c r="J385" i="6"/>
  <c r="E385" i="6"/>
  <c r="J384" i="6"/>
  <c r="E384" i="6"/>
  <c r="J383" i="6"/>
  <c r="E383" i="6"/>
  <c r="J382" i="6"/>
  <c r="H382" i="6"/>
  <c r="F382" i="6"/>
  <c r="D382" i="6"/>
  <c r="B382" i="6"/>
  <c r="J381" i="6"/>
  <c r="H381" i="6"/>
  <c r="G381" i="6"/>
  <c r="F381" i="6"/>
  <c r="J380" i="6"/>
  <c r="H380" i="6"/>
  <c r="G380" i="6"/>
  <c r="F380" i="6"/>
  <c r="J379" i="6"/>
  <c r="H379" i="6"/>
  <c r="G379" i="6"/>
  <c r="F379" i="6"/>
  <c r="J378" i="6"/>
  <c r="H378" i="6"/>
  <c r="G378" i="6"/>
  <c r="F378" i="6"/>
  <c r="D376" i="6"/>
  <c r="B376" i="6"/>
  <c r="H373" i="6"/>
  <c r="G373" i="6"/>
  <c r="E373" i="6"/>
  <c r="J372" i="6"/>
  <c r="E372" i="6"/>
  <c r="J371" i="6"/>
  <c r="E371" i="6"/>
  <c r="J370" i="6"/>
  <c r="E370" i="6"/>
  <c r="J369" i="6"/>
  <c r="H369" i="6"/>
  <c r="F369" i="6"/>
  <c r="D369" i="6"/>
  <c r="B369" i="6"/>
  <c r="J368" i="6"/>
  <c r="H368" i="6"/>
  <c r="F368" i="6"/>
  <c r="D368" i="6"/>
  <c r="B368" i="6"/>
  <c r="J367" i="6"/>
  <c r="H367" i="6"/>
  <c r="G367" i="6"/>
  <c r="F367" i="6"/>
  <c r="J366" i="6"/>
  <c r="H366" i="6"/>
  <c r="G366" i="6"/>
  <c r="F366" i="6"/>
  <c r="J365" i="6"/>
  <c r="H365" i="6"/>
  <c r="G365" i="6"/>
  <c r="F365" i="6"/>
  <c r="J364" i="6"/>
  <c r="H364" i="6"/>
  <c r="G364" i="6"/>
  <c r="F364" i="6"/>
  <c r="D362" i="6"/>
  <c r="B362" i="6"/>
  <c r="H359" i="6"/>
  <c r="G359" i="6"/>
  <c r="E359" i="6"/>
  <c r="J358" i="6"/>
  <c r="E358" i="6"/>
  <c r="J357" i="6"/>
  <c r="E357" i="6"/>
  <c r="J356" i="6"/>
  <c r="E356" i="6"/>
  <c r="J355" i="6"/>
  <c r="H355" i="6"/>
  <c r="F355" i="6"/>
  <c r="D355" i="6"/>
  <c r="B355" i="6"/>
  <c r="J354" i="6"/>
  <c r="H354" i="6"/>
  <c r="G354" i="6"/>
  <c r="F354" i="6"/>
  <c r="J353" i="6"/>
  <c r="H353" i="6"/>
  <c r="G353" i="6"/>
  <c r="F353" i="6"/>
  <c r="J352" i="6"/>
  <c r="H352" i="6"/>
  <c r="G352" i="6"/>
  <c r="F352" i="6"/>
  <c r="J351" i="6"/>
  <c r="H351" i="6"/>
  <c r="G351" i="6"/>
  <c r="F351" i="6"/>
  <c r="D349" i="6"/>
  <c r="B349" i="6"/>
  <c r="H346" i="6"/>
  <c r="G346" i="6"/>
  <c r="E346" i="6"/>
  <c r="J345" i="6"/>
  <c r="E345" i="6"/>
  <c r="J344" i="6"/>
  <c r="E344" i="6"/>
  <c r="J343" i="6"/>
  <c r="E343" i="6"/>
  <c r="J342" i="6"/>
  <c r="H342" i="6"/>
  <c r="G342" i="6"/>
  <c r="F342" i="6"/>
  <c r="J341" i="6"/>
  <c r="H341" i="6"/>
  <c r="G341" i="6"/>
  <c r="F341" i="6"/>
  <c r="J340" i="6"/>
  <c r="H340" i="6"/>
  <c r="G340" i="6"/>
  <c r="F340" i="6"/>
  <c r="J339" i="6"/>
  <c r="H339" i="6"/>
  <c r="G339" i="6"/>
  <c r="F339" i="6"/>
  <c r="D337" i="6"/>
  <c r="B337" i="6"/>
  <c r="H334" i="6"/>
  <c r="G334" i="6"/>
  <c r="E334" i="6"/>
  <c r="J333" i="6"/>
  <c r="E333" i="6"/>
  <c r="J332" i="6"/>
  <c r="E332" i="6"/>
  <c r="J331" i="6"/>
  <c r="H331" i="6"/>
  <c r="F331" i="6"/>
  <c r="D331" i="6"/>
  <c r="B331" i="6"/>
  <c r="J330" i="6"/>
  <c r="H330" i="6"/>
  <c r="F330" i="6"/>
  <c r="D330" i="6"/>
  <c r="B330" i="6"/>
  <c r="J329" i="6"/>
  <c r="H329" i="6"/>
  <c r="G329" i="6"/>
  <c r="F329" i="6"/>
  <c r="J328" i="6"/>
  <c r="H328" i="6"/>
  <c r="G328" i="6"/>
  <c r="F328" i="6"/>
  <c r="D326" i="6"/>
  <c r="B326" i="6"/>
  <c r="H323" i="6"/>
  <c r="G323" i="6"/>
  <c r="E323" i="6"/>
  <c r="J322" i="6"/>
  <c r="E322" i="6"/>
  <c r="J321" i="6"/>
  <c r="E321" i="6"/>
  <c r="J320" i="6"/>
  <c r="E320" i="6"/>
  <c r="J319" i="6"/>
  <c r="H319" i="6"/>
  <c r="G319" i="6"/>
  <c r="F319" i="6"/>
  <c r="J318" i="6"/>
  <c r="H318" i="6"/>
  <c r="G318" i="6"/>
  <c r="F318" i="6"/>
  <c r="J317" i="6"/>
  <c r="H317" i="6"/>
  <c r="G317" i="6"/>
  <c r="F317" i="6"/>
  <c r="J316" i="6"/>
  <c r="H316" i="6"/>
  <c r="G316" i="6"/>
  <c r="F316" i="6"/>
  <c r="D314" i="6"/>
  <c r="B314" i="6"/>
  <c r="H311" i="6"/>
  <c r="G311" i="6"/>
  <c r="E311" i="6"/>
  <c r="J310" i="6"/>
  <c r="E310" i="6"/>
  <c r="J309" i="6"/>
  <c r="E309" i="6"/>
  <c r="J308" i="6"/>
  <c r="E308" i="6"/>
  <c r="J307" i="6"/>
  <c r="H307" i="6"/>
  <c r="F307" i="6"/>
  <c r="D307" i="6"/>
  <c r="B307" i="6"/>
  <c r="J306" i="6"/>
  <c r="H306" i="6"/>
  <c r="G306" i="6"/>
  <c r="F306" i="6"/>
  <c r="J305" i="6"/>
  <c r="H305" i="6"/>
  <c r="G305" i="6"/>
  <c r="F305" i="6"/>
  <c r="J304" i="6"/>
  <c r="H304" i="6"/>
  <c r="G304" i="6"/>
  <c r="F304" i="6"/>
  <c r="J303" i="6"/>
  <c r="H303" i="6"/>
  <c r="G303" i="6"/>
  <c r="F303" i="6"/>
  <c r="D301" i="6"/>
  <c r="B301" i="6"/>
  <c r="H298" i="6"/>
  <c r="G298" i="6"/>
  <c r="E298" i="6"/>
  <c r="J297" i="6"/>
  <c r="E297" i="6"/>
  <c r="J296" i="6"/>
  <c r="E296" i="6"/>
  <c r="J295" i="6"/>
  <c r="E295" i="6"/>
  <c r="J294" i="6"/>
  <c r="H294" i="6"/>
  <c r="F294" i="6"/>
  <c r="D294" i="6"/>
  <c r="B294" i="6"/>
  <c r="J293" i="6"/>
  <c r="H293" i="6"/>
  <c r="F293" i="6"/>
  <c r="D293" i="6"/>
  <c r="B293" i="6"/>
  <c r="J292" i="6"/>
  <c r="H292" i="6"/>
  <c r="F292" i="6"/>
  <c r="D292" i="6"/>
  <c r="B292" i="6"/>
  <c r="J291" i="6"/>
  <c r="H291" i="6"/>
  <c r="F291" i="6"/>
  <c r="D291" i="6"/>
  <c r="B291" i="6"/>
  <c r="J290" i="6"/>
  <c r="H290" i="6"/>
  <c r="G290" i="6"/>
  <c r="F290" i="6"/>
  <c r="J289" i="6"/>
  <c r="H289" i="6"/>
  <c r="G289" i="6"/>
  <c r="F289" i="6"/>
  <c r="J288" i="6"/>
  <c r="H288" i="6"/>
  <c r="G288" i="6"/>
  <c r="F288" i="6"/>
  <c r="J287" i="6"/>
  <c r="H287" i="6"/>
  <c r="G287" i="6"/>
  <c r="F287" i="6"/>
  <c r="D285" i="6"/>
  <c r="B285" i="6"/>
  <c r="H282" i="6"/>
  <c r="G282" i="6"/>
  <c r="E282" i="6"/>
  <c r="J281" i="6"/>
  <c r="E281" i="6"/>
  <c r="J280" i="6"/>
  <c r="E280" i="6"/>
  <c r="J279" i="6"/>
  <c r="H279" i="6"/>
  <c r="G279" i="6"/>
  <c r="F279" i="6"/>
  <c r="E278" i="6"/>
  <c r="D278" i="6"/>
  <c r="B278" i="6"/>
  <c r="H275" i="6"/>
  <c r="G275" i="6"/>
  <c r="E275" i="6"/>
  <c r="J274" i="6"/>
  <c r="E274" i="6"/>
  <c r="J273" i="6"/>
  <c r="E273" i="6"/>
  <c r="J272" i="6"/>
  <c r="E272" i="6"/>
  <c r="J271" i="6"/>
  <c r="H271" i="6"/>
  <c r="G271" i="6"/>
  <c r="F271" i="6"/>
  <c r="J270" i="6"/>
  <c r="H270" i="6"/>
  <c r="G270" i="6"/>
  <c r="F270" i="6"/>
  <c r="J269" i="6"/>
  <c r="H269" i="6"/>
  <c r="G269" i="6"/>
  <c r="F269" i="6"/>
  <c r="J268" i="6"/>
  <c r="H268" i="6"/>
  <c r="G268" i="6"/>
  <c r="F268" i="6"/>
  <c r="D266" i="6"/>
  <c r="B266" i="6"/>
  <c r="H263" i="6"/>
  <c r="G263" i="6"/>
  <c r="E263" i="6"/>
  <c r="J262" i="6"/>
  <c r="E262" i="6"/>
  <c r="J261" i="6"/>
  <c r="E261" i="6"/>
  <c r="J260" i="6"/>
  <c r="E260" i="6"/>
  <c r="J259" i="6"/>
  <c r="H259" i="6"/>
  <c r="F259" i="6"/>
  <c r="D259" i="6"/>
  <c r="B259" i="6"/>
  <c r="J258" i="6"/>
  <c r="H258" i="6"/>
  <c r="G258" i="6"/>
  <c r="F258" i="6"/>
  <c r="J257" i="6"/>
  <c r="H257" i="6"/>
  <c r="G257" i="6"/>
  <c r="F257" i="6"/>
  <c r="J256" i="6"/>
  <c r="H256" i="6"/>
  <c r="G256" i="6"/>
  <c r="F256" i="6"/>
  <c r="D254" i="6"/>
  <c r="B254" i="6"/>
  <c r="H251" i="6"/>
  <c r="G251" i="6"/>
  <c r="E251" i="6"/>
  <c r="J250" i="6"/>
  <c r="E250" i="6"/>
  <c r="J249" i="6"/>
  <c r="E249" i="6"/>
  <c r="J248" i="6"/>
  <c r="E248" i="6"/>
  <c r="J247" i="6"/>
  <c r="H247" i="6"/>
  <c r="F247" i="6"/>
  <c r="D247" i="6"/>
  <c r="B247" i="6"/>
  <c r="J246" i="6"/>
  <c r="H246" i="6"/>
  <c r="F246" i="6"/>
  <c r="D246" i="6"/>
  <c r="B246" i="6"/>
  <c r="J245" i="6"/>
  <c r="H245" i="6"/>
  <c r="F245" i="6"/>
  <c r="D245" i="6"/>
  <c r="B245" i="6"/>
  <c r="J244" i="6"/>
  <c r="H244" i="6"/>
  <c r="F244" i="6"/>
  <c r="D244" i="6"/>
  <c r="B244" i="6"/>
  <c r="J243" i="6"/>
  <c r="H243" i="6"/>
  <c r="F243" i="6"/>
  <c r="D243" i="6"/>
  <c r="B243" i="6"/>
  <c r="J242" i="6"/>
  <c r="H242" i="6"/>
  <c r="G242" i="6"/>
  <c r="F242" i="6"/>
  <c r="J241" i="6"/>
  <c r="H241" i="6"/>
  <c r="G241" i="6"/>
  <c r="F241" i="6"/>
  <c r="J240" i="6"/>
  <c r="H240" i="6"/>
  <c r="G240" i="6"/>
  <c r="F240" i="6"/>
  <c r="J239" i="6"/>
  <c r="H239" i="6"/>
  <c r="G239" i="6"/>
  <c r="F239" i="6"/>
  <c r="D237" i="6"/>
  <c r="B237" i="6"/>
  <c r="H234" i="6"/>
  <c r="G234" i="6"/>
  <c r="E234" i="6"/>
  <c r="J233" i="6"/>
  <c r="E233" i="6"/>
  <c r="J232" i="6"/>
  <c r="E232" i="6"/>
  <c r="J231" i="6"/>
  <c r="H231" i="6"/>
  <c r="F231" i="6"/>
  <c r="D231" i="6"/>
  <c r="B231" i="6"/>
  <c r="J230" i="6"/>
  <c r="H230" i="6"/>
  <c r="G230" i="6"/>
  <c r="F230" i="6"/>
  <c r="E229" i="6"/>
  <c r="D229" i="6"/>
  <c r="B229" i="6"/>
  <c r="H226" i="6"/>
  <c r="G226" i="6"/>
  <c r="E226" i="6"/>
  <c r="J225" i="6"/>
  <c r="E225" i="6"/>
  <c r="J224" i="6"/>
  <c r="E224" i="6"/>
  <c r="J223" i="6"/>
  <c r="E223" i="6"/>
  <c r="J222" i="6"/>
  <c r="H222" i="6"/>
  <c r="F222" i="6"/>
  <c r="D222" i="6"/>
  <c r="B222" i="6"/>
  <c r="J221" i="6"/>
  <c r="H221" i="6"/>
  <c r="G221" i="6"/>
  <c r="F221" i="6"/>
  <c r="J220" i="6"/>
  <c r="H220" i="6"/>
  <c r="G220" i="6"/>
  <c r="F220" i="6"/>
  <c r="J219" i="6"/>
  <c r="H219" i="6"/>
  <c r="G219" i="6"/>
  <c r="F219" i="6"/>
  <c r="J218" i="6"/>
  <c r="H218" i="6"/>
  <c r="G218" i="6"/>
  <c r="F218" i="6"/>
  <c r="E217" i="6"/>
  <c r="D217" i="6"/>
  <c r="B217" i="6"/>
  <c r="H214" i="6"/>
  <c r="G214" i="6"/>
  <c r="E214" i="6"/>
  <c r="J213" i="6"/>
  <c r="E213" i="6"/>
  <c r="J212" i="6"/>
  <c r="E212" i="6"/>
  <c r="J211" i="6"/>
  <c r="H211" i="6"/>
  <c r="F211" i="6"/>
  <c r="D211" i="6"/>
  <c r="B211" i="6"/>
  <c r="J210" i="6"/>
  <c r="H210" i="6"/>
  <c r="G210" i="6"/>
  <c r="F210" i="6"/>
  <c r="J209" i="6"/>
  <c r="H209" i="6"/>
  <c r="G209" i="6"/>
  <c r="F209" i="6"/>
  <c r="J208" i="6"/>
  <c r="H208" i="6"/>
  <c r="G208" i="6"/>
  <c r="F208" i="6"/>
  <c r="D206" i="6"/>
  <c r="B206" i="6"/>
  <c r="H203" i="6"/>
  <c r="G203" i="6"/>
  <c r="E203" i="6"/>
  <c r="J202" i="6"/>
  <c r="E202" i="6"/>
  <c r="J201" i="6"/>
  <c r="E201" i="6"/>
  <c r="J200" i="6"/>
  <c r="H200" i="6"/>
  <c r="F200" i="6"/>
  <c r="D200" i="6"/>
  <c r="B200" i="6"/>
  <c r="J199" i="6"/>
  <c r="H199" i="6"/>
  <c r="F199" i="6"/>
  <c r="D199" i="6"/>
  <c r="B199" i="6"/>
  <c r="J198" i="6"/>
  <c r="H198" i="6"/>
  <c r="G198" i="6"/>
  <c r="F198" i="6"/>
  <c r="J197" i="6"/>
  <c r="H197" i="6"/>
  <c r="G197" i="6"/>
  <c r="F197" i="6"/>
  <c r="E196" i="6"/>
  <c r="D196" i="6"/>
  <c r="B196" i="6"/>
  <c r="H193" i="6"/>
  <c r="G193" i="6"/>
  <c r="E193" i="6"/>
  <c r="J192" i="6"/>
  <c r="E192" i="6"/>
  <c r="J191" i="6"/>
  <c r="E191" i="6"/>
  <c r="J190" i="6"/>
  <c r="E190" i="6"/>
  <c r="J189" i="6"/>
  <c r="H189" i="6"/>
  <c r="F189" i="6"/>
  <c r="D189" i="6"/>
  <c r="B189" i="6"/>
  <c r="J188" i="6"/>
  <c r="H188" i="6"/>
  <c r="F188" i="6"/>
  <c r="D188" i="6"/>
  <c r="B188" i="6"/>
  <c r="J187" i="6"/>
  <c r="H187" i="6"/>
  <c r="G187" i="6"/>
  <c r="F187" i="6"/>
  <c r="J186" i="6"/>
  <c r="H186" i="6"/>
  <c r="G186" i="6"/>
  <c r="F186" i="6"/>
  <c r="J185" i="6"/>
  <c r="H185" i="6"/>
  <c r="G185" i="6"/>
  <c r="F185" i="6"/>
  <c r="J184" i="6"/>
  <c r="H184" i="6"/>
  <c r="G184" i="6"/>
  <c r="F184" i="6"/>
  <c r="D182" i="6"/>
  <c r="B182" i="6"/>
  <c r="H179" i="6"/>
  <c r="G179" i="6"/>
  <c r="E179" i="6"/>
  <c r="J178" i="6"/>
  <c r="E178" i="6"/>
  <c r="J177" i="6"/>
  <c r="E177" i="6"/>
  <c r="J176" i="6"/>
  <c r="E176" i="6"/>
  <c r="J175" i="6"/>
  <c r="H175" i="6"/>
  <c r="G175" i="6"/>
  <c r="F175" i="6"/>
  <c r="J174" i="6"/>
  <c r="H174" i="6"/>
  <c r="G174" i="6"/>
  <c r="F174" i="6"/>
  <c r="J173" i="6"/>
  <c r="H173" i="6"/>
  <c r="G173" i="6"/>
  <c r="F173" i="6"/>
  <c r="J172" i="6"/>
  <c r="H172" i="6"/>
  <c r="G172" i="6"/>
  <c r="F172" i="6"/>
  <c r="E171" i="6"/>
  <c r="D171" i="6"/>
  <c r="B171" i="6"/>
  <c r="H168" i="6"/>
  <c r="G168" i="6"/>
  <c r="E168" i="6"/>
  <c r="J167" i="6"/>
  <c r="E167" i="6"/>
  <c r="J166" i="6"/>
  <c r="E166" i="6"/>
  <c r="J165" i="6"/>
  <c r="E165" i="6"/>
  <c r="J164" i="6"/>
  <c r="H164" i="6"/>
  <c r="F164" i="6"/>
  <c r="D164" i="6"/>
  <c r="B164" i="6"/>
  <c r="J163" i="6"/>
  <c r="H163" i="6"/>
  <c r="F163" i="6"/>
  <c r="D163" i="6"/>
  <c r="B163" i="6"/>
  <c r="J162" i="6"/>
  <c r="H162" i="6"/>
  <c r="G162" i="6"/>
  <c r="F162" i="6"/>
  <c r="J161" i="6"/>
  <c r="H161" i="6"/>
  <c r="G161" i="6"/>
  <c r="F161" i="6"/>
  <c r="J160" i="6"/>
  <c r="H160" i="6"/>
  <c r="G160" i="6"/>
  <c r="F160" i="6"/>
  <c r="J159" i="6"/>
  <c r="H159" i="6"/>
  <c r="G159" i="6"/>
  <c r="F159" i="6"/>
  <c r="D157" i="6"/>
  <c r="B157" i="6"/>
  <c r="H154" i="6"/>
  <c r="G154" i="6"/>
  <c r="E154" i="6"/>
  <c r="J153" i="6"/>
  <c r="E153" i="6"/>
  <c r="J152" i="6"/>
  <c r="E152" i="6"/>
  <c r="J151" i="6"/>
  <c r="E151" i="6"/>
  <c r="J150" i="6"/>
  <c r="H150" i="6"/>
  <c r="F150" i="6"/>
  <c r="D150" i="6"/>
  <c r="B150" i="6"/>
  <c r="J149" i="6"/>
  <c r="H149" i="6"/>
  <c r="F149" i="6"/>
  <c r="D149" i="6"/>
  <c r="B149" i="6"/>
  <c r="J148" i="6"/>
  <c r="H148" i="6"/>
  <c r="G148" i="6"/>
  <c r="F148" i="6"/>
  <c r="J147" i="6"/>
  <c r="H147" i="6"/>
  <c r="G147" i="6"/>
  <c r="F147" i="6"/>
  <c r="J146" i="6"/>
  <c r="H146" i="6"/>
  <c r="G146" i="6"/>
  <c r="F146" i="6"/>
  <c r="J145" i="6"/>
  <c r="H145" i="6"/>
  <c r="G145" i="6"/>
  <c r="F145" i="6"/>
  <c r="D143" i="6"/>
  <c r="B143" i="6"/>
  <c r="H140" i="6"/>
  <c r="G140" i="6"/>
  <c r="E140" i="6"/>
  <c r="J139" i="6"/>
  <c r="E139" i="6"/>
  <c r="J138" i="6"/>
  <c r="E138" i="6"/>
  <c r="J137" i="6"/>
  <c r="E137" i="6"/>
  <c r="J136" i="6"/>
  <c r="H136" i="6"/>
  <c r="F136" i="6"/>
  <c r="D136" i="6"/>
  <c r="B136" i="6"/>
  <c r="J135" i="6"/>
  <c r="H135" i="6"/>
  <c r="G135" i="6"/>
  <c r="F135" i="6"/>
  <c r="J134" i="6"/>
  <c r="H134" i="6"/>
  <c r="G134" i="6"/>
  <c r="F134" i="6"/>
  <c r="J133" i="6"/>
  <c r="H133" i="6"/>
  <c r="G133" i="6"/>
  <c r="F133" i="6"/>
  <c r="J132" i="6"/>
  <c r="H132" i="6"/>
  <c r="G132" i="6"/>
  <c r="F132" i="6"/>
  <c r="E131" i="6"/>
  <c r="D131" i="6"/>
  <c r="B131" i="6"/>
  <c r="H128" i="6"/>
  <c r="G128" i="6"/>
  <c r="E128" i="6"/>
  <c r="J127" i="6"/>
  <c r="E127" i="6"/>
  <c r="J126" i="6"/>
  <c r="E126" i="6"/>
  <c r="J125" i="6"/>
  <c r="H125" i="6"/>
  <c r="G125" i="6"/>
  <c r="F125" i="6"/>
  <c r="D123" i="6"/>
  <c r="B123" i="6"/>
  <c r="H120" i="6"/>
  <c r="G120" i="6"/>
  <c r="E120" i="6"/>
  <c r="J119" i="6"/>
  <c r="E119" i="6"/>
  <c r="J118" i="6"/>
  <c r="E118" i="6"/>
  <c r="J117" i="6"/>
  <c r="H117" i="6"/>
  <c r="G117" i="6"/>
  <c r="F117" i="6"/>
  <c r="D115" i="6"/>
  <c r="B115" i="6"/>
  <c r="H112" i="6"/>
  <c r="G112" i="6"/>
  <c r="E112" i="6"/>
  <c r="J111" i="6"/>
  <c r="E111" i="6"/>
  <c r="J110" i="6"/>
  <c r="E110" i="6"/>
  <c r="J109" i="6"/>
  <c r="E109" i="6"/>
  <c r="J108" i="6"/>
  <c r="H108" i="6"/>
  <c r="G108" i="6"/>
  <c r="F108" i="6"/>
  <c r="J107" i="6"/>
  <c r="H107" i="6"/>
  <c r="G107" i="6"/>
  <c r="F107" i="6"/>
  <c r="J106" i="6"/>
  <c r="H106" i="6"/>
  <c r="G106" i="6"/>
  <c r="F106" i="6"/>
  <c r="D104" i="6"/>
  <c r="B104" i="6"/>
  <c r="J101" i="6"/>
  <c r="H101" i="6"/>
  <c r="G101" i="6"/>
  <c r="F101" i="6"/>
  <c r="E100" i="6"/>
  <c r="D100" i="6"/>
  <c r="B100" i="6"/>
  <c r="J97" i="6"/>
  <c r="H97" i="6"/>
  <c r="G97" i="6"/>
  <c r="F97" i="6"/>
  <c r="E96" i="6"/>
  <c r="D96" i="6"/>
  <c r="B96" i="6"/>
  <c r="J93" i="6"/>
  <c r="E93" i="6"/>
  <c r="J92" i="6"/>
  <c r="H92" i="6"/>
  <c r="G92" i="6"/>
  <c r="F92" i="6"/>
  <c r="J91" i="6"/>
  <c r="H91" i="6"/>
  <c r="G91" i="6"/>
  <c r="F91" i="6"/>
  <c r="E90" i="6"/>
  <c r="D90" i="6"/>
  <c r="B90" i="6"/>
  <c r="H87" i="6"/>
  <c r="G87" i="6"/>
  <c r="E87" i="6"/>
  <c r="J86" i="6"/>
  <c r="E86" i="6"/>
  <c r="J85" i="6"/>
  <c r="E85" i="6"/>
  <c r="J84" i="6"/>
  <c r="H84" i="6"/>
  <c r="G84" i="6"/>
  <c r="F84" i="6"/>
  <c r="D82" i="6"/>
  <c r="B82" i="6"/>
  <c r="H79" i="6"/>
  <c r="G79" i="6"/>
  <c r="E79" i="6"/>
  <c r="J78" i="6"/>
  <c r="E78" i="6"/>
  <c r="J77" i="6"/>
  <c r="E77" i="6"/>
  <c r="J76" i="6"/>
  <c r="E76" i="6"/>
  <c r="J75" i="6"/>
  <c r="H75" i="6"/>
  <c r="G75" i="6"/>
  <c r="F75" i="6"/>
  <c r="J74" i="6"/>
  <c r="H74" i="6"/>
  <c r="G74" i="6"/>
  <c r="F74" i="6"/>
  <c r="J73" i="6"/>
  <c r="H73" i="6"/>
  <c r="G73" i="6"/>
  <c r="F73" i="6"/>
  <c r="D71" i="6"/>
  <c r="B71" i="6"/>
  <c r="J68" i="6"/>
  <c r="H68" i="6"/>
  <c r="G68" i="6"/>
  <c r="F68" i="6"/>
  <c r="E67" i="6"/>
  <c r="D67" i="6"/>
  <c r="B67" i="6"/>
  <c r="J64" i="6"/>
  <c r="H64" i="6"/>
  <c r="G64" i="6"/>
  <c r="F64" i="6"/>
  <c r="E63" i="6"/>
  <c r="D63" i="6"/>
  <c r="B63" i="6"/>
  <c r="J60" i="6"/>
  <c r="E60" i="6"/>
  <c r="J59" i="6"/>
  <c r="H59" i="6"/>
  <c r="G59" i="6"/>
  <c r="F59" i="6"/>
  <c r="J58" i="6"/>
  <c r="H58" i="6"/>
  <c r="G58" i="6"/>
  <c r="F58" i="6"/>
  <c r="E57" i="6"/>
  <c r="D57" i="6"/>
  <c r="B57" i="6"/>
  <c r="H54" i="6"/>
  <c r="G54" i="6"/>
  <c r="E54" i="6"/>
  <c r="J53" i="6"/>
  <c r="E53" i="6"/>
  <c r="J52" i="6"/>
  <c r="E52" i="6"/>
  <c r="J51" i="6"/>
  <c r="E51" i="6"/>
  <c r="J50" i="6"/>
  <c r="H50" i="6"/>
  <c r="G50" i="6"/>
  <c r="F50" i="6"/>
  <c r="J49" i="6"/>
  <c r="H49" i="6"/>
  <c r="G49" i="6"/>
  <c r="F49" i="6"/>
  <c r="J48" i="6"/>
  <c r="H48" i="6"/>
  <c r="G48" i="6"/>
  <c r="F48" i="6"/>
  <c r="D46" i="6"/>
  <c r="B46" i="6"/>
  <c r="J43" i="6"/>
  <c r="H43" i="6"/>
  <c r="G43" i="6"/>
  <c r="F43" i="6"/>
  <c r="E42" i="6"/>
  <c r="D42" i="6"/>
  <c r="B42" i="6"/>
  <c r="J39" i="6"/>
  <c r="H39" i="6"/>
  <c r="G39" i="6"/>
  <c r="F39" i="6"/>
  <c r="E38" i="6"/>
  <c r="D38" i="6"/>
  <c r="B38" i="6"/>
  <c r="J35" i="6"/>
  <c r="E35" i="6"/>
  <c r="J34" i="6"/>
  <c r="H34" i="6"/>
  <c r="G34" i="6"/>
  <c r="F34" i="6"/>
  <c r="J33" i="6"/>
  <c r="H33" i="6"/>
  <c r="G33" i="6"/>
  <c r="F33" i="6"/>
  <c r="E32" i="6"/>
  <c r="D32" i="6"/>
  <c r="B32" i="6"/>
  <c r="H29" i="6"/>
  <c r="G29" i="6"/>
  <c r="E29" i="6"/>
  <c r="J28" i="6"/>
  <c r="E28" i="6"/>
  <c r="J27" i="6"/>
  <c r="E27" i="6"/>
  <c r="J26" i="6"/>
  <c r="E26" i="6"/>
  <c r="J25" i="6"/>
  <c r="H25" i="6"/>
  <c r="G25" i="6"/>
  <c r="F25" i="6"/>
  <c r="J24" i="6"/>
  <c r="H24" i="6"/>
  <c r="G24" i="6"/>
  <c r="F24" i="6"/>
  <c r="J23" i="6"/>
  <c r="H23" i="6"/>
  <c r="G23" i="6"/>
  <c r="F23" i="6"/>
  <c r="E22" i="6"/>
  <c r="D22" i="6"/>
  <c r="B22" i="6"/>
  <c r="A9" i="6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1" i="3"/>
  <c r="Y1" i="3"/>
  <c r="CX1" i="3" s="1"/>
  <c r="CY1" i="3"/>
  <c r="CZ1" i="3"/>
  <c r="DB1" i="3" s="1"/>
  <c r="DA1" i="3"/>
  <c r="DC1" i="3"/>
  <c r="A2" i="3"/>
  <c r="Y2" i="3"/>
  <c r="CX2" i="3" s="1"/>
  <c r="CY2" i="3"/>
  <c r="CZ2" i="3"/>
  <c r="DB2" i="3" s="1"/>
  <c r="DA2" i="3"/>
  <c r="DC2" i="3"/>
  <c r="A3" i="3"/>
  <c r="Y3" i="3"/>
  <c r="CX3" i="3"/>
  <c r="DF3" i="3" s="1"/>
  <c r="CY3" i="3"/>
  <c r="CZ3" i="3"/>
  <c r="DA3" i="3"/>
  <c r="DB3" i="3"/>
  <c r="DC3" i="3"/>
  <c r="A4" i="3"/>
  <c r="Y4" i="3"/>
  <c r="CX4" i="3" s="1"/>
  <c r="CY4" i="3"/>
  <c r="CZ4" i="3"/>
  <c r="DA4" i="3"/>
  <c r="DB4" i="3"/>
  <c r="DC4" i="3"/>
  <c r="A5" i="3"/>
  <c r="Y5" i="3"/>
  <c r="CX5" i="3" s="1"/>
  <c r="CY5" i="3"/>
  <c r="CZ5" i="3"/>
  <c r="DB5" i="3" s="1"/>
  <c r="DA5" i="3"/>
  <c r="DC5" i="3"/>
  <c r="A6" i="3"/>
  <c r="Y6" i="3"/>
  <c r="CX6" i="3" s="1"/>
  <c r="CY6" i="3"/>
  <c r="CZ6" i="3"/>
  <c r="DA6" i="3"/>
  <c r="DB6" i="3"/>
  <c r="DC6" i="3"/>
  <c r="A7" i="3"/>
  <c r="Y7" i="3"/>
  <c r="CX7" i="3" s="1"/>
  <c r="CY7" i="3"/>
  <c r="CZ7" i="3"/>
  <c r="DB7" i="3" s="1"/>
  <c r="DA7" i="3"/>
  <c r="DC7" i="3"/>
  <c r="A8" i="3"/>
  <c r="Y8" i="3"/>
  <c r="CX8" i="3" s="1"/>
  <c r="CY8" i="3"/>
  <c r="CZ8" i="3"/>
  <c r="DB8" i="3" s="1"/>
  <c r="DA8" i="3"/>
  <c r="DC8" i="3"/>
  <c r="A9" i="3"/>
  <c r="Y9" i="3"/>
  <c r="CX9" i="3" s="1"/>
  <c r="CY9" i="3"/>
  <c r="CZ9" i="3"/>
  <c r="DB9" i="3" s="1"/>
  <c r="DA9" i="3"/>
  <c r="DC9" i="3"/>
  <c r="A10" i="3"/>
  <c r="Y10" i="3"/>
  <c r="CX10" i="3" s="1"/>
  <c r="CY10" i="3"/>
  <c r="CZ10" i="3"/>
  <c r="DB10" i="3" s="1"/>
  <c r="DA10" i="3"/>
  <c r="DC10" i="3"/>
  <c r="A11" i="3"/>
  <c r="Y11" i="3"/>
  <c r="CX11" i="3" s="1"/>
  <c r="CY11" i="3"/>
  <c r="CZ11" i="3"/>
  <c r="DB11" i="3" s="1"/>
  <c r="DA11" i="3"/>
  <c r="DC11" i="3"/>
  <c r="A12" i="3"/>
  <c r="Y12" i="3"/>
  <c r="CX12" i="3"/>
  <c r="DG12" i="3" s="1"/>
  <c r="DJ12" i="3" s="1"/>
  <c r="CY12" i="3"/>
  <c r="CZ12" i="3"/>
  <c r="DA12" i="3"/>
  <c r="DB12" i="3"/>
  <c r="DC12" i="3"/>
  <c r="A13" i="3"/>
  <c r="Y13" i="3"/>
  <c r="CX13" i="3" s="1"/>
  <c r="CY13" i="3"/>
  <c r="CZ13" i="3"/>
  <c r="DB13" i="3" s="1"/>
  <c r="DA13" i="3"/>
  <c r="DC13" i="3"/>
  <c r="A14" i="3"/>
  <c r="Y14" i="3"/>
  <c r="CX14" i="3"/>
  <c r="DG14" i="3" s="1"/>
  <c r="DJ14" i="3" s="1"/>
  <c r="CY14" i="3"/>
  <c r="CZ14" i="3"/>
  <c r="DA14" i="3"/>
  <c r="DB14" i="3"/>
  <c r="DC14" i="3"/>
  <c r="DI14" i="3"/>
  <c r="A15" i="3"/>
  <c r="Y15" i="3"/>
  <c r="CX15" i="3" s="1"/>
  <c r="CY15" i="3"/>
  <c r="CZ15" i="3"/>
  <c r="DB15" i="3" s="1"/>
  <c r="DA15" i="3"/>
  <c r="DC15" i="3"/>
  <c r="A16" i="3"/>
  <c r="Y16" i="3"/>
  <c r="CX16" i="3" s="1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B20" i="3" s="1"/>
  <c r="DA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B24" i="3" s="1"/>
  <c r="DA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B26" i="3" s="1"/>
  <c r="DA26" i="3"/>
  <c r="DC26" i="3"/>
  <c r="A27" i="3"/>
  <c r="Y27" i="3"/>
  <c r="CX27" i="3" s="1"/>
  <c r="CY27" i="3"/>
  <c r="CZ27" i="3"/>
  <c r="DA27" i="3"/>
  <c r="DB27" i="3"/>
  <c r="DC27" i="3"/>
  <c r="A28" i="3"/>
  <c r="Y28" i="3"/>
  <c r="CX28" i="3" s="1"/>
  <c r="CY28" i="3"/>
  <c r="CZ28" i="3"/>
  <c r="DB28" i="3" s="1"/>
  <c r="DA28" i="3"/>
  <c r="DC28" i="3"/>
  <c r="A29" i="3"/>
  <c r="Y29" i="3"/>
  <c r="CX29" i="3" s="1"/>
  <c r="CY29" i="3"/>
  <c r="CZ29" i="3"/>
  <c r="DB29" i="3" s="1"/>
  <c r="DA29" i="3"/>
  <c r="DC29" i="3"/>
  <c r="A30" i="3"/>
  <c r="Y30" i="3"/>
  <c r="CX30" i="3" s="1"/>
  <c r="CY30" i="3"/>
  <c r="CZ30" i="3"/>
  <c r="DB30" i="3" s="1"/>
  <c r="DA30" i="3"/>
  <c r="DC30" i="3"/>
  <c r="A31" i="3"/>
  <c r="Y31" i="3"/>
  <c r="CX31" i="3" s="1"/>
  <c r="CY31" i="3"/>
  <c r="CZ31" i="3"/>
  <c r="DA31" i="3"/>
  <c r="DB31" i="3"/>
  <c r="DC31" i="3"/>
  <c r="A32" i="3"/>
  <c r="Y32" i="3"/>
  <c r="CX32" i="3" s="1"/>
  <c r="CY32" i="3"/>
  <c r="CZ32" i="3"/>
  <c r="DB32" i="3" s="1"/>
  <c r="DA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B34" i="3" s="1"/>
  <c r="DA34" i="3"/>
  <c r="DC34" i="3"/>
  <c r="A35" i="3"/>
  <c r="Y35" i="3"/>
  <c r="CY35" i="3"/>
  <c r="CZ35" i="3"/>
  <c r="DA35" i="3"/>
  <c r="DB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B41" i="3" s="1"/>
  <c r="DA41" i="3"/>
  <c r="DC41" i="3"/>
  <c r="A42" i="3"/>
  <c r="Y42" i="3"/>
  <c r="CY42" i="3"/>
  <c r="CZ42" i="3"/>
  <c r="DB42" i="3" s="1"/>
  <c r="DA42" i="3"/>
  <c r="DC42" i="3"/>
  <c r="A43" i="3"/>
  <c r="Y43" i="3"/>
  <c r="CX43" i="3" s="1"/>
  <c r="CY43" i="3"/>
  <c r="CZ43" i="3"/>
  <c r="DB43" i="3" s="1"/>
  <c r="DA43" i="3"/>
  <c r="DC43" i="3"/>
  <c r="A44" i="3"/>
  <c r="Y44" i="3"/>
  <c r="CX44" i="3"/>
  <c r="DG44" i="3" s="1"/>
  <c r="DJ44" i="3" s="1"/>
  <c r="CY44" i="3"/>
  <c r="CZ44" i="3"/>
  <c r="DB44" i="3" s="1"/>
  <c r="DA44" i="3"/>
  <c r="DC44" i="3"/>
  <c r="DF44" i="3"/>
  <c r="A45" i="3"/>
  <c r="Y45" i="3"/>
  <c r="CX45" i="3" s="1"/>
  <c r="CY45" i="3"/>
  <c r="CZ45" i="3"/>
  <c r="DB45" i="3" s="1"/>
  <c r="DA45" i="3"/>
  <c r="DC45" i="3"/>
  <c r="DF45" i="3"/>
  <c r="A46" i="3"/>
  <c r="Y46" i="3"/>
  <c r="CX46" i="3"/>
  <c r="DG46" i="3" s="1"/>
  <c r="DJ46" i="3" s="1"/>
  <c r="CY46" i="3"/>
  <c r="CZ46" i="3"/>
  <c r="DA46" i="3"/>
  <c r="DB46" i="3"/>
  <c r="DC46" i="3"/>
  <c r="DI46" i="3"/>
  <c r="A47" i="3"/>
  <c r="Y47" i="3"/>
  <c r="CX47" i="3" s="1"/>
  <c r="CY47" i="3"/>
  <c r="CZ47" i="3"/>
  <c r="DB47" i="3" s="1"/>
  <c r="DA47" i="3"/>
  <c r="DC47" i="3"/>
  <c r="A48" i="3"/>
  <c r="Y48" i="3"/>
  <c r="CX48" i="3" s="1"/>
  <c r="DG48" i="3" s="1"/>
  <c r="DJ48" i="3" s="1"/>
  <c r="CY48" i="3"/>
  <c r="CZ48" i="3"/>
  <c r="DB48" i="3" s="1"/>
  <c r="DA48" i="3"/>
  <c r="DC48" i="3"/>
  <c r="A49" i="3"/>
  <c r="Y49" i="3"/>
  <c r="CY49" i="3"/>
  <c r="CZ49" i="3"/>
  <c r="DB49" i="3" s="1"/>
  <c r="DA49" i="3"/>
  <c r="DC49" i="3"/>
  <c r="A50" i="3"/>
  <c r="Y50" i="3"/>
  <c r="CY50" i="3"/>
  <c r="CZ50" i="3"/>
  <c r="DB50" i="3" s="1"/>
  <c r="DA50" i="3"/>
  <c r="DC50" i="3"/>
  <c r="A51" i="3"/>
  <c r="Y51" i="3"/>
  <c r="CY51" i="3"/>
  <c r="CZ51" i="3"/>
  <c r="DA51" i="3"/>
  <c r="DB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B53" i="3" s="1"/>
  <c r="DA53" i="3"/>
  <c r="DC53" i="3"/>
  <c r="A54" i="3"/>
  <c r="Y54" i="3"/>
  <c r="CY54" i="3"/>
  <c r="CZ54" i="3"/>
  <c r="DA54" i="3"/>
  <c r="DB54" i="3"/>
  <c r="DC54" i="3"/>
  <c r="A55" i="3"/>
  <c r="Y55" i="3"/>
  <c r="CY55" i="3"/>
  <c r="CZ55" i="3"/>
  <c r="DB55" i="3" s="1"/>
  <c r="DA55" i="3"/>
  <c r="DC55" i="3"/>
  <c r="A56" i="3"/>
  <c r="Y56" i="3"/>
  <c r="CY56" i="3"/>
  <c r="CZ56" i="3"/>
  <c r="DB56" i="3" s="1"/>
  <c r="DA56" i="3"/>
  <c r="DC56" i="3"/>
  <c r="A57" i="3"/>
  <c r="Y57" i="3"/>
  <c r="CX57" i="3" s="1"/>
  <c r="CY57" i="3"/>
  <c r="CZ57" i="3"/>
  <c r="DB57" i="3" s="1"/>
  <c r="DA57" i="3"/>
  <c r="DC57" i="3"/>
  <c r="A58" i="3"/>
  <c r="Y58" i="3"/>
  <c r="CX58" i="3" s="1"/>
  <c r="DH58" i="3" s="1"/>
  <c r="CY58" i="3"/>
  <c r="CZ58" i="3"/>
  <c r="DB58" i="3" s="1"/>
  <c r="DA58" i="3"/>
  <c r="DC58" i="3"/>
  <c r="A59" i="3"/>
  <c r="Y59" i="3"/>
  <c r="CX59" i="3" s="1"/>
  <c r="DH59" i="3" s="1"/>
  <c r="CY59" i="3"/>
  <c r="CZ59" i="3"/>
  <c r="DB59" i="3" s="1"/>
  <c r="DA59" i="3"/>
  <c r="DC59" i="3"/>
  <c r="A60" i="3"/>
  <c r="Y60" i="3"/>
  <c r="CX60" i="3"/>
  <c r="DG60" i="3" s="1"/>
  <c r="DJ60" i="3" s="1"/>
  <c r="CY60" i="3"/>
  <c r="CZ60" i="3"/>
  <c r="DA60" i="3"/>
  <c r="DB60" i="3"/>
  <c r="DC60" i="3"/>
  <c r="A61" i="3"/>
  <c r="Y61" i="3"/>
  <c r="CX61" i="3" s="1"/>
  <c r="CY61" i="3"/>
  <c r="CZ61" i="3"/>
  <c r="DB61" i="3" s="1"/>
  <c r="DA61" i="3"/>
  <c r="DC61" i="3"/>
  <c r="A62" i="3"/>
  <c r="Y62" i="3"/>
  <c r="CX62" i="3"/>
  <c r="DG62" i="3" s="1"/>
  <c r="CY62" i="3"/>
  <c r="CZ62" i="3"/>
  <c r="DB62" i="3" s="1"/>
  <c r="DA62" i="3"/>
  <c r="DC62" i="3"/>
  <c r="A63" i="3"/>
  <c r="Y63" i="3"/>
  <c r="CX63" i="3" s="1"/>
  <c r="DI63" i="3" s="1"/>
  <c r="CY63" i="3"/>
  <c r="CZ63" i="3"/>
  <c r="DA63" i="3"/>
  <c r="DB63" i="3"/>
  <c r="DC63" i="3"/>
  <c r="A64" i="3"/>
  <c r="Y64" i="3"/>
  <c r="CX64" i="3" s="1"/>
  <c r="CY64" i="3"/>
  <c r="CZ64" i="3"/>
  <c r="DB64" i="3" s="1"/>
  <c r="DA64" i="3"/>
  <c r="DC64" i="3"/>
  <c r="A65" i="3"/>
  <c r="Y65" i="3"/>
  <c r="CX65" i="3" s="1"/>
  <c r="CY65" i="3"/>
  <c r="CZ65" i="3"/>
  <c r="DB65" i="3" s="1"/>
  <c r="DA65" i="3"/>
  <c r="DC65" i="3"/>
  <c r="A66" i="3"/>
  <c r="Y66" i="3"/>
  <c r="CX66" i="3" s="1"/>
  <c r="CY66" i="3"/>
  <c r="CZ66" i="3"/>
  <c r="DB66" i="3" s="1"/>
  <c r="DA66" i="3"/>
  <c r="DC66" i="3"/>
  <c r="A67" i="3"/>
  <c r="Y67" i="3"/>
  <c r="CX67" i="3"/>
  <c r="CY67" i="3"/>
  <c r="CZ67" i="3"/>
  <c r="DA67" i="3"/>
  <c r="DB67" i="3"/>
  <c r="DC67" i="3"/>
  <c r="A68" i="3"/>
  <c r="Y68" i="3"/>
  <c r="CX68" i="3"/>
  <c r="CY68" i="3"/>
  <c r="CZ68" i="3"/>
  <c r="DB68" i="3" s="1"/>
  <c r="DA68" i="3"/>
  <c r="DC68" i="3"/>
  <c r="A69" i="3"/>
  <c r="Y69" i="3"/>
  <c r="CX69" i="3" s="1"/>
  <c r="DH69" i="3" s="1"/>
  <c r="CY69" i="3"/>
  <c r="CZ69" i="3"/>
  <c r="DB69" i="3" s="1"/>
  <c r="DA69" i="3"/>
  <c r="DC69" i="3"/>
  <c r="DG69" i="3"/>
  <c r="DI69" i="3"/>
  <c r="A70" i="3"/>
  <c r="Y70" i="3"/>
  <c r="CX70" i="3"/>
  <c r="DG70" i="3" s="1"/>
  <c r="CY70" i="3"/>
  <c r="CZ70" i="3"/>
  <c r="DA70" i="3"/>
  <c r="DB70" i="3"/>
  <c r="DC70" i="3"/>
  <c r="A71" i="3"/>
  <c r="Y71" i="3"/>
  <c r="CY71" i="3"/>
  <c r="CZ71" i="3"/>
  <c r="DA71" i="3"/>
  <c r="DB71" i="3"/>
  <c r="DC71" i="3"/>
  <c r="A72" i="3"/>
  <c r="Y72" i="3"/>
  <c r="CY72" i="3"/>
  <c r="CZ72" i="3"/>
  <c r="DA72" i="3"/>
  <c r="DB72" i="3"/>
  <c r="DC72" i="3"/>
  <c r="A73" i="3"/>
  <c r="Y73" i="3"/>
  <c r="CY73" i="3"/>
  <c r="CZ73" i="3"/>
  <c r="DB73" i="3" s="1"/>
  <c r="DA73" i="3"/>
  <c r="DC73" i="3"/>
  <c r="A74" i="3"/>
  <c r="Y74" i="3"/>
  <c r="CY74" i="3"/>
  <c r="CZ74" i="3"/>
  <c r="DB74" i="3" s="1"/>
  <c r="DA74" i="3"/>
  <c r="DC74" i="3"/>
  <c r="A75" i="3"/>
  <c r="Y75" i="3"/>
  <c r="CY75" i="3"/>
  <c r="CZ75" i="3"/>
  <c r="DB75" i="3" s="1"/>
  <c r="DA75" i="3"/>
  <c r="DC75" i="3"/>
  <c r="A76" i="3"/>
  <c r="Y76" i="3"/>
  <c r="CY76" i="3"/>
  <c r="CZ76" i="3"/>
  <c r="DB76" i="3" s="1"/>
  <c r="DA76" i="3"/>
  <c r="DC76" i="3"/>
  <c r="A77" i="3"/>
  <c r="Y77" i="3"/>
  <c r="CY77" i="3"/>
  <c r="CZ77" i="3"/>
  <c r="DB77" i="3" s="1"/>
  <c r="DA77" i="3"/>
  <c r="DC77" i="3"/>
  <c r="A78" i="3"/>
  <c r="Y78" i="3"/>
  <c r="CY78" i="3"/>
  <c r="CZ78" i="3"/>
  <c r="DB78" i="3" s="1"/>
  <c r="DA78" i="3"/>
  <c r="DC78" i="3"/>
  <c r="A79" i="3"/>
  <c r="Y79" i="3"/>
  <c r="CY79" i="3"/>
  <c r="CZ79" i="3"/>
  <c r="DA79" i="3"/>
  <c r="DB79" i="3"/>
  <c r="DC79" i="3"/>
  <c r="A80" i="3"/>
  <c r="Y80" i="3"/>
  <c r="CY80" i="3"/>
  <c r="CZ80" i="3"/>
  <c r="DB80" i="3" s="1"/>
  <c r="DA80" i="3"/>
  <c r="DC80" i="3"/>
  <c r="A81" i="3"/>
  <c r="Y81" i="3"/>
  <c r="CY81" i="3"/>
  <c r="CZ81" i="3"/>
  <c r="DB81" i="3" s="1"/>
  <c r="DA81" i="3"/>
  <c r="DC81" i="3"/>
  <c r="A82" i="3"/>
  <c r="Y82" i="3"/>
  <c r="CY82" i="3"/>
  <c r="CZ82" i="3"/>
  <c r="DA82" i="3"/>
  <c r="DB82" i="3"/>
  <c r="DC82" i="3"/>
  <c r="A83" i="3"/>
  <c r="Y83" i="3"/>
  <c r="CY83" i="3"/>
  <c r="CZ83" i="3"/>
  <c r="DB83" i="3" s="1"/>
  <c r="DA83" i="3"/>
  <c r="DC83" i="3"/>
  <c r="A84" i="3"/>
  <c r="Y84" i="3"/>
  <c r="CY84" i="3"/>
  <c r="CZ84" i="3"/>
  <c r="DB84" i="3" s="1"/>
  <c r="DA84" i="3"/>
  <c r="DC84" i="3"/>
  <c r="A85" i="3"/>
  <c r="Y85" i="3"/>
  <c r="CY85" i="3"/>
  <c r="CZ85" i="3"/>
  <c r="DB85" i="3" s="1"/>
  <c r="DA85" i="3"/>
  <c r="DC85" i="3"/>
  <c r="A86" i="3"/>
  <c r="Y86" i="3"/>
  <c r="CY86" i="3"/>
  <c r="CZ86" i="3"/>
  <c r="DB86" i="3" s="1"/>
  <c r="DA86" i="3"/>
  <c r="DC86" i="3"/>
  <c r="A87" i="3"/>
  <c r="Y87" i="3"/>
  <c r="CY87" i="3"/>
  <c r="CZ87" i="3"/>
  <c r="DB87" i="3" s="1"/>
  <c r="DA87" i="3"/>
  <c r="DC87" i="3"/>
  <c r="A88" i="3"/>
  <c r="Y88" i="3"/>
  <c r="CY88" i="3"/>
  <c r="CZ88" i="3"/>
  <c r="DA88" i="3"/>
  <c r="DB88" i="3"/>
  <c r="DC88" i="3"/>
  <c r="A89" i="3"/>
  <c r="Y89" i="3"/>
  <c r="CY89" i="3"/>
  <c r="CZ89" i="3"/>
  <c r="DB89" i="3" s="1"/>
  <c r="DA89" i="3"/>
  <c r="DC89" i="3"/>
  <c r="A90" i="3"/>
  <c r="Y90" i="3"/>
  <c r="CY90" i="3"/>
  <c r="CZ90" i="3"/>
  <c r="DB90" i="3" s="1"/>
  <c r="DA90" i="3"/>
  <c r="DC90" i="3"/>
  <c r="A91" i="3"/>
  <c r="Y91" i="3"/>
  <c r="CY91" i="3"/>
  <c r="CZ91" i="3"/>
  <c r="DA91" i="3"/>
  <c r="DB91" i="3"/>
  <c r="DC91" i="3"/>
  <c r="A92" i="3"/>
  <c r="Y92" i="3"/>
  <c r="CY92" i="3"/>
  <c r="CZ92" i="3"/>
  <c r="DB92" i="3" s="1"/>
  <c r="DA92" i="3"/>
  <c r="DC92" i="3"/>
  <c r="A93" i="3"/>
  <c r="Y93" i="3"/>
  <c r="CY93" i="3"/>
  <c r="CZ93" i="3"/>
  <c r="DB93" i="3" s="1"/>
  <c r="DA93" i="3"/>
  <c r="DC93" i="3"/>
  <c r="A94" i="3"/>
  <c r="Y94" i="3"/>
  <c r="CY94" i="3"/>
  <c r="CZ94" i="3"/>
  <c r="DB94" i="3" s="1"/>
  <c r="DA94" i="3"/>
  <c r="DC94" i="3"/>
  <c r="A95" i="3"/>
  <c r="Y95" i="3"/>
  <c r="CY95" i="3"/>
  <c r="CZ95" i="3"/>
  <c r="DA95" i="3"/>
  <c r="DB95" i="3"/>
  <c r="DC95" i="3"/>
  <c r="A96" i="3"/>
  <c r="Y96" i="3"/>
  <c r="CY96" i="3"/>
  <c r="CZ96" i="3"/>
  <c r="DA96" i="3"/>
  <c r="DB96" i="3"/>
  <c r="DC96" i="3"/>
  <c r="A97" i="3"/>
  <c r="Y97" i="3"/>
  <c r="CY97" i="3"/>
  <c r="CZ97" i="3"/>
  <c r="DB97" i="3" s="1"/>
  <c r="DA97" i="3"/>
  <c r="DC97" i="3"/>
  <c r="A98" i="3"/>
  <c r="Y98" i="3"/>
  <c r="CY98" i="3"/>
  <c r="CZ98" i="3"/>
  <c r="DA98" i="3"/>
  <c r="DB98" i="3"/>
  <c r="DC98" i="3"/>
  <c r="A99" i="3"/>
  <c r="Y99" i="3"/>
  <c r="CY99" i="3"/>
  <c r="CZ99" i="3"/>
  <c r="DA99" i="3"/>
  <c r="DB99" i="3"/>
  <c r="DC99" i="3"/>
  <c r="A100" i="3"/>
  <c r="Y100" i="3"/>
  <c r="CY100" i="3"/>
  <c r="CZ100" i="3"/>
  <c r="DB100" i="3" s="1"/>
  <c r="DA100" i="3"/>
  <c r="DC100" i="3"/>
  <c r="A101" i="3"/>
  <c r="Y101" i="3"/>
  <c r="CY101" i="3"/>
  <c r="CZ101" i="3"/>
  <c r="DA101" i="3"/>
  <c r="DB101" i="3"/>
  <c r="DC101" i="3"/>
  <c r="A102" i="3"/>
  <c r="Y102" i="3"/>
  <c r="CY102" i="3"/>
  <c r="CZ102" i="3"/>
  <c r="DA102" i="3"/>
  <c r="DB102" i="3"/>
  <c r="DC102" i="3"/>
  <c r="A103" i="3"/>
  <c r="Y103" i="3"/>
  <c r="CY103" i="3"/>
  <c r="CZ103" i="3"/>
  <c r="DB103" i="3" s="1"/>
  <c r="DA103" i="3"/>
  <c r="DC103" i="3"/>
  <c r="A104" i="3"/>
  <c r="Y104" i="3"/>
  <c r="CY104" i="3"/>
  <c r="CZ104" i="3"/>
  <c r="DB104" i="3" s="1"/>
  <c r="DA104" i="3"/>
  <c r="DC104" i="3"/>
  <c r="A105" i="3"/>
  <c r="Y105" i="3"/>
  <c r="CY105" i="3"/>
  <c r="CZ105" i="3"/>
  <c r="DB105" i="3" s="1"/>
  <c r="DA105" i="3"/>
  <c r="DC105" i="3"/>
  <c r="A106" i="3"/>
  <c r="Y106" i="3"/>
  <c r="CY106" i="3"/>
  <c r="CZ106" i="3"/>
  <c r="DA106" i="3"/>
  <c r="DB106" i="3"/>
  <c r="DC106" i="3"/>
  <c r="A107" i="3"/>
  <c r="Y107" i="3"/>
  <c r="CY107" i="3"/>
  <c r="CZ107" i="3"/>
  <c r="DA107" i="3"/>
  <c r="DB107" i="3"/>
  <c r="DC107" i="3"/>
  <c r="A108" i="3"/>
  <c r="Y108" i="3"/>
  <c r="CY108" i="3"/>
  <c r="CZ108" i="3"/>
  <c r="DB108" i="3" s="1"/>
  <c r="DA108" i="3"/>
  <c r="DC108" i="3"/>
  <c r="A109" i="3"/>
  <c r="Y109" i="3"/>
  <c r="CY109" i="3"/>
  <c r="CZ109" i="3"/>
  <c r="DA109" i="3"/>
  <c r="DB109" i="3"/>
  <c r="DC109" i="3"/>
  <c r="A110" i="3"/>
  <c r="Y110" i="3"/>
  <c r="CY110" i="3"/>
  <c r="CZ110" i="3"/>
  <c r="DA110" i="3"/>
  <c r="DB110" i="3"/>
  <c r="DC110" i="3"/>
  <c r="A111" i="3"/>
  <c r="Y111" i="3"/>
  <c r="CY111" i="3"/>
  <c r="CZ111" i="3"/>
  <c r="DB111" i="3" s="1"/>
  <c r="DA111" i="3"/>
  <c r="DC111" i="3"/>
  <c r="A112" i="3"/>
  <c r="Y112" i="3"/>
  <c r="CY112" i="3"/>
  <c r="CZ112" i="3"/>
  <c r="DB112" i="3" s="1"/>
  <c r="DA112" i="3"/>
  <c r="DC112" i="3"/>
  <c r="A113" i="3"/>
  <c r="Y113" i="3"/>
  <c r="CY113" i="3"/>
  <c r="CZ113" i="3"/>
  <c r="DA113" i="3"/>
  <c r="DB113" i="3"/>
  <c r="DC113" i="3"/>
  <c r="A114" i="3"/>
  <c r="Y114" i="3"/>
  <c r="CY114" i="3"/>
  <c r="CZ114" i="3"/>
  <c r="DB114" i="3" s="1"/>
  <c r="DA114" i="3"/>
  <c r="DC114" i="3"/>
  <c r="A115" i="3"/>
  <c r="Y115" i="3"/>
  <c r="CY115" i="3"/>
  <c r="CZ115" i="3"/>
  <c r="DB115" i="3" s="1"/>
  <c r="DA115" i="3"/>
  <c r="DC115" i="3"/>
  <c r="A116" i="3"/>
  <c r="Y116" i="3"/>
  <c r="CY116" i="3"/>
  <c r="CZ116" i="3"/>
  <c r="DB116" i="3" s="1"/>
  <c r="DA116" i="3"/>
  <c r="DC116" i="3"/>
  <c r="A117" i="3"/>
  <c r="Y117" i="3"/>
  <c r="CY117" i="3"/>
  <c r="CZ117" i="3"/>
  <c r="DB117" i="3" s="1"/>
  <c r="DA117" i="3"/>
  <c r="DC117" i="3"/>
  <c r="A118" i="3"/>
  <c r="Y118" i="3"/>
  <c r="CY118" i="3"/>
  <c r="CZ118" i="3"/>
  <c r="DA118" i="3"/>
  <c r="DB118" i="3"/>
  <c r="DC118" i="3"/>
  <c r="A119" i="3"/>
  <c r="Y119" i="3"/>
  <c r="CY119" i="3"/>
  <c r="CZ119" i="3"/>
  <c r="DA119" i="3"/>
  <c r="DB119" i="3"/>
  <c r="DC119" i="3"/>
  <c r="A120" i="3"/>
  <c r="Y120" i="3"/>
  <c r="CY120" i="3"/>
  <c r="CZ120" i="3"/>
  <c r="DB120" i="3" s="1"/>
  <c r="DA120" i="3"/>
  <c r="DC120" i="3"/>
  <c r="A121" i="3"/>
  <c r="Y121" i="3"/>
  <c r="CY121" i="3"/>
  <c r="CZ121" i="3"/>
  <c r="DA121" i="3"/>
  <c r="DB121" i="3"/>
  <c r="DC121" i="3"/>
  <c r="A122" i="3"/>
  <c r="Y122" i="3"/>
  <c r="CY122" i="3"/>
  <c r="CZ122" i="3"/>
  <c r="DA122" i="3"/>
  <c r="DB122" i="3"/>
  <c r="DC122" i="3"/>
  <c r="A123" i="3"/>
  <c r="Y123" i="3"/>
  <c r="CY123" i="3"/>
  <c r="CZ123" i="3"/>
  <c r="DB123" i="3" s="1"/>
  <c r="DA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B125" i="3" s="1"/>
  <c r="DA125" i="3"/>
  <c r="DC125" i="3"/>
  <c r="A126" i="3"/>
  <c r="Y126" i="3"/>
  <c r="CY126" i="3"/>
  <c r="CZ126" i="3"/>
  <c r="DB126" i="3" s="1"/>
  <c r="DA126" i="3"/>
  <c r="DC126" i="3"/>
  <c r="A127" i="3"/>
  <c r="Y127" i="3"/>
  <c r="CY127" i="3"/>
  <c r="CZ127" i="3"/>
  <c r="DA127" i="3"/>
  <c r="DB127" i="3"/>
  <c r="DC127" i="3"/>
  <c r="A128" i="3"/>
  <c r="Y128" i="3"/>
  <c r="CY128" i="3"/>
  <c r="CZ128" i="3"/>
  <c r="DB128" i="3" s="1"/>
  <c r="DA128" i="3"/>
  <c r="DC128" i="3"/>
  <c r="A129" i="3"/>
  <c r="Y129" i="3"/>
  <c r="CY129" i="3"/>
  <c r="CZ129" i="3"/>
  <c r="DB129" i="3" s="1"/>
  <c r="DA129" i="3"/>
  <c r="DC129" i="3"/>
  <c r="A130" i="3"/>
  <c r="Y130" i="3"/>
  <c r="CY130" i="3"/>
  <c r="CZ130" i="3"/>
  <c r="DA130" i="3"/>
  <c r="DB130" i="3"/>
  <c r="DC130" i="3"/>
  <c r="A131" i="3"/>
  <c r="Y131" i="3"/>
  <c r="CY131" i="3"/>
  <c r="CZ131" i="3"/>
  <c r="DB131" i="3" s="1"/>
  <c r="DA131" i="3"/>
  <c r="DC131" i="3"/>
  <c r="A132" i="3"/>
  <c r="Y132" i="3"/>
  <c r="CY132" i="3"/>
  <c r="CZ132" i="3"/>
  <c r="DB132" i="3" s="1"/>
  <c r="DA132" i="3"/>
  <c r="DC132" i="3"/>
  <c r="A133" i="3"/>
  <c r="Y133" i="3"/>
  <c r="CY133" i="3"/>
  <c r="CZ133" i="3"/>
  <c r="DA133" i="3"/>
  <c r="DB133" i="3"/>
  <c r="DC133" i="3"/>
  <c r="A134" i="3"/>
  <c r="Y134" i="3"/>
  <c r="CY134" i="3"/>
  <c r="CZ134" i="3"/>
  <c r="DB134" i="3" s="1"/>
  <c r="DA134" i="3"/>
  <c r="DC134" i="3"/>
  <c r="A135" i="3"/>
  <c r="Y135" i="3"/>
  <c r="CY135" i="3"/>
  <c r="CZ135" i="3"/>
  <c r="DB135" i="3" s="1"/>
  <c r="DA135" i="3"/>
  <c r="DC135" i="3"/>
  <c r="A136" i="3"/>
  <c r="Y136" i="3"/>
  <c r="CY136" i="3"/>
  <c r="CZ136" i="3"/>
  <c r="DB136" i="3" s="1"/>
  <c r="DA136" i="3"/>
  <c r="DC136" i="3"/>
  <c r="A137" i="3"/>
  <c r="Y137" i="3"/>
  <c r="CY137" i="3"/>
  <c r="CZ137" i="3"/>
  <c r="DB137" i="3" s="1"/>
  <c r="DA137" i="3"/>
  <c r="DC137" i="3"/>
  <c r="A138" i="3"/>
  <c r="Y138" i="3"/>
  <c r="CY138" i="3"/>
  <c r="CZ138" i="3"/>
  <c r="DB138" i="3" s="1"/>
  <c r="DA138" i="3"/>
  <c r="DC138" i="3"/>
  <c r="A139" i="3"/>
  <c r="Y139" i="3"/>
  <c r="CY139" i="3"/>
  <c r="CZ139" i="3"/>
  <c r="DA139" i="3"/>
  <c r="DB139" i="3"/>
  <c r="DC139" i="3"/>
  <c r="A140" i="3"/>
  <c r="Y140" i="3"/>
  <c r="CY140" i="3"/>
  <c r="CZ140" i="3"/>
  <c r="DB140" i="3" s="1"/>
  <c r="DA140" i="3"/>
  <c r="DC140" i="3"/>
  <c r="A141" i="3"/>
  <c r="Y141" i="3"/>
  <c r="CX141" i="3" s="1"/>
  <c r="CY141" i="3"/>
  <c r="CZ141" i="3"/>
  <c r="DB141" i="3" s="1"/>
  <c r="DA141" i="3"/>
  <c r="DC141" i="3"/>
  <c r="DF141" i="3"/>
  <c r="DH141" i="3"/>
  <c r="A142" i="3"/>
  <c r="Y142" i="3"/>
  <c r="CX142" i="3" s="1"/>
  <c r="DH142" i="3" s="1"/>
  <c r="CY142" i="3"/>
  <c r="CZ142" i="3"/>
  <c r="DA142" i="3"/>
  <c r="DB142" i="3"/>
  <c r="DC142" i="3"/>
  <c r="A143" i="3"/>
  <c r="Y143" i="3"/>
  <c r="CX143" i="3" s="1"/>
  <c r="DG143" i="3" s="1"/>
  <c r="DJ143" i="3" s="1"/>
  <c r="CY143" i="3"/>
  <c r="CZ143" i="3"/>
  <c r="DB143" i="3" s="1"/>
  <c r="DA143" i="3"/>
  <c r="DC143" i="3"/>
  <c r="A144" i="3"/>
  <c r="Y144" i="3"/>
  <c r="CX144" i="3" s="1"/>
  <c r="CY144" i="3"/>
  <c r="CZ144" i="3"/>
  <c r="DB144" i="3" s="1"/>
  <c r="DA144" i="3"/>
  <c r="DC144" i="3"/>
  <c r="DF144" i="3"/>
  <c r="DJ144" i="3" s="1"/>
  <c r="A145" i="3"/>
  <c r="Y145" i="3"/>
  <c r="CX145" i="3" s="1"/>
  <c r="CY145" i="3"/>
  <c r="CZ145" i="3"/>
  <c r="DB145" i="3" s="1"/>
  <c r="DA145" i="3"/>
  <c r="DC145" i="3"/>
  <c r="DF145" i="3"/>
  <c r="DJ145" i="3" s="1"/>
  <c r="DI145" i="3"/>
  <c r="A146" i="3"/>
  <c r="Y146" i="3"/>
  <c r="CX146" i="3"/>
  <c r="CY146" i="3"/>
  <c r="CZ146" i="3"/>
  <c r="DA146" i="3"/>
  <c r="DB146" i="3"/>
  <c r="DC146" i="3"/>
  <c r="A147" i="3"/>
  <c r="Y147" i="3"/>
  <c r="CX147" i="3" s="1"/>
  <c r="CY147" i="3"/>
  <c r="CZ147" i="3"/>
  <c r="DB147" i="3" s="1"/>
  <c r="DA147" i="3"/>
  <c r="DC147" i="3"/>
  <c r="DF147" i="3"/>
  <c r="DG147" i="3"/>
  <c r="DJ147" i="3" s="1"/>
  <c r="A148" i="3"/>
  <c r="Y148" i="3"/>
  <c r="CX148" i="3" s="1"/>
  <c r="CY148" i="3"/>
  <c r="CZ148" i="3"/>
  <c r="DB148" i="3" s="1"/>
  <c r="DA148" i="3"/>
  <c r="DC148" i="3"/>
  <c r="A149" i="3"/>
  <c r="Y149" i="3"/>
  <c r="CX149" i="3" s="1"/>
  <c r="DI149" i="3" s="1"/>
  <c r="CY149" i="3"/>
  <c r="CZ149" i="3"/>
  <c r="DB149" i="3" s="1"/>
  <c r="DA149" i="3"/>
  <c r="DC149" i="3"/>
  <c r="A150" i="3"/>
  <c r="Y150" i="3"/>
  <c r="CX150" i="3" s="1"/>
  <c r="DI150" i="3" s="1"/>
  <c r="CY150" i="3"/>
  <c r="CZ150" i="3"/>
  <c r="DA150" i="3"/>
  <c r="DB150" i="3"/>
  <c r="DC150" i="3"/>
  <c r="A151" i="3"/>
  <c r="Y151" i="3"/>
  <c r="CY151" i="3"/>
  <c r="CZ151" i="3"/>
  <c r="DB151" i="3" s="1"/>
  <c r="DA151" i="3"/>
  <c r="DC151" i="3"/>
  <c r="A152" i="3"/>
  <c r="Y152" i="3"/>
  <c r="CY152" i="3"/>
  <c r="CZ152" i="3"/>
  <c r="DB152" i="3" s="1"/>
  <c r="DA152" i="3"/>
  <c r="DC152" i="3"/>
  <c r="A153" i="3"/>
  <c r="Y153" i="3"/>
  <c r="CY153" i="3"/>
  <c r="CZ153" i="3"/>
  <c r="DB153" i="3" s="1"/>
  <c r="DA153" i="3"/>
  <c r="DC153" i="3"/>
  <c r="A154" i="3"/>
  <c r="Y154" i="3"/>
  <c r="CY154" i="3"/>
  <c r="CZ154" i="3"/>
  <c r="DA154" i="3"/>
  <c r="DB154" i="3"/>
  <c r="DC154" i="3"/>
  <c r="A155" i="3"/>
  <c r="Y155" i="3"/>
  <c r="CY155" i="3"/>
  <c r="CZ155" i="3"/>
  <c r="DA155" i="3"/>
  <c r="DB155" i="3"/>
  <c r="DC155" i="3"/>
  <c r="A156" i="3"/>
  <c r="Y156" i="3"/>
  <c r="CY156" i="3"/>
  <c r="CZ156" i="3"/>
  <c r="DB156" i="3" s="1"/>
  <c r="DA156" i="3"/>
  <c r="DC156" i="3"/>
  <c r="A157" i="3"/>
  <c r="Y157" i="3"/>
  <c r="CY157" i="3"/>
  <c r="CZ157" i="3"/>
  <c r="DB157" i="3" s="1"/>
  <c r="DA157" i="3"/>
  <c r="DC157" i="3"/>
  <c r="A158" i="3"/>
  <c r="Y158" i="3"/>
  <c r="CY158" i="3"/>
  <c r="CZ158" i="3"/>
  <c r="DB158" i="3" s="1"/>
  <c r="DA158" i="3"/>
  <c r="DC158" i="3"/>
  <c r="A159" i="3"/>
  <c r="Y159" i="3"/>
  <c r="CY159" i="3"/>
  <c r="CZ159" i="3"/>
  <c r="DB159" i="3" s="1"/>
  <c r="DA159" i="3"/>
  <c r="DC159" i="3"/>
  <c r="A160" i="3"/>
  <c r="Y160" i="3"/>
  <c r="CY160" i="3"/>
  <c r="CZ160" i="3"/>
  <c r="DB160" i="3" s="1"/>
  <c r="DA160" i="3"/>
  <c r="DC160" i="3"/>
  <c r="A161" i="3"/>
  <c r="Y161" i="3"/>
  <c r="CY161" i="3"/>
  <c r="CZ161" i="3"/>
  <c r="DB161" i="3" s="1"/>
  <c r="DA161" i="3"/>
  <c r="DC161" i="3"/>
  <c r="A162" i="3"/>
  <c r="Y162" i="3"/>
  <c r="CY162" i="3"/>
  <c r="CZ162" i="3"/>
  <c r="DA162" i="3"/>
  <c r="DB162" i="3"/>
  <c r="DC162" i="3"/>
  <c r="A163" i="3"/>
  <c r="Y163" i="3"/>
  <c r="CY163" i="3"/>
  <c r="CZ163" i="3"/>
  <c r="DB163" i="3" s="1"/>
  <c r="DA163" i="3"/>
  <c r="DC163" i="3"/>
  <c r="A164" i="3"/>
  <c r="Y164" i="3"/>
  <c r="CY164" i="3"/>
  <c r="CZ164" i="3"/>
  <c r="DB164" i="3" s="1"/>
  <c r="DA164" i="3"/>
  <c r="DC164" i="3"/>
  <c r="A165" i="3"/>
  <c r="Y165" i="3"/>
  <c r="CY165" i="3"/>
  <c r="CZ165" i="3"/>
  <c r="DB165" i="3" s="1"/>
  <c r="DA165" i="3"/>
  <c r="DC165" i="3"/>
  <c r="A166" i="3"/>
  <c r="Y166" i="3"/>
  <c r="CY166" i="3"/>
  <c r="CZ166" i="3"/>
  <c r="DB166" i="3" s="1"/>
  <c r="DA166" i="3"/>
  <c r="DC166" i="3"/>
  <c r="A167" i="3"/>
  <c r="Y167" i="3"/>
  <c r="CY167" i="3"/>
  <c r="CZ167" i="3"/>
  <c r="DB167" i="3" s="1"/>
  <c r="DA167" i="3"/>
  <c r="DC167" i="3"/>
  <c r="A168" i="3"/>
  <c r="Y168" i="3"/>
  <c r="CY168" i="3"/>
  <c r="CZ168" i="3"/>
  <c r="DB168" i="3" s="1"/>
  <c r="DA168" i="3"/>
  <c r="DC168" i="3"/>
  <c r="A169" i="3"/>
  <c r="Y169" i="3"/>
  <c r="CY169" i="3"/>
  <c r="CZ169" i="3"/>
  <c r="DA169" i="3"/>
  <c r="DB169" i="3"/>
  <c r="DC169" i="3"/>
  <c r="A170" i="3"/>
  <c r="Y170" i="3"/>
  <c r="CY170" i="3"/>
  <c r="CZ170" i="3"/>
  <c r="DA170" i="3"/>
  <c r="DB170" i="3"/>
  <c r="DC170" i="3"/>
  <c r="A171" i="3"/>
  <c r="Y171" i="3"/>
  <c r="CY171" i="3"/>
  <c r="CZ171" i="3"/>
  <c r="DB171" i="3" s="1"/>
  <c r="DA171" i="3"/>
  <c r="DC171" i="3"/>
  <c r="A172" i="3"/>
  <c r="Y172" i="3"/>
  <c r="CY172" i="3"/>
  <c r="CZ172" i="3"/>
  <c r="DB172" i="3" s="1"/>
  <c r="DA172" i="3"/>
  <c r="DC172" i="3"/>
  <c r="A173" i="3"/>
  <c r="Y173" i="3"/>
  <c r="CY173" i="3"/>
  <c r="CZ173" i="3"/>
  <c r="DB173" i="3" s="1"/>
  <c r="DA173" i="3"/>
  <c r="DC173" i="3"/>
  <c r="A174" i="3"/>
  <c r="Y174" i="3"/>
  <c r="CY174" i="3"/>
  <c r="CZ174" i="3"/>
  <c r="DA174" i="3"/>
  <c r="DB174" i="3"/>
  <c r="DC174" i="3"/>
  <c r="A175" i="3"/>
  <c r="Y175" i="3"/>
  <c r="CY175" i="3"/>
  <c r="CZ175" i="3"/>
  <c r="DA175" i="3"/>
  <c r="DB175" i="3"/>
  <c r="DC175" i="3"/>
  <c r="A176" i="3"/>
  <c r="Y176" i="3"/>
  <c r="CY176" i="3"/>
  <c r="CZ176" i="3"/>
  <c r="DB176" i="3" s="1"/>
  <c r="DA176" i="3"/>
  <c r="DC176" i="3"/>
  <c r="A177" i="3"/>
  <c r="Y177" i="3"/>
  <c r="CY177" i="3"/>
  <c r="CZ177" i="3"/>
  <c r="DB177" i="3" s="1"/>
  <c r="DA177" i="3"/>
  <c r="DC177" i="3"/>
  <c r="A178" i="3"/>
  <c r="Y178" i="3"/>
  <c r="CY178" i="3"/>
  <c r="CZ178" i="3"/>
  <c r="DB178" i="3" s="1"/>
  <c r="DA178" i="3"/>
  <c r="DC178" i="3"/>
  <c r="A179" i="3"/>
  <c r="Y179" i="3"/>
  <c r="CY179" i="3"/>
  <c r="CZ179" i="3"/>
  <c r="DB179" i="3" s="1"/>
  <c r="DA179" i="3"/>
  <c r="DC179" i="3"/>
  <c r="A180" i="3"/>
  <c r="Y180" i="3"/>
  <c r="CY180" i="3"/>
  <c r="CZ180" i="3"/>
  <c r="DB180" i="3" s="1"/>
  <c r="DA180" i="3"/>
  <c r="DC180" i="3"/>
  <c r="A181" i="3"/>
  <c r="Y181" i="3"/>
  <c r="CY181" i="3"/>
  <c r="CZ181" i="3"/>
  <c r="DB181" i="3" s="1"/>
  <c r="DA181" i="3"/>
  <c r="DC181" i="3"/>
  <c r="A182" i="3"/>
  <c r="Y182" i="3"/>
  <c r="CY182" i="3"/>
  <c r="CZ182" i="3"/>
  <c r="DA182" i="3"/>
  <c r="DB182" i="3"/>
  <c r="DC182" i="3"/>
  <c r="A183" i="3"/>
  <c r="Y183" i="3"/>
  <c r="CX183" i="3" s="1"/>
  <c r="CY183" i="3"/>
  <c r="CZ183" i="3"/>
  <c r="DB183" i="3" s="1"/>
  <c r="DA183" i="3"/>
  <c r="DC183" i="3"/>
  <c r="A184" i="3"/>
  <c r="Y184" i="3"/>
  <c r="CX184" i="3" s="1"/>
  <c r="DG184" i="3" s="1"/>
  <c r="CY184" i="3"/>
  <c r="CZ184" i="3"/>
  <c r="DB184" i="3" s="1"/>
  <c r="DA184" i="3"/>
  <c r="DC184" i="3"/>
  <c r="A185" i="3"/>
  <c r="Y185" i="3"/>
  <c r="CX185" i="3"/>
  <c r="DH185" i="3" s="1"/>
  <c r="CY185" i="3"/>
  <c r="CZ185" i="3"/>
  <c r="DA185" i="3"/>
  <c r="DB185" i="3"/>
  <c r="DC185" i="3"/>
  <c r="A186" i="3"/>
  <c r="Y186" i="3"/>
  <c r="CX186" i="3" s="1"/>
  <c r="CY186" i="3"/>
  <c r="CZ186" i="3"/>
  <c r="DB186" i="3" s="1"/>
  <c r="DA186" i="3"/>
  <c r="DC186" i="3"/>
  <c r="DH186" i="3"/>
  <c r="A187" i="3"/>
  <c r="Y187" i="3"/>
  <c r="CX187" i="3"/>
  <c r="DF187" i="3" s="1"/>
  <c r="DJ187" i="3" s="1"/>
  <c r="CY187" i="3"/>
  <c r="CZ187" i="3"/>
  <c r="DA187" i="3"/>
  <c r="DB187" i="3"/>
  <c r="DC187" i="3"/>
  <c r="A188" i="3"/>
  <c r="Y188" i="3"/>
  <c r="CX188" i="3" s="1"/>
  <c r="DH188" i="3" s="1"/>
  <c r="CY188" i="3"/>
  <c r="CZ188" i="3"/>
  <c r="DB188" i="3" s="1"/>
  <c r="DA188" i="3"/>
  <c r="DC188" i="3"/>
  <c r="A189" i="3"/>
  <c r="Y189" i="3"/>
  <c r="CX189" i="3"/>
  <c r="CY189" i="3"/>
  <c r="CZ189" i="3"/>
  <c r="DB189" i="3" s="1"/>
  <c r="DA189" i="3"/>
  <c r="DC189" i="3"/>
  <c r="A190" i="3"/>
  <c r="Y190" i="3"/>
  <c r="CX190" i="3" s="1"/>
  <c r="CY190" i="3"/>
  <c r="CZ190" i="3"/>
  <c r="DA190" i="3"/>
  <c r="DB190" i="3"/>
  <c r="DC190" i="3"/>
  <c r="A191" i="3"/>
  <c r="Y191" i="3"/>
  <c r="CX191" i="3" s="1"/>
  <c r="CY191" i="3"/>
  <c r="CZ191" i="3"/>
  <c r="DA191" i="3"/>
  <c r="DB191" i="3"/>
  <c r="DC191" i="3"/>
  <c r="A192" i="3"/>
  <c r="Y192" i="3"/>
  <c r="CX192" i="3" s="1"/>
  <c r="CY192" i="3"/>
  <c r="CZ192" i="3"/>
  <c r="DB192" i="3" s="1"/>
  <c r="DA192" i="3"/>
  <c r="DC192" i="3"/>
  <c r="A193" i="3"/>
  <c r="Y193" i="3"/>
  <c r="CY193" i="3"/>
  <c r="CZ193" i="3"/>
  <c r="DB193" i="3" s="1"/>
  <c r="DA193" i="3"/>
  <c r="DC193" i="3"/>
  <c r="A194" i="3"/>
  <c r="Y194" i="3"/>
  <c r="CY194" i="3"/>
  <c r="CZ194" i="3"/>
  <c r="DB194" i="3" s="1"/>
  <c r="DA194" i="3"/>
  <c r="DC194" i="3"/>
  <c r="A195" i="3"/>
  <c r="Y195" i="3"/>
  <c r="CY195" i="3"/>
  <c r="CZ195" i="3"/>
  <c r="DB195" i="3" s="1"/>
  <c r="DA195" i="3"/>
  <c r="DC195" i="3"/>
  <c r="A196" i="3"/>
  <c r="Y196" i="3"/>
  <c r="CY196" i="3"/>
  <c r="CZ196" i="3"/>
  <c r="DB196" i="3" s="1"/>
  <c r="DA196" i="3"/>
  <c r="DC196" i="3"/>
  <c r="A197" i="3"/>
  <c r="Y197" i="3"/>
  <c r="CY197" i="3"/>
  <c r="CZ197" i="3"/>
  <c r="DB197" i="3" s="1"/>
  <c r="DA197" i="3"/>
  <c r="DC197" i="3"/>
  <c r="A198" i="3"/>
  <c r="Y198" i="3"/>
  <c r="CY198" i="3"/>
  <c r="CZ198" i="3"/>
  <c r="DA198" i="3"/>
  <c r="DB198" i="3"/>
  <c r="DC198" i="3"/>
  <c r="A199" i="3"/>
  <c r="Y199" i="3"/>
  <c r="CY199" i="3"/>
  <c r="CZ199" i="3"/>
  <c r="DA199" i="3"/>
  <c r="DB199" i="3"/>
  <c r="DC199" i="3"/>
  <c r="A200" i="3"/>
  <c r="Y200" i="3"/>
  <c r="CY200" i="3"/>
  <c r="CZ200" i="3"/>
  <c r="DB200" i="3" s="1"/>
  <c r="DA200" i="3"/>
  <c r="DC200" i="3"/>
  <c r="A201" i="3"/>
  <c r="Y201" i="3"/>
  <c r="CX201" i="3" s="1"/>
  <c r="DI201" i="3" s="1"/>
  <c r="DJ201" i="3" s="1"/>
  <c r="CY201" i="3"/>
  <c r="CZ201" i="3"/>
  <c r="DB201" i="3" s="1"/>
  <c r="DA201" i="3"/>
  <c r="DC201" i="3"/>
  <c r="A202" i="3"/>
  <c r="Y202" i="3"/>
  <c r="CX202" i="3" s="1"/>
  <c r="CY202" i="3"/>
  <c r="CZ202" i="3"/>
  <c r="DB202" i="3" s="1"/>
  <c r="DA202" i="3"/>
  <c r="DC202" i="3"/>
  <c r="A203" i="3"/>
  <c r="Y203" i="3"/>
  <c r="CX203" i="3" s="1"/>
  <c r="DI203" i="3" s="1"/>
  <c r="CY203" i="3"/>
  <c r="CZ203" i="3"/>
  <c r="DA203" i="3"/>
  <c r="DB203" i="3"/>
  <c r="DC203" i="3"/>
  <c r="A204" i="3"/>
  <c r="Y204" i="3"/>
  <c r="CX204" i="3" s="1"/>
  <c r="DG204" i="3" s="1"/>
  <c r="CY204" i="3"/>
  <c r="CZ204" i="3"/>
  <c r="DB204" i="3" s="1"/>
  <c r="DA204" i="3"/>
  <c r="DC204" i="3"/>
  <c r="A205" i="3"/>
  <c r="Y205" i="3"/>
  <c r="CX205" i="3" s="1"/>
  <c r="DG205" i="3" s="1"/>
  <c r="CY205" i="3"/>
  <c r="CZ205" i="3"/>
  <c r="DB205" i="3" s="1"/>
  <c r="DA205" i="3"/>
  <c r="DC205" i="3"/>
  <c r="A206" i="3"/>
  <c r="Y206" i="3"/>
  <c r="CX206" i="3"/>
  <c r="DH206" i="3" s="1"/>
  <c r="CY206" i="3"/>
  <c r="CZ206" i="3"/>
  <c r="DB206" i="3" s="1"/>
  <c r="DA206" i="3"/>
  <c r="DC206" i="3"/>
  <c r="A207" i="3"/>
  <c r="Y207" i="3"/>
  <c r="CX207" i="3"/>
  <c r="CY207" i="3"/>
  <c r="CZ207" i="3"/>
  <c r="DA207" i="3"/>
  <c r="DB207" i="3"/>
  <c r="DC207" i="3"/>
  <c r="A208" i="3"/>
  <c r="Y208" i="3"/>
  <c r="CX208" i="3"/>
  <c r="DH208" i="3" s="1"/>
  <c r="CY208" i="3"/>
  <c r="CZ208" i="3"/>
  <c r="DB208" i="3" s="1"/>
  <c r="DA208" i="3"/>
  <c r="DC208" i="3"/>
  <c r="A209" i="3"/>
  <c r="Y209" i="3"/>
  <c r="CX209" i="3" s="1"/>
  <c r="CY209" i="3"/>
  <c r="CZ209" i="3"/>
  <c r="DB209" i="3" s="1"/>
  <c r="DA209" i="3"/>
  <c r="DC209" i="3"/>
  <c r="DF209" i="3"/>
  <c r="DI209" i="3"/>
  <c r="DJ209" i="3" s="1"/>
  <c r="A210" i="3"/>
  <c r="Y210" i="3"/>
  <c r="CX210" i="3"/>
  <c r="CY210" i="3"/>
  <c r="CZ210" i="3"/>
  <c r="DB210" i="3" s="1"/>
  <c r="DA210" i="3"/>
  <c r="DC210" i="3"/>
  <c r="A211" i="3"/>
  <c r="Y211" i="3"/>
  <c r="CX211" i="3" s="1"/>
  <c r="CY211" i="3"/>
  <c r="CZ211" i="3"/>
  <c r="DB211" i="3" s="1"/>
  <c r="DA211" i="3"/>
  <c r="DC211" i="3"/>
  <c r="DG211" i="3"/>
  <c r="DI211" i="3"/>
  <c r="DJ211" i="3" s="1"/>
  <c r="A212" i="3"/>
  <c r="Y212" i="3"/>
  <c r="CX212" i="3" s="1"/>
  <c r="CY212" i="3"/>
  <c r="CZ212" i="3"/>
  <c r="DB212" i="3" s="1"/>
  <c r="DA212" i="3"/>
  <c r="DC212" i="3"/>
  <c r="DF212" i="3"/>
  <c r="DJ212" i="3"/>
  <c r="A213" i="3"/>
  <c r="Y213" i="3"/>
  <c r="CY213" i="3"/>
  <c r="CZ213" i="3"/>
  <c r="DB213" i="3" s="1"/>
  <c r="DA213" i="3"/>
  <c r="DC213" i="3"/>
  <c r="A214" i="3"/>
  <c r="Y214" i="3"/>
  <c r="CY214" i="3"/>
  <c r="CZ214" i="3"/>
  <c r="DA214" i="3"/>
  <c r="DB214" i="3"/>
  <c r="DC214" i="3"/>
  <c r="A215" i="3"/>
  <c r="Y215" i="3"/>
  <c r="CY215" i="3"/>
  <c r="CZ215" i="3"/>
  <c r="DA215" i="3"/>
  <c r="DB215" i="3"/>
  <c r="DC215" i="3"/>
  <c r="A216" i="3"/>
  <c r="Y216" i="3"/>
  <c r="CY216" i="3"/>
  <c r="CZ216" i="3"/>
  <c r="DB216" i="3" s="1"/>
  <c r="DA216" i="3"/>
  <c r="DC216" i="3"/>
  <c r="A217" i="3"/>
  <c r="Y217" i="3"/>
  <c r="CY217" i="3"/>
  <c r="CZ217" i="3"/>
  <c r="DB217" i="3" s="1"/>
  <c r="DA217" i="3"/>
  <c r="DC217" i="3"/>
  <c r="A218" i="3"/>
  <c r="Y218" i="3"/>
  <c r="CY218" i="3"/>
  <c r="CZ218" i="3"/>
  <c r="DB218" i="3" s="1"/>
  <c r="DA218" i="3"/>
  <c r="DC218" i="3"/>
  <c r="A219" i="3"/>
  <c r="Y219" i="3"/>
  <c r="CY219" i="3"/>
  <c r="CZ219" i="3"/>
  <c r="DB219" i="3" s="1"/>
  <c r="DA219" i="3"/>
  <c r="DC219" i="3"/>
  <c r="A220" i="3"/>
  <c r="Y220" i="3"/>
  <c r="CY220" i="3"/>
  <c r="CZ220" i="3"/>
  <c r="DA220" i="3"/>
  <c r="DB220" i="3"/>
  <c r="DC220" i="3"/>
  <c r="A221" i="3"/>
  <c r="Y221" i="3"/>
  <c r="CY221" i="3"/>
  <c r="CZ221" i="3"/>
  <c r="DB221" i="3" s="1"/>
  <c r="DA221" i="3"/>
  <c r="DC221" i="3"/>
  <c r="A222" i="3"/>
  <c r="Y222" i="3"/>
  <c r="CY222" i="3"/>
  <c r="CZ222" i="3"/>
  <c r="DB222" i="3" s="1"/>
  <c r="DA222" i="3"/>
  <c r="DC222" i="3"/>
  <c r="A223" i="3"/>
  <c r="Y223" i="3"/>
  <c r="CY223" i="3"/>
  <c r="CZ223" i="3"/>
  <c r="DA223" i="3"/>
  <c r="DB223" i="3"/>
  <c r="DC223" i="3"/>
  <c r="A224" i="3"/>
  <c r="Y224" i="3"/>
  <c r="CY224" i="3"/>
  <c r="CZ224" i="3"/>
  <c r="DB224" i="3" s="1"/>
  <c r="DA224" i="3"/>
  <c r="DC224" i="3"/>
  <c r="A225" i="3"/>
  <c r="Y225" i="3"/>
  <c r="CY225" i="3"/>
  <c r="CZ225" i="3"/>
  <c r="DB225" i="3" s="1"/>
  <c r="DA225" i="3"/>
  <c r="DC225" i="3"/>
  <c r="A226" i="3"/>
  <c r="Y226" i="3"/>
  <c r="CY226" i="3"/>
  <c r="CZ226" i="3"/>
  <c r="DA226" i="3"/>
  <c r="DB226" i="3"/>
  <c r="DC226" i="3"/>
  <c r="A227" i="3"/>
  <c r="Y227" i="3"/>
  <c r="CY227" i="3"/>
  <c r="CZ227" i="3"/>
  <c r="DB227" i="3" s="1"/>
  <c r="DA227" i="3"/>
  <c r="DC227" i="3"/>
  <c r="A228" i="3"/>
  <c r="Y228" i="3"/>
  <c r="CY228" i="3"/>
  <c r="CZ228" i="3"/>
  <c r="DB228" i="3" s="1"/>
  <c r="DA228" i="3"/>
  <c r="DC228" i="3"/>
  <c r="A229" i="3"/>
  <c r="Y229" i="3"/>
  <c r="CY229" i="3"/>
  <c r="CZ229" i="3"/>
  <c r="DB229" i="3" s="1"/>
  <c r="DA229" i="3"/>
  <c r="DC229" i="3"/>
  <c r="A230" i="3"/>
  <c r="Y230" i="3"/>
  <c r="CY230" i="3"/>
  <c r="CZ230" i="3"/>
  <c r="DB230" i="3" s="1"/>
  <c r="DA230" i="3"/>
  <c r="DC230" i="3"/>
  <c r="A231" i="3"/>
  <c r="Y231" i="3"/>
  <c r="CY231" i="3"/>
  <c r="CZ231" i="3"/>
  <c r="DA231" i="3"/>
  <c r="DB231" i="3"/>
  <c r="DC231" i="3"/>
  <c r="A232" i="3"/>
  <c r="Y232" i="3"/>
  <c r="CY232" i="3"/>
  <c r="CZ232" i="3"/>
  <c r="DB232" i="3" s="1"/>
  <c r="DA232" i="3"/>
  <c r="DC232" i="3"/>
  <c r="A233" i="3"/>
  <c r="Y233" i="3"/>
  <c r="CY233" i="3"/>
  <c r="CZ233" i="3"/>
  <c r="DB233" i="3" s="1"/>
  <c r="DA233" i="3"/>
  <c r="DC233" i="3"/>
  <c r="A234" i="3"/>
  <c r="Y234" i="3"/>
  <c r="CY234" i="3"/>
  <c r="CZ234" i="3"/>
  <c r="DA234" i="3"/>
  <c r="DB234" i="3"/>
  <c r="DC234" i="3"/>
  <c r="A235" i="3"/>
  <c r="Y235" i="3"/>
  <c r="CY235" i="3"/>
  <c r="CZ235" i="3"/>
  <c r="DB235" i="3" s="1"/>
  <c r="DA235" i="3"/>
  <c r="DC235" i="3"/>
  <c r="A236" i="3"/>
  <c r="Y236" i="3"/>
  <c r="CY236" i="3"/>
  <c r="CZ236" i="3"/>
  <c r="DB236" i="3" s="1"/>
  <c r="DA236" i="3"/>
  <c r="DC236" i="3"/>
  <c r="A237" i="3"/>
  <c r="Y237" i="3"/>
  <c r="CY237" i="3"/>
  <c r="CZ237" i="3"/>
  <c r="DB237" i="3" s="1"/>
  <c r="DA237" i="3"/>
  <c r="DC237" i="3"/>
  <c r="A238" i="3"/>
  <c r="Y238" i="3"/>
  <c r="CY238" i="3"/>
  <c r="CZ238" i="3"/>
  <c r="DB238" i="3" s="1"/>
  <c r="DA238" i="3"/>
  <c r="DC238" i="3"/>
  <c r="A239" i="3"/>
  <c r="Y239" i="3"/>
  <c r="CY239" i="3"/>
  <c r="CZ239" i="3"/>
  <c r="DB239" i="3" s="1"/>
  <c r="DA239" i="3"/>
  <c r="DC239" i="3"/>
  <c r="A240" i="3"/>
  <c r="Y240" i="3"/>
  <c r="CY240" i="3"/>
  <c r="CZ240" i="3"/>
  <c r="DB240" i="3" s="1"/>
  <c r="DA240" i="3"/>
  <c r="DC240" i="3"/>
  <c r="A241" i="3"/>
  <c r="Y241" i="3"/>
  <c r="CY241" i="3"/>
  <c r="CZ241" i="3"/>
  <c r="DB241" i="3" s="1"/>
  <c r="DA241" i="3"/>
  <c r="DC241" i="3"/>
  <c r="A242" i="3"/>
  <c r="Y242" i="3"/>
  <c r="CY242" i="3"/>
  <c r="CZ242" i="3"/>
  <c r="DA242" i="3"/>
  <c r="DB242" i="3"/>
  <c r="DC242" i="3"/>
  <c r="A243" i="3"/>
  <c r="Y243" i="3"/>
  <c r="CY243" i="3"/>
  <c r="CZ243" i="3"/>
  <c r="DA243" i="3"/>
  <c r="DB243" i="3"/>
  <c r="DC243" i="3"/>
  <c r="A244" i="3"/>
  <c r="Y244" i="3"/>
  <c r="CY244" i="3"/>
  <c r="CZ244" i="3"/>
  <c r="DB244" i="3" s="1"/>
  <c r="DA244" i="3"/>
  <c r="DC244" i="3"/>
  <c r="A245" i="3"/>
  <c r="Y245" i="3"/>
  <c r="CY245" i="3"/>
  <c r="CZ245" i="3"/>
  <c r="DB245" i="3" s="1"/>
  <c r="DA245" i="3"/>
  <c r="DC245" i="3"/>
  <c r="A246" i="3"/>
  <c r="Y246" i="3"/>
  <c r="CY246" i="3"/>
  <c r="CZ246" i="3"/>
  <c r="DB246" i="3" s="1"/>
  <c r="DA246" i="3"/>
  <c r="DC246" i="3"/>
  <c r="A247" i="3"/>
  <c r="Y247" i="3"/>
  <c r="CY247" i="3"/>
  <c r="CZ247" i="3"/>
  <c r="DA247" i="3"/>
  <c r="DB247" i="3"/>
  <c r="DC247" i="3"/>
  <c r="A248" i="3"/>
  <c r="Y248" i="3"/>
  <c r="CY248" i="3"/>
  <c r="CZ248" i="3"/>
  <c r="DB248" i="3" s="1"/>
  <c r="DA248" i="3"/>
  <c r="DC248" i="3"/>
  <c r="A249" i="3"/>
  <c r="Y249" i="3"/>
  <c r="CY249" i="3"/>
  <c r="CZ249" i="3"/>
  <c r="DB249" i="3" s="1"/>
  <c r="DA249" i="3"/>
  <c r="DC249" i="3"/>
  <c r="A250" i="3"/>
  <c r="Y250" i="3"/>
  <c r="CY250" i="3"/>
  <c r="CZ250" i="3"/>
  <c r="DA250" i="3"/>
  <c r="DB250" i="3"/>
  <c r="DC250" i="3"/>
  <c r="A251" i="3"/>
  <c r="Y251" i="3"/>
  <c r="CY251" i="3"/>
  <c r="CZ251" i="3"/>
  <c r="DB251" i="3" s="1"/>
  <c r="DA251" i="3"/>
  <c r="DC251" i="3"/>
  <c r="A252" i="3"/>
  <c r="Y252" i="3"/>
  <c r="CY252" i="3"/>
  <c r="CZ252" i="3"/>
  <c r="DB252" i="3" s="1"/>
  <c r="DA252" i="3"/>
  <c r="DC252" i="3"/>
  <c r="A253" i="3"/>
  <c r="Y253" i="3"/>
  <c r="CY253" i="3"/>
  <c r="CZ253" i="3"/>
  <c r="DB253" i="3" s="1"/>
  <c r="DA253" i="3"/>
  <c r="DC253" i="3"/>
  <c r="A254" i="3"/>
  <c r="Y254" i="3"/>
  <c r="CY254" i="3"/>
  <c r="CZ254" i="3"/>
  <c r="DB254" i="3" s="1"/>
  <c r="DA254" i="3"/>
  <c r="DC254" i="3"/>
  <c r="A255" i="3"/>
  <c r="Y255" i="3"/>
  <c r="CY255" i="3"/>
  <c r="CZ255" i="3"/>
  <c r="DA255" i="3"/>
  <c r="DB255" i="3"/>
  <c r="DC255" i="3"/>
  <c r="A256" i="3"/>
  <c r="Y256" i="3"/>
  <c r="CY256" i="3"/>
  <c r="CZ256" i="3"/>
  <c r="DB256" i="3" s="1"/>
  <c r="DA256" i="3"/>
  <c r="DC256" i="3"/>
  <c r="A257" i="3"/>
  <c r="Y257" i="3"/>
  <c r="CY257" i="3"/>
  <c r="CZ257" i="3"/>
  <c r="DB257" i="3" s="1"/>
  <c r="DA257" i="3"/>
  <c r="DC257" i="3"/>
  <c r="A258" i="3"/>
  <c r="Y258" i="3"/>
  <c r="CY258" i="3"/>
  <c r="CZ258" i="3"/>
  <c r="DB258" i="3" s="1"/>
  <c r="DA258" i="3"/>
  <c r="DC258" i="3"/>
  <c r="A259" i="3"/>
  <c r="Y259" i="3"/>
  <c r="CY259" i="3"/>
  <c r="CZ259" i="3"/>
  <c r="DB259" i="3" s="1"/>
  <c r="DA259" i="3"/>
  <c r="DC259" i="3"/>
  <c r="A260" i="3"/>
  <c r="Y260" i="3"/>
  <c r="CY260" i="3"/>
  <c r="CZ260" i="3"/>
  <c r="DB260" i="3" s="1"/>
  <c r="DA260" i="3"/>
  <c r="DC260" i="3"/>
  <c r="A261" i="3"/>
  <c r="Y261" i="3"/>
  <c r="CX261" i="3" s="1"/>
  <c r="DF261" i="3" s="1"/>
  <c r="CY261" i="3"/>
  <c r="CZ261" i="3"/>
  <c r="DB261" i="3" s="1"/>
  <c r="DA261" i="3"/>
  <c r="DC261" i="3"/>
  <c r="A262" i="3"/>
  <c r="Y262" i="3"/>
  <c r="CX262" i="3" s="1"/>
  <c r="CY262" i="3"/>
  <c r="CZ262" i="3"/>
  <c r="DB262" i="3" s="1"/>
  <c r="DA262" i="3"/>
  <c r="DC262" i="3"/>
  <c r="A263" i="3"/>
  <c r="Y263" i="3"/>
  <c r="CY263" i="3"/>
  <c r="CZ263" i="3"/>
  <c r="DB263" i="3" s="1"/>
  <c r="DA263" i="3"/>
  <c r="DC263" i="3"/>
  <c r="A264" i="3"/>
  <c r="Y264" i="3"/>
  <c r="CY264" i="3"/>
  <c r="CZ264" i="3"/>
  <c r="DB264" i="3" s="1"/>
  <c r="DA264" i="3"/>
  <c r="DC264" i="3"/>
  <c r="A265" i="3"/>
  <c r="Y265" i="3"/>
  <c r="CY265" i="3"/>
  <c r="CZ265" i="3"/>
  <c r="DB265" i="3" s="1"/>
  <c r="DA265" i="3"/>
  <c r="DC265" i="3"/>
  <c r="A266" i="3"/>
  <c r="Y266" i="3"/>
  <c r="CY266" i="3"/>
  <c r="CZ266" i="3"/>
  <c r="DA266" i="3"/>
  <c r="DB266" i="3"/>
  <c r="DC266" i="3"/>
  <c r="A267" i="3"/>
  <c r="Y267" i="3"/>
  <c r="CY267" i="3"/>
  <c r="CZ267" i="3"/>
  <c r="DA267" i="3"/>
  <c r="DB267" i="3"/>
  <c r="DC267" i="3"/>
  <c r="A268" i="3"/>
  <c r="Y268" i="3"/>
  <c r="CY268" i="3"/>
  <c r="CZ268" i="3"/>
  <c r="DB268" i="3" s="1"/>
  <c r="DA268" i="3"/>
  <c r="DC268" i="3"/>
  <c r="A269" i="3"/>
  <c r="Y269" i="3"/>
  <c r="CY269" i="3"/>
  <c r="CZ269" i="3"/>
  <c r="DB269" i="3" s="1"/>
  <c r="DA269" i="3"/>
  <c r="DC269" i="3"/>
  <c r="A270" i="3"/>
  <c r="Y270" i="3"/>
  <c r="CY270" i="3"/>
  <c r="CZ270" i="3"/>
  <c r="DB270" i="3" s="1"/>
  <c r="DA270" i="3"/>
  <c r="DC270" i="3"/>
  <c r="A271" i="3"/>
  <c r="Y271" i="3"/>
  <c r="CY271" i="3"/>
  <c r="CZ271" i="3"/>
  <c r="DA271" i="3"/>
  <c r="DB271" i="3"/>
  <c r="DC271" i="3"/>
  <c r="A272" i="3"/>
  <c r="Y272" i="3"/>
  <c r="CY272" i="3"/>
  <c r="CZ272" i="3"/>
  <c r="DA272" i="3"/>
  <c r="DB272" i="3"/>
  <c r="DC272" i="3"/>
  <c r="A273" i="3"/>
  <c r="Y273" i="3"/>
  <c r="CY273" i="3"/>
  <c r="CZ273" i="3"/>
  <c r="DB273" i="3" s="1"/>
  <c r="DA273" i="3"/>
  <c r="DC273" i="3"/>
  <c r="A274" i="3"/>
  <c r="Y274" i="3"/>
  <c r="CY274" i="3"/>
  <c r="CZ274" i="3"/>
  <c r="DB274" i="3" s="1"/>
  <c r="DA274" i="3"/>
  <c r="DC274" i="3"/>
  <c r="A275" i="3"/>
  <c r="Y275" i="3"/>
  <c r="CY275" i="3"/>
  <c r="CZ275" i="3"/>
  <c r="DB275" i="3" s="1"/>
  <c r="DA275" i="3"/>
  <c r="DC275" i="3"/>
  <c r="A276" i="3"/>
  <c r="Y276" i="3"/>
  <c r="CY276" i="3"/>
  <c r="CZ276" i="3"/>
  <c r="DB276" i="3" s="1"/>
  <c r="DA276" i="3"/>
  <c r="DC276" i="3"/>
  <c r="A277" i="3"/>
  <c r="Y277" i="3"/>
  <c r="CY277" i="3"/>
  <c r="CZ277" i="3"/>
  <c r="DB277" i="3" s="1"/>
  <c r="DA277" i="3"/>
  <c r="DC277" i="3"/>
  <c r="A278" i="3"/>
  <c r="Y278" i="3"/>
  <c r="CY278" i="3"/>
  <c r="CZ278" i="3"/>
  <c r="DB278" i="3" s="1"/>
  <c r="DA278" i="3"/>
  <c r="DC278" i="3"/>
  <c r="A279" i="3"/>
  <c r="Y279" i="3"/>
  <c r="CY279" i="3"/>
  <c r="CZ279" i="3"/>
  <c r="DA279" i="3"/>
  <c r="DB279" i="3"/>
  <c r="DC279" i="3"/>
  <c r="A280" i="3"/>
  <c r="Y280" i="3"/>
  <c r="CY280" i="3"/>
  <c r="CZ280" i="3"/>
  <c r="DB280" i="3" s="1"/>
  <c r="DA280" i="3"/>
  <c r="DC280" i="3"/>
  <c r="A281" i="3"/>
  <c r="Y281" i="3"/>
  <c r="CY281" i="3"/>
  <c r="CZ281" i="3"/>
  <c r="DB281" i="3" s="1"/>
  <c r="DA281" i="3"/>
  <c r="DC281" i="3"/>
  <c r="A282" i="3"/>
  <c r="Y282" i="3"/>
  <c r="CY282" i="3"/>
  <c r="CZ282" i="3"/>
  <c r="DB282" i="3" s="1"/>
  <c r="DA282" i="3"/>
  <c r="DC282" i="3"/>
  <c r="A283" i="3"/>
  <c r="Y283" i="3"/>
  <c r="CY283" i="3"/>
  <c r="CZ283" i="3"/>
  <c r="DB283" i="3" s="1"/>
  <c r="DA283" i="3"/>
  <c r="DC283" i="3"/>
  <c r="A284" i="3"/>
  <c r="Y284" i="3"/>
  <c r="CY284" i="3"/>
  <c r="CZ284" i="3"/>
  <c r="DB284" i="3" s="1"/>
  <c r="DA284" i="3"/>
  <c r="DC284" i="3"/>
  <c r="A285" i="3"/>
  <c r="Y285" i="3"/>
  <c r="CY285" i="3"/>
  <c r="CZ285" i="3"/>
  <c r="DB285" i="3" s="1"/>
  <c r="DA285" i="3"/>
  <c r="DC285" i="3"/>
  <c r="A286" i="3"/>
  <c r="Y286" i="3"/>
  <c r="CY286" i="3"/>
  <c r="CZ286" i="3"/>
  <c r="DB286" i="3" s="1"/>
  <c r="DA286" i="3"/>
  <c r="DC286" i="3"/>
  <c r="A287" i="3"/>
  <c r="Y287" i="3"/>
  <c r="CY287" i="3"/>
  <c r="CZ287" i="3"/>
  <c r="DB287" i="3" s="1"/>
  <c r="DA287" i="3"/>
  <c r="DC287" i="3"/>
  <c r="A288" i="3"/>
  <c r="Y288" i="3"/>
  <c r="CY288" i="3"/>
  <c r="CZ288" i="3"/>
  <c r="DB288" i="3" s="1"/>
  <c r="DA288" i="3"/>
  <c r="DC288" i="3"/>
  <c r="A289" i="3"/>
  <c r="Y289" i="3"/>
  <c r="CY289" i="3"/>
  <c r="CZ289" i="3"/>
  <c r="DB289" i="3" s="1"/>
  <c r="DA289" i="3"/>
  <c r="DC289" i="3"/>
  <c r="A290" i="3"/>
  <c r="Y290" i="3"/>
  <c r="CY290" i="3"/>
  <c r="CZ290" i="3"/>
  <c r="DB290" i="3" s="1"/>
  <c r="DA290" i="3"/>
  <c r="DC290" i="3"/>
  <c r="A291" i="3"/>
  <c r="Y291" i="3"/>
  <c r="CY291" i="3"/>
  <c r="CZ291" i="3"/>
  <c r="DB291" i="3" s="1"/>
  <c r="DA291" i="3"/>
  <c r="DC291" i="3"/>
  <c r="A292" i="3"/>
  <c r="Y292" i="3"/>
  <c r="CY292" i="3"/>
  <c r="CZ292" i="3"/>
  <c r="DB292" i="3" s="1"/>
  <c r="DA292" i="3"/>
  <c r="DC292" i="3"/>
  <c r="A293" i="3"/>
  <c r="Y293" i="3"/>
  <c r="CY293" i="3"/>
  <c r="CZ293" i="3"/>
  <c r="DB293" i="3" s="1"/>
  <c r="DA293" i="3"/>
  <c r="DC293" i="3"/>
  <c r="A294" i="3"/>
  <c r="Y294" i="3"/>
  <c r="CY294" i="3"/>
  <c r="CZ294" i="3"/>
  <c r="DA294" i="3"/>
  <c r="DB294" i="3"/>
  <c r="DC294" i="3"/>
  <c r="A295" i="3"/>
  <c r="Y295" i="3"/>
  <c r="CY295" i="3"/>
  <c r="CZ295" i="3"/>
  <c r="DB295" i="3" s="1"/>
  <c r="DA295" i="3"/>
  <c r="DC295" i="3"/>
  <c r="A296" i="3"/>
  <c r="Y296" i="3"/>
  <c r="CY296" i="3"/>
  <c r="CZ296" i="3"/>
  <c r="DB296" i="3" s="1"/>
  <c r="DA296" i="3"/>
  <c r="DC296" i="3"/>
  <c r="A297" i="3"/>
  <c r="Y297" i="3"/>
  <c r="CY297" i="3"/>
  <c r="CZ297" i="3"/>
  <c r="DA297" i="3"/>
  <c r="DB297" i="3"/>
  <c r="DC297" i="3"/>
  <c r="A298" i="3"/>
  <c r="Y298" i="3"/>
  <c r="CY298" i="3"/>
  <c r="CZ298" i="3"/>
  <c r="DB298" i="3" s="1"/>
  <c r="DA298" i="3"/>
  <c r="DC298" i="3"/>
  <c r="A299" i="3"/>
  <c r="Y299" i="3"/>
  <c r="CY299" i="3"/>
  <c r="CZ299" i="3"/>
  <c r="DB299" i="3" s="1"/>
  <c r="DA299" i="3"/>
  <c r="DC299" i="3"/>
  <c r="A300" i="3"/>
  <c r="Y300" i="3"/>
  <c r="CY300" i="3"/>
  <c r="CZ300" i="3"/>
  <c r="DB300" i="3" s="1"/>
  <c r="DA300" i="3"/>
  <c r="DC300" i="3"/>
  <c r="A301" i="3"/>
  <c r="Y301" i="3"/>
  <c r="CY301" i="3"/>
  <c r="CZ301" i="3"/>
  <c r="DB301" i="3" s="1"/>
  <c r="DA301" i="3"/>
  <c r="DC301" i="3"/>
  <c r="A302" i="3"/>
  <c r="Y302" i="3"/>
  <c r="CY302" i="3"/>
  <c r="CZ302" i="3"/>
  <c r="DB302" i="3" s="1"/>
  <c r="DA302" i="3"/>
  <c r="DC302" i="3"/>
  <c r="A303" i="3"/>
  <c r="Y303" i="3"/>
  <c r="CY303" i="3"/>
  <c r="CZ303" i="3"/>
  <c r="DA303" i="3"/>
  <c r="DB303" i="3"/>
  <c r="DC303" i="3"/>
  <c r="A304" i="3"/>
  <c r="Y304" i="3"/>
  <c r="CY304" i="3"/>
  <c r="CZ304" i="3"/>
  <c r="DB304" i="3" s="1"/>
  <c r="DA304" i="3"/>
  <c r="DC304" i="3"/>
  <c r="A305" i="3"/>
  <c r="Y305" i="3"/>
  <c r="CY305" i="3"/>
  <c r="CZ305" i="3"/>
  <c r="DB305" i="3" s="1"/>
  <c r="DA305" i="3"/>
  <c r="DC305" i="3"/>
  <c r="A306" i="3"/>
  <c r="Y306" i="3"/>
  <c r="CY306" i="3"/>
  <c r="CZ306" i="3"/>
  <c r="DA306" i="3"/>
  <c r="DB306" i="3"/>
  <c r="DC306" i="3"/>
  <c r="A307" i="3"/>
  <c r="Y307" i="3"/>
  <c r="CY307" i="3"/>
  <c r="CZ307" i="3"/>
  <c r="DB307" i="3" s="1"/>
  <c r="DA307" i="3"/>
  <c r="DC307" i="3"/>
  <c r="A308" i="3"/>
  <c r="Y308" i="3"/>
  <c r="CY308" i="3"/>
  <c r="CZ308" i="3"/>
  <c r="DB308" i="3" s="1"/>
  <c r="DA308" i="3"/>
  <c r="DC308" i="3"/>
  <c r="A309" i="3"/>
  <c r="Y309" i="3"/>
  <c r="CY309" i="3"/>
  <c r="CZ309" i="3"/>
  <c r="DB309" i="3" s="1"/>
  <c r="DA309" i="3"/>
  <c r="DC309" i="3"/>
  <c r="A310" i="3"/>
  <c r="Y310" i="3"/>
  <c r="CY310" i="3"/>
  <c r="CZ310" i="3"/>
  <c r="DB310" i="3" s="1"/>
  <c r="DA310" i="3"/>
  <c r="DC310" i="3"/>
  <c r="A311" i="3"/>
  <c r="Y311" i="3"/>
  <c r="CY311" i="3"/>
  <c r="CZ311" i="3"/>
  <c r="DB311" i="3" s="1"/>
  <c r="DA311" i="3"/>
  <c r="DC311" i="3"/>
  <c r="A312" i="3"/>
  <c r="Y312" i="3"/>
  <c r="CY312" i="3"/>
  <c r="CZ312" i="3"/>
  <c r="DB312" i="3" s="1"/>
  <c r="DA312" i="3"/>
  <c r="DC312" i="3"/>
  <c r="A313" i="3"/>
  <c r="Y313" i="3"/>
  <c r="CY313" i="3"/>
  <c r="CZ313" i="3"/>
  <c r="DA313" i="3"/>
  <c r="DB313" i="3"/>
  <c r="DC313" i="3"/>
  <c r="A314" i="3"/>
  <c r="Y314" i="3"/>
  <c r="CY314" i="3"/>
  <c r="CZ314" i="3"/>
  <c r="DA314" i="3"/>
  <c r="DB314" i="3"/>
  <c r="DC314" i="3"/>
  <c r="A315" i="3"/>
  <c r="Y315" i="3"/>
  <c r="CY315" i="3"/>
  <c r="CZ315" i="3"/>
  <c r="DB315" i="3" s="1"/>
  <c r="DA315" i="3"/>
  <c r="DC315" i="3"/>
  <c r="A316" i="3"/>
  <c r="Y316" i="3"/>
  <c r="CY316" i="3"/>
  <c r="CZ316" i="3"/>
  <c r="DB316" i="3" s="1"/>
  <c r="DA316" i="3"/>
  <c r="DC316" i="3"/>
  <c r="A317" i="3"/>
  <c r="Y317" i="3"/>
  <c r="CY317" i="3"/>
  <c r="CZ317" i="3"/>
  <c r="DB317" i="3" s="1"/>
  <c r="DA317" i="3"/>
  <c r="DC317" i="3"/>
  <c r="A318" i="3"/>
  <c r="Y318" i="3"/>
  <c r="CY318" i="3"/>
  <c r="CZ318" i="3"/>
  <c r="DB318" i="3" s="1"/>
  <c r="DA318" i="3"/>
  <c r="DC318" i="3"/>
  <c r="A319" i="3"/>
  <c r="Y319" i="3"/>
  <c r="CY319" i="3"/>
  <c r="CZ319" i="3"/>
  <c r="DA319" i="3"/>
  <c r="DB319" i="3"/>
  <c r="DC319" i="3"/>
  <c r="A320" i="3"/>
  <c r="Y320" i="3"/>
  <c r="CY320" i="3"/>
  <c r="CZ320" i="3"/>
  <c r="DB320" i="3" s="1"/>
  <c r="DA320" i="3"/>
  <c r="DC320" i="3"/>
  <c r="A321" i="3"/>
  <c r="Y321" i="3"/>
  <c r="CY321" i="3"/>
  <c r="CZ321" i="3"/>
  <c r="DB321" i="3" s="1"/>
  <c r="DA321" i="3"/>
  <c r="DC321" i="3"/>
  <c r="A322" i="3"/>
  <c r="Y322" i="3"/>
  <c r="CY322" i="3"/>
  <c r="CZ322" i="3"/>
  <c r="DA322" i="3"/>
  <c r="DB322" i="3"/>
  <c r="DC322" i="3"/>
  <c r="A323" i="3"/>
  <c r="Y323" i="3"/>
  <c r="CY323" i="3"/>
  <c r="CZ323" i="3"/>
  <c r="DB323" i="3" s="1"/>
  <c r="DA323" i="3"/>
  <c r="DC323" i="3"/>
  <c r="A324" i="3"/>
  <c r="Y324" i="3"/>
  <c r="CY324" i="3"/>
  <c r="CZ324" i="3"/>
  <c r="DB324" i="3" s="1"/>
  <c r="DA324" i="3"/>
  <c r="DC324" i="3"/>
  <c r="A325" i="3"/>
  <c r="Y325" i="3"/>
  <c r="CY325" i="3"/>
  <c r="CZ325" i="3"/>
  <c r="DB325" i="3" s="1"/>
  <c r="DA325" i="3"/>
  <c r="DC325" i="3"/>
  <c r="A326" i="3"/>
  <c r="Y326" i="3"/>
  <c r="CY326" i="3"/>
  <c r="CZ326" i="3"/>
  <c r="DB326" i="3" s="1"/>
  <c r="DA326" i="3"/>
  <c r="DC326" i="3"/>
  <c r="A327" i="3"/>
  <c r="Y327" i="3"/>
  <c r="CY327" i="3"/>
  <c r="CZ327" i="3"/>
  <c r="DB327" i="3" s="1"/>
  <c r="DA327" i="3"/>
  <c r="DC327" i="3"/>
  <c r="A328" i="3"/>
  <c r="Y328" i="3"/>
  <c r="CY328" i="3"/>
  <c r="CZ328" i="3"/>
  <c r="DB328" i="3" s="1"/>
  <c r="DA328" i="3"/>
  <c r="DC328" i="3"/>
  <c r="A329" i="3"/>
  <c r="Y329" i="3"/>
  <c r="CY329" i="3"/>
  <c r="CZ329" i="3"/>
  <c r="DA329" i="3"/>
  <c r="DB329" i="3"/>
  <c r="DC329" i="3"/>
  <c r="A330" i="3"/>
  <c r="Y330" i="3"/>
  <c r="CY330" i="3"/>
  <c r="CZ330" i="3"/>
  <c r="DA330" i="3"/>
  <c r="DB330" i="3"/>
  <c r="DC330" i="3"/>
  <c r="A331" i="3"/>
  <c r="Y331" i="3"/>
  <c r="CY331" i="3"/>
  <c r="CZ331" i="3"/>
  <c r="DB331" i="3" s="1"/>
  <c r="DA331" i="3"/>
  <c r="DC331" i="3"/>
  <c r="A332" i="3"/>
  <c r="Y332" i="3"/>
  <c r="CY332" i="3"/>
  <c r="CZ332" i="3"/>
  <c r="DB332" i="3" s="1"/>
  <c r="DA332" i="3"/>
  <c r="DC332" i="3"/>
  <c r="A333" i="3"/>
  <c r="Y333" i="3"/>
  <c r="CY333" i="3"/>
  <c r="CZ333" i="3"/>
  <c r="DB333" i="3" s="1"/>
  <c r="DA333" i="3"/>
  <c r="DC333" i="3"/>
  <c r="A334" i="3"/>
  <c r="Y334" i="3"/>
  <c r="CY334" i="3"/>
  <c r="CZ334" i="3"/>
  <c r="DB334" i="3" s="1"/>
  <c r="DA334" i="3"/>
  <c r="DC334" i="3"/>
  <c r="A335" i="3"/>
  <c r="Y335" i="3"/>
  <c r="CY335" i="3"/>
  <c r="CZ335" i="3"/>
  <c r="DA335" i="3"/>
  <c r="DB335" i="3"/>
  <c r="DC335" i="3"/>
  <c r="A336" i="3"/>
  <c r="Y336" i="3"/>
  <c r="CY336" i="3"/>
  <c r="CZ336" i="3"/>
  <c r="DB336" i="3" s="1"/>
  <c r="DA336" i="3"/>
  <c r="DC336" i="3"/>
  <c r="A337" i="3"/>
  <c r="Y337" i="3"/>
  <c r="CY337" i="3"/>
  <c r="CZ337" i="3"/>
  <c r="DB337" i="3" s="1"/>
  <c r="DA337" i="3"/>
  <c r="DC337" i="3"/>
  <c r="A338" i="3"/>
  <c r="Y338" i="3"/>
  <c r="CY338" i="3"/>
  <c r="CZ338" i="3"/>
  <c r="DA338" i="3"/>
  <c r="DB338" i="3"/>
  <c r="DC338" i="3"/>
  <c r="A339" i="3"/>
  <c r="Y339" i="3"/>
  <c r="CY339" i="3"/>
  <c r="CZ339" i="3"/>
  <c r="DB339" i="3" s="1"/>
  <c r="DA339" i="3"/>
  <c r="DC339" i="3"/>
  <c r="A340" i="3"/>
  <c r="Y340" i="3"/>
  <c r="CY340" i="3"/>
  <c r="CZ340" i="3"/>
  <c r="DB340" i="3" s="1"/>
  <c r="DA340" i="3"/>
  <c r="DC340" i="3"/>
  <c r="A341" i="3"/>
  <c r="Y341" i="3"/>
  <c r="CY341" i="3"/>
  <c r="CZ341" i="3"/>
  <c r="DB341" i="3" s="1"/>
  <c r="DA341" i="3"/>
  <c r="DC341" i="3"/>
  <c r="A342" i="3"/>
  <c r="Y342" i="3"/>
  <c r="CY342" i="3"/>
  <c r="CZ342" i="3"/>
  <c r="DB342" i="3" s="1"/>
  <c r="DA342" i="3"/>
  <c r="DC342" i="3"/>
  <c r="A343" i="3"/>
  <c r="Y343" i="3"/>
  <c r="CY343" i="3"/>
  <c r="CZ343" i="3"/>
  <c r="DB343" i="3" s="1"/>
  <c r="DA343" i="3"/>
  <c r="DC343" i="3"/>
  <c r="A344" i="3"/>
  <c r="Y344" i="3"/>
  <c r="CY344" i="3"/>
  <c r="CZ344" i="3"/>
  <c r="DB344" i="3" s="1"/>
  <c r="DA344" i="3"/>
  <c r="DC344" i="3"/>
  <c r="A345" i="3"/>
  <c r="Y345" i="3"/>
  <c r="CY345" i="3"/>
  <c r="CZ345" i="3"/>
  <c r="DA345" i="3"/>
  <c r="DB345" i="3"/>
  <c r="DC345" i="3"/>
  <c r="A346" i="3"/>
  <c r="Y346" i="3"/>
  <c r="CY346" i="3"/>
  <c r="CZ346" i="3"/>
  <c r="DA346" i="3"/>
  <c r="DB346" i="3"/>
  <c r="DC346" i="3"/>
  <c r="A347" i="3"/>
  <c r="Y347" i="3"/>
  <c r="CY347" i="3"/>
  <c r="CZ347" i="3"/>
  <c r="DB347" i="3" s="1"/>
  <c r="DA347" i="3"/>
  <c r="DC347" i="3"/>
  <c r="A348" i="3"/>
  <c r="Y348" i="3"/>
  <c r="CY348" i="3"/>
  <c r="CZ348" i="3"/>
  <c r="DB348" i="3" s="1"/>
  <c r="DA348" i="3"/>
  <c r="DC348" i="3"/>
  <c r="A349" i="3"/>
  <c r="Y349" i="3"/>
  <c r="CY349" i="3"/>
  <c r="CZ349" i="3"/>
  <c r="DB349" i="3" s="1"/>
  <c r="DA349" i="3"/>
  <c r="DC349" i="3"/>
  <c r="A350" i="3"/>
  <c r="Y350" i="3"/>
  <c r="CY350" i="3"/>
  <c r="CZ350" i="3"/>
  <c r="DB350" i="3" s="1"/>
  <c r="DA350" i="3"/>
  <c r="DC350" i="3"/>
  <c r="A351" i="3"/>
  <c r="Y351" i="3"/>
  <c r="CY351" i="3"/>
  <c r="CZ351" i="3"/>
  <c r="DA351" i="3"/>
  <c r="DB351" i="3"/>
  <c r="DC351" i="3"/>
  <c r="A352" i="3"/>
  <c r="Y352" i="3"/>
  <c r="CY352" i="3"/>
  <c r="CZ352" i="3"/>
  <c r="DB352" i="3" s="1"/>
  <c r="DA352" i="3"/>
  <c r="DC352" i="3"/>
  <c r="A353" i="3"/>
  <c r="Y353" i="3"/>
  <c r="CY353" i="3"/>
  <c r="CZ353" i="3"/>
  <c r="DB353" i="3" s="1"/>
  <c r="DA353" i="3"/>
  <c r="DC353" i="3"/>
  <c r="A354" i="3"/>
  <c r="Y354" i="3"/>
  <c r="CY354" i="3"/>
  <c r="CZ354" i="3"/>
  <c r="DA354" i="3"/>
  <c r="DB354" i="3"/>
  <c r="DC354" i="3"/>
  <c r="A355" i="3"/>
  <c r="Y355" i="3"/>
  <c r="CY355" i="3"/>
  <c r="CZ355" i="3"/>
  <c r="DB355" i="3" s="1"/>
  <c r="DA355" i="3"/>
  <c r="DC355" i="3"/>
  <c r="A356" i="3"/>
  <c r="Y356" i="3"/>
  <c r="CY356" i="3"/>
  <c r="CZ356" i="3"/>
  <c r="DB356" i="3" s="1"/>
  <c r="DA356" i="3"/>
  <c r="DC356" i="3"/>
  <c r="A357" i="3"/>
  <c r="Y357" i="3"/>
  <c r="CY357" i="3"/>
  <c r="CZ357" i="3"/>
  <c r="DB357" i="3" s="1"/>
  <c r="DA357" i="3"/>
  <c r="DC357" i="3"/>
  <c r="A358" i="3"/>
  <c r="Y358" i="3"/>
  <c r="CY358" i="3"/>
  <c r="CZ358" i="3"/>
  <c r="DB358" i="3" s="1"/>
  <c r="DA358" i="3"/>
  <c r="DC358" i="3"/>
  <c r="A359" i="3"/>
  <c r="Y359" i="3"/>
  <c r="CY359" i="3"/>
  <c r="CZ359" i="3"/>
  <c r="DB359" i="3" s="1"/>
  <c r="DA359" i="3"/>
  <c r="DC359" i="3"/>
  <c r="A360" i="3"/>
  <c r="Y360" i="3"/>
  <c r="CY360" i="3"/>
  <c r="CZ360" i="3"/>
  <c r="DB360" i="3" s="1"/>
  <c r="DA360" i="3"/>
  <c r="DC360" i="3"/>
  <c r="A361" i="3"/>
  <c r="Y361" i="3"/>
  <c r="CY361" i="3"/>
  <c r="CZ361" i="3"/>
  <c r="DA361" i="3"/>
  <c r="DB361" i="3"/>
  <c r="DC361" i="3"/>
  <c r="A362" i="3"/>
  <c r="Y362" i="3"/>
  <c r="CY362" i="3"/>
  <c r="CZ362" i="3"/>
  <c r="DA362" i="3"/>
  <c r="DB362" i="3"/>
  <c r="DC362" i="3"/>
  <c r="A363" i="3"/>
  <c r="Y363" i="3"/>
  <c r="CY363" i="3"/>
  <c r="CZ363" i="3"/>
  <c r="DB363" i="3" s="1"/>
  <c r="DA363" i="3"/>
  <c r="DC363" i="3"/>
  <c r="A364" i="3"/>
  <c r="Y364" i="3"/>
  <c r="CY364" i="3"/>
  <c r="CZ364" i="3"/>
  <c r="DB364" i="3" s="1"/>
  <c r="DA364" i="3"/>
  <c r="DC364" i="3"/>
  <c r="A365" i="3"/>
  <c r="Y365" i="3"/>
  <c r="CY365" i="3"/>
  <c r="CZ365" i="3"/>
  <c r="DA365" i="3"/>
  <c r="DB365" i="3"/>
  <c r="DC365" i="3"/>
  <c r="A366" i="3"/>
  <c r="Y366" i="3"/>
  <c r="CY366" i="3"/>
  <c r="CZ366" i="3"/>
  <c r="DB366" i="3" s="1"/>
  <c r="DA366" i="3"/>
  <c r="DC366" i="3"/>
  <c r="A367" i="3"/>
  <c r="Y367" i="3"/>
  <c r="CY367" i="3"/>
  <c r="CZ367" i="3"/>
  <c r="DB367" i="3" s="1"/>
  <c r="DA367" i="3"/>
  <c r="DC367" i="3"/>
  <c r="A368" i="3"/>
  <c r="Y368" i="3"/>
  <c r="CY368" i="3"/>
  <c r="CZ368" i="3"/>
  <c r="DB368" i="3" s="1"/>
  <c r="DA368" i="3"/>
  <c r="DC368" i="3"/>
  <c r="A369" i="3"/>
  <c r="Y369" i="3"/>
  <c r="CY369" i="3"/>
  <c r="CZ369" i="3"/>
  <c r="DB369" i="3" s="1"/>
  <c r="DA369" i="3"/>
  <c r="DC369" i="3"/>
  <c r="A370" i="3"/>
  <c r="Y370" i="3"/>
  <c r="CY370" i="3"/>
  <c r="CZ370" i="3"/>
  <c r="DA370" i="3"/>
  <c r="DB370" i="3"/>
  <c r="DC370" i="3"/>
  <c r="A371" i="3"/>
  <c r="Y371" i="3"/>
  <c r="CY371" i="3"/>
  <c r="CZ371" i="3"/>
  <c r="DA371" i="3"/>
  <c r="DB371" i="3"/>
  <c r="DC371" i="3"/>
  <c r="A372" i="3"/>
  <c r="Y372" i="3"/>
  <c r="CY372" i="3"/>
  <c r="CZ372" i="3"/>
  <c r="DB372" i="3" s="1"/>
  <c r="DA372" i="3"/>
  <c r="DC372" i="3"/>
  <c r="A373" i="3"/>
  <c r="Y373" i="3"/>
  <c r="CY373" i="3"/>
  <c r="CZ373" i="3"/>
  <c r="DB373" i="3" s="1"/>
  <c r="DA373" i="3"/>
  <c r="DC373" i="3"/>
  <c r="A374" i="3"/>
  <c r="Y374" i="3"/>
  <c r="CY374" i="3"/>
  <c r="CZ374" i="3"/>
  <c r="DB374" i="3" s="1"/>
  <c r="DA374" i="3"/>
  <c r="DC374" i="3"/>
  <c r="A375" i="3"/>
  <c r="Y375" i="3"/>
  <c r="CY375" i="3"/>
  <c r="CZ375" i="3"/>
  <c r="DB375" i="3" s="1"/>
  <c r="DA375" i="3"/>
  <c r="DC375" i="3"/>
  <c r="A376" i="3"/>
  <c r="Y376" i="3"/>
  <c r="CY376" i="3"/>
  <c r="CZ376" i="3"/>
  <c r="DB376" i="3" s="1"/>
  <c r="DA376" i="3"/>
  <c r="DC376" i="3"/>
  <c r="A377" i="3"/>
  <c r="Y377" i="3"/>
  <c r="CY377" i="3"/>
  <c r="CZ377" i="3"/>
  <c r="DB377" i="3" s="1"/>
  <c r="DA377" i="3"/>
  <c r="DC377" i="3"/>
  <c r="A378" i="3"/>
  <c r="Y378" i="3"/>
  <c r="CY378" i="3"/>
  <c r="CZ378" i="3"/>
  <c r="DA378" i="3"/>
  <c r="DB378" i="3"/>
  <c r="DC378" i="3"/>
  <c r="A379" i="3"/>
  <c r="Y379" i="3"/>
  <c r="CY379" i="3"/>
  <c r="CZ379" i="3"/>
  <c r="DA379" i="3"/>
  <c r="DB379" i="3"/>
  <c r="DC379" i="3"/>
  <c r="A380" i="3"/>
  <c r="Y380" i="3"/>
  <c r="CY380" i="3"/>
  <c r="CZ380" i="3"/>
  <c r="DB380" i="3" s="1"/>
  <c r="DA380" i="3"/>
  <c r="DC380" i="3"/>
  <c r="A381" i="3"/>
  <c r="Y381" i="3"/>
  <c r="CY381" i="3"/>
  <c r="CZ381" i="3"/>
  <c r="DB381" i="3" s="1"/>
  <c r="DA381" i="3"/>
  <c r="DC381" i="3"/>
  <c r="A382" i="3"/>
  <c r="Y382" i="3"/>
  <c r="CY382" i="3"/>
  <c r="CZ382" i="3"/>
  <c r="DB382" i="3" s="1"/>
  <c r="DA382" i="3"/>
  <c r="DC382" i="3"/>
  <c r="A383" i="3"/>
  <c r="Y383" i="3"/>
  <c r="CY383" i="3"/>
  <c r="CZ383" i="3"/>
  <c r="DB383" i="3" s="1"/>
  <c r="DA383" i="3"/>
  <c r="DC383" i="3"/>
  <c r="A384" i="3"/>
  <c r="Y384" i="3"/>
  <c r="CY384" i="3"/>
  <c r="CZ384" i="3"/>
  <c r="DB384" i="3" s="1"/>
  <c r="DA384" i="3"/>
  <c r="DC384" i="3"/>
  <c r="A385" i="3"/>
  <c r="Y385" i="3"/>
  <c r="CY385" i="3"/>
  <c r="CZ385" i="3"/>
  <c r="DB385" i="3" s="1"/>
  <c r="DA385" i="3"/>
  <c r="DC385" i="3"/>
  <c r="A386" i="3"/>
  <c r="Y386" i="3"/>
  <c r="CY386" i="3"/>
  <c r="CZ386" i="3"/>
  <c r="DA386" i="3"/>
  <c r="DB386" i="3"/>
  <c r="DC386" i="3"/>
  <c r="A387" i="3"/>
  <c r="Y387" i="3"/>
  <c r="CY387" i="3"/>
  <c r="CZ387" i="3"/>
  <c r="DA387" i="3"/>
  <c r="DB387" i="3"/>
  <c r="DC387" i="3"/>
  <c r="A388" i="3"/>
  <c r="Y388" i="3"/>
  <c r="CY388" i="3"/>
  <c r="CZ388" i="3"/>
  <c r="DB388" i="3" s="1"/>
  <c r="DA388" i="3"/>
  <c r="DC388" i="3"/>
  <c r="A389" i="3"/>
  <c r="Y389" i="3"/>
  <c r="CY389" i="3"/>
  <c r="CZ389" i="3"/>
  <c r="DB389" i="3" s="1"/>
  <c r="DA389" i="3"/>
  <c r="DC389" i="3"/>
  <c r="A390" i="3"/>
  <c r="Y390" i="3"/>
  <c r="CY390" i="3"/>
  <c r="CZ390" i="3"/>
  <c r="DB390" i="3" s="1"/>
  <c r="DA390" i="3"/>
  <c r="DC390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P24" i="1"/>
  <c r="U24" i="1"/>
  <c r="I29" i="6" s="1"/>
  <c r="AC24" i="1"/>
  <c r="AE24" i="1"/>
  <c r="Q24" i="1" s="1"/>
  <c r="I24" i="6" s="1"/>
  <c r="AF24" i="1"/>
  <c r="AG24" i="1"/>
  <c r="CU24" i="1" s="1"/>
  <c r="T24" i="1" s="1"/>
  <c r="AH24" i="1"/>
  <c r="CV24" i="1" s="1"/>
  <c r="AI24" i="1"/>
  <c r="CW24" i="1" s="1"/>
  <c r="V24" i="1" s="1"/>
  <c r="AJ24" i="1"/>
  <c r="CX24" i="1" s="1"/>
  <c r="W24" i="1" s="1"/>
  <c r="CQ24" i="1"/>
  <c r="FR24" i="1"/>
  <c r="GL24" i="1"/>
  <c r="GO24" i="1"/>
  <c r="GP24" i="1"/>
  <c r="GV24" i="1"/>
  <c r="HC24" i="1" s="1"/>
  <c r="GX24" i="1" s="1"/>
  <c r="C25" i="1"/>
  <c r="D25" i="1"/>
  <c r="AC25" i="1"/>
  <c r="AE25" i="1"/>
  <c r="AD25" i="1" s="1"/>
  <c r="AF25" i="1"/>
  <c r="S25" i="1" s="1"/>
  <c r="K23" i="6" s="1"/>
  <c r="AG25" i="1"/>
  <c r="CU25" i="1" s="1"/>
  <c r="T25" i="1" s="1"/>
  <c r="AH25" i="1"/>
  <c r="CV25" i="1" s="1"/>
  <c r="U25" i="1" s="1"/>
  <c r="AI25" i="1"/>
  <c r="CW25" i="1" s="1"/>
  <c r="V25" i="1" s="1"/>
  <c r="AJ25" i="1"/>
  <c r="CR25" i="1"/>
  <c r="CS25" i="1"/>
  <c r="CT25" i="1"/>
  <c r="CX25" i="1"/>
  <c r="W25" i="1" s="1"/>
  <c r="FR25" i="1"/>
  <c r="GL25" i="1"/>
  <c r="GO25" i="1"/>
  <c r="GP25" i="1"/>
  <c r="GV25" i="1"/>
  <c r="HC25" i="1" s="1"/>
  <c r="GX25" i="1" s="1"/>
  <c r="C26" i="1"/>
  <c r="D26" i="1"/>
  <c r="R26" i="1"/>
  <c r="GK26" i="1" s="1"/>
  <c r="T26" i="1"/>
  <c r="AC26" i="1"/>
  <c r="P26" i="1" s="1"/>
  <c r="AD26" i="1"/>
  <c r="AE26" i="1"/>
  <c r="Q26" i="1" s="1"/>
  <c r="I33" i="6" s="1"/>
  <c r="AF26" i="1"/>
  <c r="S26" i="1" s="1"/>
  <c r="CY26" i="1" s="1"/>
  <c r="X26" i="1" s="1"/>
  <c r="Q32" i="6" s="1"/>
  <c r="AG26" i="1"/>
  <c r="CU26" i="1" s="1"/>
  <c r="AH26" i="1"/>
  <c r="CV26" i="1" s="1"/>
  <c r="U26" i="1" s="1"/>
  <c r="AI26" i="1"/>
  <c r="CW26" i="1" s="1"/>
  <c r="V26" i="1" s="1"/>
  <c r="AJ26" i="1"/>
  <c r="CQ26" i="1"/>
  <c r="CR26" i="1"/>
  <c r="CS26" i="1"/>
  <c r="CT26" i="1"/>
  <c r="CX26" i="1"/>
  <c r="W26" i="1" s="1"/>
  <c r="FR26" i="1"/>
  <c r="GL26" i="1"/>
  <c r="GO26" i="1"/>
  <c r="GP26" i="1"/>
  <c r="GV26" i="1"/>
  <c r="HC26" i="1"/>
  <c r="GX26" i="1" s="1"/>
  <c r="C27" i="1"/>
  <c r="D27" i="1"/>
  <c r="S27" i="1"/>
  <c r="CY27" i="1" s="1"/>
  <c r="X27" i="1" s="1"/>
  <c r="R32" i="6" s="1"/>
  <c r="AC27" i="1"/>
  <c r="P27" i="1" s="1"/>
  <c r="AE27" i="1"/>
  <c r="CS27" i="1" s="1"/>
  <c r="AF27" i="1"/>
  <c r="AG27" i="1"/>
  <c r="CU27" i="1" s="1"/>
  <c r="T27" i="1" s="1"/>
  <c r="AH27" i="1"/>
  <c r="CV27" i="1" s="1"/>
  <c r="U27" i="1" s="1"/>
  <c r="AI27" i="1"/>
  <c r="CW27" i="1" s="1"/>
  <c r="V27" i="1" s="1"/>
  <c r="AJ27" i="1"/>
  <c r="CQ27" i="1"/>
  <c r="CT27" i="1"/>
  <c r="CX27" i="1"/>
  <c r="W27" i="1" s="1"/>
  <c r="FR27" i="1"/>
  <c r="GL27" i="1"/>
  <c r="GO27" i="1"/>
  <c r="GP27" i="1"/>
  <c r="GV27" i="1"/>
  <c r="HC27" i="1" s="1"/>
  <c r="GX27" i="1" s="1"/>
  <c r="C28" i="1"/>
  <c r="D28" i="1"/>
  <c r="Q28" i="1"/>
  <c r="I39" i="6" s="1"/>
  <c r="V28" i="1"/>
  <c r="AC28" i="1"/>
  <c r="P28" i="1" s="1"/>
  <c r="CP28" i="1" s="1"/>
  <c r="O28" i="1" s="1"/>
  <c r="AD28" i="1"/>
  <c r="AE28" i="1"/>
  <c r="R28" i="1" s="1"/>
  <c r="U38" i="6" s="1"/>
  <c r="AF28" i="1"/>
  <c r="S28" i="1" s="1"/>
  <c r="CZ28" i="1" s="1"/>
  <c r="Y28" i="1" s="1"/>
  <c r="S38" i="6" s="1"/>
  <c r="AG28" i="1"/>
  <c r="AH28" i="1"/>
  <c r="AI28" i="1"/>
  <c r="AJ28" i="1"/>
  <c r="CX28" i="1" s="1"/>
  <c r="W28" i="1" s="1"/>
  <c r="CQ28" i="1"/>
  <c r="CR28" i="1"/>
  <c r="CS28" i="1"/>
  <c r="CT28" i="1"/>
  <c r="CU28" i="1"/>
  <c r="T28" i="1" s="1"/>
  <c r="CV28" i="1"/>
  <c r="U28" i="1" s="1"/>
  <c r="CW28" i="1"/>
  <c r="CY28" i="1"/>
  <c r="X28" i="1" s="1"/>
  <c r="Q38" i="6" s="1"/>
  <c r="FR28" i="1"/>
  <c r="GL28" i="1"/>
  <c r="GN28" i="1"/>
  <c r="GO28" i="1"/>
  <c r="GV28" i="1"/>
  <c r="HC28" i="1" s="1"/>
  <c r="GX28" i="1" s="1"/>
  <c r="C29" i="1"/>
  <c r="D29" i="1"/>
  <c r="AC29" i="1"/>
  <c r="AE29" i="1"/>
  <c r="Q29" i="1" s="1"/>
  <c r="K39" i="6" s="1"/>
  <c r="AF29" i="1"/>
  <c r="CT29" i="1" s="1"/>
  <c r="AG29" i="1"/>
  <c r="AH29" i="1"/>
  <c r="CV29" i="1" s="1"/>
  <c r="U29" i="1" s="1"/>
  <c r="AI29" i="1"/>
  <c r="CW29" i="1" s="1"/>
  <c r="V29" i="1" s="1"/>
  <c r="AJ29" i="1"/>
  <c r="CX29" i="1" s="1"/>
  <c r="W29" i="1" s="1"/>
  <c r="CU29" i="1"/>
  <c r="T29" i="1" s="1"/>
  <c r="FR29" i="1"/>
  <c r="GL29" i="1"/>
  <c r="GN29" i="1"/>
  <c r="GO29" i="1"/>
  <c r="GV29" i="1"/>
  <c r="HC29" i="1" s="1"/>
  <c r="GX29" i="1" s="1"/>
  <c r="C30" i="1"/>
  <c r="D30" i="1"/>
  <c r="V30" i="1"/>
  <c r="AC30" i="1"/>
  <c r="AE30" i="1"/>
  <c r="AF30" i="1"/>
  <c r="S30" i="1" s="1"/>
  <c r="AG30" i="1"/>
  <c r="CU30" i="1" s="1"/>
  <c r="T30" i="1" s="1"/>
  <c r="AH30" i="1"/>
  <c r="AI30" i="1"/>
  <c r="CW30" i="1" s="1"/>
  <c r="AJ30" i="1"/>
  <c r="CS30" i="1"/>
  <c r="CV30" i="1"/>
  <c r="U30" i="1" s="1"/>
  <c r="CX30" i="1"/>
  <c r="W30" i="1" s="1"/>
  <c r="FR30" i="1"/>
  <c r="GL30" i="1"/>
  <c r="GN30" i="1"/>
  <c r="GO30" i="1"/>
  <c r="GV30" i="1"/>
  <c r="HC30" i="1" s="1"/>
  <c r="GX30" i="1" s="1"/>
  <c r="C31" i="1"/>
  <c r="D31" i="1"/>
  <c r="S31" i="1"/>
  <c r="CY31" i="1" s="1"/>
  <c r="X31" i="1" s="1"/>
  <c r="R42" i="6" s="1"/>
  <c r="V31" i="1"/>
  <c r="AC31" i="1"/>
  <c r="CQ31" i="1" s="1"/>
  <c r="AE31" i="1"/>
  <c r="R31" i="1" s="1"/>
  <c r="V42" i="6" s="1"/>
  <c r="AF31" i="1"/>
  <c r="CT31" i="1" s="1"/>
  <c r="AG31" i="1"/>
  <c r="CU31" i="1" s="1"/>
  <c r="T31" i="1" s="1"/>
  <c r="AH31" i="1"/>
  <c r="CV31" i="1" s="1"/>
  <c r="U31" i="1" s="1"/>
  <c r="AI31" i="1"/>
  <c r="CW31" i="1" s="1"/>
  <c r="AJ31" i="1"/>
  <c r="CR31" i="1"/>
  <c r="CX31" i="1"/>
  <c r="W31" i="1" s="1"/>
  <c r="FR31" i="1"/>
  <c r="GK31" i="1"/>
  <c r="GL31" i="1"/>
  <c r="GN31" i="1"/>
  <c r="GO31" i="1"/>
  <c r="GV31" i="1"/>
  <c r="HC31" i="1" s="1"/>
  <c r="GX31" i="1" s="1"/>
  <c r="C32" i="1"/>
  <c r="D32" i="1"/>
  <c r="I32" i="1"/>
  <c r="K32" i="1"/>
  <c r="R32" i="1"/>
  <c r="AC32" i="1"/>
  <c r="P32" i="1" s="1"/>
  <c r="AD32" i="1"/>
  <c r="AE32" i="1"/>
  <c r="AF32" i="1"/>
  <c r="AG32" i="1"/>
  <c r="AH32" i="1"/>
  <c r="AI32" i="1"/>
  <c r="AJ32" i="1"/>
  <c r="CX32" i="1" s="1"/>
  <c r="W32" i="1" s="1"/>
  <c r="CQ32" i="1"/>
  <c r="CR32" i="1"/>
  <c r="CS32" i="1"/>
  <c r="CT32" i="1"/>
  <c r="CU32" i="1"/>
  <c r="T32" i="1" s="1"/>
  <c r="CV32" i="1"/>
  <c r="CW32" i="1"/>
  <c r="FR32" i="1"/>
  <c r="GL32" i="1"/>
  <c r="GO32" i="1"/>
  <c r="GP32" i="1"/>
  <c r="GV32" i="1"/>
  <c r="HC32" i="1" s="1"/>
  <c r="C33" i="1"/>
  <c r="D33" i="1"/>
  <c r="I33" i="1"/>
  <c r="Q33" i="1" s="1"/>
  <c r="K49" i="6" s="1"/>
  <c r="K33" i="1"/>
  <c r="T33" i="1"/>
  <c r="AC33" i="1"/>
  <c r="CQ33" i="1" s="1"/>
  <c r="AE33" i="1"/>
  <c r="CS33" i="1" s="1"/>
  <c r="AF33" i="1"/>
  <c r="CT33" i="1" s="1"/>
  <c r="AG33" i="1"/>
  <c r="AH33" i="1"/>
  <c r="AI33" i="1"/>
  <c r="CW33" i="1" s="1"/>
  <c r="V33" i="1" s="1"/>
  <c r="AJ33" i="1"/>
  <c r="CX33" i="1" s="1"/>
  <c r="W33" i="1" s="1"/>
  <c r="CU33" i="1"/>
  <c r="CV33" i="1"/>
  <c r="U33" i="1" s="1"/>
  <c r="FR33" i="1"/>
  <c r="GL33" i="1"/>
  <c r="GO33" i="1"/>
  <c r="GP33" i="1"/>
  <c r="GV33" i="1"/>
  <c r="HC33" i="1"/>
  <c r="GX33" i="1" s="1"/>
  <c r="C34" i="1"/>
  <c r="D34" i="1"/>
  <c r="P34" i="1"/>
  <c r="Q34" i="1"/>
  <c r="I58" i="6" s="1"/>
  <c r="AC34" i="1"/>
  <c r="AE34" i="1"/>
  <c r="R34" i="1" s="1"/>
  <c r="GK34" i="1" s="1"/>
  <c r="AF34" i="1"/>
  <c r="S34" i="1" s="1"/>
  <c r="CZ34" i="1" s="1"/>
  <c r="Y34" i="1" s="1"/>
  <c r="S57" i="6" s="1"/>
  <c r="AG34" i="1"/>
  <c r="AH34" i="1"/>
  <c r="AI34" i="1"/>
  <c r="CW34" i="1" s="1"/>
  <c r="V34" i="1" s="1"/>
  <c r="AJ34" i="1"/>
  <c r="CX34" i="1" s="1"/>
  <c r="W34" i="1" s="1"/>
  <c r="CQ34" i="1"/>
  <c r="CU34" i="1"/>
  <c r="T34" i="1" s="1"/>
  <c r="CV34" i="1"/>
  <c r="U34" i="1" s="1"/>
  <c r="FR34" i="1"/>
  <c r="GL34" i="1"/>
  <c r="GO34" i="1"/>
  <c r="GP34" i="1"/>
  <c r="GV34" i="1"/>
  <c r="HC34" i="1" s="1"/>
  <c r="GX34" i="1" s="1"/>
  <c r="C35" i="1"/>
  <c r="D35" i="1"/>
  <c r="AC35" i="1"/>
  <c r="AE35" i="1"/>
  <c r="R35" i="1" s="1"/>
  <c r="AF35" i="1"/>
  <c r="AG35" i="1"/>
  <c r="CU35" i="1" s="1"/>
  <c r="T35" i="1" s="1"/>
  <c r="AH35" i="1"/>
  <c r="AI35" i="1"/>
  <c r="CW35" i="1" s="1"/>
  <c r="V35" i="1" s="1"/>
  <c r="AJ35" i="1"/>
  <c r="CX35" i="1" s="1"/>
  <c r="W35" i="1" s="1"/>
  <c r="CV35" i="1"/>
  <c r="U35" i="1" s="1"/>
  <c r="FR35" i="1"/>
  <c r="GL35" i="1"/>
  <c r="GO35" i="1"/>
  <c r="GP35" i="1"/>
  <c r="GV35" i="1"/>
  <c r="HC35" i="1"/>
  <c r="GX35" i="1" s="1"/>
  <c r="C36" i="1"/>
  <c r="D36" i="1"/>
  <c r="Q36" i="1"/>
  <c r="I64" i="6" s="1"/>
  <c r="R36" i="1"/>
  <c r="U63" i="6" s="1"/>
  <c r="AC36" i="1"/>
  <c r="CQ36" i="1" s="1"/>
  <c r="AD36" i="1"/>
  <c r="AE36" i="1"/>
  <c r="AF36" i="1"/>
  <c r="S36" i="1" s="1"/>
  <c r="CY36" i="1" s="1"/>
  <c r="X36" i="1" s="1"/>
  <c r="Q63" i="6" s="1"/>
  <c r="AG36" i="1"/>
  <c r="CU36" i="1" s="1"/>
  <c r="T36" i="1" s="1"/>
  <c r="AH36" i="1"/>
  <c r="AI36" i="1"/>
  <c r="AJ36" i="1"/>
  <c r="CX36" i="1" s="1"/>
  <c r="W36" i="1" s="1"/>
  <c r="CR36" i="1"/>
  <c r="CS36" i="1"/>
  <c r="CV36" i="1"/>
  <c r="U36" i="1" s="1"/>
  <c r="CW36" i="1"/>
  <c r="V36" i="1" s="1"/>
  <c r="FR36" i="1"/>
  <c r="GL36" i="1"/>
  <c r="GN36" i="1"/>
  <c r="GO36" i="1"/>
  <c r="GV36" i="1"/>
  <c r="HC36" i="1"/>
  <c r="GX36" i="1" s="1"/>
  <c r="C37" i="1"/>
  <c r="D37" i="1"/>
  <c r="S37" i="1"/>
  <c r="AC37" i="1"/>
  <c r="P37" i="1" s="1"/>
  <c r="CP37" i="1" s="1"/>
  <c r="O37" i="1" s="1"/>
  <c r="AE37" i="1"/>
  <c r="Q37" i="1" s="1"/>
  <c r="K64" i="6" s="1"/>
  <c r="AF37" i="1"/>
  <c r="AG37" i="1"/>
  <c r="CU37" i="1" s="1"/>
  <c r="T37" i="1" s="1"/>
  <c r="AH37" i="1"/>
  <c r="CV37" i="1" s="1"/>
  <c r="U37" i="1" s="1"/>
  <c r="AI37" i="1"/>
  <c r="CW37" i="1" s="1"/>
  <c r="V37" i="1" s="1"/>
  <c r="AJ37" i="1"/>
  <c r="CR37" i="1"/>
  <c r="CT37" i="1"/>
  <c r="CX37" i="1"/>
  <c r="W37" i="1" s="1"/>
  <c r="FR37" i="1"/>
  <c r="GL37" i="1"/>
  <c r="GN37" i="1"/>
  <c r="GO37" i="1"/>
  <c r="GV37" i="1"/>
  <c r="HC37" i="1" s="1"/>
  <c r="GX37" i="1" s="1"/>
  <c r="C38" i="1"/>
  <c r="D38" i="1"/>
  <c r="AC38" i="1"/>
  <c r="P38" i="1" s="1"/>
  <c r="AE38" i="1"/>
  <c r="AF38" i="1"/>
  <c r="CT38" i="1" s="1"/>
  <c r="AG38" i="1"/>
  <c r="CU38" i="1" s="1"/>
  <c r="T38" i="1" s="1"/>
  <c r="AH38" i="1"/>
  <c r="CV38" i="1" s="1"/>
  <c r="U38" i="1" s="1"/>
  <c r="AI38" i="1"/>
  <c r="CW38" i="1" s="1"/>
  <c r="V38" i="1" s="1"/>
  <c r="AJ38" i="1"/>
  <c r="CX38" i="1" s="1"/>
  <c r="W38" i="1" s="1"/>
  <c r="CR38" i="1"/>
  <c r="FR38" i="1"/>
  <c r="GL38" i="1"/>
  <c r="GN38" i="1"/>
  <c r="GO38" i="1"/>
  <c r="GV38" i="1"/>
  <c r="HC38" i="1" s="1"/>
  <c r="GX38" i="1"/>
  <c r="C39" i="1"/>
  <c r="D39" i="1"/>
  <c r="S39" i="1"/>
  <c r="AC39" i="1"/>
  <c r="AE39" i="1"/>
  <c r="Q39" i="1" s="1"/>
  <c r="K68" i="6" s="1"/>
  <c r="AF39" i="1"/>
  <c r="CT39" i="1" s="1"/>
  <c r="AG39" i="1"/>
  <c r="AH39" i="1"/>
  <c r="CV39" i="1" s="1"/>
  <c r="U39" i="1" s="1"/>
  <c r="AI39" i="1"/>
  <c r="CW39" i="1" s="1"/>
  <c r="V39" i="1" s="1"/>
  <c r="AJ39" i="1"/>
  <c r="CX39" i="1" s="1"/>
  <c r="W39" i="1" s="1"/>
  <c r="CU39" i="1"/>
  <c r="T39" i="1" s="1"/>
  <c r="FR39" i="1"/>
  <c r="GL39" i="1"/>
  <c r="GN39" i="1"/>
  <c r="GO39" i="1"/>
  <c r="GV39" i="1"/>
  <c r="HC39" i="1" s="1"/>
  <c r="GX39" i="1" s="1"/>
  <c r="C40" i="1"/>
  <c r="D40" i="1"/>
  <c r="I40" i="1"/>
  <c r="K40" i="1"/>
  <c r="AC40" i="1"/>
  <c r="AE40" i="1"/>
  <c r="AF40" i="1"/>
  <c r="CT40" i="1" s="1"/>
  <c r="AG40" i="1"/>
  <c r="CU40" i="1" s="1"/>
  <c r="AH40" i="1"/>
  <c r="CV40" i="1" s="1"/>
  <c r="U40" i="1" s="1"/>
  <c r="I79" i="6" s="1"/>
  <c r="AI40" i="1"/>
  <c r="CW40" i="1" s="1"/>
  <c r="AJ40" i="1"/>
  <c r="CR40" i="1"/>
  <c r="CS40" i="1"/>
  <c r="CX40" i="1"/>
  <c r="FR40" i="1"/>
  <c r="GL40" i="1"/>
  <c r="GO40" i="1"/>
  <c r="GP40" i="1"/>
  <c r="GV40" i="1"/>
  <c r="HC40" i="1" s="1"/>
  <c r="GX40" i="1" s="1"/>
  <c r="C41" i="1"/>
  <c r="D41" i="1"/>
  <c r="I41" i="1"/>
  <c r="CX38" i="3" s="1"/>
  <c r="K41" i="1"/>
  <c r="AC41" i="1"/>
  <c r="P41" i="1" s="1"/>
  <c r="AD41" i="1"/>
  <c r="AE41" i="1"/>
  <c r="AF41" i="1"/>
  <c r="AG41" i="1"/>
  <c r="CU41" i="1" s="1"/>
  <c r="T41" i="1" s="1"/>
  <c r="AH41" i="1"/>
  <c r="CV41" i="1" s="1"/>
  <c r="AI41" i="1"/>
  <c r="CW41" i="1" s="1"/>
  <c r="AJ41" i="1"/>
  <c r="CX41" i="1" s="1"/>
  <c r="CQ41" i="1"/>
  <c r="CR41" i="1"/>
  <c r="CS41" i="1"/>
  <c r="FR41" i="1"/>
  <c r="GL41" i="1"/>
  <c r="GO41" i="1"/>
  <c r="GP41" i="1"/>
  <c r="GV41" i="1"/>
  <c r="HC41" i="1" s="1"/>
  <c r="GX41" i="1" s="1"/>
  <c r="C42" i="1"/>
  <c r="D42" i="1"/>
  <c r="I42" i="1"/>
  <c r="Q42" i="1" s="1"/>
  <c r="K42" i="1"/>
  <c r="AC42" i="1"/>
  <c r="AE42" i="1"/>
  <c r="CS42" i="1" s="1"/>
  <c r="AF42" i="1"/>
  <c r="S42" i="1" s="1"/>
  <c r="AG42" i="1"/>
  <c r="CU42" i="1" s="1"/>
  <c r="AH42" i="1"/>
  <c r="AI42" i="1"/>
  <c r="CW42" i="1" s="1"/>
  <c r="V42" i="1" s="1"/>
  <c r="AJ42" i="1"/>
  <c r="CV42" i="1"/>
  <c r="U42" i="1" s="1"/>
  <c r="I87" i="6" s="1"/>
  <c r="CX42" i="1"/>
  <c r="W42" i="1" s="1"/>
  <c r="FR42" i="1"/>
  <c r="GL42" i="1"/>
  <c r="GO42" i="1"/>
  <c r="GP42" i="1"/>
  <c r="GV42" i="1"/>
  <c r="HC42" i="1"/>
  <c r="GX42" i="1" s="1"/>
  <c r="C43" i="1"/>
  <c r="D43" i="1"/>
  <c r="I43" i="1"/>
  <c r="CX42" i="3" s="1"/>
  <c r="K43" i="1"/>
  <c r="AC43" i="1"/>
  <c r="P43" i="1" s="1"/>
  <c r="AE43" i="1"/>
  <c r="R43" i="1" s="1"/>
  <c r="AF43" i="1"/>
  <c r="S43" i="1" s="1"/>
  <c r="AG43" i="1"/>
  <c r="CU43" i="1" s="1"/>
  <c r="T43" i="1" s="1"/>
  <c r="AH43" i="1"/>
  <c r="CV43" i="1" s="1"/>
  <c r="U43" i="1" s="1"/>
  <c r="AI43" i="1"/>
  <c r="CW43" i="1" s="1"/>
  <c r="V43" i="1" s="1"/>
  <c r="AJ43" i="1"/>
  <c r="CX43" i="1" s="1"/>
  <c r="W43" i="1" s="1"/>
  <c r="CQ43" i="1"/>
  <c r="CS43" i="1"/>
  <c r="CT43" i="1"/>
  <c r="FR43" i="1"/>
  <c r="GL43" i="1"/>
  <c r="GO43" i="1"/>
  <c r="GP43" i="1"/>
  <c r="GV43" i="1"/>
  <c r="HC43" i="1" s="1"/>
  <c r="GX43" i="1" s="1"/>
  <c r="C44" i="1"/>
  <c r="D44" i="1"/>
  <c r="Q44" i="1"/>
  <c r="I91" i="6" s="1"/>
  <c r="AC44" i="1"/>
  <c r="AD44" i="1"/>
  <c r="AE44" i="1"/>
  <c r="CS44" i="1" s="1"/>
  <c r="AF44" i="1"/>
  <c r="CT44" i="1" s="1"/>
  <c r="AG44" i="1"/>
  <c r="CU44" i="1" s="1"/>
  <c r="T44" i="1" s="1"/>
  <c r="AH44" i="1"/>
  <c r="AI44" i="1"/>
  <c r="CW44" i="1" s="1"/>
  <c r="V44" i="1" s="1"/>
  <c r="AJ44" i="1"/>
  <c r="CQ44" i="1"/>
  <c r="CR44" i="1"/>
  <c r="CV44" i="1"/>
  <c r="U44" i="1" s="1"/>
  <c r="CX44" i="1"/>
  <c r="W44" i="1" s="1"/>
  <c r="FR44" i="1"/>
  <c r="GL44" i="1"/>
  <c r="GO44" i="1"/>
  <c r="GP44" i="1"/>
  <c r="GV44" i="1"/>
  <c r="HC44" i="1"/>
  <c r="GX44" i="1" s="1"/>
  <c r="C45" i="1"/>
  <c r="D45" i="1"/>
  <c r="Q45" i="1"/>
  <c r="K91" i="6" s="1"/>
  <c r="AC45" i="1"/>
  <c r="P45" i="1" s="1"/>
  <c r="AD45" i="1"/>
  <c r="AE45" i="1"/>
  <c r="R45" i="1" s="1"/>
  <c r="AF45" i="1"/>
  <c r="AG45" i="1"/>
  <c r="CU45" i="1" s="1"/>
  <c r="T45" i="1" s="1"/>
  <c r="AH45" i="1"/>
  <c r="AI45" i="1"/>
  <c r="CW45" i="1" s="1"/>
  <c r="V45" i="1" s="1"/>
  <c r="AJ45" i="1"/>
  <c r="CX45" i="1" s="1"/>
  <c r="W45" i="1" s="1"/>
  <c r="CQ45" i="1"/>
  <c r="CR45" i="1"/>
  <c r="CS45" i="1"/>
  <c r="CV45" i="1"/>
  <c r="U45" i="1" s="1"/>
  <c r="FR45" i="1"/>
  <c r="GL45" i="1"/>
  <c r="GO45" i="1"/>
  <c r="GP45" i="1"/>
  <c r="GV45" i="1"/>
  <c r="HC45" i="1" s="1"/>
  <c r="GX45" i="1" s="1"/>
  <c r="C46" i="1"/>
  <c r="D46" i="1"/>
  <c r="Q46" i="1"/>
  <c r="I97" i="6" s="1"/>
  <c r="AC46" i="1"/>
  <c r="AE46" i="1"/>
  <c r="CS46" i="1" s="1"/>
  <c r="AF46" i="1"/>
  <c r="AG46" i="1"/>
  <c r="CU46" i="1" s="1"/>
  <c r="T46" i="1" s="1"/>
  <c r="AH46" i="1"/>
  <c r="AI46" i="1"/>
  <c r="CW46" i="1" s="1"/>
  <c r="V46" i="1" s="1"/>
  <c r="AJ46" i="1"/>
  <c r="CV46" i="1"/>
  <c r="U46" i="1" s="1"/>
  <c r="CX46" i="1"/>
  <c r="W46" i="1" s="1"/>
  <c r="FR46" i="1"/>
  <c r="GL46" i="1"/>
  <c r="GN46" i="1"/>
  <c r="GO46" i="1"/>
  <c r="GV46" i="1"/>
  <c r="HC46" i="1"/>
  <c r="GX46" i="1" s="1"/>
  <c r="C47" i="1"/>
  <c r="D47" i="1"/>
  <c r="S47" i="1"/>
  <c r="CZ47" i="1" s="1"/>
  <c r="Y47" i="1" s="1"/>
  <c r="T96" i="6" s="1"/>
  <c r="T47" i="1"/>
  <c r="AC47" i="1"/>
  <c r="AE47" i="1"/>
  <c r="CS47" i="1" s="1"/>
  <c r="AF47" i="1"/>
  <c r="AG47" i="1"/>
  <c r="CU47" i="1" s="1"/>
  <c r="AH47" i="1"/>
  <c r="CV47" i="1" s="1"/>
  <c r="U47" i="1" s="1"/>
  <c r="AI47" i="1"/>
  <c r="CW47" i="1" s="1"/>
  <c r="V47" i="1" s="1"/>
  <c r="AJ47" i="1"/>
  <c r="CX47" i="1" s="1"/>
  <c r="W47" i="1" s="1"/>
  <c r="CQ47" i="1"/>
  <c r="CT47" i="1"/>
  <c r="CY47" i="1"/>
  <c r="X47" i="1" s="1"/>
  <c r="R96" i="6" s="1"/>
  <c r="FR47" i="1"/>
  <c r="GL47" i="1"/>
  <c r="GN47" i="1"/>
  <c r="GO47" i="1"/>
  <c r="GV47" i="1"/>
  <c r="HC47" i="1" s="1"/>
  <c r="GX47" i="1" s="1"/>
  <c r="C48" i="1"/>
  <c r="D48" i="1"/>
  <c r="P48" i="1"/>
  <c r="AC48" i="1"/>
  <c r="AE48" i="1"/>
  <c r="R48" i="1" s="1"/>
  <c r="U100" i="6" s="1"/>
  <c r="AF48" i="1"/>
  <c r="AG48" i="1"/>
  <c r="AH48" i="1"/>
  <c r="CV48" i="1" s="1"/>
  <c r="U48" i="1" s="1"/>
  <c r="AI48" i="1"/>
  <c r="CW48" i="1" s="1"/>
  <c r="V48" i="1" s="1"/>
  <c r="AJ48" i="1"/>
  <c r="CX48" i="1" s="1"/>
  <c r="W48" i="1" s="1"/>
  <c r="CQ48" i="1"/>
  <c r="CS48" i="1"/>
  <c r="CU48" i="1"/>
  <c r="T48" i="1" s="1"/>
  <c r="FR48" i="1"/>
  <c r="GL48" i="1"/>
  <c r="GN48" i="1"/>
  <c r="GO48" i="1"/>
  <c r="GV48" i="1"/>
  <c r="HC48" i="1" s="1"/>
  <c r="GX48" i="1" s="1"/>
  <c r="C49" i="1"/>
  <c r="D49" i="1"/>
  <c r="Q49" i="1"/>
  <c r="K101" i="6" s="1"/>
  <c r="AC49" i="1"/>
  <c r="P49" i="1" s="1"/>
  <c r="AD49" i="1"/>
  <c r="AE49" i="1"/>
  <c r="R49" i="1" s="1"/>
  <c r="AF49" i="1"/>
  <c r="S49" i="1" s="1"/>
  <c r="AG49" i="1"/>
  <c r="CU49" i="1" s="1"/>
  <c r="T49" i="1" s="1"/>
  <c r="AH49" i="1"/>
  <c r="CV49" i="1" s="1"/>
  <c r="U49" i="1" s="1"/>
  <c r="AI49" i="1"/>
  <c r="AJ49" i="1"/>
  <c r="CX49" i="1" s="1"/>
  <c r="W49" i="1" s="1"/>
  <c r="CQ49" i="1"/>
  <c r="CR49" i="1"/>
  <c r="CS49" i="1"/>
  <c r="CT49" i="1"/>
  <c r="CW49" i="1"/>
  <c r="V49" i="1" s="1"/>
  <c r="FR49" i="1"/>
  <c r="GL49" i="1"/>
  <c r="GN49" i="1"/>
  <c r="GO49" i="1"/>
  <c r="GV49" i="1"/>
  <c r="HC49" i="1"/>
  <c r="GX49" i="1" s="1"/>
  <c r="C50" i="1"/>
  <c r="D50" i="1"/>
  <c r="I50" i="1"/>
  <c r="K50" i="1"/>
  <c r="AC50" i="1"/>
  <c r="CQ50" i="1" s="1"/>
  <c r="AE50" i="1"/>
  <c r="AF50" i="1"/>
  <c r="S50" i="1" s="1"/>
  <c r="I106" i="6" s="1"/>
  <c r="AG50" i="1"/>
  <c r="CU50" i="1" s="1"/>
  <c r="T50" i="1" s="1"/>
  <c r="AH50" i="1"/>
  <c r="AI50" i="1"/>
  <c r="AJ50" i="1"/>
  <c r="CX50" i="1" s="1"/>
  <c r="W50" i="1" s="1"/>
  <c r="CT50" i="1"/>
  <c r="CV50" i="1"/>
  <c r="CW50" i="1"/>
  <c r="FR50" i="1"/>
  <c r="GL50" i="1"/>
  <c r="GO50" i="1"/>
  <c r="GP50" i="1"/>
  <c r="GV50" i="1"/>
  <c r="HC50" i="1" s="1"/>
  <c r="GX50" i="1" s="1"/>
  <c r="C51" i="1"/>
  <c r="D51" i="1"/>
  <c r="I51" i="1"/>
  <c r="K51" i="1"/>
  <c r="P51" i="1"/>
  <c r="AC51" i="1"/>
  <c r="AE51" i="1"/>
  <c r="AF51" i="1"/>
  <c r="CT51" i="1" s="1"/>
  <c r="AG51" i="1"/>
  <c r="CU51" i="1" s="1"/>
  <c r="T51" i="1" s="1"/>
  <c r="AH51" i="1"/>
  <c r="CV51" i="1" s="1"/>
  <c r="U51" i="1" s="1"/>
  <c r="AI51" i="1"/>
  <c r="AJ51" i="1"/>
  <c r="CX51" i="1" s="1"/>
  <c r="W51" i="1" s="1"/>
  <c r="CQ51" i="1"/>
  <c r="CW51" i="1"/>
  <c r="V51" i="1" s="1"/>
  <c r="FR51" i="1"/>
  <c r="GL51" i="1"/>
  <c r="GO51" i="1"/>
  <c r="GP51" i="1"/>
  <c r="GV51" i="1"/>
  <c r="HC51" i="1" s="1"/>
  <c r="GX51" i="1" s="1"/>
  <c r="C52" i="1"/>
  <c r="D52" i="1"/>
  <c r="I52" i="1"/>
  <c r="K52" i="1"/>
  <c r="AC52" i="1"/>
  <c r="AE52" i="1"/>
  <c r="CR52" i="1" s="1"/>
  <c r="AF52" i="1"/>
  <c r="AG52" i="1"/>
  <c r="AH52" i="1"/>
  <c r="CV52" i="1" s="1"/>
  <c r="U52" i="1" s="1"/>
  <c r="I120" i="6" s="1"/>
  <c r="AI52" i="1"/>
  <c r="CW52" i="1" s="1"/>
  <c r="AJ52" i="1"/>
  <c r="CT52" i="1"/>
  <c r="CU52" i="1"/>
  <c r="CX52" i="1"/>
  <c r="FR52" i="1"/>
  <c r="GL52" i="1"/>
  <c r="GO52" i="1"/>
  <c r="GP52" i="1"/>
  <c r="GV52" i="1"/>
  <c r="HC52" i="1" s="1"/>
  <c r="C53" i="1"/>
  <c r="D53" i="1"/>
  <c r="I53" i="1"/>
  <c r="CX54" i="3" s="1"/>
  <c r="K53" i="1"/>
  <c r="P53" i="1"/>
  <c r="R53" i="1"/>
  <c r="AC53" i="1"/>
  <c r="CQ53" i="1" s="1"/>
  <c r="AE53" i="1"/>
  <c r="Q53" i="1" s="1"/>
  <c r="AF53" i="1"/>
  <c r="AG53" i="1"/>
  <c r="AH53" i="1"/>
  <c r="CV53" i="1" s="1"/>
  <c r="AI53" i="1"/>
  <c r="AJ53" i="1"/>
  <c r="CX53" i="1" s="1"/>
  <c r="W53" i="1" s="1"/>
  <c r="CU53" i="1"/>
  <c r="T53" i="1" s="1"/>
  <c r="CW53" i="1"/>
  <c r="V53" i="1" s="1"/>
  <c r="FR53" i="1"/>
  <c r="GL53" i="1"/>
  <c r="GO53" i="1"/>
  <c r="GP53" i="1"/>
  <c r="GV53" i="1"/>
  <c r="HC53" i="1"/>
  <c r="GX53" i="1" s="1"/>
  <c r="C54" i="1"/>
  <c r="D54" i="1"/>
  <c r="I54" i="1"/>
  <c r="K54" i="1"/>
  <c r="Q54" i="1"/>
  <c r="AC54" i="1"/>
  <c r="AE54" i="1"/>
  <c r="CS54" i="1" s="1"/>
  <c r="AF54" i="1"/>
  <c r="CT54" i="1" s="1"/>
  <c r="AG54" i="1"/>
  <c r="CU54" i="1" s="1"/>
  <c r="T54" i="1" s="1"/>
  <c r="AH54" i="1"/>
  <c r="AI54" i="1"/>
  <c r="CW54" i="1" s="1"/>
  <c r="V54" i="1" s="1"/>
  <c r="AJ54" i="1"/>
  <c r="CV54" i="1"/>
  <c r="CX54" i="1"/>
  <c r="W54" i="1" s="1"/>
  <c r="FR54" i="1"/>
  <c r="GL54" i="1"/>
  <c r="GO54" i="1"/>
  <c r="GP54" i="1"/>
  <c r="GV54" i="1"/>
  <c r="HC54" i="1" s="1"/>
  <c r="GX54" i="1" s="1"/>
  <c r="C55" i="1"/>
  <c r="D55" i="1"/>
  <c r="I55" i="1"/>
  <c r="K55" i="1"/>
  <c r="P55" i="1"/>
  <c r="Q55" i="1"/>
  <c r="AC55" i="1"/>
  <c r="AE55" i="1"/>
  <c r="R55" i="1" s="1"/>
  <c r="AF55" i="1"/>
  <c r="AG55" i="1"/>
  <c r="AH55" i="1"/>
  <c r="CV55" i="1" s="1"/>
  <c r="AI55" i="1"/>
  <c r="CW55" i="1" s="1"/>
  <c r="V55" i="1" s="1"/>
  <c r="AJ55" i="1"/>
  <c r="CX55" i="1" s="1"/>
  <c r="W55" i="1" s="1"/>
  <c r="CQ55" i="1"/>
  <c r="CS55" i="1"/>
  <c r="CU55" i="1"/>
  <c r="T55" i="1" s="1"/>
  <c r="FR55" i="1"/>
  <c r="GL55" i="1"/>
  <c r="GO55" i="1"/>
  <c r="GP55" i="1"/>
  <c r="GV55" i="1"/>
  <c r="HC55" i="1" s="1"/>
  <c r="GX55" i="1" s="1"/>
  <c r="C56" i="1"/>
  <c r="D56" i="1"/>
  <c r="V56" i="1"/>
  <c r="AC56" i="1"/>
  <c r="AE56" i="1"/>
  <c r="AF56" i="1"/>
  <c r="AG56" i="1"/>
  <c r="CU56" i="1" s="1"/>
  <c r="T56" i="1" s="1"/>
  <c r="AH56" i="1"/>
  <c r="AI56" i="1"/>
  <c r="CW56" i="1" s="1"/>
  <c r="AJ56" i="1"/>
  <c r="CX56" i="1" s="1"/>
  <c r="W56" i="1" s="1"/>
  <c r="CS56" i="1"/>
  <c r="CV56" i="1"/>
  <c r="U56" i="1" s="1"/>
  <c r="I140" i="6" s="1"/>
  <c r="FR56" i="1"/>
  <c r="GL56" i="1"/>
  <c r="GO56" i="1"/>
  <c r="GP56" i="1"/>
  <c r="GV56" i="1"/>
  <c r="HC56" i="1" s="1"/>
  <c r="GX56" i="1" s="1"/>
  <c r="C57" i="1"/>
  <c r="D57" i="1"/>
  <c r="AC57" i="1"/>
  <c r="CQ57" i="1" s="1"/>
  <c r="AE57" i="1"/>
  <c r="Q57" i="1" s="1"/>
  <c r="K133" i="6" s="1"/>
  <c r="AF57" i="1"/>
  <c r="CT57" i="1" s="1"/>
  <c r="AG57" i="1"/>
  <c r="AH57" i="1"/>
  <c r="CV57" i="1" s="1"/>
  <c r="U57" i="1" s="1"/>
  <c r="AI57" i="1"/>
  <c r="AJ57" i="1"/>
  <c r="CX57" i="1" s="1"/>
  <c r="W57" i="1" s="1"/>
  <c r="CU57" i="1"/>
  <c r="T57" i="1" s="1"/>
  <c r="CW57" i="1"/>
  <c r="V57" i="1" s="1"/>
  <c r="FR57" i="1"/>
  <c r="GL57" i="1"/>
  <c r="GO57" i="1"/>
  <c r="GP57" i="1"/>
  <c r="GV57" i="1"/>
  <c r="HC57" i="1"/>
  <c r="GX57" i="1" s="1"/>
  <c r="I58" i="1"/>
  <c r="AC58" i="1"/>
  <c r="AD58" i="1"/>
  <c r="AB58" i="1" s="1"/>
  <c r="AE58" i="1"/>
  <c r="AF58" i="1"/>
  <c r="AG58" i="1"/>
  <c r="CU58" i="1" s="1"/>
  <c r="AH58" i="1"/>
  <c r="CV58" i="1" s="1"/>
  <c r="U58" i="1" s="1"/>
  <c r="AI58" i="1"/>
  <c r="CW58" i="1" s="1"/>
  <c r="V58" i="1" s="1"/>
  <c r="AJ58" i="1"/>
  <c r="CX58" i="1" s="1"/>
  <c r="CQ58" i="1"/>
  <c r="CR58" i="1"/>
  <c r="CS58" i="1"/>
  <c r="FR58" i="1"/>
  <c r="GL58" i="1"/>
  <c r="GO58" i="1"/>
  <c r="GP58" i="1"/>
  <c r="GV58" i="1"/>
  <c r="HC58" i="1" s="1"/>
  <c r="GX58" i="1" s="1"/>
  <c r="I59" i="1"/>
  <c r="AC59" i="1"/>
  <c r="P59" i="1" s="1"/>
  <c r="AD59" i="1"/>
  <c r="AE59" i="1"/>
  <c r="AF59" i="1"/>
  <c r="AG59" i="1"/>
  <c r="CU59" i="1" s="1"/>
  <c r="T59" i="1" s="1"/>
  <c r="AH59" i="1"/>
  <c r="CV59" i="1" s="1"/>
  <c r="U59" i="1" s="1"/>
  <c r="AI59" i="1"/>
  <c r="AJ59" i="1"/>
  <c r="CX59" i="1" s="1"/>
  <c r="CQ59" i="1"/>
  <c r="CR59" i="1"/>
  <c r="CS59" i="1"/>
  <c r="CT59" i="1"/>
  <c r="CW59" i="1"/>
  <c r="V59" i="1" s="1"/>
  <c r="FR59" i="1"/>
  <c r="GL59" i="1"/>
  <c r="GO59" i="1"/>
  <c r="GP59" i="1"/>
  <c r="GV59" i="1"/>
  <c r="HC59" i="1"/>
  <c r="GX59" i="1" s="1"/>
  <c r="C60" i="1"/>
  <c r="D60" i="1"/>
  <c r="I60" i="1"/>
  <c r="K60" i="1"/>
  <c r="AC60" i="1"/>
  <c r="CQ60" i="1" s="1"/>
  <c r="AE60" i="1"/>
  <c r="AF60" i="1"/>
  <c r="AG60" i="1"/>
  <c r="CU60" i="1" s="1"/>
  <c r="AH60" i="1"/>
  <c r="CV60" i="1" s="1"/>
  <c r="AI60" i="1"/>
  <c r="CW60" i="1" s="1"/>
  <c r="AJ60" i="1"/>
  <c r="CX60" i="1" s="1"/>
  <c r="CR60" i="1"/>
  <c r="CT60" i="1"/>
  <c r="FR60" i="1"/>
  <c r="GL60" i="1"/>
  <c r="GO60" i="1"/>
  <c r="GP60" i="1"/>
  <c r="GV60" i="1"/>
  <c r="HC60" i="1" s="1"/>
  <c r="C61" i="1"/>
  <c r="D61" i="1"/>
  <c r="I61" i="1"/>
  <c r="K61" i="1"/>
  <c r="AC61" i="1"/>
  <c r="AE61" i="1"/>
  <c r="CS61" i="1" s="1"/>
  <c r="AF61" i="1"/>
  <c r="CT61" i="1" s="1"/>
  <c r="AG61" i="1"/>
  <c r="AH61" i="1"/>
  <c r="CV61" i="1" s="1"/>
  <c r="U61" i="1" s="1"/>
  <c r="AI61" i="1"/>
  <c r="CW61" i="1" s="1"/>
  <c r="V61" i="1" s="1"/>
  <c r="AJ61" i="1"/>
  <c r="CX61" i="1" s="1"/>
  <c r="CQ61" i="1"/>
  <c r="CU61" i="1"/>
  <c r="FR61" i="1"/>
  <c r="GL61" i="1"/>
  <c r="GO61" i="1"/>
  <c r="GP61" i="1"/>
  <c r="GV61" i="1"/>
  <c r="HC61" i="1" s="1"/>
  <c r="AC62" i="1"/>
  <c r="AD62" i="1"/>
  <c r="AE62" i="1"/>
  <c r="AF62" i="1"/>
  <c r="CT62" i="1" s="1"/>
  <c r="AG62" i="1"/>
  <c r="CU62" i="1" s="1"/>
  <c r="AH62" i="1"/>
  <c r="CV62" i="1" s="1"/>
  <c r="AI62" i="1"/>
  <c r="CW62" i="1" s="1"/>
  <c r="AJ62" i="1"/>
  <c r="CR62" i="1"/>
  <c r="CS62" i="1"/>
  <c r="CX62" i="1"/>
  <c r="FR62" i="1"/>
  <c r="GL62" i="1"/>
  <c r="GO62" i="1"/>
  <c r="GP62" i="1"/>
  <c r="GV62" i="1"/>
  <c r="HC62" i="1" s="1"/>
  <c r="AC63" i="1"/>
  <c r="AE63" i="1"/>
  <c r="AD63" i="1" s="1"/>
  <c r="AF63" i="1"/>
  <c r="AG63" i="1"/>
  <c r="AH63" i="1"/>
  <c r="CV63" i="1" s="1"/>
  <c r="AI63" i="1"/>
  <c r="CW63" i="1" s="1"/>
  <c r="AJ63" i="1"/>
  <c r="CX63" i="1" s="1"/>
  <c r="CQ63" i="1"/>
  <c r="CS63" i="1"/>
  <c r="CU63" i="1"/>
  <c r="FR63" i="1"/>
  <c r="GL63" i="1"/>
  <c r="GO63" i="1"/>
  <c r="GP63" i="1"/>
  <c r="GV63" i="1"/>
  <c r="HC63" i="1" s="1"/>
  <c r="AC64" i="1"/>
  <c r="AD64" i="1"/>
  <c r="AE64" i="1"/>
  <c r="AF64" i="1"/>
  <c r="AG64" i="1"/>
  <c r="CU64" i="1" s="1"/>
  <c r="AH64" i="1"/>
  <c r="CV64" i="1" s="1"/>
  <c r="AI64" i="1"/>
  <c r="AJ64" i="1"/>
  <c r="CX64" i="1" s="1"/>
  <c r="CQ64" i="1"/>
  <c r="CR64" i="1"/>
  <c r="CS64" i="1"/>
  <c r="CT64" i="1"/>
  <c r="CW64" i="1"/>
  <c r="FR64" i="1"/>
  <c r="GL64" i="1"/>
  <c r="GO64" i="1"/>
  <c r="GP64" i="1"/>
  <c r="GV64" i="1"/>
  <c r="HC64" i="1" s="1"/>
  <c r="AC65" i="1"/>
  <c r="CQ65" i="1" s="1"/>
  <c r="AE65" i="1"/>
  <c r="AF65" i="1"/>
  <c r="CT65" i="1" s="1"/>
  <c r="AG65" i="1"/>
  <c r="AH65" i="1"/>
  <c r="CV65" i="1" s="1"/>
  <c r="AI65" i="1"/>
  <c r="AJ65" i="1"/>
  <c r="CX65" i="1" s="1"/>
  <c r="CU65" i="1"/>
  <c r="CW65" i="1"/>
  <c r="FR65" i="1"/>
  <c r="GL65" i="1"/>
  <c r="GO65" i="1"/>
  <c r="GP65" i="1"/>
  <c r="GV65" i="1"/>
  <c r="HC65" i="1" s="1"/>
  <c r="C66" i="1"/>
  <c r="D66" i="1"/>
  <c r="I66" i="1"/>
  <c r="K66" i="1"/>
  <c r="AC66" i="1"/>
  <c r="AE66" i="1"/>
  <c r="AF66" i="1"/>
  <c r="S66" i="1" s="1"/>
  <c r="I159" i="6" s="1"/>
  <c r="AG66" i="1"/>
  <c r="AH66" i="1"/>
  <c r="CV66" i="1" s="1"/>
  <c r="AI66" i="1"/>
  <c r="CW66" i="1" s="1"/>
  <c r="AJ66" i="1"/>
  <c r="CU66" i="1"/>
  <c r="CX66" i="1"/>
  <c r="FR66" i="1"/>
  <c r="GL66" i="1"/>
  <c r="GO66" i="1"/>
  <c r="GP66" i="1"/>
  <c r="GV66" i="1"/>
  <c r="HC66" i="1" s="1"/>
  <c r="C67" i="1"/>
  <c r="D67" i="1"/>
  <c r="I67" i="1"/>
  <c r="I69" i="1" s="1"/>
  <c r="Q69" i="1" s="1"/>
  <c r="K67" i="1"/>
  <c r="AC67" i="1"/>
  <c r="CQ67" i="1" s="1"/>
  <c r="AE67" i="1"/>
  <c r="CR67" i="1" s="1"/>
  <c r="AF67" i="1"/>
  <c r="AG67" i="1"/>
  <c r="AH67" i="1"/>
  <c r="CV67" i="1" s="1"/>
  <c r="AI67" i="1"/>
  <c r="AJ67" i="1"/>
  <c r="CX67" i="1" s="1"/>
  <c r="CU67" i="1"/>
  <c r="CW67" i="1"/>
  <c r="FR67" i="1"/>
  <c r="GL67" i="1"/>
  <c r="GO67" i="1"/>
  <c r="GP67" i="1"/>
  <c r="GV67" i="1"/>
  <c r="HC67" i="1"/>
  <c r="I68" i="1"/>
  <c r="E163" i="6" s="1"/>
  <c r="AC68" i="1"/>
  <c r="AD68" i="1"/>
  <c r="AB68" i="1" s="1"/>
  <c r="AE68" i="1"/>
  <c r="AF68" i="1"/>
  <c r="AG68" i="1"/>
  <c r="CU68" i="1" s="1"/>
  <c r="AH68" i="1"/>
  <c r="CV68" i="1" s="1"/>
  <c r="U68" i="1" s="1"/>
  <c r="AI68" i="1"/>
  <c r="CW68" i="1" s="1"/>
  <c r="AJ68" i="1"/>
  <c r="CX68" i="1" s="1"/>
  <c r="CQ68" i="1"/>
  <c r="CR68" i="1"/>
  <c r="CS68" i="1"/>
  <c r="FR68" i="1"/>
  <c r="GL68" i="1"/>
  <c r="GO68" i="1"/>
  <c r="GP68" i="1"/>
  <c r="GV68" i="1"/>
  <c r="HC68" i="1" s="1"/>
  <c r="AC69" i="1"/>
  <c r="AD69" i="1"/>
  <c r="AB69" i="1" s="1"/>
  <c r="AE69" i="1"/>
  <c r="AF69" i="1"/>
  <c r="AG69" i="1"/>
  <c r="CU69" i="1" s="1"/>
  <c r="AH69" i="1"/>
  <c r="CV69" i="1" s="1"/>
  <c r="AI69" i="1"/>
  <c r="AJ69" i="1"/>
  <c r="CX69" i="1" s="1"/>
  <c r="CQ69" i="1"/>
  <c r="CR69" i="1"/>
  <c r="CS69" i="1"/>
  <c r="CT69" i="1"/>
  <c r="CW69" i="1"/>
  <c r="FR69" i="1"/>
  <c r="GL69" i="1"/>
  <c r="GO69" i="1"/>
  <c r="GP69" i="1"/>
  <c r="GV69" i="1"/>
  <c r="HC69" i="1" s="1"/>
  <c r="AC70" i="1"/>
  <c r="AD70" i="1"/>
  <c r="AB70" i="1" s="1"/>
  <c r="AE70" i="1"/>
  <c r="CS70" i="1" s="1"/>
  <c r="AF70" i="1"/>
  <c r="CT70" i="1" s="1"/>
  <c r="AG70" i="1"/>
  <c r="CU70" i="1" s="1"/>
  <c r="AH70" i="1"/>
  <c r="CV70" i="1" s="1"/>
  <c r="AI70" i="1"/>
  <c r="CW70" i="1" s="1"/>
  <c r="AJ70" i="1"/>
  <c r="CX70" i="1" s="1"/>
  <c r="CQ70" i="1"/>
  <c r="CR70" i="1"/>
  <c r="FR70" i="1"/>
  <c r="GL70" i="1"/>
  <c r="GO70" i="1"/>
  <c r="GP70" i="1"/>
  <c r="GV70" i="1"/>
  <c r="HC70" i="1" s="1"/>
  <c r="I71" i="1"/>
  <c r="P71" i="1" s="1"/>
  <c r="AC71" i="1"/>
  <c r="CQ71" i="1" s="1"/>
  <c r="AE71" i="1"/>
  <c r="AF71" i="1"/>
  <c r="AG71" i="1"/>
  <c r="AH71" i="1"/>
  <c r="CV71" i="1" s="1"/>
  <c r="AI71" i="1"/>
  <c r="CW71" i="1" s="1"/>
  <c r="AJ71" i="1"/>
  <c r="CX71" i="1" s="1"/>
  <c r="CU71" i="1"/>
  <c r="FR71" i="1"/>
  <c r="GL71" i="1"/>
  <c r="GO71" i="1"/>
  <c r="GP71" i="1"/>
  <c r="GV71" i="1"/>
  <c r="HC71" i="1"/>
  <c r="C72" i="1"/>
  <c r="D72" i="1"/>
  <c r="S72" i="1"/>
  <c r="CZ72" i="1" s="1"/>
  <c r="Y72" i="1" s="1"/>
  <c r="S171" i="6" s="1"/>
  <c r="I177" i="6" s="1"/>
  <c r="U72" i="1"/>
  <c r="I179" i="6" s="1"/>
  <c r="AC72" i="1"/>
  <c r="AE72" i="1"/>
  <c r="AD72" i="1" s="1"/>
  <c r="AF72" i="1"/>
  <c r="AG72" i="1"/>
  <c r="CU72" i="1" s="1"/>
  <c r="T72" i="1" s="1"/>
  <c r="AH72" i="1"/>
  <c r="AI72" i="1"/>
  <c r="CW72" i="1" s="1"/>
  <c r="V72" i="1" s="1"/>
  <c r="AJ72" i="1"/>
  <c r="CT72" i="1"/>
  <c r="CV72" i="1"/>
  <c r="CX72" i="1"/>
  <c r="W72" i="1" s="1"/>
  <c r="FR72" i="1"/>
  <c r="GL72" i="1"/>
  <c r="GO72" i="1"/>
  <c r="GP72" i="1"/>
  <c r="GV72" i="1"/>
  <c r="HC72" i="1" s="1"/>
  <c r="GX72" i="1" s="1"/>
  <c r="C73" i="1"/>
  <c r="D73" i="1"/>
  <c r="AC73" i="1"/>
  <c r="P73" i="1" s="1"/>
  <c r="K175" i="6" s="1"/>
  <c r="AD73" i="1"/>
  <c r="AE73" i="1"/>
  <c r="R73" i="1" s="1"/>
  <c r="AF73" i="1"/>
  <c r="AG73" i="1"/>
  <c r="CU73" i="1" s="1"/>
  <c r="T73" i="1" s="1"/>
  <c r="AH73" i="1"/>
  <c r="CV73" i="1" s="1"/>
  <c r="U73" i="1" s="1"/>
  <c r="AI73" i="1"/>
  <c r="AJ73" i="1"/>
  <c r="CX73" i="1" s="1"/>
  <c r="W73" i="1" s="1"/>
  <c r="CQ73" i="1"/>
  <c r="CR73" i="1"/>
  <c r="CS73" i="1"/>
  <c r="CW73" i="1"/>
  <c r="V73" i="1" s="1"/>
  <c r="FR73" i="1"/>
  <c r="GL73" i="1"/>
  <c r="GO73" i="1"/>
  <c r="GP73" i="1"/>
  <c r="GV73" i="1"/>
  <c r="HC73" i="1" s="1"/>
  <c r="GX73" i="1" s="1"/>
  <c r="C74" i="1"/>
  <c r="D74" i="1"/>
  <c r="I74" i="1"/>
  <c r="S74" i="1" s="1"/>
  <c r="K74" i="1"/>
  <c r="AC74" i="1"/>
  <c r="P74" i="1" s="1"/>
  <c r="I187" i="6" s="1"/>
  <c r="AD74" i="1"/>
  <c r="AE74" i="1"/>
  <c r="AF74" i="1"/>
  <c r="CT74" i="1" s="1"/>
  <c r="AG74" i="1"/>
  <c r="AH74" i="1"/>
  <c r="CV74" i="1" s="1"/>
  <c r="U74" i="1" s="1"/>
  <c r="I193" i="6" s="1"/>
  <c r="AI74" i="1"/>
  <c r="CW74" i="1" s="1"/>
  <c r="AJ74" i="1"/>
  <c r="CQ74" i="1"/>
  <c r="CR74" i="1"/>
  <c r="CU74" i="1"/>
  <c r="CX74" i="1"/>
  <c r="W74" i="1" s="1"/>
  <c r="FR74" i="1"/>
  <c r="GL74" i="1"/>
  <c r="GO74" i="1"/>
  <c r="GP74" i="1"/>
  <c r="GV74" i="1"/>
  <c r="HC74" i="1"/>
  <c r="GX74" i="1" s="1"/>
  <c r="C75" i="1"/>
  <c r="D75" i="1"/>
  <c r="I75" i="1"/>
  <c r="K75" i="1"/>
  <c r="AC75" i="1"/>
  <c r="CQ75" i="1" s="1"/>
  <c r="AE75" i="1"/>
  <c r="AD75" i="1" s="1"/>
  <c r="AB75" i="1" s="1"/>
  <c r="AF75" i="1"/>
  <c r="AG75" i="1"/>
  <c r="CU75" i="1" s="1"/>
  <c r="T75" i="1" s="1"/>
  <c r="AH75" i="1"/>
  <c r="CV75" i="1" s="1"/>
  <c r="U75" i="1" s="1"/>
  <c r="AI75" i="1"/>
  <c r="CW75" i="1" s="1"/>
  <c r="V75" i="1" s="1"/>
  <c r="AJ75" i="1"/>
  <c r="CT75" i="1"/>
  <c r="CX75" i="1"/>
  <c r="W75" i="1" s="1"/>
  <c r="FR75" i="1"/>
  <c r="GL75" i="1"/>
  <c r="GO75" i="1"/>
  <c r="GP75" i="1"/>
  <c r="GV75" i="1"/>
  <c r="GX75" i="1"/>
  <c r="HC75" i="1"/>
  <c r="I76" i="1"/>
  <c r="E188" i="6" s="1"/>
  <c r="S76" i="1"/>
  <c r="CY76" i="1" s="1"/>
  <c r="X76" i="1" s="1"/>
  <c r="Q188" i="6" s="1"/>
  <c r="AC76" i="1"/>
  <c r="AE76" i="1"/>
  <c r="CR76" i="1" s="1"/>
  <c r="AF76" i="1"/>
  <c r="AG76" i="1"/>
  <c r="AH76" i="1"/>
  <c r="CV76" i="1" s="1"/>
  <c r="U76" i="1" s="1"/>
  <c r="AI76" i="1"/>
  <c r="CW76" i="1" s="1"/>
  <c r="V76" i="1" s="1"/>
  <c r="AJ76" i="1"/>
  <c r="CT76" i="1"/>
  <c r="CU76" i="1"/>
  <c r="T76" i="1" s="1"/>
  <c r="CX76" i="1"/>
  <c r="FR76" i="1"/>
  <c r="GL76" i="1"/>
  <c r="GO76" i="1"/>
  <c r="GP76" i="1"/>
  <c r="GV76" i="1"/>
  <c r="HC76" i="1" s="1"/>
  <c r="I77" i="1"/>
  <c r="R77" i="1" s="1"/>
  <c r="AC77" i="1"/>
  <c r="AE77" i="1"/>
  <c r="AF77" i="1"/>
  <c r="CT77" i="1" s="1"/>
  <c r="AG77" i="1"/>
  <c r="CU77" i="1" s="1"/>
  <c r="AH77" i="1"/>
  <c r="AI77" i="1"/>
  <c r="CW77" i="1" s="1"/>
  <c r="AJ77" i="1"/>
  <c r="CX77" i="1" s="1"/>
  <c r="W77" i="1" s="1"/>
  <c r="CS77" i="1"/>
  <c r="CV77" i="1"/>
  <c r="FR77" i="1"/>
  <c r="GL77" i="1"/>
  <c r="GO77" i="1"/>
  <c r="GP77" i="1"/>
  <c r="GV77" i="1"/>
  <c r="HC77" i="1" s="1"/>
  <c r="I78" i="1"/>
  <c r="E189" i="6" s="1"/>
  <c r="AC78" i="1"/>
  <c r="AE78" i="1"/>
  <c r="AF78" i="1"/>
  <c r="AG78" i="1"/>
  <c r="AH78" i="1"/>
  <c r="CV78" i="1" s="1"/>
  <c r="AI78" i="1"/>
  <c r="CW78" i="1" s="1"/>
  <c r="V78" i="1" s="1"/>
  <c r="AJ78" i="1"/>
  <c r="CQ78" i="1"/>
  <c r="CT78" i="1"/>
  <c r="CU78" i="1"/>
  <c r="T78" i="1" s="1"/>
  <c r="CX78" i="1"/>
  <c r="FR78" i="1"/>
  <c r="GL78" i="1"/>
  <c r="GO78" i="1"/>
  <c r="GP78" i="1"/>
  <c r="GV78" i="1"/>
  <c r="HC78" i="1" s="1"/>
  <c r="I79" i="1"/>
  <c r="Q79" i="1" s="1"/>
  <c r="AC79" i="1"/>
  <c r="AB79" i="1" s="1"/>
  <c r="AE79" i="1"/>
  <c r="AD79" i="1" s="1"/>
  <c r="AF79" i="1"/>
  <c r="AG79" i="1"/>
  <c r="CU79" i="1" s="1"/>
  <c r="AH79" i="1"/>
  <c r="CV79" i="1" s="1"/>
  <c r="U79" i="1" s="1"/>
  <c r="AI79" i="1"/>
  <c r="AJ79" i="1"/>
  <c r="CX79" i="1" s="1"/>
  <c r="W79" i="1" s="1"/>
  <c r="CR79" i="1"/>
  <c r="CS79" i="1"/>
  <c r="CW79" i="1"/>
  <c r="V79" i="1" s="1"/>
  <c r="FR79" i="1"/>
  <c r="GL79" i="1"/>
  <c r="GO79" i="1"/>
  <c r="GP79" i="1"/>
  <c r="GV79" i="1"/>
  <c r="HC79" i="1"/>
  <c r="GX79" i="1" s="1"/>
  <c r="C80" i="1"/>
  <c r="D80" i="1"/>
  <c r="T80" i="1"/>
  <c r="AC80" i="1"/>
  <c r="CQ80" i="1" s="1"/>
  <c r="AE80" i="1"/>
  <c r="R80" i="1" s="1"/>
  <c r="AF80" i="1"/>
  <c r="S80" i="1" s="1"/>
  <c r="AG80" i="1"/>
  <c r="CU80" i="1" s="1"/>
  <c r="AH80" i="1"/>
  <c r="CV80" i="1" s="1"/>
  <c r="U80" i="1" s="1"/>
  <c r="I203" i="6" s="1"/>
  <c r="AI80" i="1"/>
  <c r="AJ80" i="1"/>
  <c r="CX80" i="1" s="1"/>
  <c r="W80" i="1" s="1"/>
  <c r="CS80" i="1"/>
  <c r="CW80" i="1"/>
  <c r="V80" i="1" s="1"/>
  <c r="FR80" i="1"/>
  <c r="GL80" i="1"/>
  <c r="GO80" i="1"/>
  <c r="GP80" i="1"/>
  <c r="GV80" i="1"/>
  <c r="HC80" i="1" s="1"/>
  <c r="GX80" i="1" s="1"/>
  <c r="C81" i="1"/>
  <c r="D81" i="1"/>
  <c r="AC81" i="1"/>
  <c r="CQ81" i="1" s="1"/>
  <c r="AE81" i="1"/>
  <c r="CR81" i="1" s="1"/>
  <c r="AF81" i="1"/>
  <c r="CT81" i="1" s="1"/>
  <c r="AG81" i="1"/>
  <c r="CU81" i="1" s="1"/>
  <c r="T81" i="1" s="1"/>
  <c r="AH81" i="1"/>
  <c r="AI81" i="1"/>
  <c r="CW81" i="1" s="1"/>
  <c r="V81" i="1" s="1"/>
  <c r="AJ81" i="1"/>
  <c r="CV81" i="1"/>
  <c r="U81" i="1" s="1"/>
  <c r="CX81" i="1"/>
  <c r="W81" i="1" s="1"/>
  <c r="FR81" i="1"/>
  <c r="GL81" i="1"/>
  <c r="GO81" i="1"/>
  <c r="GP81" i="1"/>
  <c r="GV81" i="1"/>
  <c r="HC81" i="1" s="1"/>
  <c r="GX81" i="1" s="1"/>
  <c r="I82" i="1"/>
  <c r="E199" i="6" s="1"/>
  <c r="Q82" i="1"/>
  <c r="AC82" i="1"/>
  <c r="AE82" i="1"/>
  <c r="AF82" i="1"/>
  <c r="S82" i="1" s="1"/>
  <c r="AG82" i="1"/>
  <c r="CU82" i="1" s="1"/>
  <c r="AH82" i="1"/>
  <c r="AI82" i="1"/>
  <c r="CW82" i="1" s="1"/>
  <c r="V82" i="1" s="1"/>
  <c r="AJ82" i="1"/>
  <c r="CS82" i="1"/>
  <c r="CV82" i="1"/>
  <c r="U82" i="1" s="1"/>
  <c r="CX82" i="1"/>
  <c r="W82" i="1" s="1"/>
  <c r="FR82" i="1"/>
  <c r="GL82" i="1"/>
  <c r="GO82" i="1"/>
  <c r="GP82" i="1"/>
  <c r="GV82" i="1"/>
  <c r="HC82" i="1" s="1"/>
  <c r="GX82" i="1" s="1"/>
  <c r="I83" i="1"/>
  <c r="Q83" i="1"/>
  <c r="AC83" i="1"/>
  <c r="P83" i="1" s="1"/>
  <c r="AD83" i="1"/>
  <c r="AE83" i="1"/>
  <c r="AF83" i="1"/>
  <c r="CT83" i="1" s="1"/>
  <c r="AG83" i="1"/>
  <c r="CU83" i="1" s="1"/>
  <c r="T83" i="1" s="1"/>
  <c r="AH83" i="1"/>
  <c r="CV83" i="1" s="1"/>
  <c r="U83" i="1" s="1"/>
  <c r="AI83" i="1"/>
  <c r="CW83" i="1" s="1"/>
  <c r="V83" i="1" s="1"/>
  <c r="AJ83" i="1"/>
  <c r="CX83" i="1" s="1"/>
  <c r="W83" i="1" s="1"/>
  <c r="CQ83" i="1"/>
  <c r="CR83" i="1"/>
  <c r="FR83" i="1"/>
  <c r="GL83" i="1"/>
  <c r="GO83" i="1"/>
  <c r="GP83" i="1"/>
  <c r="GV83" i="1"/>
  <c r="HC83" i="1" s="1"/>
  <c r="GX83" i="1" s="1"/>
  <c r="I84" i="1"/>
  <c r="E200" i="6" s="1"/>
  <c r="AC84" i="1"/>
  <c r="AE84" i="1"/>
  <c r="R84" i="1" s="1"/>
  <c r="AF84" i="1"/>
  <c r="S84" i="1" s="1"/>
  <c r="CZ84" i="1" s="1"/>
  <c r="Y84" i="1" s="1"/>
  <c r="S200" i="6" s="1"/>
  <c r="AG84" i="1"/>
  <c r="CU84" i="1" s="1"/>
  <c r="T84" i="1" s="1"/>
  <c r="AH84" i="1"/>
  <c r="AI84" i="1"/>
  <c r="CW84" i="1" s="1"/>
  <c r="V84" i="1" s="1"/>
  <c r="AJ84" i="1"/>
  <c r="CT84" i="1"/>
  <c r="CV84" i="1"/>
  <c r="U84" i="1" s="1"/>
  <c r="CX84" i="1"/>
  <c r="W84" i="1" s="1"/>
  <c r="CY84" i="1"/>
  <c r="X84" i="1" s="1"/>
  <c r="Q200" i="6" s="1"/>
  <c r="FR84" i="1"/>
  <c r="GL84" i="1"/>
  <c r="GO84" i="1"/>
  <c r="GP84" i="1"/>
  <c r="GV84" i="1"/>
  <c r="HC84" i="1"/>
  <c r="GX84" i="1" s="1"/>
  <c r="I85" i="1"/>
  <c r="Q85" i="1"/>
  <c r="U85" i="1"/>
  <c r="AC85" i="1"/>
  <c r="AE85" i="1"/>
  <c r="CS85" i="1" s="1"/>
  <c r="AF85" i="1"/>
  <c r="S85" i="1" s="1"/>
  <c r="AG85" i="1"/>
  <c r="CU85" i="1" s="1"/>
  <c r="T85" i="1" s="1"/>
  <c r="AH85" i="1"/>
  <c r="CV85" i="1" s="1"/>
  <c r="AI85" i="1"/>
  <c r="AJ85" i="1"/>
  <c r="CX85" i="1" s="1"/>
  <c r="W85" i="1" s="1"/>
  <c r="CR85" i="1"/>
  <c r="CW85" i="1"/>
  <c r="V85" i="1" s="1"/>
  <c r="FR85" i="1"/>
  <c r="GL85" i="1"/>
  <c r="GO85" i="1"/>
  <c r="GP85" i="1"/>
  <c r="GV85" i="1"/>
  <c r="HC85" i="1"/>
  <c r="GX85" i="1" s="1"/>
  <c r="C86" i="1"/>
  <c r="D86" i="1"/>
  <c r="I86" i="1"/>
  <c r="K86" i="1"/>
  <c r="AC86" i="1"/>
  <c r="AE86" i="1"/>
  <c r="CR86" i="1" s="1"/>
  <c r="AF86" i="1"/>
  <c r="S86" i="1" s="1"/>
  <c r="I208" i="6" s="1"/>
  <c r="AG86" i="1"/>
  <c r="CU86" i="1" s="1"/>
  <c r="T86" i="1" s="1"/>
  <c r="AH86" i="1"/>
  <c r="CV86" i="1" s="1"/>
  <c r="U86" i="1" s="1"/>
  <c r="I214" i="6" s="1"/>
  <c r="AI86" i="1"/>
  <c r="CW86" i="1" s="1"/>
  <c r="V86" i="1" s="1"/>
  <c r="AJ86" i="1"/>
  <c r="CT86" i="1"/>
  <c r="CX86" i="1"/>
  <c r="W86" i="1" s="1"/>
  <c r="FR86" i="1"/>
  <c r="GL86" i="1"/>
  <c r="GO86" i="1"/>
  <c r="GP86" i="1"/>
  <c r="GV86" i="1"/>
  <c r="GX86" i="1"/>
  <c r="HC86" i="1"/>
  <c r="C87" i="1"/>
  <c r="D87" i="1"/>
  <c r="I87" i="1"/>
  <c r="I89" i="1" s="1"/>
  <c r="K87" i="1"/>
  <c r="Q87" i="1"/>
  <c r="K209" i="6" s="1"/>
  <c r="AC87" i="1"/>
  <c r="AE87" i="1"/>
  <c r="AD87" i="1" s="1"/>
  <c r="AF87" i="1"/>
  <c r="AG87" i="1"/>
  <c r="CU87" i="1" s="1"/>
  <c r="T87" i="1" s="1"/>
  <c r="AH87" i="1"/>
  <c r="AI87" i="1"/>
  <c r="CW87" i="1" s="1"/>
  <c r="V87" i="1" s="1"/>
  <c r="AJ87" i="1"/>
  <c r="CX87" i="1" s="1"/>
  <c r="CQ87" i="1"/>
  <c r="CV87" i="1"/>
  <c r="U87" i="1" s="1"/>
  <c r="FR87" i="1"/>
  <c r="GL87" i="1"/>
  <c r="GO87" i="1"/>
  <c r="GP87" i="1"/>
  <c r="GV87" i="1"/>
  <c r="HC87" i="1" s="1"/>
  <c r="GX87" i="1"/>
  <c r="I88" i="1"/>
  <c r="E211" i="6" s="1"/>
  <c r="P88" i="1"/>
  <c r="T88" i="1"/>
  <c r="AC88" i="1"/>
  <c r="AD88" i="1"/>
  <c r="AE88" i="1"/>
  <c r="Q88" i="1" s="1"/>
  <c r="AF88" i="1"/>
  <c r="CT88" i="1" s="1"/>
  <c r="AG88" i="1"/>
  <c r="AH88" i="1"/>
  <c r="CV88" i="1" s="1"/>
  <c r="U88" i="1" s="1"/>
  <c r="AI88" i="1"/>
  <c r="AJ88" i="1"/>
  <c r="CX88" i="1" s="1"/>
  <c r="W88" i="1" s="1"/>
  <c r="CU88" i="1"/>
  <c r="CW88" i="1"/>
  <c r="V88" i="1" s="1"/>
  <c r="FR88" i="1"/>
  <c r="GL88" i="1"/>
  <c r="GO88" i="1"/>
  <c r="GP88" i="1"/>
  <c r="GV88" i="1"/>
  <c r="HC88" i="1"/>
  <c r="GX88" i="1" s="1"/>
  <c r="AC89" i="1"/>
  <c r="AE89" i="1"/>
  <c r="AD89" i="1" s="1"/>
  <c r="AF89" i="1"/>
  <c r="AG89" i="1"/>
  <c r="CU89" i="1" s="1"/>
  <c r="T89" i="1" s="1"/>
  <c r="AH89" i="1"/>
  <c r="CV89" i="1" s="1"/>
  <c r="AI89" i="1"/>
  <c r="CW89" i="1" s="1"/>
  <c r="AJ89" i="1"/>
  <c r="CX89" i="1" s="1"/>
  <c r="CR89" i="1"/>
  <c r="CS89" i="1"/>
  <c r="FR89" i="1"/>
  <c r="GL89" i="1"/>
  <c r="GO89" i="1"/>
  <c r="GP89" i="1"/>
  <c r="GV89" i="1"/>
  <c r="HC89" i="1" s="1"/>
  <c r="C90" i="1"/>
  <c r="D90" i="1"/>
  <c r="R90" i="1"/>
  <c r="AC90" i="1"/>
  <c r="AE90" i="1"/>
  <c r="AD90" i="1" s="1"/>
  <c r="AF90" i="1"/>
  <c r="S90" i="1" s="1"/>
  <c r="I218" i="6" s="1"/>
  <c r="AG90" i="1"/>
  <c r="CU90" i="1" s="1"/>
  <c r="T90" i="1" s="1"/>
  <c r="AH90" i="1"/>
  <c r="CV90" i="1" s="1"/>
  <c r="U90" i="1" s="1"/>
  <c r="I226" i="6" s="1"/>
  <c r="AI90" i="1"/>
  <c r="AJ90" i="1"/>
  <c r="CX90" i="1" s="1"/>
  <c r="W90" i="1" s="1"/>
  <c r="CR90" i="1"/>
  <c r="CS90" i="1"/>
  <c r="CW90" i="1"/>
  <c r="V90" i="1" s="1"/>
  <c r="FR90" i="1"/>
  <c r="GL90" i="1"/>
  <c r="GO90" i="1"/>
  <c r="GP90" i="1"/>
  <c r="GV90" i="1"/>
  <c r="HC90" i="1"/>
  <c r="GX90" i="1" s="1"/>
  <c r="C91" i="1"/>
  <c r="D91" i="1"/>
  <c r="AC91" i="1"/>
  <c r="P91" i="1" s="1"/>
  <c r="AD91" i="1"/>
  <c r="AE91" i="1"/>
  <c r="Q91" i="1" s="1"/>
  <c r="K219" i="6" s="1"/>
  <c r="AF91" i="1"/>
  <c r="S91" i="1" s="1"/>
  <c r="AG91" i="1"/>
  <c r="AH91" i="1"/>
  <c r="CV91" i="1" s="1"/>
  <c r="U91" i="1" s="1"/>
  <c r="AI91" i="1"/>
  <c r="CW91" i="1" s="1"/>
  <c r="V91" i="1" s="1"/>
  <c r="AJ91" i="1"/>
  <c r="CX91" i="1" s="1"/>
  <c r="W91" i="1" s="1"/>
  <c r="CQ91" i="1"/>
  <c r="CR91" i="1"/>
  <c r="CU91" i="1"/>
  <c r="T91" i="1" s="1"/>
  <c r="FR91" i="1"/>
  <c r="GL91" i="1"/>
  <c r="GO91" i="1"/>
  <c r="GP91" i="1"/>
  <c r="GV91" i="1"/>
  <c r="HC91" i="1"/>
  <c r="GX91" i="1" s="1"/>
  <c r="I92" i="1"/>
  <c r="AB92" i="1"/>
  <c r="AC92" i="1"/>
  <c r="AE92" i="1"/>
  <c r="AD92" i="1" s="1"/>
  <c r="AF92" i="1"/>
  <c r="AG92" i="1"/>
  <c r="CU92" i="1" s="1"/>
  <c r="T92" i="1" s="1"/>
  <c r="AH92" i="1"/>
  <c r="AI92" i="1"/>
  <c r="CW92" i="1" s="1"/>
  <c r="V92" i="1" s="1"/>
  <c r="AJ92" i="1"/>
  <c r="CX92" i="1" s="1"/>
  <c r="W92" i="1" s="1"/>
  <c r="CR92" i="1"/>
  <c r="CV92" i="1"/>
  <c r="U92" i="1" s="1"/>
  <c r="FR92" i="1"/>
  <c r="GL92" i="1"/>
  <c r="GO92" i="1"/>
  <c r="GP92" i="1"/>
  <c r="GV92" i="1"/>
  <c r="HC92" i="1" s="1"/>
  <c r="GX92" i="1" s="1"/>
  <c r="I93" i="1"/>
  <c r="AC93" i="1"/>
  <c r="P93" i="1" s="1"/>
  <c r="AE93" i="1"/>
  <c r="AD93" i="1" s="1"/>
  <c r="AF93" i="1"/>
  <c r="S93" i="1" s="1"/>
  <c r="AG93" i="1"/>
  <c r="CU93" i="1" s="1"/>
  <c r="T93" i="1" s="1"/>
  <c r="AH93" i="1"/>
  <c r="CV93" i="1" s="1"/>
  <c r="AI93" i="1"/>
  <c r="CW93" i="1" s="1"/>
  <c r="V93" i="1" s="1"/>
  <c r="AJ93" i="1"/>
  <c r="CQ93" i="1"/>
  <c r="CS93" i="1"/>
  <c r="CT93" i="1"/>
  <c r="CX93" i="1"/>
  <c r="W93" i="1" s="1"/>
  <c r="FR93" i="1"/>
  <c r="GL93" i="1"/>
  <c r="GO93" i="1"/>
  <c r="GP93" i="1"/>
  <c r="GV93" i="1"/>
  <c r="HC93" i="1"/>
  <c r="GX93" i="1" s="1"/>
  <c r="C94" i="1"/>
  <c r="D94" i="1"/>
  <c r="AC94" i="1"/>
  <c r="P94" i="1" s="1"/>
  <c r="AE94" i="1"/>
  <c r="Q94" i="1" s="1"/>
  <c r="AF94" i="1"/>
  <c r="S94" i="1" s="1"/>
  <c r="AG94" i="1"/>
  <c r="CU94" i="1" s="1"/>
  <c r="T94" i="1" s="1"/>
  <c r="AH94" i="1"/>
  <c r="AI94" i="1"/>
  <c r="CW94" i="1" s="1"/>
  <c r="V94" i="1" s="1"/>
  <c r="AJ94" i="1"/>
  <c r="CQ94" i="1"/>
  <c r="CV94" i="1"/>
  <c r="U94" i="1" s="1"/>
  <c r="I234" i="6" s="1"/>
  <c r="CX94" i="1"/>
  <c r="W94" i="1" s="1"/>
  <c r="FR94" i="1"/>
  <c r="GL94" i="1"/>
  <c r="GO94" i="1"/>
  <c r="GP94" i="1"/>
  <c r="GV94" i="1"/>
  <c r="HC94" i="1" s="1"/>
  <c r="GX94" i="1" s="1"/>
  <c r="C95" i="1"/>
  <c r="D95" i="1"/>
  <c r="AC95" i="1"/>
  <c r="P95" i="1" s="1"/>
  <c r="AE95" i="1"/>
  <c r="AD95" i="1" s="1"/>
  <c r="AB95" i="1" s="1"/>
  <c r="AF95" i="1"/>
  <c r="AG95" i="1"/>
  <c r="CU95" i="1" s="1"/>
  <c r="T95" i="1" s="1"/>
  <c r="AH95" i="1"/>
  <c r="AI95" i="1"/>
  <c r="CW95" i="1" s="1"/>
  <c r="V95" i="1" s="1"/>
  <c r="AJ95" i="1"/>
  <c r="CX95" i="1" s="1"/>
  <c r="W95" i="1" s="1"/>
  <c r="CV95" i="1"/>
  <c r="U95" i="1" s="1"/>
  <c r="FR95" i="1"/>
  <c r="GL95" i="1"/>
  <c r="GO95" i="1"/>
  <c r="GP95" i="1"/>
  <c r="GV95" i="1"/>
  <c r="HC95" i="1" s="1"/>
  <c r="GX95" i="1" s="1"/>
  <c r="I96" i="1"/>
  <c r="E231" i="6" s="1"/>
  <c r="AC96" i="1"/>
  <c r="AE96" i="1"/>
  <c r="R96" i="1" s="1"/>
  <c r="U231" i="6" s="1"/>
  <c r="AF96" i="1"/>
  <c r="S96" i="1" s="1"/>
  <c r="CZ96" i="1" s="1"/>
  <c r="Y96" i="1" s="1"/>
  <c r="S231" i="6" s="1"/>
  <c r="AG96" i="1"/>
  <c r="AH96" i="1"/>
  <c r="CV96" i="1" s="1"/>
  <c r="U96" i="1" s="1"/>
  <c r="AI96" i="1"/>
  <c r="CW96" i="1" s="1"/>
  <c r="V96" i="1" s="1"/>
  <c r="AJ96" i="1"/>
  <c r="CQ96" i="1"/>
  <c r="CS96" i="1"/>
  <c r="CT96" i="1"/>
  <c r="CU96" i="1"/>
  <c r="T96" i="1" s="1"/>
  <c r="CX96" i="1"/>
  <c r="W96" i="1" s="1"/>
  <c r="FR96" i="1"/>
  <c r="GL96" i="1"/>
  <c r="GO96" i="1"/>
  <c r="GP96" i="1"/>
  <c r="GV96" i="1"/>
  <c r="HC96" i="1"/>
  <c r="GX96" i="1" s="1"/>
  <c r="I97" i="1"/>
  <c r="Q97" i="1"/>
  <c r="AC97" i="1"/>
  <c r="P97" i="1" s="1"/>
  <c r="AE97" i="1"/>
  <c r="AD97" i="1" s="1"/>
  <c r="AF97" i="1"/>
  <c r="AG97" i="1"/>
  <c r="CU97" i="1" s="1"/>
  <c r="AH97" i="1"/>
  <c r="AI97" i="1"/>
  <c r="CW97" i="1" s="1"/>
  <c r="V97" i="1" s="1"/>
  <c r="AJ97" i="1"/>
  <c r="CX97" i="1" s="1"/>
  <c r="W97" i="1" s="1"/>
  <c r="CR97" i="1"/>
  <c r="CS97" i="1"/>
  <c r="CV97" i="1"/>
  <c r="U97" i="1" s="1"/>
  <c r="FR97" i="1"/>
  <c r="GL97" i="1"/>
  <c r="GO97" i="1"/>
  <c r="GP97" i="1"/>
  <c r="GV97" i="1"/>
  <c r="HC97" i="1" s="1"/>
  <c r="GX97" i="1" s="1"/>
  <c r="C98" i="1"/>
  <c r="D98" i="1"/>
  <c r="I98" i="1"/>
  <c r="K98" i="1"/>
  <c r="AC98" i="1"/>
  <c r="AE98" i="1"/>
  <c r="AF98" i="1"/>
  <c r="S98" i="1" s="1"/>
  <c r="AG98" i="1"/>
  <c r="AH98" i="1"/>
  <c r="CV98" i="1" s="1"/>
  <c r="U98" i="1" s="1"/>
  <c r="I251" i="6" s="1"/>
  <c r="AI98" i="1"/>
  <c r="CW98" i="1" s="1"/>
  <c r="V98" i="1" s="1"/>
  <c r="AJ98" i="1"/>
  <c r="CX98" i="1" s="1"/>
  <c r="W98" i="1" s="1"/>
  <c r="CQ98" i="1"/>
  <c r="CT98" i="1"/>
  <c r="CU98" i="1"/>
  <c r="T98" i="1" s="1"/>
  <c r="FR98" i="1"/>
  <c r="GL98" i="1"/>
  <c r="GO98" i="1"/>
  <c r="GP98" i="1"/>
  <c r="GV98" i="1"/>
  <c r="HC98" i="1" s="1"/>
  <c r="C99" i="1"/>
  <c r="D99" i="1"/>
  <c r="I99" i="1"/>
  <c r="K99" i="1"/>
  <c r="AC99" i="1"/>
  <c r="AE99" i="1"/>
  <c r="AD99" i="1" s="1"/>
  <c r="AF99" i="1"/>
  <c r="S99" i="1" s="1"/>
  <c r="AG99" i="1"/>
  <c r="CU99" i="1" s="1"/>
  <c r="T99" i="1" s="1"/>
  <c r="AH99" i="1"/>
  <c r="CV99" i="1" s="1"/>
  <c r="U99" i="1" s="1"/>
  <c r="AI99" i="1"/>
  <c r="AJ99" i="1"/>
  <c r="CX99" i="1" s="1"/>
  <c r="W99" i="1" s="1"/>
  <c r="CQ99" i="1"/>
  <c r="CT99" i="1"/>
  <c r="CW99" i="1"/>
  <c r="V99" i="1" s="1"/>
  <c r="FR99" i="1"/>
  <c r="GL99" i="1"/>
  <c r="GO99" i="1"/>
  <c r="GP99" i="1"/>
  <c r="GV99" i="1"/>
  <c r="HC99" i="1" s="1"/>
  <c r="GX99" i="1" s="1"/>
  <c r="I100" i="1"/>
  <c r="AC100" i="1"/>
  <c r="AE100" i="1"/>
  <c r="AD100" i="1" s="1"/>
  <c r="AF100" i="1"/>
  <c r="CT100" i="1" s="1"/>
  <c r="AG100" i="1"/>
  <c r="CU100" i="1" s="1"/>
  <c r="AH100" i="1"/>
  <c r="AI100" i="1"/>
  <c r="CW100" i="1" s="1"/>
  <c r="V100" i="1" s="1"/>
  <c r="AJ100" i="1"/>
  <c r="CX100" i="1" s="1"/>
  <c r="CS100" i="1"/>
  <c r="CV100" i="1"/>
  <c r="U100" i="1" s="1"/>
  <c r="FR100" i="1"/>
  <c r="GL100" i="1"/>
  <c r="GO100" i="1"/>
  <c r="GP100" i="1"/>
  <c r="GV100" i="1"/>
  <c r="HC100" i="1" s="1"/>
  <c r="GX100" i="1"/>
  <c r="AC101" i="1"/>
  <c r="AD101" i="1"/>
  <c r="AE101" i="1"/>
  <c r="AF101" i="1"/>
  <c r="AG101" i="1"/>
  <c r="CU101" i="1" s="1"/>
  <c r="AH101" i="1"/>
  <c r="CV101" i="1" s="1"/>
  <c r="AI101" i="1"/>
  <c r="CW101" i="1" s="1"/>
  <c r="AJ101" i="1"/>
  <c r="CQ101" i="1"/>
  <c r="CR101" i="1"/>
  <c r="CS101" i="1"/>
  <c r="CT101" i="1"/>
  <c r="CX101" i="1"/>
  <c r="FR101" i="1"/>
  <c r="GL101" i="1"/>
  <c r="GO101" i="1"/>
  <c r="GP101" i="1"/>
  <c r="GV101" i="1"/>
  <c r="HC101" i="1"/>
  <c r="I102" i="1"/>
  <c r="AC102" i="1"/>
  <c r="P102" i="1" s="1"/>
  <c r="AE102" i="1"/>
  <c r="AD102" i="1" s="1"/>
  <c r="AF102" i="1"/>
  <c r="AG102" i="1"/>
  <c r="CU102" i="1" s="1"/>
  <c r="AH102" i="1"/>
  <c r="CV102" i="1" s="1"/>
  <c r="U102" i="1" s="1"/>
  <c r="AI102" i="1"/>
  <c r="CW102" i="1" s="1"/>
  <c r="V102" i="1" s="1"/>
  <c r="AJ102" i="1"/>
  <c r="CX102" i="1" s="1"/>
  <c r="W102" i="1" s="1"/>
  <c r="CR102" i="1"/>
  <c r="CS102" i="1"/>
  <c r="CT102" i="1"/>
  <c r="FR102" i="1"/>
  <c r="GL102" i="1"/>
  <c r="GO102" i="1"/>
  <c r="GP102" i="1"/>
  <c r="GV102" i="1"/>
  <c r="HC102" i="1" s="1"/>
  <c r="GX102" i="1" s="1"/>
  <c r="AC103" i="1"/>
  <c r="AD103" i="1"/>
  <c r="AE103" i="1"/>
  <c r="AF103" i="1"/>
  <c r="CT103" i="1" s="1"/>
  <c r="AG103" i="1"/>
  <c r="AH103" i="1"/>
  <c r="CV103" i="1" s="1"/>
  <c r="AI103" i="1"/>
  <c r="CW103" i="1" s="1"/>
  <c r="AJ103" i="1"/>
  <c r="CX103" i="1" s="1"/>
  <c r="CQ103" i="1"/>
  <c r="CR103" i="1"/>
  <c r="CU103" i="1"/>
  <c r="FR103" i="1"/>
  <c r="GL103" i="1"/>
  <c r="GO103" i="1"/>
  <c r="GP103" i="1"/>
  <c r="GV103" i="1"/>
  <c r="HC103" i="1" s="1"/>
  <c r="I104" i="1"/>
  <c r="Q104" i="1" s="1"/>
  <c r="AC104" i="1"/>
  <c r="AE104" i="1"/>
  <c r="CS104" i="1" s="1"/>
  <c r="AF104" i="1"/>
  <c r="CT104" i="1" s="1"/>
  <c r="AG104" i="1"/>
  <c r="AH104" i="1"/>
  <c r="CV104" i="1" s="1"/>
  <c r="U104" i="1" s="1"/>
  <c r="AI104" i="1"/>
  <c r="CW104" i="1" s="1"/>
  <c r="AJ104" i="1"/>
  <c r="CX104" i="1" s="1"/>
  <c r="W104" i="1" s="1"/>
  <c r="CU104" i="1"/>
  <c r="FR104" i="1"/>
  <c r="GL104" i="1"/>
  <c r="GO104" i="1"/>
  <c r="GP104" i="1"/>
  <c r="GV104" i="1"/>
  <c r="HC104" i="1" s="1"/>
  <c r="GX104" i="1" s="1"/>
  <c r="I105" i="1"/>
  <c r="Q105" i="1" s="1"/>
  <c r="S105" i="1"/>
  <c r="CZ105" i="1" s="1"/>
  <c r="Y105" i="1" s="1"/>
  <c r="T245" i="6" s="1"/>
  <c r="AC105" i="1"/>
  <c r="P105" i="1" s="1"/>
  <c r="AE105" i="1"/>
  <c r="R105" i="1" s="1"/>
  <c r="V245" i="6" s="1"/>
  <c r="AF105" i="1"/>
  <c r="AG105" i="1"/>
  <c r="CU105" i="1" s="1"/>
  <c r="T105" i="1" s="1"/>
  <c r="AH105" i="1"/>
  <c r="CV105" i="1" s="1"/>
  <c r="AI105" i="1"/>
  <c r="CW105" i="1" s="1"/>
  <c r="V105" i="1" s="1"/>
  <c r="AJ105" i="1"/>
  <c r="CR105" i="1"/>
  <c r="CT105" i="1"/>
  <c r="CX105" i="1"/>
  <c r="W105" i="1" s="1"/>
  <c r="FR105" i="1"/>
  <c r="GL105" i="1"/>
  <c r="GO105" i="1"/>
  <c r="GP105" i="1"/>
  <c r="GV105" i="1"/>
  <c r="HC105" i="1" s="1"/>
  <c r="GX105" i="1" s="1"/>
  <c r="I106" i="1"/>
  <c r="V106" i="1"/>
  <c r="AC106" i="1"/>
  <c r="AD106" i="1"/>
  <c r="AE106" i="1"/>
  <c r="R106" i="1" s="1"/>
  <c r="AF106" i="1"/>
  <c r="S106" i="1" s="1"/>
  <c r="CY106" i="1" s="1"/>
  <c r="X106" i="1" s="1"/>
  <c r="Q246" i="6" s="1"/>
  <c r="AG106" i="1"/>
  <c r="CU106" i="1" s="1"/>
  <c r="AH106" i="1"/>
  <c r="CV106" i="1" s="1"/>
  <c r="U106" i="1" s="1"/>
  <c r="AI106" i="1"/>
  <c r="CW106" i="1" s="1"/>
  <c r="AJ106" i="1"/>
  <c r="CX106" i="1" s="1"/>
  <c r="CQ106" i="1"/>
  <c r="CR106" i="1"/>
  <c r="CS106" i="1"/>
  <c r="CT106" i="1"/>
  <c r="FR106" i="1"/>
  <c r="GL106" i="1"/>
  <c r="GO106" i="1"/>
  <c r="GP106" i="1"/>
  <c r="GV106" i="1"/>
  <c r="HC106" i="1"/>
  <c r="GX106" i="1" s="1"/>
  <c r="AC107" i="1"/>
  <c r="AE107" i="1"/>
  <c r="CS107" i="1" s="1"/>
  <c r="AF107" i="1"/>
  <c r="CT107" i="1" s="1"/>
  <c r="AG107" i="1"/>
  <c r="CU107" i="1" s="1"/>
  <c r="AH107" i="1"/>
  <c r="AI107" i="1"/>
  <c r="AJ107" i="1"/>
  <c r="CX107" i="1" s="1"/>
  <c r="CR107" i="1"/>
  <c r="CV107" i="1"/>
  <c r="CW107" i="1"/>
  <c r="FR107" i="1"/>
  <c r="GL107" i="1"/>
  <c r="GO107" i="1"/>
  <c r="GP107" i="1"/>
  <c r="GV107" i="1"/>
  <c r="HC107" i="1" s="1"/>
  <c r="I108" i="1"/>
  <c r="E247" i="6" s="1"/>
  <c r="Q108" i="1"/>
  <c r="AC108" i="1"/>
  <c r="P108" i="1" s="1"/>
  <c r="AD108" i="1"/>
  <c r="AB108" i="1" s="1"/>
  <c r="AE108" i="1"/>
  <c r="R108" i="1" s="1"/>
  <c r="AF108" i="1"/>
  <c r="S108" i="1" s="1"/>
  <c r="AG108" i="1"/>
  <c r="CU108" i="1" s="1"/>
  <c r="T108" i="1" s="1"/>
  <c r="AH108" i="1"/>
  <c r="CV108" i="1" s="1"/>
  <c r="U108" i="1" s="1"/>
  <c r="AI108" i="1"/>
  <c r="AJ108" i="1"/>
  <c r="CX108" i="1" s="1"/>
  <c r="W108" i="1" s="1"/>
  <c r="CQ108" i="1"/>
  <c r="CR108" i="1"/>
  <c r="CS108" i="1"/>
  <c r="CT108" i="1"/>
  <c r="CW108" i="1"/>
  <c r="V108" i="1" s="1"/>
  <c r="FR108" i="1"/>
  <c r="GL108" i="1"/>
  <c r="GO108" i="1"/>
  <c r="GP108" i="1"/>
  <c r="GV108" i="1"/>
  <c r="HC108" i="1"/>
  <c r="GX108" i="1" s="1"/>
  <c r="I109" i="1"/>
  <c r="P109" i="1"/>
  <c r="AC109" i="1"/>
  <c r="AE109" i="1"/>
  <c r="AF109" i="1"/>
  <c r="S109" i="1" s="1"/>
  <c r="CY109" i="1" s="1"/>
  <c r="X109" i="1" s="1"/>
  <c r="R247" i="6" s="1"/>
  <c r="AG109" i="1"/>
  <c r="CU109" i="1" s="1"/>
  <c r="T109" i="1" s="1"/>
  <c r="AH109" i="1"/>
  <c r="CV109" i="1" s="1"/>
  <c r="U109" i="1" s="1"/>
  <c r="AI109" i="1"/>
  <c r="AJ109" i="1"/>
  <c r="CX109" i="1" s="1"/>
  <c r="CQ109" i="1"/>
  <c r="CT109" i="1"/>
  <c r="CW109" i="1"/>
  <c r="V109" i="1" s="1"/>
  <c r="CZ109" i="1"/>
  <c r="Y109" i="1" s="1"/>
  <c r="T247" i="6" s="1"/>
  <c r="FR109" i="1"/>
  <c r="GL109" i="1"/>
  <c r="GO109" i="1"/>
  <c r="GP109" i="1"/>
  <c r="GV109" i="1"/>
  <c r="HC109" i="1" s="1"/>
  <c r="C110" i="1"/>
  <c r="D110" i="1"/>
  <c r="I110" i="1"/>
  <c r="S110" i="1" s="1"/>
  <c r="K110" i="1"/>
  <c r="AC110" i="1"/>
  <c r="AE110" i="1"/>
  <c r="AD110" i="1" s="1"/>
  <c r="AF110" i="1"/>
  <c r="AG110" i="1"/>
  <c r="AH110" i="1"/>
  <c r="CV110" i="1" s="1"/>
  <c r="AI110" i="1"/>
  <c r="CW110" i="1" s="1"/>
  <c r="V110" i="1" s="1"/>
  <c r="AJ110" i="1"/>
  <c r="CT110" i="1"/>
  <c r="CU110" i="1"/>
  <c r="T110" i="1" s="1"/>
  <c r="CX110" i="1"/>
  <c r="FR110" i="1"/>
  <c r="GL110" i="1"/>
  <c r="GO110" i="1"/>
  <c r="GP110" i="1"/>
  <c r="GV110" i="1"/>
  <c r="HC110" i="1" s="1"/>
  <c r="C111" i="1"/>
  <c r="D111" i="1"/>
  <c r="I111" i="1"/>
  <c r="K111" i="1"/>
  <c r="AC111" i="1"/>
  <c r="P111" i="1" s="1"/>
  <c r="AE111" i="1"/>
  <c r="R111" i="1" s="1"/>
  <c r="AF111" i="1"/>
  <c r="CT111" i="1" s="1"/>
  <c r="AG111" i="1"/>
  <c r="AH111" i="1"/>
  <c r="CV111" i="1" s="1"/>
  <c r="U111" i="1" s="1"/>
  <c r="AI111" i="1"/>
  <c r="AJ111" i="1"/>
  <c r="CX111" i="1" s="1"/>
  <c r="W111" i="1" s="1"/>
  <c r="CS111" i="1"/>
  <c r="CU111" i="1"/>
  <c r="T111" i="1" s="1"/>
  <c r="CW111" i="1"/>
  <c r="V111" i="1" s="1"/>
  <c r="FR111" i="1"/>
  <c r="GL111" i="1"/>
  <c r="GO111" i="1"/>
  <c r="GP111" i="1"/>
  <c r="GV111" i="1"/>
  <c r="HC111" i="1" s="1"/>
  <c r="GX111" i="1" s="1"/>
  <c r="AC112" i="1"/>
  <c r="CQ112" i="1" s="1"/>
  <c r="AE112" i="1"/>
  <c r="CR112" i="1" s="1"/>
  <c r="AF112" i="1"/>
  <c r="CT112" i="1" s="1"/>
  <c r="AG112" i="1"/>
  <c r="AH112" i="1"/>
  <c r="CV112" i="1" s="1"/>
  <c r="AI112" i="1"/>
  <c r="CW112" i="1" s="1"/>
  <c r="AJ112" i="1"/>
  <c r="CU112" i="1"/>
  <c r="CX112" i="1"/>
  <c r="FR112" i="1"/>
  <c r="GL112" i="1"/>
  <c r="GO112" i="1"/>
  <c r="GP112" i="1"/>
  <c r="GV112" i="1"/>
  <c r="HC112" i="1" s="1"/>
  <c r="I113" i="1"/>
  <c r="AC113" i="1"/>
  <c r="CQ113" i="1" s="1"/>
  <c r="AE113" i="1"/>
  <c r="AF113" i="1"/>
  <c r="AG113" i="1"/>
  <c r="CU113" i="1" s="1"/>
  <c r="AH113" i="1"/>
  <c r="AI113" i="1"/>
  <c r="CW113" i="1" s="1"/>
  <c r="V113" i="1" s="1"/>
  <c r="AJ113" i="1"/>
  <c r="CX113" i="1" s="1"/>
  <c r="CS113" i="1"/>
  <c r="CT113" i="1"/>
  <c r="CV113" i="1"/>
  <c r="FR113" i="1"/>
  <c r="GL113" i="1"/>
  <c r="GO113" i="1"/>
  <c r="GP113" i="1"/>
  <c r="GV113" i="1"/>
  <c r="HC113" i="1"/>
  <c r="GX113" i="1" s="1"/>
  <c r="C114" i="1"/>
  <c r="D114" i="1"/>
  <c r="I114" i="1"/>
  <c r="K114" i="1"/>
  <c r="AC114" i="1"/>
  <c r="CQ114" i="1" s="1"/>
  <c r="AE114" i="1"/>
  <c r="CS114" i="1" s="1"/>
  <c r="AF114" i="1"/>
  <c r="S114" i="1" s="1"/>
  <c r="AG114" i="1"/>
  <c r="CU114" i="1" s="1"/>
  <c r="T114" i="1" s="1"/>
  <c r="AH114" i="1"/>
  <c r="CV114" i="1" s="1"/>
  <c r="U114" i="1" s="1"/>
  <c r="I275" i="6" s="1"/>
  <c r="AI114" i="1"/>
  <c r="CW114" i="1" s="1"/>
  <c r="V114" i="1" s="1"/>
  <c r="AJ114" i="1"/>
  <c r="CX114" i="1" s="1"/>
  <c r="W114" i="1" s="1"/>
  <c r="CT114" i="1"/>
  <c r="FR114" i="1"/>
  <c r="GL114" i="1"/>
  <c r="GO114" i="1"/>
  <c r="GP114" i="1"/>
  <c r="GV114" i="1"/>
  <c r="HC114" i="1" s="1"/>
  <c r="GX114" i="1" s="1"/>
  <c r="C115" i="1"/>
  <c r="D115" i="1"/>
  <c r="I115" i="1"/>
  <c r="K115" i="1"/>
  <c r="AC115" i="1"/>
  <c r="CQ115" i="1" s="1"/>
  <c r="AE115" i="1"/>
  <c r="CS115" i="1" s="1"/>
  <c r="AF115" i="1"/>
  <c r="CT115" i="1" s="1"/>
  <c r="AG115" i="1"/>
  <c r="CU115" i="1" s="1"/>
  <c r="T115" i="1" s="1"/>
  <c r="AH115" i="1"/>
  <c r="CV115" i="1" s="1"/>
  <c r="U115" i="1" s="1"/>
  <c r="AI115" i="1"/>
  <c r="AJ115" i="1"/>
  <c r="CX115" i="1" s="1"/>
  <c r="W115" i="1" s="1"/>
  <c r="CW115" i="1"/>
  <c r="FR115" i="1"/>
  <c r="GL115" i="1"/>
  <c r="GO115" i="1"/>
  <c r="GP115" i="1"/>
  <c r="GV115" i="1"/>
  <c r="HC115" i="1"/>
  <c r="C116" i="1"/>
  <c r="D116" i="1"/>
  <c r="W116" i="1"/>
  <c r="AC116" i="1"/>
  <c r="P116" i="1" s="1"/>
  <c r="AE116" i="1"/>
  <c r="Q116" i="1" s="1"/>
  <c r="AF116" i="1"/>
  <c r="S116" i="1" s="1"/>
  <c r="AG116" i="1"/>
  <c r="CU116" i="1" s="1"/>
  <c r="T116" i="1" s="1"/>
  <c r="AH116" i="1"/>
  <c r="AI116" i="1"/>
  <c r="CW116" i="1" s="1"/>
  <c r="V116" i="1" s="1"/>
  <c r="AJ116" i="1"/>
  <c r="CX116" i="1" s="1"/>
  <c r="CQ116" i="1"/>
  <c r="CT116" i="1"/>
  <c r="CV116" i="1"/>
  <c r="U116" i="1" s="1"/>
  <c r="I282" i="6" s="1"/>
  <c r="CY116" i="1"/>
  <c r="X116" i="1" s="1"/>
  <c r="Q278" i="6" s="1"/>
  <c r="I280" i="6" s="1"/>
  <c r="FR116" i="1"/>
  <c r="GL116" i="1"/>
  <c r="GO116" i="1"/>
  <c r="GP116" i="1"/>
  <c r="GV116" i="1"/>
  <c r="HC116" i="1"/>
  <c r="GX116" i="1" s="1"/>
  <c r="C117" i="1"/>
  <c r="D117" i="1"/>
  <c r="R117" i="1"/>
  <c r="AC117" i="1"/>
  <c r="P117" i="1" s="1"/>
  <c r="AE117" i="1"/>
  <c r="AD117" i="1" s="1"/>
  <c r="AF117" i="1"/>
  <c r="CT117" i="1" s="1"/>
  <c r="AG117" i="1"/>
  <c r="CU117" i="1" s="1"/>
  <c r="T117" i="1" s="1"/>
  <c r="AH117" i="1"/>
  <c r="CV117" i="1" s="1"/>
  <c r="U117" i="1" s="1"/>
  <c r="AI117" i="1"/>
  <c r="AJ117" i="1"/>
  <c r="CX117" i="1" s="1"/>
  <c r="W117" i="1" s="1"/>
  <c r="CR117" i="1"/>
  <c r="CS117" i="1"/>
  <c r="CW117" i="1"/>
  <c r="V117" i="1" s="1"/>
  <c r="FR117" i="1"/>
  <c r="GL117" i="1"/>
  <c r="GO117" i="1"/>
  <c r="GP117" i="1"/>
  <c r="GV117" i="1"/>
  <c r="HC117" i="1" s="1"/>
  <c r="GX117" i="1" s="1"/>
  <c r="C118" i="1"/>
  <c r="D118" i="1"/>
  <c r="I118" i="1"/>
  <c r="I122" i="1" s="1"/>
  <c r="K118" i="1"/>
  <c r="Q118" i="1"/>
  <c r="I288" i="6" s="1"/>
  <c r="AC118" i="1"/>
  <c r="AD118" i="1"/>
  <c r="AE118" i="1"/>
  <c r="R118" i="1" s="1"/>
  <c r="AF118" i="1"/>
  <c r="S118" i="1" s="1"/>
  <c r="I287" i="6" s="1"/>
  <c r="AG118" i="1"/>
  <c r="CU118" i="1" s="1"/>
  <c r="AH118" i="1"/>
  <c r="AI118" i="1"/>
  <c r="CW118" i="1" s="1"/>
  <c r="V118" i="1" s="1"/>
  <c r="AJ118" i="1"/>
  <c r="CX118" i="1" s="1"/>
  <c r="W118" i="1" s="1"/>
  <c r="CQ118" i="1"/>
  <c r="CR118" i="1"/>
  <c r="CS118" i="1"/>
  <c r="CV118" i="1"/>
  <c r="U118" i="1" s="1"/>
  <c r="I298" i="6" s="1"/>
  <c r="FR118" i="1"/>
  <c r="GL118" i="1"/>
  <c r="GO118" i="1"/>
  <c r="GP118" i="1"/>
  <c r="GV118" i="1"/>
  <c r="HC118" i="1" s="1"/>
  <c r="GX118" i="1" s="1"/>
  <c r="C119" i="1"/>
  <c r="D119" i="1"/>
  <c r="I119" i="1"/>
  <c r="K119" i="1"/>
  <c r="Q119" i="1"/>
  <c r="K288" i="6" s="1"/>
  <c r="AC119" i="1"/>
  <c r="CQ119" i="1" s="1"/>
  <c r="AE119" i="1"/>
  <c r="CS119" i="1" s="1"/>
  <c r="AF119" i="1"/>
  <c r="AG119" i="1"/>
  <c r="CU119" i="1" s="1"/>
  <c r="AH119" i="1"/>
  <c r="AI119" i="1"/>
  <c r="CW119" i="1" s="1"/>
  <c r="AJ119" i="1"/>
  <c r="CX119" i="1" s="1"/>
  <c r="CR119" i="1"/>
  <c r="CV119" i="1"/>
  <c r="U119" i="1" s="1"/>
  <c r="FR119" i="1"/>
  <c r="GL119" i="1"/>
  <c r="GO119" i="1"/>
  <c r="GP119" i="1"/>
  <c r="GV119" i="1"/>
  <c r="HC119" i="1" s="1"/>
  <c r="I120" i="1"/>
  <c r="W120" i="1" s="1"/>
  <c r="AC120" i="1"/>
  <c r="CQ120" i="1" s="1"/>
  <c r="AE120" i="1"/>
  <c r="AD120" i="1" s="1"/>
  <c r="AF120" i="1"/>
  <c r="S120" i="1" s="1"/>
  <c r="CY120" i="1" s="1"/>
  <c r="X120" i="1" s="1"/>
  <c r="Q291" i="6" s="1"/>
  <c r="AG120" i="1"/>
  <c r="CU120" i="1" s="1"/>
  <c r="AH120" i="1"/>
  <c r="CV120" i="1" s="1"/>
  <c r="AI120" i="1"/>
  <c r="AJ120" i="1"/>
  <c r="CR120" i="1"/>
  <c r="CW120" i="1"/>
  <c r="CX120" i="1"/>
  <c r="CZ120" i="1"/>
  <c r="Y120" i="1" s="1"/>
  <c r="S291" i="6" s="1"/>
  <c r="FR120" i="1"/>
  <c r="GL120" i="1"/>
  <c r="GO120" i="1"/>
  <c r="GP120" i="1"/>
  <c r="GV120" i="1"/>
  <c r="HC120" i="1"/>
  <c r="AC121" i="1"/>
  <c r="AE121" i="1"/>
  <c r="CR121" i="1" s="1"/>
  <c r="AF121" i="1"/>
  <c r="CT121" i="1" s="1"/>
  <c r="AG121" i="1"/>
  <c r="AH121" i="1"/>
  <c r="AI121" i="1"/>
  <c r="CW121" i="1" s="1"/>
  <c r="AJ121" i="1"/>
  <c r="CU121" i="1"/>
  <c r="CV121" i="1"/>
  <c r="CX121" i="1"/>
  <c r="FR121" i="1"/>
  <c r="GL121" i="1"/>
  <c r="GO121" i="1"/>
  <c r="GP121" i="1"/>
  <c r="GV121" i="1"/>
  <c r="HC121" i="1" s="1"/>
  <c r="AC122" i="1"/>
  <c r="AD122" i="1"/>
  <c r="AE122" i="1"/>
  <c r="AF122" i="1"/>
  <c r="AG122" i="1"/>
  <c r="CU122" i="1" s="1"/>
  <c r="AH122" i="1"/>
  <c r="CV122" i="1" s="1"/>
  <c r="AI122" i="1"/>
  <c r="CW122" i="1" s="1"/>
  <c r="AJ122" i="1"/>
  <c r="CR122" i="1"/>
  <c r="CS122" i="1"/>
  <c r="CT122" i="1"/>
  <c r="CX122" i="1"/>
  <c r="FR122" i="1"/>
  <c r="GL122" i="1"/>
  <c r="GO122" i="1"/>
  <c r="GP122" i="1"/>
  <c r="GV122" i="1"/>
  <c r="HC122" i="1" s="1"/>
  <c r="GX122" i="1" s="1"/>
  <c r="AC123" i="1"/>
  <c r="AE123" i="1"/>
  <c r="CS123" i="1" s="1"/>
  <c r="AF123" i="1"/>
  <c r="AG123" i="1"/>
  <c r="CU123" i="1" s="1"/>
  <c r="AH123" i="1"/>
  <c r="CV123" i="1" s="1"/>
  <c r="AI123" i="1"/>
  <c r="CW123" i="1" s="1"/>
  <c r="AJ123" i="1"/>
  <c r="CX123" i="1" s="1"/>
  <c r="CQ123" i="1"/>
  <c r="CR123" i="1"/>
  <c r="FR123" i="1"/>
  <c r="GL123" i="1"/>
  <c r="GO123" i="1"/>
  <c r="GP123" i="1"/>
  <c r="GV123" i="1"/>
  <c r="HC123" i="1" s="1"/>
  <c r="I124" i="1"/>
  <c r="AC124" i="1"/>
  <c r="CQ124" i="1" s="1"/>
  <c r="AE124" i="1"/>
  <c r="AD124" i="1" s="1"/>
  <c r="AF124" i="1"/>
  <c r="CT124" i="1" s="1"/>
  <c r="AG124" i="1"/>
  <c r="CU124" i="1" s="1"/>
  <c r="AH124" i="1"/>
  <c r="CV124" i="1" s="1"/>
  <c r="AI124" i="1"/>
  <c r="AJ124" i="1"/>
  <c r="CW124" i="1"/>
  <c r="V124" i="1" s="1"/>
  <c r="CX124" i="1"/>
  <c r="W124" i="1" s="1"/>
  <c r="FR124" i="1"/>
  <c r="GL124" i="1"/>
  <c r="GO124" i="1"/>
  <c r="GP124" i="1"/>
  <c r="GV124" i="1"/>
  <c r="HC124" i="1"/>
  <c r="GX124" i="1" s="1"/>
  <c r="I125" i="1"/>
  <c r="AC125" i="1"/>
  <c r="AE125" i="1"/>
  <c r="AF125" i="1"/>
  <c r="CT125" i="1" s="1"/>
  <c r="AG125" i="1"/>
  <c r="AH125" i="1"/>
  <c r="AI125" i="1"/>
  <c r="CW125" i="1" s="1"/>
  <c r="V125" i="1" s="1"/>
  <c r="AJ125" i="1"/>
  <c r="CU125" i="1"/>
  <c r="CV125" i="1"/>
  <c r="CX125" i="1"/>
  <c r="W125" i="1" s="1"/>
  <c r="FR125" i="1"/>
  <c r="GL125" i="1"/>
  <c r="GO125" i="1"/>
  <c r="GP125" i="1"/>
  <c r="GV125" i="1"/>
  <c r="HC125" i="1" s="1"/>
  <c r="GX125" i="1" s="1"/>
  <c r="I126" i="1"/>
  <c r="E294" i="6" s="1"/>
  <c r="AC126" i="1"/>
  <c r="P126" i="1" s="1"/>
  <c r="AD126" i="1"/>
  <c r="AE126" i="1"/>
  <c r="R126" i="1" s="1"/>
  <c r="AF126" i="1"/>
  <c r="AG126" i="1"/>
  <c r="CU126" i="1" s="1"/>
  <c r="T126" i="1" s="1"/>
  <c r="AH126" i="1"/>
  <c r="CV126" i="1" s="1"/>
  <c r="U126" i="1" s="1"/>
  <c r="AI126" i="1"/>
  <c r="CW126" i="1" s="1"/>
  <c r="V126" i="1" s="1"/>
  <c r="AJ126" i="1"/>
  <c r="CR126" i="1"/>
  <c r="CS126" i="1"/>
  <c r="CT126" i="1"/>
  <c r="CX126" i="1"/>
  <c r="FR126" i="1"/>
  <c r="GL126" i="1"/>
  <c r="GO126" i="1"/>
  <c r="GP126" i="1"/>
  <c r="GV126" i="1"/>
  <c r="HC126" i="1" s="1"/>
  <c r="GX126" i="1" s="1"/>
  <c r="AC127" i="1"/>
  <c r="CQ127" i="1" s="1"/>
  <c r="AE127" i="1"/>
  <c r="CS127" i="1" s="1"/>
  <c r="AF127" i="1"/>
  <c r="AG127" i="1"/>
  <c r="CU127" i="1" s="1"/>
  <c r="AH127" i="1"/>
  <c r="CV127" i="1" s="1"/>
  <c r="AI127" i="1"/>
  <c r="CW127" i="1" s="1"/>
  <c r="AJ127" i="1"/>
  <c r="CX127" i="1" s="1"/>
  <c r="CR127" i="1"/>
  <c r="FR127" i="1"/>
  <c r="GL127" i="1"/>
  <c r="GO127" i="1"/>
  <c r="GP127" i="1"/>
  <c r="GV127" i="1"/>
  <c r="HC127" i="1" s="1"/>
  <c r="C128" i="1"/>
  <c r="D128" i="1"/>
  <c r="I128" i="1"/>
  <c r="K128" i="1"/>
  <c r="R128" i="1"/>
  <c r="AC128" i="1"/>
  <c r="AE128" i="1"/>
  <c r="AF128" i="1"/>
  <c r="S128" i="1" s="1"/>
  <c r="I303" i="6" s="1"/>
  <c r="AG128" i="1"/>
  <c r="CU128" i="1" s="1"/>
  <c r="T128" i="1" s="1"/>
  <c r="AH128" i="1"/>
  <c r="CV128" i="1" s="1"/>
  <c r="AI128" i="1"/>
  <c r="AJ128" i="1"/>
  <c r="CX128" i="1" s="1"/>
  <c r="W128" i="1" s="1"/>
  <c r="CQ128" i="1"/>
  <c r="CW128" i="1"/>
  <c r="V128" i="1" s="1"/>
  <c r="FR128" i="1"/>
  <c r="GL128" i="1"/>
  <c r="GO128" i="1"/>
  <c r="GP128" i="1"/>
  <c r="GV128" i="1"/>
  <c r="HC128" i="1" s="1"/>
  <c r="C129" i="1"/>
  <c r="D129" i="1"/>
  <c r="I129" i="1"/>
  <c r="P129" i="1" s="1"/>
  <c r="K306" i="6" s="1"/>
  <c r="K129" i="1"/>
  <c r="AC129" i="1"/>
  <c r="CQ129" i="1" s="1"/>
  <c r="AE129" i="1"/>
  <c r="AD129" i="1" s="1"/>
  <c r="AF129" i="1"/>
  <c r="AG129" i="1"/>
  <c r="CU129" i="1" s="1"/>
  <c r="AH129" i="1"/>
  <c r="CV129" i="1" s="1"/>
  <c r="AI129" i="1"/>
  <c r="AJ129" i="1"/>
  <c r="CT129" i="1"/>
  <c r="CW129" i="1"/>
  <c r="V129" i="1" s="1"/>
  <c r="CX129" i="1"/>
  <c r="FR129" i="1"/>
  <c r="GL129" i="1"/>
  <c r="GO129" i="1"/>
  <c r="GP129" i="1"/>
  <c r="GV129" i="1"/>
  <c r="HC129" i="1" s="1"/>
  <c r="GX129" i="1" s="1"/>
  <c r="I130" i="1"/>
  <c r="AC130" i="1"/>
  <c r="AE130" i="1"/>
  <c r="AF130" i="1"/>
  <c r="CT130" i="1" s="1"/>
  <c r="AG130" i="1"/>
  <c r="CU130" i="1" s="1"/>
  <c r="T130" i="1" s="1"/>
  <c r="AH130" i="1"/>
  <c r="CV130" i="1" s="1"/>
  <c r="U130" i="1" s="1"/>
  <c r="AI130" i="1"/>
  <c r="CW130" i="1" s="1"/>
  <c r="AJ130" i="1"/>
  <c r="CR130" i="1"/>
  <c r="CX130" i="1"/>
  <c r="FR130" i="1"/>
  <c r="GL130" i="1"/>
  <c r="GO130" i="1"/>
  <c r="GP130" i="1"/>
  <c r="GV130" i="1"/>
  <c r="HC130" i="1" s="1"/>
  <c r="AC131" i="1"/>
  <c r="AE131" i="1"/>
  <c r="CR131" i="1" s="1"/>
  <c r="AF131" i="1"/>
  <c r="CT131" i="1" s="1"/>
  <c r="AG131" i="1"/>
  <c r="CU131" i="1" s="1"/>
  <c r="AH131" i="1"/>
  <c r="AI131" i="1"/>
  <c r="CW131" i="1" s="1"/>
  <c r="AJ131" i="1"/>
  <c r="CV131" i="1"/>
  <c r="CX131" i="1"/>
  <c r="FR131" i="1"/>
  <c r="GL131" i="1"/>
  <c r="GO131" i="1"/>
  <c r="GP131" i="1"/>
  <c r="GV131" i="1"/>
  <c r="HC131" i="1"/>
  <c r="C132" i="1"/>
  <c r="D132" i="1"/>
  <c r="I132" i="1"/>
  <c r="K132" i="1"/>
  <c r="P132" i="1"/>
  <c r="I319" i="6" s="1"/>
  <c r="Q132" i="1"/>
  <c r="I317" i="6" s="1"/>
  <c r="V132" i="1"/>
  <c r="AC132" i="1"/>
  <c r="AD132" i="1"/>
  <c r="AB132" i="1" s="1"/>
  <c r="AE132" i="1"/>
  <c r="R132" i="1" s="1"/>
  <c r="AF132" i="1"/>
  <c r="S132" i="1" s="1"/>
  <c r="I316" i="6" s="1"/>
  <c r="AG132" i="1"/>
  <c r="CU132" i="1" s="1"/>
  <c r="T132" i="1" s="1"/>
  <c r="AH132" i="1"/>
  <c r="CV132" i="1" s="1"/>
  <c r="U132" i="1" s="1"/>
  <c r="I323" i="6" s="1"/>
  <c r="AI132" i="1"/>
  <c r="AJ132" i="1"/>
  <c r="CX132" i="1" s="1"/>
  <c r="W132" i="1" s="1"/>
  <c r="CQ132" i="1"/>
  <c r="CR132" i="1"/>
  <c r="CS132" i="1"/>
  <c r="CW132" i="1"/>
  <c r="FR132" i="1"/>
  <c r="GL132" i="1"/>
  <c r="GO132" i="1"/>
  <c r="GP132" i="1"/>
  <c r="GV132" i="1"/>
  <c r="GX132" i="1"/>
  <c r="HC132" i="1"/>
  <c r="C133" i="1"/>
  <c r="D133" i="1"/>
  <c r="I133" i="1"/>
  <c r="S133" i="1" s="1"/>
  <c r="K316" i="6" s="1"/>
  <c r="K133" i="1"/>
  <c r="AC133" i="1"/>
  <c r="P133" i="1" s="1"/>
  <c r="AE133" i="1"/>
  <c r="AF133" i="1"/>
  <c r="CT133" i="1" s="1"/>
  <c r="AG133" i="1"/>
  <c r="CU133" i="1" s="1"/>
  <c r="AH133" i="1"/>
  <c r="AI133" i="1"/>
  <c r="CW133" i="1" s="1"/>
  <c r="V133" i="1" s="1"/>
  <c r="AJ133" i="1"/>
  <c r="CX133" i="1" s="1"/>
  <c r="CV133" i="1"/>
  <c r="U133" i="1" s="1"/>
  <c r="FR133" i="1"/>
  <c r="GL133" i="1"/>
  <c r="GO133" i="1"/>
  <c r="GP133" i="1"/>
  <c r="GV133" i="1"/>
  <c r="HC133" i="1"/>
  <c r="C134" i="1"/>
  <c r="D134" i="1"/>
  <c r="I134" i="1"/>
  <c r="K134" i="1"/>
  <c r="T134" i="1"/>
  <c r="AC134" i="1"/>
  <c r="AD134" i="1"/>
  <c r="AE134" i="1"/>
  <c r="CS134" i="1" s="1"/>
  <c r="AF134" i="1"/>
  <c r="S134" i="1" s="1"/>
  <c r="I328" i="6" s="1"/>
  <c r="AG134" i="1"/>
  <c r="AH134" i="1"/>
  <c r="CV134" i="1" s="1"/>
  <c r="U134" i="1" s="1"/>
  <c r="I334" i="6" s="1"/>
  <c r="AI134" i="1"/>
  <c r="AJ134" i="1"/>
  <c r="CX134" i="1" s="1"/>
  <c r="W134" i="1" s="1"/>
  <c r="CQ134" i="1"/>
  <c r="CR134" i="1"/>
  <c r="CU134" i="1"/>
  <c r="CW134" i="1"/>
  <c r="V134" i="1" s="1"/>
  <c r="FR134" i="1"/>
  <c r="GL134" i="1"/>
  <c r="GO134" i="1"/>
  <c r="GP134" i="1"/>
  <c r="GV134" i="1"/>
  <c r="HC134" i="1" s="1"/>
  <c r="GX134" i="1" s="1"/>
  <c r="C135" i="1"/>
  <c r="D135" i="1"/>
  <c r="I135" i="1"/>
  <c r="I139" i="1" s="1"/>
  <c r="K135" i="1"/>
  <c r="AC135" i="1"/>
  <c r="CQ135" i="1" s="1"/>
  <c r="AE135" i="1"/>
  <c r="AD135" i="1" s="1"/>
  <c r="AF135" i="1"/>
  <c r="CT135" i="1" s="1"/>
  <c r="AG135" i="1"/>
  <c r="CU135" i="1" s="1"/>
  <c r="AH135" i="1"/>
  <c r="CV135" i="1" s="1"/>
  <c r="AI135" i="1"/>
  <c r="CW135" i="1" s="1"/>
  <c r="V135" i="1" s="1"/>
  <c r="AJ135" i="1"/>
  <c r="CX135" i="1"/>
  <c r="W135" i="1" s="1"/>
  <c r="FR135" i="1"/>
  <c r="GL135" i="1"/>
  <c r="GO135" i="1"/>
  <c r="GP135" i="1"/>
  <c r="GV135" i="1"/>
  <c r="HC135" i="1" s="1"/>
  <c r="GX135" i="1" s="1"/>
  <c r="I136" i="1"/>
  <c r="U136" i="1"/>
  <c r="AC136" i="1"/>
  <c r="AE136" i="1"/>
  <c r="R136" i="1" s="1"/>
  <c r="AF136" i="1"/>
  <c r="CT136" i="1" s="1"/>
  <c r="AG136" i="1"/>
  <c r="CU136" i="1" s="1"/>
  <c r="T136" i="1" s="1"/>
  <c r="AH136" i="1"/>
  <c r="AI136" i="1"/>
  <c r="CW136" i="1" s="1"/>
  <c r="V136" i="1" s="1"/>
  <c r="AJ136" i="1"/>
  <c r="CX136" i="1" s="1"/>
  <c r="W136" i="1" s="1"/>
  <c r="CR136" i="1"/>
  <c r="CV136" i="1"/>
  <c r="FR136" i="1"/>
  <c r="GL136" i="1"/>
  <c r="GO136" i="1"/>
  <c r="GP136" i="1"/>
  <c r="GV136" i="1"/>
  <c r="HC136" i="1" s="1"/>
  <c r="GX136" i="1" s="1"/>
  <c r="AC137" i="1"/>
  <c r="AE137" i="1"/>
  <c r="CR137" i="1" s="1"/>
  <c r="AF137" i="1"/>
  <c r="CT137" i="1" s="1"/>
  <c r="AG137" i="1"/>
  <c r="CU137" i="1" s="1"/>
  <c r="AH137" i="1"/>
  <c r="AI137" i="1"/>
  <c r="CW137" i="1" s="1"/>
  <c r="AJ137" i="1"/>
  <c r="CV137" i="1"/>
  <c r="CX137" i="1"/>
  <c r="FR137" i="1"/>
  <c r="GL137" i="1"/>
  <c r="GO137" i="1"/>
  <c r="GP137" i="1"/>
  <c r="GV137" i="1"/>
  <c r="HC137" i="1" s="1"/>
  <c r="AC138" i="1"/>
  <c r="AE138" i="1"/>
  <c r="CS138" i="1" s="1"/>
  <c r="AF138" i="1"/>
  <c r="AG138" i="1"/>
  <c r="CU138" i="1" s="1"/>
  <c r="AH138" i="1"/>
  <c r="CV138" i="1" s="1"/>
  <c r="AI138" i="1"/>
  <c r="CW138" i="1" s="1"/>
  <c r="AJ138" i="1"/>
  <c r="CX138" i="1" s="1"/>
  <c r="CT138" i="1"/>
  <c r="FR138" i="1"/>
  <c r="GL138" i="1"/>
  <c r="GO138" i="1"/>
  <c r="GP138" i="1"/>
  <c r="GV138" i="1"/>
  <c r="HC138" i="1" s="1"/>
  <c r="AC139" i="1"/>
  <c r="CQ139" i="1" s="1"/>
  <c r="AE139" i="1"/>
  <c r="AD139" i="1" s="1"/>
  <c r="AF139" i="1"/>
  <c r="AG139" i="1"/>
  <c r="CU139" i="1" s="1"/>
  <c r="AH139" i="1"/>
  <c r="CV139" i="1" s="1"/>
  <c r="U139" i="1" s="1"/>
  <c r="AI139" i="1"/>
  <c r="CW139" i="1" s="1"/>
  <c r="AJ139" i="1"/>
  <c r="CT139" i="1"/>
  <c r="CX139" i="1"/>
  <c r="FR139" i="1"/>
  <c r="GL139" i="1"/>
  <c r="GO139" i="1"/>
  <c r="GP139" i="1"/>
  <c r="GV139" i="1"/>
  <c r="HC139" i="1" s="1"/>
  <c r="C140" i="1"/>
  <c r="D140" i="1"/>
  <c r="I140" i="1"/>
  <c r="K140" i="1"/>
  <c r="R140" i="1"/>
  <c r="S140" i="1"/>
  <c r="AC140" i="1"/>
  <c r="CQ140" i="1" s="1"/>
  <c r="AD140" i="1"/>
  <c r="AE140" i="1"/>
  <c r="Q140" i="1" s="1"/>
  <c r="I340" i="6" s="1"/>
  <c r="AF140" i="1"/>
  <c r="CT140" i="1" s="1"/>
  <c r="AG140" i="1"/>
  <c r="CU140" i="1" s="1"/>
  <c r="T140" i="1" s="1"/>
  <c r="AH140" i="1"/>
  <c r="CV140" i="1" s="1"/>
  <c r="U140" i="1" s="1"/>
  <c r="I346" i="6" s="1"/>
  <c r="AI140" i="1"/>
  <c r="CW140" i="1" s="1"/>
  <c r="V140" i="1" s="1"/>
  <c r="AJ140" i="1"/>
  <c r="CX140" i="1" s="1"/>
  <c r="CR140" i="1"/>
  <c r="CS140" i="1"/>
  <c r="FR140" i="1"/>
  <c r="GL140" i="1"/>
  <c r="GO140" i="1"/>
  <c r="GP140" i="1"/>
  <c r="GV140" i="1"/>
  <c r="HC140" i="1" s="1"/>
  <c r="GX140" i="1" s="1"/>
  <c r="C141" i="1"/>
  <c r="D141" i="1"/>
  <c r="I141" i="1"/>
  <c r="CX321" i="3" s="1"/>
  <c r="K141" i="1"/>
  <c r="U141" i="1"/>
  <c r="AC141" i="1"/>
  <c r="AE141" i="1"/>
  <c r="R141" i="1" s="1"/>
  <c r="AF141" i="1"/>
  <c r="CT141" i="1" s="1"/>
  <c r="AG141" i="1"/>
  <c r="CU141" i="1" s="1"/>
  <c r="T141" i="1" s="1"/>
  <c r="AH141" i="1"/>
  <c r="AI141" i="1"/>
  <c r="CW141" i="1" s="1"/>
  <c r="V141" i="1" s="1"/>
  <c r="AJ141" i="1"/>
  <c r="CX141" i="1" s="1"/>
  <c r="W141" i="1" s="1"/>
  <c r="CR141" i="1"/>
  <c r="CV141" i="1"/>
  <c r="FR141" i="1"/>
  <c r="GL141" i="1"/>
  <c r="GO141" i="1"/>
  <c r="GP141" i="1"/>
  <c r="GV141" i="1"/>
  <c r="HC141" i="1" s="1"/>
  <c r="GX141" i="1" s="1"/>
  <c r="C142" i="1"/>
  <c r="D142" i="1"/>
  <c r="I142" i="1"/>
  <c r="K142" i="1"/>
  <c r="AC142" i="1"/>
  <c r="P142" i="1" s="1"/>
  <c r="I354" i="6" s="1"/>
  <c r="AD142" i="1"/>
  <c r="AE142" i="1"/>
  <c r="Q142" i="1" s="1"/>
  <c r="I352" i="6" s="1"/>
  <c r="AF142" i="1"/>
  <c r="CT142" i="1" s="1"/>
  <c r="AG142" i="1"/>
  <c r="CU142" i="1" s="1"/>
  <c r="T142" i="1" s="1"/>
  <c r="AH142" i="1"/>
  <c r="CV142" i="1" s="1"/>
  <c r="U142" i="1" s="1"/>
  <c r="I359" i="6" s="1"/>
  <c r="AI142" i="1"/>
  <c r="CW142" i="1" s="1"/>
  <c r="V142" i="1" s="1"/>
  <c r="AJ142" i="1"/>
  <c r="CX142" i="1" s="1"/>
  <c r="W142" i="1" s="1"/>
  <c r="CQ142" i="1"/>
  <c r="CR142" i="1"/>
  <c r="CS142" i="1"/>
  <c r="FR142" i="1"/>
  <c r="GL142" i="1"/>
  <c r="GO142" i="1"/>
  <c r="GP142" i="1"/>
  <c r="GV142" i="1"/>
  <c r="HC142" i="1" s="1"/>
  <c r="GX142" i="1" s="1"/>
  <c r="C143" i="1"/>
  <c r="D143" i="1"/>
  <c r="I143" i="1"/>
  <c r="K143" i="1"/>
  <c r="AC143" i="1"/>
  <c r="P143" i="1" s="1"/>
  <c r="AD143" i="1"/>
  <c r="AE143" i="1"/>
  <c r="R143" i="1" s="1"/>
  <c r="AF143" i="1"/>
  <c r="S143" i="1" s="1"/>
  <c r="AG143" i="1"/>
  <c r="CU143" i="1" s="1"/>
  <c r="T143" i="1" s="1"/>
  <c r="AH143" i="1"/>
  <c r="CV143" i="1" s="1"/>
  <c r="U143" i="1" s="1"/>
  <c r="AI143" i="1"/>
  <c r="CW143" i="1" s="1"/>
  <c r="V143" i="1" s="1"/>
  <c r="AJ143" i="1"/>
  <c r="CT143" i="1"/>
  <c r="CX143" i="1"/>
  <c r="W143" i="1" s="1"/>
  <c r="FR143" i="1"/>
  <c r="GL143" i="1"/>
  <c r="GO143" i="1"/>
  <c r="GP143" i="1"/>
  <c r="GV143" i="1"/>
  <c r="HC143" i="1"/>
  <c r="GX143" i="1" s="1"/>
  <c r="I144" i="1"/>
  <c r="E355" i="6" s="1"/>
  <c r="AC144" i="1"/>
  <c r="AE144" i="1"/>
  <c r="CS144" i="1" s="1"/>
  <c r="AF144" i="1"/>
  <c r="S144" i="1" s="1"/>
  <c r="AG144" i="1"/>
  <c r="CU144" i="1" s="1"/>
  <c r="T144" i="1" s="1"/>
  <c r="AH144" i="1"/>
  <c r="CV144" i="1" s="1"/>
  <c r="U144" i="1" s="1"/>
  <c r="AI144" i="1"/>
  <c r="CW144" i="1" s="1"/>
  <c r="AJ144" i="1"/>
  <c r="CX144" i="1" s="1"/>
  <c r="W144" i="1" s="1"/>
  <c r="CR144" i="1"/>
  <c r="FR144" i="1"/>
  <c r="GL144" i="1"/>
  <c r="GO144" i="1"/>
  <c r="GP144" i="1"/>
  <c r="GV144" i="1"/>
  <c r="HC144" i="1" s="1"/>
  <c r="GX144" i="1" s="1"/>
  <c r="AC145" i="1"/>
  <c r="CQ145" i="1" s="1"/>
  <c r="AE145" i="1"/>
  <c r="AD145" i="1" s="1"/>
  <c r="AF145" i="1"/>
  <c r="AG145" i="1"/>
  <c r="CU145" i="1" s="1"/>
  <c r="AH145" i="1"/>
  <c r="CV145" i="1" s="1"/>
  <c r="AI145" i="1"/>
  <c r="CW145" i="1" s="1"/>
  <c r="AJ145" i="1"/>
  <c r="CT145" i="1"/>
  <c r="CX145" i="1"/>
  <c r="FR145" i="1"/>
  <c r="GL145" i="1"/>
  <c r="GO145" i="1"/>
  <c r="GP145" i="1"/>
  <c r="GV145" i="1"/>
  <c r="HC145" i="1" s="1"/>
  <c r="C146" i="1"/>
  <c r="D146" i="1"/>
  <c r="I146" i="1"/>
  <c r="I150" i="1" s="1"/>
  <c r="K146" i="1"/>
  <c r="R146" i="1"/>
  <c r="S146" i="1"/>
  <c r="AC146" i="1"/>
  <c r="CQ146" i="1" s="1"/>
  <c r="AD146" i="1"/>
  <c r="AE146" i="1"/>
  <c r="AF146" i="1"/>
  <c r="CT146" i="1" s="1"/>
  <c r="AG146" i="1"/>
  <c r="CU146" i="1" s="1"/>
  <c r="T146" i="1" s="1"/>
  <c r="AH146" i="1"/>
  <c r="CV146" i="1" s="1"/>
  <c r="U146" i="1" s="1"/>
  <c r="I373" i="6" s="1"/>
  <c r="AI146" i="1"/>
  <c r="CW146" i="1" s="1"/>
  <c r="V146" i="1" s="1"/>
  <c r="AJ146" i="1"/>
  <c r="CX146" i="1" s="1"/>
  <c r="CR146" i="1"/>
  <c r="CS146" i="1"/>
  <c r="FR146" i="1"/>
  <c r="GL146" i="1"/>
  <c r="GO146" i="1"/>
  <c r="GP146" i="1"/>
  <c r="GV146" i="1"/>
  <c r="HC146" i="1" s="1"/>
  <c r="GX146" i="1" s="1"/>
  <c r="C147" i="1"/>
  <c r="D147" i="1"/>
  <c r="I147" i="1"/>
  <c r="K147" i="1"/>
  <c r="U147" i="1"/>
  <c r="AC147" i="1"/>
  <c r="AE147" i="1"/>
  <c r="AF147" i="1"/>
  <c r="CT147" i="1" s="1"/>
  <c r="AG147" i="1"/>
  <c r="CU147" i="1" s="1"/>
  <c r="T147" i="1" s="1"/>
  <c r="AH147" i="1"/>
  <c r="AI147" i="1"/>
  <c r="CW147" i="1" s="1"/>
  <c r="V147" i="1" s="1"/>
  <c r="AJ147" i="1"/>
  <c r="CX147" i="1" s="1"/>
  <c r="W147" i="1" s="1"/>
  <c r="CR147" i="1"/>
  <c r="CV147" i="1"/>
  <c r="FR147" i="1"/>
  <c r="GL147" i="1"/>
  <c r="GO147" i="1"/>
  <c r="GP147" i="1"/>
  <c r="GV147" i="1"/>
  <c r="HC147" i="1" s="1"/>
  <c r="GX147" i="1" s="1"/>
  <c r="I148" i="1"/>
  <c r="E368" i="6" s="1"/>
  <c r="AC148" i="1"/>
  <c r="AD148" i="1"/>
  <c r="AE148" i="1"/>
  <c r="AF148" i="1"/>
  <c r="S148" i="1" s="1"/>
  <c r="AG148" i="1"/>
  <c r="CU148" i="1" s="1"/>
  <c r="T148" i="1" s="1"/>
  <c r="AH148" i="1"/>
  <c r="CV148" i="1" s="1"/>
  <c r="U148" i="1" s="1"/>
  <c r="AI148" i="1"/>
  <c r="CW148" i="1" s="1"/>
  <c r="AJ148" i="1"/>
  <c r="CR148" i="1"/>
  <c r="CS148" i="1"/>
  <c r="CT148" i="1"/>
  <c r="CX148" i="1"/>
  <c r="W148" i="1" s="1"/>
  <c r="FR148" i="1"/>
  <c r="GL148" i="1"/>
  <c r="GO148" i="1"/>
  <c r="GP148" i="1"/>
  <c r="GV148" i="1"/>
  <c r="HC148" i="1" s="1"/>
  <c r="GX148" i="1" s="1"/>
  <c r="AC149" i="1"/>
  <c r="AE149" i="1"/>
  <c r="CS149" i="1" s="1"/>
  <c r="AF149" i="1"/>
  <c r="CT149" i="1" s="1"/>
  <c r="AG149" i="1"/>
  <c r="CU149" i="1" s="1"/>
  <c r="AH149" i="1"/>
  <c r="AI149" i="1"/>
  <c r="CW149" i="1" s="1"/>
  <c r="AJ149" i="1"/>
  <c r="CX149" i="1" s="1"/>
  <c r="CV149" i="1"/>
  <c r="FR149" i="1"/>
  <c r="GL149" i="1"/>
  <c r="GO149" i="1"/>
  <c r="GP149" i="1"/>
  <c r="GV149" i="1"/>
  <c r="HC149" i="1" s="1"/>
  <c r="AC150" i="1"/>
  <c r="CQ150" i="1" s="1"/>
  <c r="AE150" i="1"/>
  <c r="AF150" i="1"/>
  <c r="AG150" i="1"/>
  <c r="CU150" i="1" s="1"/>
  <c r="AH150" i="1"/>
  <c r="CV150" i="1" s="1"/>
  <c r="AI150" i="1"/>
  <c r="CW150" i="1" s="1"/>
  <c r="AJ150" i="1"/>
  <c r="CX150" i="1" s="1"/>
  <c r="FR150" i="1"/>
  <c r="GL150" i="1"/>
  <c r="GO150" i="1"/>
  <c r="GP150" i="1"/>
  <c r="GV150" i="1"/>
  <c r="HC150" i="1" s="1"/>
  <c r="AC151" i="1"/>
  <c r="AE151" i="1"/>
  <c r="AF151" i="1"/>
  <c r="CT151" i="1" s="1"/>
  <c r="AG151" i="1"/>
  <c r="CU151" i="1" s="1"/>
  <c r="AH151" i="1"/>
  <c r="AI151" i="1"/>
  <c r="CW151" i="1" s="1"/>
  <c r="AJ151" i="1"/>
  <c r="CX151" i="1" s="1"/>
  <c r="CR151" i="1"/>
  <c r="CV151" i="1"/>
  <c r="FR151" i="1"/>
  <c r="GL151" i="1"/>
  <c r="GO151" i="1"/>
  <c r="GP151" i="1"/>
  <c r="GV151" i="1"/>
  <c r="HC151" i="1" s="1"/>
  <c r="C152" i="1"/>
  <c r="D152" i="1"/>
  <c r="I152" i="1"/>
  <c r="K152" i="1"/>
  <c r="Q152" i="1"/>
  <c r="I379" i="6" s="1"/>
  <c r="V152" i="1"/>
  <c r="AC152" i="1"/>
  <c r="P152" i="1" s="1"/>
  <c r="I381" i="6" s="1"/>
  <c r="AD152" i="1"/>
  <c r="AE152" i="1"/>
  <c r="R152" i="1" s="1"/>
  <c r="AF152" i="1"/>
  <c r="AG152" i="1"/>
  <c r="AH152" i="1"/>
  <c r="CV152" i="1" s="1"/>
  <c r="U152" i="1" s="1"/>
  <c r="I386" i="6" s="1"/>
  <c r="AI152" i="1"/>
  <c r="CW152" i="1" s="1"/>
  <c r="AJ152" i="1"/>
  <c r="CX152" i="1" s="1"/>
  <c r="W152" i="1" s="1"/>
  <c r="CQ152" i="1"/>
  <c r="CR152" i="1"/>
  <c r="CS152" i="1"/>
  <c r="CU152" i="1"/>
  <c r="T152" i="1" s="1"/>
  <c r="FR152" i="1"/>
  <c r="GL152" i="1"/>
  <c r="GO152" i="1"/>
  <c r="GP152" i="1"/>
  <c r="GV152" i="1"/>
  <c r="HC152" i="1" s="1"/>
  <c r="GX152" i="1" s="1"/>
  <c r="C153" i="1"/>
  <c r="D153" i="1"/>
  <c r="I153" i="1"/>
  <c r="Q153" i="1" s="1"/>
  <c r="K379" i="6" s="1"/>
  <c r="K153" i="1"/>
  <c r="AC153" i="1"/>
  <c r="CQ153" i="1" s="1"/>
  <c r="AD153" i="1"/>
  <c r="AE153" i="1"/>
  <c r="AF153" i="1"/>
  <c r="S153" i="1" s="1"/>
  <c r="AG153" i="1"/>
  <c r="CU153" i="1" s="1"/>
  <c r="T153" i="1" s="1"/>
  <c r="AH153" i="1"/>
  <c r="AI153" i="1"/>
  <c r="CW153" i="1" s="1"/>
  <c r="AJ153" i="1"/>
  <c r="CX153" i="1" s="1"/>
  <c r="W153" i="1" s="1"/>
  <c r="CR153" i="1"/>
  <c r="CS153" i="1"/>
  <c r="CV153" i="1"/>
  <c r="U153" i="1" s="1"/>
  <c r="FR153" i="1"/>
  <c r="GL153" i="1"/>
  <c r="GO153" i="1"/>
  <c r="GP153" i="1"/>
  <c r="GV153" i="1"/>
  <c r="HC153" i="1" s="1"/>
  <c r="GX153" i="1" s="1"/>
  <c r="I154" i="1"/>
  <c r="E382" i="6" s="1"/>
  <c r="AC154" i="1"/>
  <c r="AE154" i="1"/>
  <c r="CS154" i="1" s="1"/>
  <c r="AF154" i="1"/>
  <c r="CT154" i="1" s="1"/>
  <c r="AG154" i="1"/>
  <c r="CU154" i="1" s="1"/>
  <c r="AH154" i="1"/>
  <c r="CV154" i="1" s="1"/>
  <c r="U154" i="1" s="1"/>
  <c r="AI154" i="1"/>
  <c r="CW154" i="1" s="1"/>
  <c r="AJ154" i="1"/>
  <c r="CX154" i="1" s="1"/>
  <c r="W154" i="1" s="1"/>
  <c r="CR154" i="1"/>
  <c r="FR154" i="1"/>
  <c r="GL154" i="1"/>
  <c r="GO154" i="1"/>
  <c r="GP154" i="1"/>
  <c r="GV154" i="1"/>
  <c r="HC154" i="1"/>
  <c r="GX154" i="1" s="1"/>
  <c r="AC155" i="1"/>
  <c r="CQ155" i="1" s="1"/>
  <c r="AE155" i="1"/>
  <c r="AF155" i="1"/>
  <c r="AG155" i="1"/>
  <c r="CU155" i="1" s="1"/>
  <c r="AH155" i="1"/>
  <c r="CV155" i="1" s="1"/>
  <c r="AI155" i="1"/>
  <c r="CW155" i="1" s="1"/>
  <c r="AJ155" i="1"/>
  <c r="CR155" i="1"/>
  <c r="CT155" i="1"/>
  <c r="CX155" i="1"/>
  <c r="FR155" i="1"/>
  <c r="GL155" i="1"/>
  <c r="GO155" i="1"/>
  <c r="GP155" i="1"/>
  <c r="GV155" i="1"/>
  <c r="HC155" i="1" s="1"/>
  <c r="C156" i="1"/>
  <c r="D156" i="1"/>
  <c r="I156" i="1"/>
  <c r="K156" i="1"/>
  <c r="AC156" i="1"/>
  <c r="CQ156" i="1" s="1"/>
  <c r="AE156" i="1"/>
  <c r="AD156" i="1" s="1"/>
  <c r="AF156" i="1"/>
  <c r="CT156" i="1" s="1"/>
  <c r="AG156" i="1"/>
  <c r="AH156" i="1"/>
  <c r="CV156" i="1" s="1"/>
  <c r="U156" i="1" s="1"/>
  <c r="I397" i="6" s="1"/>
  <c r="AI156" i="1"/>
  <c r="CW156" i="1" s="1"/>
  <c r="V156" i="1" s="1"/>
  <c r="AJ156" i="1"/>
  <c r="CX156" i="1" s="1"/>
  <c r="W156" i="1" s="1"/>
  <c r="CU156" i="1"/>
  <c r="T156" i="1" s="1"/>
  <c r="FR156" i="1"/>
  <c r="GL156" i="1"/>
  <c r="GO156" i="1"/>
  <c r="GP156" i="1"/>
  <c r="GV156" i="1"/>
  <c r="HC156" i="1" s="1"/>
  <c r="GX156" i="1"/>
  <c r="C157" i="1"/>
  <c r="D157" i="1"/>
  <c r="I157" i="1"/>
  <c r="K157" i="1"/>
  <c r="V157" i="1"/>
  <c r="AC157" i="1"/>
  <c r="AE157" i="1"/>
  <c r="AF157" i="1"/>
  <c r="S157" i="1" s="1"/>
  <c r="K391" i="6" s="1"/>
  <c r="AG157" i="1"/>
  <c r="AH157" i="1"/>
  <c r="AI157" i="1"/>
  <c r="CW157" i="1" s="1"/>
  <c r="AJ157" i="1"/>
  <c r="CX157" i="1" s="1"/>
  <c r="W157" i="1" s="1"/>
  <c r="CR157" i="1"/>
  <c r="CS157" i="1"/>
  <c r="CU157" i="1"/>
  <c r="T157" i="1" s="1"/>
  <c r="CV157" i="1"/>
  <c r="U157" i="1" s="1"/>
  <c r="FR157" i="1"/>
  <c r="GL157" i="1"/>
  <c r="GO157" i="1"/>
  <c r="GP157" i="1"/>
  <c r="GV157" i="1"/>
  <c r="GX157" i="1"/>
  <c r="HC157" i="1"/>
  <c r="I158" i="1"/>
  <c r="Q158" i="1" s="1"/>
  <c r="V158" i="1"/>
  <c r="AC158" i="1"/>
  <c r="AD158" i="1"/>
  <c r="AE158" i="1"/>
  <c r="AF158" i="1"/>
  <c r="S158" i="1" s="1"/>
  <c r="AG158" i="1"/>
  <c r="CU158" i="1" s="1"/>
  <c r="AH158" i="1"/>
  <c r="AI158" i="1"/>
  <c r="CW158" i="1" s="1"/>
  <c r="AJ158" i="1"/>
  <c r="CX158" i="1" s="1"/>
  <c r="W158" i="1" s="1"/>
  <c r="CQ158" i="1"/>
  <c r="CR158" i="1"/>
  <c r="CS158" i="1"/>
  <c r="CV158" i="1"/>
  <c r="U158" i="1" s="1"/>
  <c r="FR158" i="1"/>
  <c r="GL158" i="1"/>
  <c r="GO158" i="1"/>
  <c r="GP158" i="1"/>
  <c r="GV158" i="1"/>
  <c r="HC158" i="1" s="1"/>
  <c r="GX158" i="1" s="1"/>
  <c r="AC159" i="1"/>
  <c r="CQ159" i="1" s="1"/>
  <c r="AE159" i="1"/>
  <c r="CS159" i="1" s="1"/>
  <c r="AF159" i="1"/>
  <c r="AG159" i="1"/>
  <c r="CU159" i="1" s="1"/>
  <c r="AH159" i="1"/>
  <c r="CV159" i="1" s="1"/>
  <c r="AI159" i="1"/>
  <c r="CW159" i="1" s="1"/>
  <c r="AJ159" i="1"/>
  <c r="CT159" i="1"/>
  <c r="CX159" i="1"/>
  <c r="FR159" i="1"/>
  <c r="GL159" i="1"/>
  <c r="GO159" i="1"/>
  <c r="GP159" i="1"/>
  <c r="GV159" i="1"/>
  <c r="HC159" i="1" s="1"/>
  <c r="C160" i="1"/>
  <c r="D160" i="1"/>
  <c r="I160" i="1"/>
  <c r="K160" i="1"/>
  <c r="U160" i="1"/>
  <c r="I407" i="6" s="1"/>
  <c r="AC160" i="1"/>
  <c r="AE160" i="1"/>
  <c r="AD160" i="1" s="1"/>
  <c r="AB160" i="1" s="1"/>
  <c r="AF160" i="1"/>
  <c r="S160" i="1" s="1"/>
  <c r="AG160" i="1"/>
  <c r="AH160" i="1"/>
  <c r="CV160" i="1" s="1"/>
  <c r="AI160" i="1"/>
  <c r="CW160" i="1" s="1"/>
  <c r="V160" i="1" s="1"/>
  <c r="AJ160" i="1"/>
  <c r="CX160" i="1" s="1"/>
  <c r="W160" i="1" s="1"/>
  <c r="CQ160" i="1"/>
  <c r="CS160" i="1"/>
  <c r="CT160" i="1"/>
  <c r="CU160" i="1"/>
  <c r="T160" i="1" s="1"/>
  <c r="CZ160" i="1"/>
  <c r="Y160" i="1" s="1"/>
  <c r="S400" i="6" s="1"/>
  <c r="FR160" i="1"/>
  <c r="GL160" i="1"/>
  <c r="GO160" i="1"/>
  <c r="GP160" i="1"/>
  <c r="GV160" i="1"/>
  <c r="HC160" i="1" s="1"/>
  <c r="GX160" i="1" s="1"/>
  <c r="C161" i="1"/>
  <c r="D161" i="1"/>
  <c r="I161" i="1"/>
  <c r="K161" i="1"/>
  <c r="W161" i="1"/>
  <c r="AC161" i="1"/>
  <c r="P161" i="1" s="1"/>
  <c r="AE161" i="1"/>
  <c r="AF161" i="1"/>
  <c r="AG161" i="1"/>
  <c r="CU161" i="1" s="1"/>
  <c r="AH161" i="1"/>
  <c r="AI161" i="1"/>
  <c r="AJ161" i="1"/>
  <c r="CQ161" i="1"/>
  <c r="CR161" i="1"/>
  <c r="CT161" i="1"/>
  <c r="CV161" i="1"/>
  <c r="U161" i="1" s="1"/>
  <c r="CW161" i="1"/>
  <c r="CX161" i="1"/>
  <c r="FR161" i="1"/>
  <c r="GL161" i="1"/>
  <c r="GO161" i="1"/>
  <c r="GP161" i="1"/>
  <c r="GV161" i="1"/>
  <c r="HC161" i="1" s="1"/>
  <c r="I162" i="1"/>
  <c r="P162" i="1" s="1"/>
  <c r="AC162" i="1"/>
  <c r="CQ162" i="1" s="1"/>
  <c r="AE162" i="1"/>
  <c r="AD162" i="1" s="1"/>
  <c r="AF162" i="1"/>
  <c r="AG162" i="1"/>
  <c r="AH162" i="1"/>
  <c r="AI162" i="1"/>
  <c r="CW162" i="1" s="1"/>
  <c r="AJ162" i="1"/>
  <c r="CT162" i="1"/>
  <c r="CU162" i="1"/>
  <c r="CV162" i="1"/>
  <c r="U162" i="1" s="1"/>
  <c r="CX162" i="1"/>
  <c r="W162" i="1" s="1"/>
  <c r="FR162" i="1"/>
  <c r="GL162" i="1"/>
  <c r="GO162" i="1"/>
  <c r="GP162" i="1"/>
  <c r="GV162" i="1"/>
  <c r="HC162" i="1" s="1"/>
  <c r="I163" i="1"/>
  <c r="AC163" i="1"/>
  <c r="AD163" i="1"/>
  <c r="AE163" i="1"/>
  <c r="AF163" i="1"/>
  <c r="CT163" i="1" s="1"/>
  <c r="AG163" i="1"/>
  <c r="AH163" i="1"/>
  <c r="CV163" i="1" s="1"/>
  <c r="U163" i="1" s="1"/>
  <c r="AI163" i="1"/>
  <c r="CW163" i="1" s="1"/>
  <c r="AJ163" i="1"/>
  <c r="CX163" i="1" s="1"/>
  <c r="W163" i="1" s="1"/>
  <c r="CQ163" i="1"/>
  <c r="CR163" i="1"/>
  <c r="CS163" i="1"/>
  <c r="CU163" i="1"/>
  <c r="T163" i="1" s="1"/>
  <c r="FR163" i="1"/>
  <c r="GL163" i="1"/>
  <c r="GO163" i="1"/>
  <c r="GP163" i="1"/>
  <c r="GV163" i="1"/>
  <c r="GX163" i="1"/>
  <c r="HC163" i="1"/>
  <c r="C164" i="1"/>
  <c r="D164" i="1"/>
  <c r="I164" i="1"/>
  <c r="Q164" i="1" s="1"/>
  <c r="I413" i="6" s="1"/>
  <c r="K164" i="1"/>
  <c r="AC164" i="1"/>
  <c r="AD164" i="1"/>
  <c r="AE164" i="1"/>
  <c r="R164" i="1" s="1"/>
  <c r="AF164" i="1"/>
  <c r="S164" i="1" s="1"/>
  <c r="I412" i="6" s="1"/>
  <c r="AG164" i="1"/>
  <c r="AH164" i="1"/>
  <c r="CV164" i="1" s="1"/>
  <c r="AI164" i="1"/>
  <c r="AJ164" i="1"/>
  <c r="CX164" i="1" s="1"/>
  <c r="W164" i="1" s="1"/>
  <c r="CQ164" i="1"/>
  <c r="CR164" i="1"/>
  <c r="CS164" i="1"/>
  <c r="CU164" i="1"/>
  <c r="T164" i="1" s="1"/>
  <c r="CW164" i="1"/>
  <c r="FR164" i="1"/>
  <c r="GL164" i="1"/>
  <c r="GO164" i="1"/>
  <c r="GP164" i="1"/>
  <c r="GV164" i="1"/>
  <c r="GX164" i="1"/>
  <c r="HC164" i="1"/>
  <c r="C165" i="1"/>
  <c r="D165" i="1"/>
  <c r="I165" i="1"/>
  <c r="W165" i="1" s="1"/>
  <c r="K165" i="1"/>
  <c r="AC165" i="1"/>
  <c r="AE165" i="1"/>
  <c r="CS165" i="1" s="1"/>
  <c r="AF165" i="1"/>
  <c r="CT165" i="1" s="1"/>
  <c r="AG165" i="1"/>
  <c r="CU165" i="1" s="1"/>
  <c r="AH165" i="1"/>
  <c r="AI165" i="1"/>
  <c r="CW165" i="1" s="1"/>
  <c r="V165" i="1" s="1"/>
  <c r="AJ165" i="1"/>
  <c r="CV165" i="1"/>
  <c r="U165" i="1" s="1"/>
  <c r="CX165" i="1"/>
  <c r="FR165" i="1"/>
  <c r="GL165" i="1"/>
  <c r="GO165" i="1"/>
  <c r="GP165" i="1"/>
  <c r="GV165" i="1"/>
  <c r="HC165" i="1" s="1"/>
  <c r="AC166" i="1"/>
  <c r="CQ166" i="1" s="1"/>
  <c r="AE166" i="1"/>
  <c r="AD166" i="1" s="1"/>
  <c r="AF166" i="1"/>
  <c r="AG166" i="1"/>
  <c r="CU166" i="1" s="1"/>
  <c r="AH166" i="1"/>
  <c r="CV166" i="1" s="1"/>
  <c r="AI166" i="1"/>
  <c r="CW166" i="1" s="1"/>
  <c r="AJ166" i="1"/>
  <c r="CR166" i="1"/>
  <c r="CX166" i="1"/>
  <c r="FR166" i="1"/>
  <c r="GL166" i="1"/>
  <c r="GO166" i="1"/>
  <c r="GP166" i="1"/>
  <c r="GV166" i="1"/>
  <c r="HC166" i="1" s="1"/>
  <c r="AC167" i="1"/>
  <c r="AE167" i="1"/>
  <c r="AF167" i="1"/>
  <c r="CT167" i="1" s="1"/>
  <c r="AG167" i="1"/>
  <c r="CU167" i="1" s="1"/>
  <c r="AH167" i="1"/>
  <c r="CV167" i="1" s="1"/>
  <c r="AI167" i="1"/>
  <c r="CW167" i="1" s="1"/>
  <c r="AJ167" i="1"/>
  <c r="CR167" i="1"/>
  <c r="CX167" i="1"/>
  <c r="FR167" i="1"/>
  <c r="GL167" i="1"/>
  <c r="GO167" i="1"/>
  <c r="GP167" i="1"/>
  <c r="GV167" i="1"/>
  <c r="HC167" i="1" s="1"/>
  <c r="C168" i="1"/>
  <c r="D168" i="1"/>
  <c r="I168" i="1"/>
  <c r="K168" i="1"/>
  <c r="T168" i="1"/>
  <c r="AC168" i="1"/>
  <c r="P168" i="1" s="1"/>
  <c r="AE168" i="1"/>
  <c r="Q168" i="1" s="1"/>
  <c r="AF168" i="1"/>
  <c r="CT168" i="1" s="1"/>
  <c r="AG168" i="1"/>
  <c r="AH168" i="1"/>
  <c r="CV168" i="1" s="1"/>
  <c r="AI168" i="1"/>
  <c r="CW168" i="1" s="1"/>
  <c r="V168" i="1" s="1"/>
  <c r="AJ168" i="1"/>
  <c r="CX168" i="1" s="1"/>
  <c r="CQ168" i="1"/>
  <c r="CS168" i="1"/>
  <c r="CU168" i="1"/>
  <c r="FR168" i="1"/>
  <c r="GL168" i="1"/>
  <c r="GO168" i="1"/>
  <c r="GP168" i="1"/>
  <c r="GV168" i="1"/>
  <c r="HC168" i="1" s="1"/>
  <c r="C169" i="1"/>
  <c r="D169" i="1"/>
  <c r="I169" i="1"/>
  <c r="CX390" i="3" s="1"/>
  <c r="K169" i="1"/>
  <c r="AC169" i="1"/>
  <c r="AE169" i="1"/>
  <c r="R169" i="1" s="1"/>
  <c r="AF169" i="1"/>
  <c r="S169" i="1" s="1"/>
  <c r="AG169" i="1"/>
  <c r="CU169" i="1" s="1"/>
  <c r="T169" i="1" s="1"/>
  <c r="AH169" i="1"/>
  <c r="AI169" i="1"/>
  <c r="CW169" i="1" s="1"/>
  <c r="V169" i="1" s="1"/>
  <c r="AJ169" i="1"/>
  <c r="CV169" i="1"/>
  <c r="U169" i="1" s="1"/>
  <c r="CX169" i="1"/>
  <c r="W169" i="1" s="1"/>
  <c r="FR169" i="1"/>
  <c r="GL169" i="1"/>
  <c r="GO169" i="1"/>
  <c r="GP169" i="1"/>
  <c r="GV169" i="1"/>
  <c r="HC169" i="1" s="1"/>
  <c r="GX169" i="1" s="1"/>
  <c r="B171" i="1"/>
  <c r="B22" i="1" s="1"/>
  <c r="C171" i="1"/>
  <c r="C22" i="1" s="1"/>
  <c r="D171" i="1"/>
  <c r="D22" i="1" s="1"/>
  <c r="F171" i="1"/>
  <c r="F22" i="1" s="1"/>
  <c r="G171" i="1"/>
  <c r="G22" i="1" s="1"/>
  <c r="BX171" i="1"/>
  <c r="BX22" i="1" s="1"/>
  <c r="BY171" i="1"/>
  <c r="BY22" i="1" s="1"/>
  <c r="BZ171" i="1"/>
  <c r="BZ22" i="1" s="1"/>
  <c r="CC171" i="1"/>
  <c r="CC22" i="1" s="1"/>
  <c r="CG171" i="1"/>
  <c r="CG22" i="1" s="1"/>
  <c r="CK171" i="1"/>
  <c r="CK22" i="1" s="1"/>
  <c r="CL171" i="1"/>
  <c r="CL22" i="1" s="1"/>
  <c r="CM171" i="1"/>
  <c r="CM22" i="1" s="1"/>
  <c r="FP171" i="1"/>
  <c r="FP22" i="1" s="1"/>
  <c r="FQ171" i="1"/>
  <c r="FQ22" i="1" s="1"/>
  <c r="FR171" i="1"/>
  <c r="FR22" i="1" s="1"/>
  <c r="FU171" i="1"/>
  <c r="FU22" i="1" s="1"/>
  <c r="GC171" i="1"/>
  <c r="GC22" i="1" s="1"/>
  <c r="GD171" i="1"/>
  <c r="GD22" i="1" s="1"/>
  <c r="GE171" i="1"/>
  <c r="GE22" i="1" s="1"/>
  <c r="B204" i="1"/>
  <c r="B18" i="1" s="1"/>
  <c r="C204" i="1"/>
  <c r="C18" i="1" s="1"/>
  <c r="D204" i="1"/>
  <c r="D18" i="1" s="1"/>
  <c r="F204" i="1"/>
  <c r="F18" i="1" s="1"/>
  <c r="G204" i="1"/>
  <c r="CZ153" i="1" l="1"/>
  <c r="Y153" i="1" s="1"/>
  <c r="T376" i="6" s="1"/>
  <c r="K378" i="6"/>
  <c r="CY144" i="1"/>
  <c r="X144" i="1" s="1"/>
  <c r="Q355" i="6" s="1"/>
  <c r="CZ144" i="1"/>
  <c r="Y144" i="1" s="1"/>
  <c r="S355" i="6" s="1"/>
  <c r="CY143" i="1"/>
  <c r="X143" i="1" s="1"/>
  <c r="R349" i="6" s="1"/>
  <c r="K351" i="6"/>
  <c r="E369" i="6"/>
  <c r="P150" i="1"/>
  <c r="R122" i="1"/>
  <c r="E292" i="6"/>
  <c r="Q122" i="1"/>
  <c r="W150" i="1"/>
  <c r="S150" i="1"/>
  <c r="CY169" i="1"/>
  <c r="X169" i="1" s="1"/>
  <c r="R423" i="6" s="1"/>
  <c r="K426" i="6" s="1"/>
  <c r="K425" i="6"/>
  <c r="GK152" i="1"/>
  <c r="I380" i="6"/>
  <c r="U376" i="6"/>
  <c r="U166" i="1"/>
  <c r="I414" i="6"/>
  <c r="U410" i="6"/>
  <c r="GK164" i="1"/>
  <c r="CY110" i="1"/>
  <c r="X110" i="1" s="1"/>
  <c r="Q254" i="6" s="1"/>
  <c r="I256" i="6"/>
  <c r="CZ110" i="1"/>
  <c r="Y110" i="1" s="1"/>
  <c r="S254" i="6" s="1"/>
  <c r="CT169" i="1"/>
  <c r="P169" i="1"/>
  <c r="GX168" i="1"/>
  <c r="CR168" i="1"/>
  <c r="U168" i="1"/>
  <c r="I428" i="6" s="1"/>
  <c r="AD168" i="1"/>
  <c r="AB168" i="1" s="1"/>
  <c r="R168" i="1"/>
  <c r="V166" i="1"/>
  <c r="I166" i="1"/>
  <c r="E416" i="6" s="1"/>
  <c r="P165" i="1"/>
  <c r="K415" i="6" s="1"/>
  <c r="V163" i="1"/>
  <c r="S163" i="1"/>
  <c r="CS162" i="1"/>
  <c r="GX161" i="1"/>
  <c r="CR160" i="1"/>
  <c r="CR159" i="1"/>
  <c r="CT157" i="1"/>
  <c r="CS156" i="1"/>
  <c r="CX365" i="3"/>
  <c r="C390" i="6"/>
  <c r="E389" i="6"/>
  <c r="V154" i="1"/>
  <c r="S154" i="1"/>
  <c r="CT153" i="1"/>
  <c r="V153" i="1"/>
  <c r="R153" i="1"/>
  <c r="C377" i="6"/>
  <c r="E376" i="6"/>
  <c r="U150" i="1"/>
  <c r="W146" i="1"/>
  <c r="AB146" i="1"/>
  <c r="CR145" i="1"/>
  <c r="V144" i="1"/>
  <c r="R144" i="1"/>
  <c r="CR143" i="1"/>
  <c r="K354" i="6"/>
  <c r="R142" i="1"/>
  <c r="C350" i="6"/>
  <c r="E349" i="6"/>
  <c r="GK141" i="1"/>
  <c r="K341" i="6"/>
  <c r="V337" i="6"/>
  <c r="K345" i="6" s="1"/>
  <c r="W140" i="1"/>
  <c r="AB140" i="1"/>
  <c r="CR139" i="1"/>
  <c r="CR138" i="1"/>
  <c r="AD137" i="1"/>
  <c r="GK136" i="1"/>
  <c r="U330" i="6"/>
  <c r="Q136" i="1"/>
  <c r="E330" i="6"/>
  <c r="U135" i="1"/>
  <c r="R134" i="1"/>
  <c r="Q133" i="1"/>
  <c r="K317" i="6" s="1"/>
  <c r="V130" i="1"/>
  <c r="R130" i="1"/>
  <c r="U129" i="1"/>
  <c r="CS128" i="1"/>
  <c r="AD128" i="1"/>
  <c r="AB128" i="1" s="1"/>
  <c r="CR128" i="1"/>
  <c r="W126" i="1"/>
  <c r="S126" i="1"/>
  <c r="CY126" i="1" s="1"/>
  <c r="X126" i="1" s="1"/>
  <c r="Q294" i="6" s="1"/>
  <c r="Q126" i="1"/>
  <c r="U125" i="1"/>
  <c r="CR124" i="1"/>
  <c r="T124" i="1"/>
  <c r="CT123" i="1"/>
  <c r="V122" i="1"/>
  <c r="GX119" i="1"/>
  <c r="W119" i="1"/>
  <c r="S119" i="1"/>
  <c r="K287" i="6" s="1"/>
  <c r="CT119" i="1"/>
  <c r="AB118" i="1"/>
  <c r="CY114" i="1"/>
  <c r="X114" i="1" s="1"/>
  <c r="Q266" i="6" s="1"/>
  <c r="I272" i="6" s="1"/>
  <c r="I268" i="6"/>
  <c r="Q113" i="1"/>
  <c r="GX110" i="1"/>
  <c r="CR110" i="1"/>
  <c r="GK108" i="1"/>
  <c r="U247" i="6"/>
  <c r="GK77" i="1"/>
  <c r="V188" i="6"/>
  <c r="CR169" i="1"/>
  <c r="CT166" i="1"/>
  <c r="GX165" i="1"/>
  <c r="CR165" i="1"/>
  <c r="T165" i="1"/>
  <c r="U164" i="1"/>
  <c r="I420" i="6" s="1"/>
  <c r="P163" i="1"/>
  <c r="CR162" i="1"/>
  <c r="Q161" i="1"/>
  <c r="K403" i="6" s="1"/>
  <c r="P160" i="1"/>
  <c r="C401" i="6"/>
  <c r="E400" i="6"/>
  <c r="T158" i="1"/>
  <c r="E394" i="6"/>
  <c r="CR156" i="1"/>
  <c r="P154" i="1"/>
  <c r="R154" i="1"/>
  <c r="AB152" i="1"/>
  <c r="CT150" i="1"/>
  <c r="T150" i="1"/>
  <c r="CR149" i="1"/>
  <c r="V148" i="1"/>
  <c r="R148" i="1"/>
  <c r="Q148" i="1"/>
  <c r="CY146" i="1"/>
  <c r="X146" i="1" s="1"/>
  <c r="Q362" i="6" s="1"/>
  <c r="I364" i="6"/>
  <c r="C363" i="6"/>
  <c r="E362" i="6"/>
  <c r="CT144" i="1"/>
  <c r="P144" i="1"/>
  <c r="CP144" i="1" s="1"/>
  <c r="O144" i="1" s="1"/>
  <c r="I355" i="6" s="1"/>
  <c r="Q144" i="1"/>
  <c r="CY140" i="1"/>
  <c r="X140" i="1" s="1"/>
  <c r="Q337" i="6" s="1"/>
  <c r="I343" i="6" s="1"/>
  <c r="I339" i="6"/>
  <c r="C338" i="6"/>
  <c r="E337" i="6"/>
  <c r="CR135" i="1"/>
  <c r="T135" i="1"/>
  <c r="AB134" i="1"/>
  <c r="GX133" i="1"/>
  <c r="W133" i="1"/>
  <c r="GX130" i="1"/>
  <c r="CR129" i="1"/>
  <c r="T129" i="1"/>
  <c r="W129" i="1"/>
  <c r="CT128" i="1"/>
  <c r="P128" i="1"/>
  <c r="I306" i="6" s="1"/>
  <c r="E301" i="6"/>
  <c r="C302" i="6"/>
  <c r="S127" i="1"/>
  <c r="CT127" i="1"/>
  <c r="GK126" i="1"/>
  <c r="U294" i="6"/>
  <c r="T125" i="1"/>
  <c r="S125" i="1"/>
  <c r="S124" i="1"/>
  <c r="U122" i="1"/>
  <c r="GX120" i="1"/>
  <c r="V120" i="1"/>
  <c r="R119" i="1"/>
  <c r="I121" i="1"/>
  <c r="Q121" i="1" s="1"/>
  <c r="I123" i="1"/>
  <c r="U123" i="1" s="1"/>
  <c r="I127" i="1"/>
  <c r="E285" i="6"/>
  <c r="C286" i="6"/>
  <c r="R116" i="1"/>
  <c r="CS116" i="1"/>
  <c r="W110" i="1"/>
  <c r="U89" i="1"/>
  <c r="CY85" i="1"/>
  <c r="X85" i="1" s="1"/>
  <c r="R200" i="6" s="1"/>
  <c r="CZ85" i="1"/>
  <c r="Y85" i="1" s="1"/>
  <c r="T200" i="6" s="1"/>
  <c r="CY74" i="1"/>
  <c r="X74" i="1" s="1"/>
  <c r="Q182" i="6" s="1"/>
  <c r="I184" i="6"/>
  <c r="CZ74" i="1"/>
  <c r="Y74" i="1" s="1"/>
  <c r="S182" i="6" s="1"/>
  <c r="W168" i="1"/>
  <c r="GX166" i="1"/>
  <c r="T166" i="1"/>
  <c r="V164" i="1"/>
  <c r="P164" i="1"/>
  <c r="GX162" i="1"/>
  <c r="S162" i="1"/>
  <c r="CY160" i="1"/>
  <c r="X160" i="1" s="1"/>
  <c r="Q400" i="6" s="1"/>
  <c r="I402" i="6"/>
  <c r="S156" i="1"/>
  <c r="T154" i="1"/>
  <c r="Q154" i="1"/>
  <c r="GX150" i="1"/>
  <c r="GK146" i="1"/>
  <c r="I366" i="6"/>
  <c r="U362" i="6"/>
  <c r="GK143" i="1"/>
  <c r="K353" i="6"/>
  <c r="V349" i="6"/>
  <c r="Q143" i="1"/>
  <c r="K352" i="6" s="1"/>
  <c r="AB142" i="1"/>
  <c r="GK140" i="1"/>
  <c r="I341" i="6"/>
  <c r="U337" i="6"/>
  <c r="I345" i="6" s="1"/>
  <c r="CS133" i="1"/>
  <c r="R133" i="1"/>
  <c r="CR133" i="1"/>
  <c r="I318" i="6"/>
  <c r="U314" i="6"/>
  <c r="I322" i="6" s="1"/>
  <c r="GK132" i="1"/>
  <c r="Q125" i="1"/>
  <c r="Q124" i="1"/>
  <c r="E293" i="6"/>
  <c r="T122" i="1"/>
  <c r="P122" i="1"/>
  <c r="V121" i="1"/>
  <c r="T120" i="1"/>
  <c r="CP116" i="1"/>
  <c r="O116" i="1" s="1"/>
  <c r="AD113" i="1"/>
  <c r="CR113" i="1"/>
  <c r="V112" i="1"/>
  <c r="R112" i="1"/>
  <c r="AD112" i="1"/>
  <c r="CS112" i="1"/>
  <c r="CX247" i="3"/>
  <c r="C255" i="6"/>
  <c r="E254" i="6"/>
  <c r="I112" i="1"/>
  <c r="CY99" i="1"/>
  <c r="X99" i="1" s="1"/>
  <c r="R237" i="6" s="1"/>
  <c r="K239" i="6"/>
  <c r="CZ99" i="1"/>
  <c r="Y99" i="1" s="1"/>
  <c r="T237" i="6" s="1"/>
  <c r="CZ93" i="1"/>
  <c r="Y93" i="1" s="1"/>
  <c r="T222" i="6" s="1"/>
  <c r="CY93" i="1"/>
  <c r="X93" i="1" s="1"/>
  <c r="R222" i="6" s="1"/>
  <c r="Q89" i="1"/>
  <c r="R89" i="1"/>
  <c r="GX89" i="1"/>
  <c r="U200" i="6"/>
  <c r="GK84" i="1"/>
  <c r="G18" i="1"/>
  <c r="AF432" i="6"/>
  <c r="A432" i="6"/>
  <c r="GK169" i="1"/>
  <c r="V423" i="6"/>
  <c r="Q169" i="1"/>
  <c r="CX389" i="3"/>
  <c r="C424" i="6"/>
  <c r="E423" i="6"/>
  <c r="W166" i="1"/>
  <c r="AB164" i="1"/>
  <c r="C411" i="6"/>
  <c r="E410" i="6"/>
  <c r="Q162" i="1"/>
  <c r="E404" i="6"/>
  <c r="V150" i="1"/>
  <c r="P146" i="1"/>
  <c r="I367" i="6" s="1"/>
  <c r="P140" i="1"/>
  <c r="I342" i="6" s="1"/>
  <c r="S136" i="1"/>
  <c r="CP133" i="1"/>
  <c r="O133" i="1" s="1"/>
  <c r="K319" i="6"/>
  <c r="AD131" i="1"/>
  <c r="CS131" i="1"/>
  <c r="Q130" i="1"/>
  <c r="E307" i="6"/>
  <c r="GK128" i="1"/>
  <c r="I305" i="6"/>
  <c r="U301" i="6"/>
  <c r="P127" i="1"/>
  <c r="CP126" i="1"/>
  <c r="O126" i="1" s="1"/>
  <c r="I294" i="6" s="1"/>
  <c r="R125" i="1"/>
  <c r="CR125" i="1"/>
  <c r="GX123" i="1"/>
  <c r="T123" i="1"/>
  <c r="W122" i="1"/>
  <c r="S122" i="1"/>
  <c r="CY122" i="1" s="1"/>
  <c r="X122" i="1" s="1"/>
  <c r="Q292" i="6" s="1"/>
  <c r="U121" i="1"/>
  <c r="Q120" i="1"/>
  <c r="E291" i="6"/>
  <c r="I289" i="6"/>
  <c r="U285" i="6"/>
  <c r="GK118" i="1"/>
  <c r="GK117" i="1"/>
  <c r="V278" i="6"/>
  <c r="AB113" i="1"/>
  <c r="T112" i="1"/>
  <c r="U112" i="1"/>
  <c r="Q109" i="1"/>
  <c r="CP109" i="1" s="1"/>
  <c r="O109" i="1" s="1"/>
  <c r="K247" i="6" s="1"/>
  <c r="CR109" i="1"/>
  <c r="U246" i="6"/>
  <c r="GK106" i="1"/>
  <c r="CZ91" i="1"/>
  <c r="Y91" i="1" s="1"/>
  <c r="T217" i="6" s="1"/>
  <c r="K224" i="6" s="1"/>
  <c r="K218" i="6"/>
  <c r="U196" i="6"/>
  <c r="GK80" i="1"/>
  <c r="P134" i="1"/>
  <c r="I329" i="6" s="1"/>
  <c r="C327" i="6"/>
  <c r="E326" i="6"/>
  <c r="T133" i="1"/>
  <c r="C315" i="6"/>
  <c r="E314" i="6"/>
  <c r="W130" i="1"/>
  <c r="S130" i="1"/>
  <c r="GX128" i="1"/>
  <c r="U128" i="1"/>
  <c r="I311" i="6" s="1"/>
  <c r="V127" i="1"/>
  <c r="U124" i="1"/>
  <c r="V123" i="1"/>
  <c r="CT120" i="1"/>
  <c r="U120" i="1"/>
  <c r="V119" i="1"/>
  <c r="T118" i="1"/>
  <c r="P118" i="1"/>
  <c r="AB117" i="1"/>
  <c r="Q117" i="1"/>
  <c r="CZ116" i="1"/>
  <c r="Y116" i="1" s="1"/>
  <c r="S278" i="6" s="1"/>
  <c r="I281" i="6" s="1"/>
  <c r="I279" i="6"/>
  <c r="P115" i="1"/>
  <c r="K271" i="6" s="1"/>
  <c r="C267" i="6"/>
  <c r="E266" i="6"/>
  <c r="W113" i="1"/>
  <c r="CR111" i="1"/>
  <c r="GX109" i="1"/>
  <c r="W109" i="1"/>
  <c r="T106" i="1"/>
  <c r="CY105" i="1"/>
  <c r="X105" i="1" s="1"/>
  <c r="R245" i="6" s="1"/>
  <c r="CS105" i="1"/>
  <c r="U105" i="1"/>
  <c r="AD105" i="1"/>
  <c r="Q102" i="1"/>
  <c r="E244" i="6"/>
  <c r="CR99" i="1"/>
  <c r="CY98" i="1"/>
  <c r="X98" i="1" s="1"/>
  <c r="Q237" i="6" s="1"/>
  <c r="I239" i="6"/>
  <c r="P98" i="1"/>
  <c r="I242" i="6" s="1"/>
  <c r="C238" i="6"/>
  <c r="E237" i="6"/>
  <c r="CQ97" i="1"/>
  <c r="T97" i="1"/>
  <c r="R97" i="1"/>
  <c r="GK96" i="1"/>
  <c r="Q95" i="1"/>
  <c r="CY94" i="1"/>
  <c r="X94" i="1" s="1"/>
  <c r="Q229" i="6" s="1"/>
  <c r="I230" i="6"/>
  <c r="Q92" i="1"/>
  <c r="E222" i="6"/>
  <c r="CP91" i="1"/>
  <c r="O91" i="1" s="1"/>
  <c r="K221" i="6"/>
  <c r="CT90" i="1"/>
  <c r="V89" i="1"/>
  <c r="CR88" i="1"/>
  <c r="AB88" i="1"/>
  <c r="CS87" i="1"/>
  <c r="P87" i="1"/>
  <c r="K210" i="6" s="1"/>
  <c r="CX193" i="3"/>
  <c r="E206" i="6"/>
  <c r="C207" i="6"/>
  <c r="CT85" i="1"/>
  <c r="S83" i="1"/>
  <c r="CP83" i="1" s="1"/>
  <c r="O83" i="1" s="1"/>
  <c r="K199" i="6" s="1"/>
  <c r="CT82" i="1"/>
  <c r="S81" i="1"/>
  <c r="CT80" i="1"/>
  <c r="AD80" i="1"/>
  <c r="T79" i="1"/>
  <c r="W78" i="1"/>
  <c r="S78" i="1"/>
  <c r="CZ78" i="1" s="1"/>
  <c r="Y78" i="1" s="1"/>
  <c r="S189" i="6" s="1"/>
  <c r="W76" i="1"/>
  <c r="R75" i="1"/>
  <c r="T74" i="1"/>
  <c r="V74" i="1"/>
  <c r="T68" i="1"/>
  <c r="P68" i="1"/>
  <c r="V67" i="1"/>
  <c r="V100" i="6"/>
  <c r="GK49" i="1"/>
  <c r="DF262" i="3"/>
  <c r="DI262" i="3"/>
  <c r="DJ262" i="3" s="1"/>
  <c r="CP105" i="1"/>
  <c r="O105" i="1" s="1"/>
  <c r="K245" i="6" s="1"/>
  <c r="S104" i="1"/>
  <c r="E245" i="6"/>
  <c r="S100" i="1"/>
  <c r="E243" i="6"/>
  <c r="Q96" i="1"/>
  <c r="Q93" i="1"/>
  <c r="CP93" i="1" s="1"/>
  <c r="O93" i="1" s="1"/>
  <c r="P89" i="1"/>
  <c r="R86" i="1"/>
  <c r="AD84" i="1"/>
  <c r="CR84" i="1"/>
  <c r="Q84" i="1"/>
  <c r="S79" i="1"/>
  <c r="CT79" i="1"/>
  <c r="GX69" i="1"/>
  <c r="R69" i="1"/>
  <c r="E157" i="6"/>
  <c r="C158" i="6"/>
  <c r="CZ42" i="1"/>
  <c r="Y42" i="1" s="1"/>
  <c r="S82" i="6" s="1"/>
  <c r="I86" i="6" s="1"/>
  <c r="I84" i="6"/>
  <c r="CY42" i="1"/>
  <c r="X42" i="1" s="1"/>
  <c r="Q82" i="6" s="1"/>
  <c r="I85" i="6" s="1"/>
  <c r="R121" i="1"/>
  <c r="T119" i="1"/>
  <c r="GX112" i="1"/>
  <c r="GK111" i="1"/>
  <c r="V254" i="6"/>
  <c r="K258" i="6"/>
  <c r="U110" i="1"/>
  <c r="I263" i="6" s="1"/>
  <c r="GK105" i="1"/>
  <c r="V104" i="1"/>
  <c r="CQ102" i="1"/>
  <c r="AB102" i="1"/>
  <c r="W100" i="1"/>
  <c r="CR96" i="1"/>
  <c r="AD96" i="1"/>
  <c r="CR93" i="1"/>
  <c r="U93" i="1"/>
  <c r="CT91" i="1"/>
  <c r="GK90" i="1"/>
  <c r="U217" i="6"/>
  <c r="I220" i="6"/>
  <c r="S88" i="1"/>
  <c r="W87" i="1"/>
  <c r="AB87" i="1"/>
  <c r="CS86" i="1"/>
  <c r="AD86" i="1"/>
  <c r="Q86" i="1"/>
  <c r="I209" i="6" s="1"/>
  <c r="CZ80" i="1"/>
  <c r="Y80" i="1" s="1"/>
  <c r="S196" i="6" s="1"/>
  <c r="I197" i="6"/>
  <c r="GX77" i="1"/>
  <c r="GX76" i="1"/>
  <c r="AD76" i="1"/>
  <c r="Q76" i="1"/>
  <c r="CS75" i="1"/>
  <c r="E182" i="6"/>
  <c r="C183" i="6"/>
  <c r="U69" i="1"/>
  <c r="V68" i="1"/>
  <c r="GX67" i="1"/>
  <c r="W67" i="1"/>
  <c r="V66" i="1"/>
  <c r="AB106" i="1"/>
  <c r="W106" i="1"/>
  <c r="E246" i="6"/>
  <c r="CS95" i="1"/>
  <c r="R95" i="1"/>
  <c r="R93" i="1"/>
  <c r="R92" i="1"/>
  <c r="AB89" i="1"/>
  <c r="CP88" i="1"/>
  <c r="O88" i="1" s="1"/>
  <c r="I211" i="6" s="1"/>
  <c r="CS84" i="1"/>
  <c r="AD82" i="1"/>
  <c r="CR82" i="1"/>
  <c r="Q80" i="1"/>
  <c r="CR80" i="1"/>
  <c r="GX78" i="1"/>
  <c r="U78" i="1"/>
  <c r="U77" i="1"/>
  <c r="CZ76" i="1"/>
  <c r="Y76" i="1" s="1"/>
  <c r="S188" i="6" s="1"/>
  <c r="AB76" i="1"/>
  <c r="P76" i="1"/>
  <c r="CP76" i="1" s="1"/>
  <c r="O76" i="1" s="1"/>
  <c r="I188" i="6" s="1"/>
  <c r="CR75" i="1"/>
  <c r="GK73" i="1"/>
  <c r="K174" i="6"/>
  <c r="V171" i="6"/>
  <c r="K178" i="6" s="1"/>
  <c r="Q72" i="1"/>
  <c r="I173" i="6" s="1"/>
  <c r="CR72" i="1"/>
  <c r="I172" i="6"/>
  <c r="CY72" i="1"/>
  <c r="X72" i="1" s="1"/>
  <c r="Q171" i="6" s="1"/>
  <c r="I176" i="6" s="1"/>
  <c r="AD71" i="1"/>
  <c r="CS71" i="1"/>
  <c r="CR71" i="1"/>
  <c r="V69" i="1"/>
  <c r="GK43" i="1"/>
  <c r="V82" i="6"/>
  <c r="GK35" i="1"/>
  <c r="K59" i="6"/>
  <c r="V57" i="6"/>
  <c r="K60" i="6" s="1"/>
  <c r="GP28" i="1"/>
  <c r="Q73" i="1"/>
  <c r="K173" i="6" s="1"/>
  <c r="GX66" i="1"/>
  <c r="AB59" i="1"/>
  <c r="T58" i="1"/>
  <c r="E136" i="6"/>
  <c r="CR57" i="1"/>
  <c r="CR54" i="1"/>
  <c r="S54" i="1"/>
  <c r="CR53" i="1"/>
  <c r="U50" i="1"/>
  <c r="I112" i="6" s="1"/>
  <c r="P102" i="6"/>
  <c r="J102" i="6"/>
  <c r="Q48" i="1"/>
  <c r="I101" i="6" s="1"/>
  <c r="CR46" i="1"/>
  <c r="S44" i="1"/>
  <c r="Q43" i="1"/>
  <c r="CP43" i="1" s="1"/>
  <c r="O43" i="1" s="1"/>
  <c r="CR42" i="1"/>
  <c r="T42" i="1"/>
  <c r="U41" i="1"/>
  <c r="AB41" i="1"/>
  <c r="V40" i="1"/>
  <c r="R40" i="1"/>
  <c r="P65" i="6"/>
  <c r="J65" i="6"/>
  <c r="Q35" i="1"/>
  <c r="K58" i="6" s="1"/>
  <c r="CR33" i="1"/>
  <c r="GX32" i="1"/>
  <c r="U32" i="1"/>
  <c r="I54" i="6" s="1"/>
  <c r="AB32" i="1"/>
  <c r="CT30" i="1"/>
  <c r="AB28" i="1"/>
  <c r="Q25" i="1"/>
  <c r="K24" i="6" s="1"/>
  <c r="DF208" i="3"/>
  <c r="DJ208" i="3" s="1"/>
  <c r="DF204" i="3"/>
  <c r="DJ204" i="3" s="1"/>
  <c r="DF201" i="3"/>
  <c r="DF188" i="3"/>
  <c r="DH149" i="3"/>
  <c r="DI10" i="3"/>
  <c r="DH10" i="3"/>
  <c r="DI2" i="3"/>
  <c r="DH2" i="3"/>
  <c r="R61" i="1"/>
  <c r="GK53" i="1"/>
  <c r="V115" i="6"/>
  <c r="O98" i="6"/>
  <c r="H98" i="6"/>
  <c r="CZ43" i="1"/>
  <c r="Y43" i="1" s="1"/>
  <c r="T82" i="6" s="1"/>
  <c r="K86" i="6" s="1"/>
  <c r="K84" i="6"/>
  <c r="E71" i="6"/>
  <c r="C72" i="6"/>
  <c r="P69" i="6"/>
  <c r="J69" i="6"/>
  <c r="H65" i="6"/>
  <c r="O65" i="6"/>
  <c r="GK32" i="1"/>
  <c r="I50" i="6"/>
  <c r="U46" i="6"/>
  <c r="I53" i="6" s="1"/>
  <c r="C47" i="6"/>
  <c r="E46" i="6"/>
  <c r="P40" i="6"/>
  <c r="J40" i="6"/>
  <c r="R29" i="1"/>
  <c r="O40" i="6"/>
  <c r="H40" i="6"/>
  <c r="DF66" i="3"/>
  <c r="DH66" i="3"/>
  <c r="DF27" i="3"/>
  <c r="DH27" i="3"/>
  <c r="DG6" i="3"/>
  <c r="DF6" i="3"/>
  <c r="DH6" i="3"/>
  <c r="DI6" i="3"/>
  <c r="DJ6" i="3" s="1"/>
  <c r="GX68" i="1"/>
  <c r="T67" i="1"/>
  <c r="Q67" i="1"/>
  <c r="K160" i="6" s="1"/>
  <c r="R67" i="1"/>
  <c r="U66" i="1"/>
  <c r="I168" i="6" s="1"/>
  <c r="CR63" i="1"/>
  <c r="CR61" i="1"/>
  <c r="AD61" i="1"/>
  <c r="AB61" i="1" s="1"/>
  <c r="R57" i="1"/>
  <c r="GK55" i="1"/>
  <c r="V123" i="6"/>
  <c r="CX50" i="3"/>
  <c r="C105" i="6"/>
  <c r="E104" i="6"/>
  <c r="AB49" i="1"/>
  <c r="CR48" i="1"/>
  <c r="AD48" i="1"/>
  <c r="AB48" i="1" s="1"/>
  <c r="CR47" i="1"/>
  <c r="AD47" i="1"/>
  <c r="E82" i="6"/>
  <c r="C83" i="6"/>
  <c r="W41" i="1"/>
  <c r="Q41" i="1"/>
  <c r="K74" i="6" s="1"/>
  <c r="T40" i="1"/>
  <c r="S40" i="1"/>
  <c r="CS39" i="1"/>
  <c r="AD39" i="1"/>
  <c r="R39" i="1"/>
  <c r="CQ38" i="1"/>
  <c r="AB36" i="1"/>
  <c r="P36" i="1"/>
  <c r="CS35" i="1"/>
  <c r="AD35" i="1"/>
  <c r="CY34" i="1"/>
  <c r="X34" i="1" s="1"/>
  <c r="Q57" i="6" s="1"/>
  <c r="CT34" i="1"/>
  <c r="U57" i="6"/>
  <c r="I60" i="6" s="1"/>
  <c r="O61" i="6" s="1"/>
  <c r="I59" i="6"/>
  <c r="S32" i="1"/>
  <c r="Q32" i="1"/>
  <c r="I49" i="6" s="1"/>
  <c r="CS29" i="1"/>
  <c r="AD29" i="1"/>
  <c r="CR27" i="1"/>
  <c r="AD27" i="1"/>
  <c r="AB27" i="1" s="1"/>
  <c r="Q27" i="1"/>
  <c r="K33" i="6" s="1"/>
  <c r="I34" i="6"/>
  <c r="U32" i="6"/>
  <c r="I35" i="6" s="1"/>
  <c r="H36" i="6" s="1"/>
  <c r="DI188" i="3"/>
  <c r="DJ188" i="3" s="1"/>
  <c r="DG30" i="3"/>
  <c r="DJ30" i="3" s="1"/>
  <c r="DF30" i="3"/>
  <c r="DH30" i="3"/>
  <c r="DI30" i="3"/>
  <c r="DG28" i="3"/>
  <c r="DJ28" i="3" s="1"/>
  <c r="DF28" i="3"/>
  <c r="DH28" i="3"/>
  <c r="DF11" i="3"/>
  <c r="DH11" i="3"/>
  <c r="DG4" i="3"/>
  <c r="DJ4" i="3" s="1"/>
  <c r="DF4" i="3"/>
  <c r="DH4" i="3"/>
  <c r="R85" i="1"/>
  <c r="T82" i="1"/>
  <c r="P80" i="1"/>
  <c r="S75" i="1"/>
  <c r="AB73" i="1"/>
  <c r="S69" i="1"/>
  <c r="W68" i="1"/>
  <c r="CS67" i="1"/>
  <c r="U67" i="1"/>
  <c r="AD67" i="1"/>
  <c r="AB67" i="1" s="1"/>
  <c r="P67" i="1"/>
  <c r="K162" i="6" s="1"/>
  <c r="CT66" i="1"/>
  <c r="T61" i="1"/>
  <c r="E143" i="6"/>
  <c r="C144" i="6"/>
  <c r="CS57" i="1"/>
  <c r="AD57" i="1"/>
  <c r="P57" i="1"/>
  <c r="K135" i="6" s="1"/>
  <c r="CR55" i="1"/>
  <c r="U55" i="1"/>
  <c r="AD55" i="1"/>
  <c r="AB55" i="1" s="1"/>
  <c r="U54" i="1"/>
  <c r="I128" i="6" s="1"/>
  <c r="E123" i="6"/>
  <c r="C124" i="6"/>
  <c r="CS53" i="1"/>
  <c r="U53" i="1"/>
  <c r="AD53" i="1"/>
  <c r="S52" i="1"/>
  <c r="I117" i="6" s="1"/>
  <c r="E115" i="6"/>
  <c r="C116" i="6"/>
  <c r="V50" i="1"/>
  <c r="Q47" i="1"/>
  <c r="K97" i="6" s="1"/>
  <c r="GK45" i="1"/>
  <c r="K92" i="6"/>
  <c r="V90" i="6"/>
  <c r="K93" i="6" s="1"/>
  <c r="J94" i="6" s="1"/>
  <c r="CY43" i="1"/>
  <c r="X43" i="1" s="1"/>
  <c r="R82" i="6" s="1"/>
  <c r="K85" i="6" s="1"/>
  <c r="CR43" i="1"/>
  <c r="AD43" i="1"/>
  <c r="AB43" i="1" s="1"/>
  <c r="CT42" i="1"/>
  <c r="AD42" i="1"/>
  <c r="V41" i="1"/>
  <c r="R41" i="1"/>
  <c r="W40" i="1"/>
  <c r="Q40" i="1"/>
  <c r="I74" i="6" s="1"/>
  <c r="CR39" i="1"/>
  <c r="CT36" i="1"/>
  <c r="CR35" i="1"/>
  <c r="CS34" i="1"/>
  <c r="P33" i="1"/>
  <c r="V32" i="1"/>
  <c r="CR29" i="1"/>
  <c r="AB29" i="1"/>
  <c r="CP26" i="1"/>
  <c r="O26" i="1" s="1"/>
  <c r="DG188" i="3"/>
  <c r="DG141" i="3"/>
  <c r="DI141" i="3"/>
  <c r="DJ141" i="3" s="1"/>
  <c r="DF43" i="3"/>
  <c r="DH43" i="3"/>
  <c r="DI70" i="3"/>
  <c r="DF69" i="3"/>
  <c r="DJ69" i="3" s="1"/>
  <c r="DI62" i="3"/>
  <c r="DH60" i="3"/>
  <c r="DH46" i="3"/>
  <c r="DF14" i="3"/>
  <c r="DF12" i="3"/>
  <c r="DH3" i="3"/>
  <c r="DH70" i="3"/>
  <c r="DH62" i="3"/>
  <c r="DF60" i="3"/>
  <c r="DF46" i="3"/>
  <c r="DH44" i="3"/>
  <c r="DF62" i="3"/>
  <c r="DJ62" i="3" s="1"/>
  <c r="DH14" i="3"/>
  <c r="DH12" i="3"/>
  <c r="CY162" i="1"/>
  <c r="X162" i="1" s="1"/>
  <c r="Q404" i="6" s="1"/>
  <c r="CZ162" i="1"/>
  <c r="Y162" i="1" s="1"/>
  <c r="S404" i="6" s="1"/>
  <c r="I406" i="6" s="1"/>
  <c r="CY158" i="1"/>
  <c r="X158" i="1" s="1"/>
  <c r="Q394" i="6" s="1"/>
  <c r="CZ158" i="1"/>
  <c r="Y158" i="1" s="1"/>
  <c r="S394" i="6" s="1"/>
  <c r="CY157" i="1"/>
  <c r="X157" i="1" s="1"/>
  <c r="R389" i="6" s="1"/>
  <c r="CZ157" i="1"/>
  <c r="Y157" i="1" s="1"/>
  <c r="T389" i="6" s="1"/>
  <c r="CP162" i="1"/>
  <c r="O162" i="1" s="1"/>
  <c r="I404" i="6" s="1"/>
  <c r="CY164" i="1"/>
  <c r="X164" i="1" s="1"/>
  <c r="CZ164" i="1"/>
  <c r="Y164" i="1" s="1"/>
  <c r="S410" i="6" s="1"/>
  <c r="ET171" i="1"/>
  <c r="EL171" i="1"/>
  <c r="CI171" i="1"/>
  <c r="CS169" i="1"/>
  <c r="S168" i="1"/>
  <c r="I425" i="6" s="1"/>
  <c r="AB166" i="1"/>
  <c r="R166" i="1"/>
  <c r="CQ165" i="1"/>
  <c r="AD165" i="1"/>
  <c r="AB163" i="1"/>
  <c r="Q163" i="1"/>
  <c r="CP163" i="1" s="1"/>
  <c r="O163" i="1" s="1"/>
  <c r="K404" i="6" s="1"/>
  <c r="T161" i="1"/>
  <c r="AD159" i="1"/>
  <c r="CT158" i="1"/>
  <c r="CX369" i="3"/>
  <c r="CX371" i="3"/>
  <c r="I159" i="1"/>
  <c r="T159" i="1" s="1"/>
  <c r="AB156" i="1"/>
  <c r="CP154" i="1"/>
  <c r="O154" i="1" s="1"/>
  <c r="I382" i="6" s="1"/>
  <c r="CY153" i="1"/>
  <c r="X153" i="1" s="1"/>
  <c r="R376" i="6" s="1"/>
  <c r="R147" i="1"/>
  <c r="AD147" i="1"/>
  <c r="CS147" i="1"/>
  <c r="V139" i="1"/>
  <c r="AQ171" i="1"/>
  <c r="CZ169" i="1"/>
  <c r="Y169" i="1" s="1"/>
  <c r="DG390" i="3"/>
  <c r="DF390" i="3"/>
  <c r="DI390" i="3"/>
  <c r="DJ390" i="3" s="1"/>
  <c r="DH390" i="3"/>
  <c r="Q166" i="1"/>
  <c r="S165" i="1"/>
  <c r="K412" i="6" s="1"/>
  <c r="S161" i="1"/>
  <c r="R160" i="1"/>
  <c r="P159" i="1"/>
  <c r="CT152" i="1"/>
  <c r="S152" i="1"/>
  <c r="I378" i="6" s="1"/>
  <c r="AB147" i="1"/>
  <c r="CQ147" i="1"/>
  <c r="P147" i="1"/>
  <c r="K367" i="6" s="1"/>
  <c r="CP140" i="1"/>
  <c r="O140" i="1" s="1"/>
  <c r="CY118" i="1"/>
  <c r="X118" i="1" s="1"/>
  <c r="Q285" i="6" s="1"/>
  <c r="CZ118" i="1"/>
  <c r="Y118" i="1" s="1"/>
  <c r="S285" i="6" s="1"/>
  <c r="GA171" i="1"/>
  <c r="AX171" i="1"/>
  <c r="AP171" i="1"/>
  <c r="CQ169" i="1"/>
  <c r="AD169" i="1"/>
  <c r="CS167" i="1"/>
  <c r="I167" i="1"/>
  <c r="P166" i="1"/>
  <c r="AB165" i="1"/>
  <c r="R165" i="1"/>
  <c r="CT164" i="1"/>
  <c r="T162" i="1"/>
  <c r="V162" i="1"/>
  <c r="AD161" i="1"/>
  <c r="AB161" i="1" s="1"/>
  <c r="CS161" i="1"/>
  <c r="R161" i="1"/>
  <c r="AB159" i="1"/>
  <c r="R158" i="1"/>
  <c r="CZ156" i="1"/>
  <c r="Y156" i="1" s="1"/>
  <c r="S389" i="6" s="1"/>
  <c r="I396" i="6" s="1"/>
  <c r="AD150" i="1"/>
  <c r="CS150" i="1"/>
  <c r="Q150" i="1"/>
  <c r="R150" i="1"/>
  <c r="T139" i="1"/>
  <c r="EI171" i="1"/>
  <c r="AO171" i="1"/>
  <c r="Q165" i="1"/>
  <c r="CY133" i="1"/>
  <c r="X133" i="1" s="1"/>
  <c r="R314" i="6" s="1"/>
  <c r="K320" i="6" s="1"/>
  <c r="CZ133" i="1"/>
  <c r="Y133" i="1" s="1"/>
  <c r="T314" i="6" s="1"/>
  <c r="K321" i="6" s="1"/>
  <c r="FY171" i="1"/>
  <c r="EH171" i="1"/>
  <c r="BD171" i="1"/>
  <c r="AB169" i="1"/>
  <c r="CQ167" i="1"/>
  <c r="AD167" i="1"/>
  <c r="AB167" i="1" s="1"/>
  <c r="CS166" i="1"/>
  <c r="P158" i="1"/>
  <c r="CP158" i="1" s="1"/>
  <c r="O158" i="1" s="1"/>
  <c r="I394" i="6" s="1"/>
  <c r="AB158" i="1"/>
  <c r="R157" i="1"/>
  <c r="AD157" i="1"/>
  <c r="AB157" i="1" s="1"/>
  <c r="Q157" i="1"/>
  <c r="K392" i="6" s="1"/>
  <c r="R156" i="1"/>
  <c r="AD155" i="1"/>
  <c r="CS155" i="1"/>
  <c r="CR150" i="1"/>
  <c r="P148" i="1"/>
  <c r="CP148" i="1" s="1"/>
  <c r="O148" i="1" s="1"/>
  <c r="I368" i="6" s="1"/>
  <c r="AB148" i="1"/>
  <c r="CQ148" i="1"/>
  <c r="CX353" i="3"/>
  <c r="CX347" i="3"/>
  <c r="CX345" i="3"/>
  <c r="CX346" i="3"/>
  <c r="CX349" i="3"/>
  <c r="I149" i="1"/>
  <c r="GX149" i="1" s="1"/>
  <c r="S147" i="1"/>
  <c r="K364" i="6" s="1"/>
  <c r="I151" i="1"/>
  <c r="V151" i="1" s="1"/>
  <c r="Q147" i="1"/>
  <c r="K365" i="6" s="1"/>
  <c r="EG171" i="1"/>
  <c r="BC171" i="1"/>
  <c r="R162" i="1"/>
  <c r="CX374" i="3"/>
  <c r="CX373" i="3"/>
  <c r="Q160" i="1"/>
  <c r="CQ157" i="1"/>
  <c r="P157" i="1"/>
  <c r="P156" i="1"/>
  <c r="I393" i="6" s="1"/>
  <c r="W139" i="1"/>
  <c r="P139" i="1"/>
  <c r="CP139" i="1" s="1"/>
  <c r="O139" i="1" s="1"/>
  <c r="K331" i="6" s="1"/>
  <c r="Q139" i="1"/>
  <c r="S139" i="1"/>
  <c r="CY134" i="1"/>
  <c r="X134" i="1" s="1"/>
  <c r="Q326" i="6" s="1"/>
  <c r="CZ134" i="1"/>
  <c r="Y134" i="1" s="1"/>
  <c r="S326" i="6" s="1"/>
  <c r="GN105" i="1"/>
  <c r="GM105" i="1"/>
  <c r="EV171" i="1"/>
  <c r="BB171" i="1"/>
  <c r="AT171" i="1"/>
  <c r="DG389" i="3"/>
  <c r="DH389" i="3"/>
  <c r="DF389" i="3"/>
  <c r="DI389" i="3"/>
  <c r="DJ389" i="3" s="1"/>
  <c r="R163" i="1"/>
  <c r="AB162" i="1"/>
  <c r="V161" i="1"/>
  <c r="R151" i="1"/>
  <c r="AD151" i="1"/>
  <c r="AB151" i="1" s="1"/>
  <c r="CS151" i="1"/>
  <c r="V149" i="1"/>
  <c r="CY148" i="1"/>
  <c r="X148" i="1" s="1"/>
  <c r="Q368" i="6" s="1"/>
  <c r="CZ148" i="1"/>
  <c r="Y148" i="1" s="1"/>
  <c r="S368" i="6" s="1"/>
  <c r="GX139" i="1"/>
  <c r="CP132" i="1"/>
  <c r="O132" i="1" s="1"/>
  <c r="CY128" i="1"/>
  <c r="X128" i="1" s="1"/>
  <c r="Q301" i="6" s="1"/>
  <c r="CZ128" i="1"/>
  <c r="Y128" i="1" s="1"/>
  <c r="S301" i="6" s="1"/>
  <c r="EU171" i="1"/>
  <c r="CX385" i="3"/>
  <c r="CX387" i="3"/>
  <c r="CX377" i="3"/>
  <c r="CX378" i="3"/>
  <c r="P153" i="1"/>
  <c r="AB153" i="1"/>
  <c r="GX151" i="1"/>
  <c r="CQ151" i="1"/>
  <c r="P151" i="1"/>
  <c r="CP150" i="1"/>
  <c r="O150" i="1" s="1"/>
  <c r="I369" i="6" s="1"/>
  <c r="CY132" i="1"/>
  <c r="X132" i="1" s="1"/>
  <c r="Q314" i="6" s="1"/>
  <c r="I320" i="6" s="1"/>
  <c r="O324" i="6" s="1"/>
  <c r="CZ132" i="1"/>
  <c r="Y132" i="1" s="1"/>
  <c r="S314" i="6" s="1"/>
  <c r="I321" i="6" s="1"/>
  <c r="CY127" i="1"/>
  <c r="X127" i="1" s="1"/>
  <c r="R294" i="6" s="1"/>
  <c r="CZ127" i="1"/>
  <c r="Y127" i="1" s="1"/>
  <c r="T294" i="6" s="1"/>
  <c r="CY119" i="1"/>
  <c r="X119" i="1" s="1"/>
  <c r="R285" i="6" s="1"/>
  <c r="CZ119" i="1"/>
  <c r="Y119" i="1" s="1"/>
  <c r="T285" i="6" s="1"/>
  <c r="Q141" i="1"/>
  <c r="K340" i="6" s="1"/>
  <c r="S135" i="1"/>
  <c r="K328" i="6" s="1"/>
  <c r="S129" i="1"/>
  <c r="K303" i="6" s="1"/>
  <c r="CX274" i="3"/>
  <c r="CX278" i="3"/>
  <c r="CX279" i="3"/>
  <c r="CX272" i="3"/>
  <c r="GX115" i="1"/>
  <c r="Q115" i="1"/>
  <c r="CZ114" i="1"/>
  <c r="Y114" i="1" s="1"/>
  <c r="S266" i="6" s="1"/>
  <c r="I273" i="6" s="1"/>
  <c r="CX254" i="3"/>
  <c r="CX256" i="3"/>
  <c r="P114" i="1"/>
  <c r="I271" i="6" s="1"/>
  <c r="S113" i="1"/>
  <c r="T113" i="1"/>
  <c r="S111" i="1"/>
  <c r="K256" i="6" s="1"/>
  <c r="CQ110" i="1"/>
  <c r="AB110" i="1"/>
  <c r="CY108" i="1"/>
  <c r="X108" i="1" s="1"/>
  <c r="Q247" i="6" s="1"/>
  <c r="CZ108" i="1"/>
  <c r="Y108" i="1" s="1"/>
  <c r="S247" i="6" s="1"/>
  <c r="DG365" i="3"/>
  <c r="DF365" i="3"/>
  <c r="DH365" i="3"/>
  <c r="DI365" i="3"/>
  <c r="DJ365" i="3" s="1"/>
  <c r="AB155" i="1"/>
  <c r="CQ154" i="1"/>
  <c r="AD154" i="1"/>
  <c r="AB154" i="1" s="1"/>
  <c r="AB150" i="1"/>
  <c r="CQ149" i="1"/>
  <c r="AD149" i="1"/>
  <c r="AB149" i="1" s="1"/>
  <c r="CZ146" i="1"/>
  <c r="Y146" i="1" s="1"/>
  <c r="S362" i="6" s="1"/>
  <c r="CX337" i="3"/>
  <c r="CX339" i="3"/>
  <c r="CX342" i="3"/>
  <c r="CX341" i="3"/>
  <c r="AB145" i="1"/>
  <c r="CQ144" i="1"/>
  <c r="AD144" i="1"/>
  <c r="AB144" i="1" s="1"/>
  <c r="CS143" i="1"/>
  <c r="S142" i="1"/>
  <c r="P141" i="1"/>
  <c r="K342" i="6" s="1"/>
  <c r="CZ140" i="1"/>
  <c r="Y140" i="1" s="1"/>
  <c r="S337" i="6" s="1"/>
  <c r="I344" i="6" s="1"/>
  <c r="CX315" i="3"/>
  <c r="CX313" i="3"/>
  <c r="CX314" i="3"/>
  <c r="CX317" i="3"/>
  <c r="AB139" i="1"/>
  <c r="R139" i="1"/>
  <c r="CQ138" i="1"/>
  <c r="AD138" i="1"/>
  <c r="AB138" i="1" s="1"/>
  <c r="CS137" i="1"/>
  <c r="I137" i="1"/>
  <c r="T137" i="1" s="1"/>
  <c r="P136" i="1"/>
  <c r="CP136" i="1" s="1"/>
  <c r="O136" i="1" s="1"/>
  <c r="I330" i="6" s="1"/>
  <c r="AB135" i="1"/>
  <c r="R135" i="1"/>
  <c r="CT134" i="1"/>
  <c r="CQ133" i="1"/>
  <c r="AD133" i="1"/>
  <c r="AB133" i="1" s="1"/>
  <c r="I131" i="1"/>
  <c r="P131" i="1" s="1"/>
  <c r="P130" i="1"/>
  <c r="CP130" i="1" s="1"/>
  <c r="O130" i="1" s="1"/>
  <c r="I307" i="6" s="1"/>
  <c r="AB129" i="1"/>
  <c r="R129" i="1"/>
  <c r="AD127" i="1"/>
  <c r="AB127" i="1" s="1"/>
  <c r="P125" i="1"/>
  <c r="CP125" i="1" s="1"/>
  <c r="O125" i="1" s="1"/>
  <c r="K293" i="6" s="1"/>
  <c r="AB124" i="1"/>
  <c r="R124" i="1"/>
  <c r="AD123" i="1"/>
  <c r="AB123" i="1" s="1"/>
  <c r="P121" i="1"/>
  <c r="AB120" i="1"/>
  <c r="R120" i="1"/>
  <c r="AD119" i="1"/>
  <c r="AB119" i="1" s="1"/>
  <c r="CR116" i="1"/>
  <c r="AD116" i="1"/>
  <c r="AB116" i="1" s="1"/>
  <c r="R113" i="1"/>
  <c r="CY100" i="1"/>
  <c r="X100" i="1" s="1"/>
  <c r="Q243" i="6" s="1"/>
  <c r="CZ100" i="1"/>
  <c r="Y100" i="1" s="1"/>
  <c r="S243" i="6" s="1"/>
  <c r="CX363" i="3"/>
  <c r="CX361" i="3"/>
  <c r="CX362" i="3"/>
  <c r="CZ143" i="1"/>
  <c r="Y143" i="1" s="1"/>
  <c r="CX331" i="3"/>
  <c r="CX329" i="3"/>
  <c r="CX330" i="3"/>
  <c r="CX333" i="3"/>
  <c r="Q135" i="1"/>
  <c r="Q129" i="1"/>
  <c r="CZ126" i="1"/>
  <c r="Y126" i="1" s="1"/>
  <c r="CZ122" i="1"/>
  <c r="Y122" i="1" s="1"/>
  <c r="CQ117" i="1"/>
  <c r="S117" i="1"/>
  <c r="K279" i="6" s="1"/>
  <c r="AD104" i="1"/>
  <c r="R104" i="1"/>
  <c r="CR104" i="1"/>
  <c r="CQ143" i="1"/>
  <c r="CS141" i="1"/>
  <c r="CQ137" i="1"/>
  <c r="CS136" i="1"/>
  <c r="P135" i="1"/>
  <c r="CX305" i="3"/>
  <c r="CX307" i="3"/>
  <c r="CT132" i="1"/>
  <c r="CQ131" i="1"/>
  <c r="CS130" i="1"/>
  <c r="CX284" i="3"/>
  <c r="CX286" i="3"/>
  <c r="CX287" i="3"/>
  <c r="CX288" i="3"/>
  <c r="CX282" i="3"/>
  <c r="CX289" i="3"/>
  <c r="CQ126" i="1"/>
  <c r="CS125" i="1"/>
  <c r="P124" i="1"/>
  <c r="CP124" i="1" s="1"/>
  <c r="O124" i="1" s="1"/>
  <c r="I293" i="6" s="1"/>
  <c r="CQ122" i="1"/>
  <c r="CS121" i="1"/>
  <c r="P120" i="1"/>
  <c r="CP120" i="1" s="1"/>
  <c r="O120" i="1" s="1"/>
  <c r="I291" i="6" s="1"/>
  <c r="CT118" i="1"/>
  <c r="V115" i="1"/>
  <c r="P113" i="1"/>
  <c r="CP113" i="1" s="1"/>
  <c r="O113" i="1" s="1"/>
  <c r="K259" i="6" s="1"/>
  <c r="P112" i="1"/>
  <c r="AB112" i="1"/>
  <c r="P110" i="1"/>
  <c r="CP108" i="1"/>
  <c r="O108" i="1" s="1"/>
  <c r="I247" i="6" s="1"/>
  <c r="CQ107" i="1"/>
  <c r="AB105" i="1"/>
  <c r="CQ105" i="1"/>
  <c r="DG321" i="3"/>
  <c r="DI321" i="3"/>
  <c r="DF321" i="3"/>
  <c r="DJ321" i="3" s="1"/>
  <c r="DH321" i="3"/>
  <c r="CX258" i="3"/>
  <c r="S115" i="1"/>
  <c r="K268" i="6" s="1"/>
  <c r="R114" i="1"/>
  <c r="CX379" i="3"/>
  <c r="CX381" i="3"/>
  <c r="Q156" i="1"/>
  <c r="I392" i="6" s="1"/>
  <c r="I155" i="1"/>
  <c r="T155" i="1" s="1"/>
  <c r="Q146" i="1"/>
  <c r="CS145" i="1"/>
  <c r="I145" i="1"/>
  <c r="GX145" i="1" s="1"/>
  <c r="AB143" i="1"/>
  <c r="CQ141" i="1"/>
  <c r="AD141" i="1"/>
  <c r="AB141" i="1" s="1"/>
  <c r="CS139" i="1"/>
  <c r="AB137" i="1"/>
  <c r="CQ136" i="1"/>
  <c r="AD136" i="1"/>
  <c r="AB136" i="1" s="1"/>
  <c r="CS135" i="1"/>
  <c r="CX299" i="3"/>
  <c r="CX301" i="3"/>
  <c r="AB131" i="1"/>
  <c r="CQ130" i="1"/>
  <c r="AD130" i="1"/>
  <c r="AB130" i="1" s="1"/>
  <c r="CS129" i="1"/>
  <c r="AB126" i="1"/>
  <c r="CQ125" i="1"/>
  <c r="AD125" i="1"/>
  <c r="AB125" i="1" s="1"/>
  <c r="CS124" i="1"/>
  <c r="AB122" i="1"/>
  <c r="CQ121" i="1"/>
  <c r="AD121" i="1"/>
  <c r="AB121" i="1" s="1"/>
  <c r="CS120" i="1"/>
  <c r="P119" i="1"/>
  <c r="CX268" i="3"/>
  <c r="CX270" i="3"/>
  <c r="CX271" i="3"/>
  <c r="CX263" i="3"/>
  <c r="CX266" i="3"/>
  <c r="CR114" i="1"/>
  <c r="AD114" i="1"/>
  <c r="AB114" i="1" s="1"/>
  <c r="Q114" i="1"/>
  <c r="I269" i="6" s="1"/>
  <c r="CQ111" i="1"/>
  <c r="CY104" i="1"/>
  <c r="X104" i="1" s="1"/>
  <c r="Q245" i="6" s="1"/>
  <c r="CZ104" i="1"/>
  <c r="Y104" i="1" s="1"/>
  <c r="S245" i="6" s="1"/>
  <c r="S141" i="1"/>
  <c r="K339" i="6" s="1"/>
  <c r="CX310" i="3"/>
  <c r="CX309" i="3"/>
  <c r="CX291" i="3"/>
  <c r="CX297" i="3"/>
  <c r="CX293" i="3"/>
  <c r="CX298" i="3"/>
  <c r="CX294" i="3"/>
  <c r="CX355" i="3"/>
  <c r="CX358" i="3"/>
  <c r="CX357" i="3"/>
  <c r="CX323" i="3"/>
  <c r="CX326" i="3"/>
  <c r="CX325" i="3"/>
  <c r="I138" i="1"/>
  <c r="E331" i="6" s="1"/>
  <c r="Q134" i="1"/>
  <c r="CP134" i="1" s="1"/>
  <c r="O134" i="1" s="1"/>
  <c r="Q128" i="1"/>
  <c r="CR115" i="1"/>
  <c r="AD115" i="1"/>
  <c r="AB115" i="1" s="1"/>
  <c r="R115" i="1"/>
  <c r="U113" i="1"/>
  <c r="S112" i="1"/>
  <c r="CY90" i="1"/>
  <c r="X90" i="1" s="1"/>
  <c r="Q217" i="6" s="1"/>
  <c r="CZ90" i="1"/>
  <c r="Y90" i="1" s="1"/>
  <c r="S217" i="6" s="1"/>
  <c r="CX252" i="3"/>
  <c r="CX250" i="3"/>
  <c r="CX251" i="3"/>
  <c r="R110" i="1"/>
  <c r="P104" i="1"/>
  <c r="CP104" i="1" s="1"/>
  <c r="O104" i="1" s="1"/>
  <c r="I245" i="6" s="1"/>
  <c r="CQ104" i="1"/>
  <c r="AB103" i="1"/>
  <c r="CR100" i="1"/>
  <c r="P100" i="1"/>
  <c r="CQ100" i="1"/>
  <c r="AB99" i="1"/>
  <c r="CS98" i="1"/>
  <c r="R98" i="1"/>
  <c r="Q98" i="1"/>
  <c r="S97" i="1"/>
  <c r="CT97" i="1"/>
  <c r="AB96" i="1"/>
  <c r="R94" i="1"/>
  <c r="CS94" i="1"/>
  <c r="CP94" i="1"/>
  <c r="O94" i="1" s="1"/>
  <c r="AB83" i="1"/>
  <c r="CY78" i="1"/>
  <c r="X78" i="1" s="1"/>
  <c r="Q189" i="6" s="1"/>
  <c r="W71" i="1"/>
  <c r="R66" i="1"/>
  <c r="AD66" i="1"/>
  <c r="CS66" i="1"/>
  <c r="CR66" i="1"/>
  <c r="AD111" i="1"/>
  <c r="AB111" i="1" s="1"/>
  <c r="Q110" i="1"/>
  <c r="I257" i="6" s="1"/>
  <c r="CS109" i="1"/>
  <c r="AB104" i="1"/>
  <c r="AB101" i="1"/>
  <c r="AB100" i="1"/>
  <c r="CX234" i="3"/>
  <c r="CX246" i="3"/>
  <c r="CX231" i="3"/>
  <c r="CX238" i="3"/>
  <c r="CX239" i="3"/>
  <c r="CX242" i="3"/>
  <c r="CX230" i="3"/>
  <c r="CX243" i="3"/>
  <c r="Q99" i="1"/>
  <c r="K240" i="6" s="1"/>
  <c r="I101" i="1"/>
  <c r="GX101" i="1" s="1"/>
  <c r="I103" i="1"/>
  <c r="T103" i="1" s="1"/>
  <c r="I107" i="1"/>
  <c r="GX107" i="1" s="1"/>
  <c r="CR98" i="1"/>
  <c r="AD98" i="1"/>
  <c r="AB98" i="1" s="1"/>
  <c r="CY96" i="1"/>
  <c r="X96" i="1" s="1"/>
  <c r="Q231" i="6" s="1"/>
  <c r="CR94" i="1"/>
  <c r="AD94" i="1"/>
  <c r="AB94" i="1" s="1"/>
  <c r="AB93" i="1"/>
  <c r="W89" i="1"/>
  <c r="CR87" i="1"/>
  <c r="CX197" i="3"/>
  <c r="CX200" i="3"/>
  <c r="CX198" i="3"/>
  <c r="CX199" i="3"/>
  <c r="CY79" i="1"/>
  <c r="X79" i="1" s="1"/>
  <c r="R189" i="6" s="1"/>
  <c r="CZ79" i="1"/>
  <c r="Y79" i="1" s="1"/>
  <c r="T189" i="6" s="1"/>
  <c r="V77" i="1"/>
  <c r="S77" i="1"/>
  <c r="CQ76" i="1"/>
  <c r="R74" i="1"/>
  <c r="Q74" i="1"/>
  <c r="I185" i="6" s="1"/>
  <c r="CS74" i="1"/>
  <c r="GX71" i="1"/>
  <c r="CT71" i="1"/>
  <c r="S71" i="1"/>
  <c r="AB71" i="1"/>
  <c r="CX74" i="3"/>
  <c r="CX79" i="3"/>
  <c r="CX84" i="3"/>
  <c r="CX82" i="3"/>
  <c r="CX86" i="3"/>
  <c r="CX83" i="3"/>
  <c r="CX72" i="3"/>
  <c r="CX78" i="3"/>
  <c r="U60" i="1"/>
  <c r="I154" i="6" s="1"/>
  <c r="I64" i="1"/>
  <c r="E150" i="6" s="1"/>
  <c r="Q60" i="1"/>
  <c r="I146" i="6" s="1"/>
  <c r="I62" i="1"/>
  <c r="E149" i="6" s="1"/>
  <c r="CP97" i="1"/>
  <c r="O97" i="1" s="1"/>
  <c r="K231" i="6" s="1"/>
  <c r="CQ90" i="1"/>
  <c r="P90" i="1"/>
  <c r="I221" i="6" s="1"/>
  <c r="P84" i="1"/>
  <c r="CP84" i="1" s="1"/>
  <c r="O84" i="1" s="1"/>
  <c r="I200" i="6" s="1"/>
  <c r="CQ84" i="1"/>
  <c r="CY66" i="1"/>
  <c r="X66" i="1" s="1"/>
  <c r="Q157" i="6" s="1"/>
  <c r="CZ66" i="1"/>
  <c r="Y66" i="1" s="1"/>
  <c r="S157" i="6" s="1"/>
  <c r="AD109" i="1"/>
  <c r="AB109" i="1" s="1"/>
  <c r="P106" i="1"/>
  <c r="Q106" i="1"/>
  <c r="V103" i="1"/>
  <c r="U101" i="1"/>
  <c r="CZ98" i="1"/>
  <c r="Y98" i="1" s="1"/>
  <c r="S237" i="6" s="1"/>
  <c r="CX226" i="3"/>
  <c r="CX216" i="3"/>
  <c r="CX218" i="3"/>
  <c r="CX214" i="3"/>
  <c r="CX222" i="3"/>
  <c r="CX224" i="3"/>
  <c r="AB97" i="1"/>
  <c r="CT95" i="1"/>
  <c r="S95" i="1"/>
  <c r="K230" i="6" s="1"/>
  <c r="AB90" i="1"/>
  <c r="P86" i="1"/>
  <c r="CQ86" i="1"/>
  <c r="AB84" i="1"/>
  <c r="CY82" i="1"/>
  <c r="X82" i="1" s="1"/>
  <c r="Q199" i="6" s="1"/>
  <c r="CZ82" i="1"/>
  <c r="Y82" i="1" s="1"/>
  <c r="S199" i="6" s="1"/>
  <c r="CQ79" i="1"/>
  <c r="P79" i="1"/>
  <c r="CP79" i="1" s="1"/>
  <c r="O79" i="1" s="1"/>
  <c r="K189" i="6" s="1"/>
  <c r="Q77" i="1"/>
  <c r="Q111" i="1"/>
  <c r="CS110" i="1"/>
  <c r="CZ106" i="1"/>
  <c r="Y106" i="1" s="1"/>
  <c r="S246" i="6" s="1"/>
  <c r="T102" i="1"/>
  <c r="GX98" i="1"/>
  <c r="CZ94" i="1"/>
  <c r="Y94" i="1" s="1"/>
  <c r="S229" i="6" s="1"/>
  <c r="I233" i="6" s="1"/>
  <c r="CT92" i="1"/>
  <c r="S92" i="1"/>
  <c r="AB91" i="1"/>
  <c r="CQ88" i="1"/>
  <c r="AB86" i="1"/>
  <c r="CS78" i="1"/>
  <c r="R78" i="1"/>
  <c r="Q78" i="1"/>
  <c r="AD78" i="1"/>
  <c r="W64" i="1"/>
  <c r="AB64" i="1"/>
  <c r="V60" i="1"/>
  <c r="S60" i="1"/>
  <c r="I145" i="6" s="1"/>
  <c r="CY52" i="1"/>
  <c r="X52" i="1" s="1"/>
  <c r="Q115" i="6" s="1"/>
  <c r="I118" i="6" s="1"/>
  <c r="CZ52" i="1"/>
  <c r="Y52" i="1" s="1"/>
  <c r="S115" i="6" s="1"/>
  <c r="I119" i="6" s="1"/>
  <c r="DF247" i="3"/>
  <c r="DH247" i="3"/>
  <c r="DG247" i="3"/>
  <c r="DI247" i="3"/>
  <c r="DJ247" i="3" s="1"/>
  <c r="R109" i="1"/>
  <c r="S102" i="1"/>
  <c r="CP102" i="1" s="1"/>
  <c r="O102" i="1" s="1"/>
  <c r="I244" i="6" s="1"/>
  <c r="R102" i="1"/>
  <c r="CY91" i="1"/>
  <c r="X91" i="1" s="1"/>
  <c r="CT89" i="1"/>
  <c r="S89" i="1"/>
  <c r="CQ85" i="1"/>
  <c r="P85" i="1"/>
  <c r="CP85" i="1" s="1"/>
  <c r="O85" i="1" s="1"/>
  <c r="K200" i="6" s="1"/>
  <c r="CQ82" i="1"/>
  <c r="P82" i="1"/>
  <c r="CP82" i="1" s="1"/>
  <c r="O82" i="1" s="1"/>
  <c r="I199" i="6" s="1"/>
  <c r="CS81" i="1"/>
  <c r="R81" i="1"/>
  <c r="Q81" i="1"/>
  <c r="AD81" i="1"/>
  <c r="CR78" i="1"/>
  <c r="AD77" i="1"/>
  <c r="AB77" i="1" s="1"/>
  <c r="CR77" i="1"/>
  <c r="CT73" i="1"/>
  <c r="S73" i="1"/>
  <c r="K172" i="6" s="1"/>
  <c r="AD107" i="1"/>
  <c r="AB107" i="1" s="1"/>
  <c r="T104" i="1"/>
  <c r="R103" i="1"/>
  <c r="CS103" i="1"/>
  <c r="P103" i="1"/>
  <c r="T100" i="1"/>
  <c r="R100" i="1"/>
  <c r="R99" i="1"/>
  <c r="CS99" i="1"/>
  <c r="P99" i="1"/>
  <c r="P96" i="1"/>
  <c r="CP96" i="1" s="1"/>
  <c r="O96" i="1" s="1"/>
  <c r="I231" i="6" s="1"/>
  <c r="CR95" i="1"/>
  <c r="CS92" i="1"/>
  <c r="P92" i="1"/>
  <c r="R87" i="1"/>
  <c r="AB82" i="1"/>
  <c r="AB80" i="1"/>
  <c r="AB72" i="1"/>
  <c r="P72" i="1"/>
  <c r="CQ72" i="1"/>
  <c r="U70" i="1"/>
  <c r="Q100" i="1"/>
  <c r="CP89" i="1"/>
  <c r="O89" i="1" s="1"/>
  <c r="K211" i="6" s="1"/>
  <c r="S87" i="1"/>
  <c r="CT87" i="1"/>
  <c r="CY86" i="1"/>
  <c r="X86" i="1" s="1"/>
  <c r="Q206" i="6" s="1"/>
  <c r="CZ86" i="1"/>
  <c r="Y86" i="1" s="1"/>
  <c r="S206" i="6" s="1"/>
  <c r="CY80" i="1"/>
  <c r="X80" i="1" s="1"/>
  <c r="CP74" i="1"/>
  <c r="O74" i="1" s="1"/>
  <c r="Q71" i="1"/>
  <c r="CP71" i="1" s="1"/>
  <c r="O71" i="1" s="1"/>
  <c r="K164" i="6" s="1"/>
  <c r="R71" i="1"/>
  <c r="V71" i="1"/>
  <c r="GX60" i="1"/>
  <c r="R60" i="1"/>
  <c r="CQ95" i="1"/>
  <c r="CT94" i="1"/>
  <c r="CQ92" i="1"/>
  <c r="CS91" i="1"/>
  <c r="Q90" i="1"/>
  <c r="I219" i="6" s="1"/>
  <c r="CQ89" i="1"/>
  <c r="CS88" i="1"/>
  <c r="DG193" i="3"/>
  <c r="DH193" i="3"/>
  <c r="DI193" i="3"/>
  <c r="DJ193" i="3" s="1"/>
  <c r="DF193" i="3"/>
  <c r="P77" i="1"/>
  <c r="CP77" i="1" s="1"/>
  <c r="O77" i="1" s="1"/>
  <c r="K188" i="6" s="1"/>
  <c r="CQ77" i="1"/>
  <c r="CZ75" i="1"/>
  <c r="Y75" i="1" s="1"/>
  <c r="T182" i="6" s="1"/>
  <c r="T71" i="1"/>
  <c r="T69" i="1"/>
  <c r="R68" i="1"/>
  <c r="Q68" i="1"/>
  <c r="CT67" i="1"/>
  <c r="S67" i="1"/>
  <c r="CX109" i="3"/>
  <c r="CX114" i="3"/>
  <c r="CX122" i="3"/>
  <c r="CX119" i="3"/>
  <c r="CX107" i="3"/>
  <c r="CX113" i="3"/>
  <c r="CX121" i="3"/>
  <c r="CX117" i="3"/>
  <c r="Q66" i="1"/>
  <c r="I160" i="6" s="1"/>
  <c r="I70" i="1"/>
  <c r="E164" i="6" s="1"/>
  <c r="W66" i="1"/>
  <c r="CS65" i="1"/>
  <c r="AD65" i="1"/>
  <c r="AB65" i="1" s="1"/>
  <c r="CR65" i="1"/>
  <c r="W61" i="1"/>
  <c r="CT56" i="1"/>
  <c r="S56" i="1"/>
  <c r="I132" i="6" s="1"/>
  <c r="CZ54" i="1"/>
  <c r="Y54" i="1" s="1"/>
  <c r="S123" i="6" s="1"/>
  <c r="I127" i="6" s="1"/>
  <c r="R83" i="1"/>
  <c r="CS83" i="1"/>
  <c r="AB81" i="1"/>
  <c r="P81" i="1"/>
  <c r="R79" i="1"/>
  <c r="R76" i="1"/>
  <c r="CS76" i="1"/>
  <c r="P64" i="1"/>
  <c r="CQ62" i="1"/>
  <c r="AB62" i="1"/>
  <c r="P62" i="1"/>
  <c r="Q59" i="1"/>
  <c r="R59" i="1"/>
  <c r="W59" i="1"/>
  <c r="Q58" i="1"/>
  <c r="P58" i="1"/>
  <c r="R56" i="1"/>
  <c r="AD56" i="1"/>
  <c r="CR56" i="1"/>
  <c r="Q56" i="1"/>
  <c r="I133" i="6" s="1"/>
  <c r="W60" i="1"/>
  <c r="V52" i="1"/>
  <c r="CY50" i="1"/>
  <c r="X50" i="1" s="1"/>
  <c r="Q104" i="6" s="1"/>
  <c r="I109" i="6" s="1"/>
  <c r="CZ50" i="1"/>
  <c r="Y50" i="1" s="1"/>
  <c r="S104" i="6" s="1"/>
  <c r="I110" i="6" s="1"/>
  <c r="CP49" i="1"/>
  <c r="O49" i="1" s="1"/>
  <c r="CT53" i="1"/>
  <c r="S53" i="1"/>
  <c r="Q52" i="1"/>
  <c r="W52" i="1"/>
  <c r="CS51" i="1"/>
  <c r="AD51" i="1"/>
  <c r="AB51" i="1" s="1"/>
  <c r="CR51" i="1"/>
  <c r="AD50" i="1"/>
  <c r="AB50" i="1" s="1"/>
  <c r="CS50" i="1"/>
  <c r="R50" i="1"/>
  <c r="CR50" i="1"/>
  <c r="R91" i="1"/>
  <c r="R88" i="1"/>
  <c r="AB66" i="1"/>
  <c r="CQ66" i="1"/>
  <c r="P66" i="1"/>
  <c r="W62" i="1"/>
  <c r="U62" i="1"/>
  <c r="CX94" i="3"/>
  <c r="CX96" i="3"/>
  <c r="CX101" i="3"/>
  <c r="CX90" i="3"/>
  <c r="CX98" i="3"/>
  <c r="CX105" i="3"/>
  <c r="CX95" i="3"/>
  <c r="CX102" i="3"/>
  <c r="CX92" i="3"/>
  <c r="CX106" i="3"/>
  <c r="I65" i="1"/>
  <c r="Q61" i="1"/>
  <c r="K146" i="6" s="1"/>
  <c r="I63" i="1"/>
  <c r="U63" i="1" s="1"/>
  <c r="P61" i="1"/>
  <c r="K148" i="6" s="1"/>
  <c r="P54" i="1"/>
  <c r="CP54" i="1" s="1"/>
  <c r="O54" i="1" s="1"/>
  <c r="CQ54" i="1"/>
  <c r="CP45" i="1"/>
  <c r="O45" i="1" s="1"/>
  <c r="AD85" i="1"/>
  <c r="AB85" i="1" s="1"/>
  <c r="R82" i="1"/>
  <c r="AB78" i="1"/>
  <c r="P78" i="1"/>
  <c r="CP78" i="1" s="1"/>
  <c r="O78" i="1" s="1"/>
  <c r="I189" i="6" s="1"/>
  <c r="T77" i="1"/>
  <c r="Q75" i="1"/>
  <c r="K185" i="6" s="1"/>
  <c r="U71" i="1"/>
  <c r="W69" i="1"/>
  <c r="U65" i="1"/>
  <c r="V64" i="1"/>
  <c r="CT63" i="1"/>
  <c r="GX61" i="1"/>
  <c r="T60" i="1"/>
  <c r="S45" i="1"/>
  <c r="CT45" i="1"/>
  <c r="R52" i="1"/>
  <c r="AD52" i="1"/>
  <c r="CS52" i="1"/>
  <c r="P40" i="1"/>
  <c r="CP40" i="1" s="1"/>
  <c r="O40" i="1" s="1"/>
  <c r="CQ40" i="1"/>
  <c r="AB53" i="1"/>
  <c r="GX52" i="1"/>
  <c r="AB52" i="1"/>
  <c r="CQ52" i="1"/>
  <c r="P52" i="1"/>
  <c r="CP52" i="1" s="1"/>
  <c r="O52" i="1" s="1"/>
  <c r="R51" i="1"/>
  <c r="Q50" i="1"/>
  <c r="I107" i="6" s="1"/>
  <c r="CZ49" i="1"/>
  <c r="Y49" i="1" s="1"/>
  <c r="T100" i="6" s="1"/>
  <c r="CY49" i="1"/>
  <c r="X49" i="1" s="1"/>
  <c r="R100" i="6" s="1"/>
  <c r="CT46" i="1"/>
  <c r="S46" i="1"/>
  <c r="S68" i="1"/>
  <c r="CP68" i="1" s="1"/>
  <c r="O68" i="1" s="1"/>
  <c r="I163" i="6" s="1"/>
  <c r="CT68" i="1"/>
  <c r="R58" i="1"/>
  <c r="AB57" i="1"/>
  <c r="T52" i="1"/>
  <c r="CX52" i="3"/>
  <c r="CX51" i="3"/>
  <c r="Q51" i="1"/>
  <c r="DI50" i="3"/>
  <c r="DF50" i="3"/>
  <c r="DG50" i="3"/>
  <c r="DJ50" i="3" s="1"/>
  <c r="DH50" i="3"/>
  <c r="P42" i="1"/>
  <c r="CP42" i="1" s="1"/>
  <c r="O42" i="1" s="1"/>
  <c r="AB42" i="1"/>
  <c r="CP36" i="1"/>
  <c r="O36" i="1" s="1"/>
  <c r="P35" i="1"/>
  <c r="AB35" i="1"/>
  <c r="CQ35" i="1"/>
  <c r="AB39" i="1"/>
  <c r="CQ39" i="1"/>
  <c r="CQ37" i="1"/>
  <c r="P75" i="1"/>
  <c r="K187" i="6" s="1"/>
  <c r="AB74" i="1"/>
  <c r="R72" i="1"/>
  <c r="CS72" i="1"/>
  <c r="W70" i="1"/>
  <c r="AD60" i="1"/>
  <c r="AB60" i="1" s="1"/>
  <c r="CS60" i="1"/>
  <c r="S59" i="1"/>
  <c r="W58" i="1"/>
  <c r="S57" i="1"/>
  <c r="K132" i="6" s="1"/>
  <c r="P56" i="1"/>
  <c r="AB56" i="1"/>
  <c r="CQ56" i="1"/>
  <c r="R46" i="1"/>
  <c r="U96" i="6" s="1"/>
  <c r="AD46" i="1"/>
  <c r="AD38" i="1"/>
  <c r="AB38" i="1" s="1"/>
  <c r="CS38" i="1"/>
  <c r="Q38" i="1"/>
  <c r="R38" i="1"/>
  <c r="U67" i="6" s="1"/>
  <c r="T66" i="1"/>
  <c r="U64" i="1"/>
  <c r="AB63" i="1"/>
  <c r="S55" i="1"/>
  <c r="K125" i="6" s="1"/>
  <c r="CT55" i="1"/>
  <c r="R54" i="1"/>
  <c r="AD54" i="1"/>
  <c r="AB54" i="1" s="1"/>
  <c r="S48" i="1"/>
  <c r="CP48" i="1" s="1"/>
  <c r="O48" i="1" s="1"/>
  <c r="CT48" i="1"/>
  <c r="P46" i="1"/>
  <c r="CP46" i="1" s="1"/>
  <c r="O46" i="1" s="1"/>
  <c r="AB46" i="1"/>
  <c r="CQ46" i="1"/>
  <c r="S41" i="1"/>
  <c r="K73" i="6" s="1"/>
  <c r="CT41" i="1"/>
  <c r="CY37" i="1"/>
  <c r="X37" i="1" s="1"/>
  <c r="CZ37" i="1"/>
  <c r="Y37" i="1" s="1"/>
  <c r="T63" i="6" s="1"/>
  <c r="CY39" i="1"/>
  <c r="X39" i="1" s="1"/>
  <c r="R67" i="6" s="1"/>
  <c r="CZ39" i="1"/>
  <c r="Y39" i="1" s="1"/>
  <c r="T67" i="6" s="1"/>
  <c r="S35" i="1"/>
  <c r="CT35" i="1"/>
  <c r="CX157" i="3"/>
  <c r="CX153" i="3"/>
  <c r="CX161" i="3"/>
  <c r="CX151" i="3"/>
  <c r="CX166" i="3"/>
  <c r="CX155" i="3"/>
  <c r="CX165" i="3"/>
  <c r="CX154" i="3"/>
  <c r="GX70" i="1"/>
  <c r="V70" i="1"/>
  <c r="R70" i="1"/>
  <c r="P69" i="1"/>
  <c r="CP69" i="1" s="1"/>
  <c r="O69" i="1" s="1"/>
  <c r="K163" i="6" s="1"/>
  <c r="T62" i="1"/>
  <c r="S58" i="1"/>
  <c r="CT58" i="1"/>
  <c r="P47" i="1"/>
  <c r="CP47" i="1" s="1"/>
  <c r="O47" i="1" s="1"/>
  <c r="AB47" i="1"/>
  <c r="AB45" i="1"/>
  <c r="P44" i="1"/>
  <c r="CP44" i="1" s="1"/>
  <c r="O44" i="1" s="1"/>
  <c r="AB44" i="1"/>
  <c r="CQ42" i="1"/>
  <c r="P39" i="1"/>
  <c r="CP39" i="1" s="1"/>
  <c r="O39" i="1" s="1"/>
  <c r="CZ36" i="1"/>
  <c r="Y36" i="1" s="1"/>
  <c r="S63" i="6" s="1"/>
  <c r="CY30" i="1"/>
  <c r="X30" i="1" s="1"/>
  <c r="Q42" i="6" s="1"/>
  <c r="CZ30" i="1"/>
  <c r="Y30" i="1" s="1"/>
  <c r="S42" i="6" s="1"/>
  <c r="S70" i="1"/>
  <c r="S61" i="1"/>
  <c r="K145" i="6" s="1"/>
  <c r="P60" i="1"/>
  <c r="S51" i="1"/>
  <c r="K106" i="6" s="1"/>
  <c r="P50" i="1"/>
  <c r="R47" i="1"/>
  <c r="R44" i="1"/>
  <c r="DI42" i="3"/>
  <c r="DJ42" i="3" s="1"/>
  <c r="DF42" i="3"/>
  <c r="DG42" i="3"/>
  <c r="DH42" i="3"/>
  <c r="R42" i="1"/>
  <c r="AD40" i="1"/>
  <c r="AB40" i="1" s="1"/>
  <c r="S38" i="1"/>
  <c r="CS37" i="1"/>
  <c r="CP32" i="1"/>
  <c r="O32" i="1" s="1"/>
  <c r="CZ31" i="1"/>
  <c r="Y31" i="1" s="1"/>
  <c r="T42" i="6" s="1"/>
  <c r="P31" i="1"/>
  <c r="CZ27" i="1"/>
  <c r="Y27" i="1" s="1"/>
  <c r="T32" i="6" s="1"/>
  <c r="CZ26" i="1"/>
  <c r="Y26" i="1" s="1"/>
  <c r="S32" i="6" s="1"/>
  <c r="CX375" i="3"/>
  <c r="R30" i="1"/>
  <c r="U42" i="6" s="1"/>
  <c r="AD30" i="1"/>
  <c r="Q30" i="1"/>
  <c r="I43" i="6" s="1"/>
  <c r="CY25" i="1"/>
  <c r="X25" i="1" s="1"/>
  <c r="R22" i="6" s="1"/>
  <c r="K26" i="6" s="1"/>
  <c r="CZ25" i="1"/>
  <c r="Y25" i="1" s="1"/>
  <c r="T22" i="6" s="1"/>
  <c r="K27" i="6" s="1"/>
  <c r="CX376" i="3"/>
  <c r="CX368" i="3"/>
  <c r="CX302" i="3"/>
  <c r="DF38" i="3"/>
  <c r="DG38" i="3"/>
  <c r="DJ38" i="3" s="1"/>
  <c r="DH38" i="3"/>
  <c r="DI38" i="3"/>
  <c r="AD37" i="1"/>
  <c r="AB37" i="1" s="1"/>
  <c r="CX22" i="3"/>
  <c r="CX26" i="3"/>
  <c r="CR30" i="1"/>
  <c r="AB30" i="1"/>
  <c r="CQ30" i="1"/>
  <c r="P30" i="1"/>
  <c r="CT24" i="1"/>
  <c r="S24" i="1"/>
  <c r="I23" i="6" s="1"/>
  <c r="CX367" i="3"/>
  <c r="CX366" i="3"/>
  <c r="CX344" i="3"/>
  <c r="CX334" i="3"/>
  <c r="CX303" i="3"/>
  <c r="S29" i="1"/>
  <c r="CQ25" i="1"/>
  <c r="P25" i="1"/>
  <c r="R24" i="1"/>
  <c r="AD24" i="1"/>
  <c r="AB24" i="1" s="1"/>
  <c r="CR24" i="1"/>
  <c r="CX370" i="3"/>
  <c r="CX336" i="3"/>
  <c r="CX335" i="3"/>
  <c r="CX267" i="3"/>
  <c r="CX255" i="3"/>
  <c r="CX173" i="3"/>
  <c r="CX169" i="3"/>
  <c r="CX177" i="3"/>
  <c r="CX171" i="3"/>
  <c r="CX181" i="3"/>
  <c r="CX170" i="3"/>
  <c r="CX174" i="3"/>
  <c r="CX179" i="3"/>
  <c r="CX182" i="3"/>
  <c r="CX125" i="3"/>
  <c r="CX135" i="3"/>
  <c r="CX129" i="3"/>
  <c r="CX130" i="3"/>
  <c r="CX137" i="3"/>
  <c r="CX138" i="3"/>
  <c r="CX133" i="3"/>
  <c r="DF54" i="3"/>
  <c r="DG54" i="3"/>
  <c r="DH54" i="3"/>
  <c r="DI54" i="3"/>
  <c r="DJ54" i="3" s="1"/>
  <c r="R37" i="1"/>
  <c r="CR34" i="1"/>
  <c r="AD34" i="1"/>
  <c r="AB34" i="1" s="1"/>
  <c r="AD33" i="1"/>
  <c r="AB33" i="1" s="1"/>
  <c r="S33" i="1"/>
  <c r="K48" i="6" s="1"/>
  <c r="AB25" i="1"/>
  <c r="CS24" i="1"/>
  <c r="CX384" i="3"/>
  <c r="CX360" i="3"/>
  <c r="CX318" i="3"/>
  <c r="R33" i="1"/>
  <c r="CS31" i="1"/>
  <c r="CQ29" i="1"/>
  <c r="P29" i="1"/>
  <c r="CP29" i="1" s="1"/>
  <c r="O29" i="1" s="1"/>
  <c r="GM28" i="1"/>
  <c r="CP27" i="1"/>
  <c r="O27" i="1" s="1"/>
  <c r="CX383" i="3"/>
  <c r="CX382" i="3"/>
  <c r="CX319" i="3"/>
  <c r="CX283" i="3"/>
  <c r="CX386" i="3"/>
  <c r="CX350" i="3"/>
  <c r="CX328" i="3"/>
  <c r="CX320" i="3"/>
  <c r="CX36" i="3"/>
  <c r="CX35" i="3"/>
  <c r="CX34" i="3"/>
  <c r="CP34" i="1"/>
  <c r="O34" i="1" s="1"/>
  <c r="AD31" i="1"/>
  <c r="AB31" i="1" s="1"/>
  <c r="Q31" i="1"/>
  <c r="K43" i="6" s="1"/>
  <c r="AB26" i="1"/>
  <c r="CX352" i="3"/>
  <c r="CX351" i="3"/>
  <c r="CX215" i="3"/>
  <c r="CX20" i="3"/>
  <c r="CX19" i="3"/>
  <c r="CX18" i="3"/>
  <c r="CX235" i="3"/>
  <c r="CX180" i="3"/>
  <c r="CX354" i="3"/>
  <c r="CX338" i="3"/>
  <c r="CX322" i="3"/>
  <c r="CX306" i="3"/>
  <c r="CX290" i="3"/>
  <c r="CX265" i="3"/>
  <c r="CX176" i="3"/>
  <c r="CX123" i="3"/>
  <c r="R27" i="1"/>
  <c r="CP24" i="1"/>
  <c r="O24" i="1" s="1"/>
  <c r="CX245" i="3"/>
  <c r="CX229" i="3"/>
  <c r="CX225" i="3"/>
  <c r="CX223" i="3"/>
  <c r="CX219" i="3"/>
  <c r="CX304" i="3"/>
  <c r="CX220" i="3"/>
  <c r="DH148" i="3"/>
  <c r="DF148" i="3"/>
  <c r="DG148" i="3"/>
  <c r="DJ148" i="3" s="1"/>
  <c r="DI148" i="3"/>
  <c r="DF146" i="3"/>
  <c r="DH146" i="3"/>
  <c r="DI146" i="3"/>
  <c r="DJ146" i="3" s="1"/>
  <c r="DG146" i="3"/>
  <c r="CX281" i="3"/>
  <c r="CX241" i="3"/>
  <c r="CX228" i="3"/>
  <c r="CX227" i="3"/>
  <c r="DH212" i="3"/>
  <c r="DI212" i="3"/>
  <c r="DG212" i="3"/>
  <c r="DG210" i="3"/>
  <c r="DF210" i="3"/>
  <c r="DJ210" i="3" s="1"/>
  <c r="DH210" i="3"/>
  <c r="DI210" i="3"/>
  <c r="DI183" i="3"/>
  <c r="DJ183" i="3" s="1"/>
  <c r="DG183" i="3"/>
  <c r="DH183" i="3"/>
  <c r="DF183" i="3"/>
  <c r="R25" i="1"/>
  <c r="CX388" i="3"/>
  <c r="CX372" i="3"/>
  <c r="CX356" i="3"/>
  <c r="CX340" i="3"/>
  <c r="CX324" i="3"/>
  <c r="CX308" i="3"/>
  <c r="CX292" i="3"/>
  <c r="DH261" i="3"/>
  <c r="DG261" i="3"/>
  <c r="DI261" i="3"/>
  <c r="DJ261" i="3" s="1"/>
  <c r="CX260" i="3"/>
  <c r="CX259" i="3"/>
  <c r="CX240" i="3"/>
  <c r="CX178" i="3"/>
  <c r="CX312" i="3"/>
  <c r="CX296" i="3"/>
  <c r="DI207" i="3"/>
  <c r="DF207" i="3"/>
  <c r="DJ207" i="3" s="1"/>
  <c r="DG207" i="3"/>
  <c r="DH207" i="3"/>
  <c r="CX359" i="3"/>
  <c r="CX343" i="3"/>
  <c r="CX327" i="3"/>
  <c r="CX311" i="3"/>
  <c r="CX295" i="3"/>
  <c r="CX277" i="3"/>
  <c r="CX276" i="3"/>
  <c r="CX275" i="3"/>
  <c r="CX249" i="3"/>
  <c r="CX237" i="3"/>
  <c r="CX236" i="3"/>
  <c r="CX233" i="3"/>
  <c r="CX232" i="3"/>
  <c r="DG202" i="3"/>
  <c r="DJ202" i="3" s="1"/>
  <c r="DH202" i="3"/>
  <c r="DI202" i="3"/>
  <c r="DF202" i="3"/>
  <c r="CX380" i="3"/>
  <c r="CX348" i="3"/>
  <c r="CX316" i="3"/>
  <c r="CX273" i="3"/>
  <c r="DG262" i="3"/>
  <c r="DH262" i="3"/>
  <c r="CX257" i="3"/>
  <c r="CX217" i="3"/>
  <c r="DG209" i="3"/>
  <c r="DH209" i="3"/>
  <c r="DI185" i="3"/>
  <c r="CX139" i="3"/>
  <c r="CX159" i="3"/>
  <c r="CX140" i="3"/>
  <c r="DH192" i="3"/>
  <c r="DF192" i="3"/>
  <c r="DJ192" i="3" s="1"/>
  <c r="DI192" i="3"/>
  <c r="DG192" i="3"/>
  <c r="DI191" i="3"/>
  <c r="DF191" i="3"/>
  <c r="DJ191" i="3" s="1"/>
  <c r="DH191" i="3"/>
  <c r="DG191" i="3"/>
  <c r="DF190" i="3"/>
  <c r="DJ190" i="3" s="1"/>
  <c r="DI190" i="3"/>
  <c r="DH190" i="3"/>
  <c r="DG189" i="3"/>
  <c r="DH189" i="3"/>
  <c r="CX127" i="3"/>
  <c r="CX364" i="3"/>
  <c r="CX332" i="3"/>
  <c r="CX300" i="3"/>
  <c r="CX280" i="3"/>
  <c r="CX264" i="3"/>
  <c r="CX248" i="3"/>
  <c r="CX213" i="3"/>
  <c r="DF205" i="3"/>
  <c r="DH205" i="3"/>
  <c r="DI205" i="3"/>
  <c r="DJ205" i="3" s="1"/>
  <c r="CX195" i="3"/>
  <c r="CX194" i="3"/>
  <c r="DG190" i="3"/>
  <c r="DI189" i="3"/>
  <c r="DF203" i="3"/>
  <c r="DJ203" i="3" s="1"/>
  <c r="DH203" i="3"/>
  <c r="DF189" i="3"/>
  <c r="DJ189" i="3" s="1"/>
  <c r="DI187" i="3"/>
  <c r="DG187" i="3"/>
  <c r="DH187" i="3"/>
  <c r="DG203" i="3"/>
  <c r="DG185" i="3"/>
  <c r="DF185" i="3"/>
  <c r="DJ185" i="3" s="1"/>
  <c r="DH184" i="3"/>
  <c r="DF184" i="3"/>
  <c r="DJ184" i="3" s="1"/>
  <c r="DI184" i="3"/>
  <c r="CX175" i="3"/>
  <c r="DI143" i="3"/>
  <c r="DF143" i="3"/>
  <c r="DH143" i="3"/>
  <c r="CX132" i="3"/>
  <c r="CX124" i="3"/>
  <c r="CX285" i="3"/>
  <c r="CX253" i="3"/>
  <c r="DG208" i="3"/>
  <c r="DI208" i="3"/>
  <c r="DH204" i="3"/>
  <c r="DI204" i="3"/>
  <c r="CX163" i="3"/>
  <c r="CX162" i="3"/>
  <c r="CX160" i="3"/>
  <c r="DF150" i="3"/>
  <c r="DJ150" i="3" s="1"/>
  <c r="DG150" i="3"/>
  <c r="DH150" i="3"/>
  <c r="CX108" i="3"/>
  <c r="CX134" i="3"/>
  <c r="CX118" i="3"/>
  <c r="CX116" i="3"/>
  <c r="CX76" i="3"/>
  <c r="CX269" i="3"/>
  <c r="CX244" i="3"/>
  <c r="CX221" i="3"/>
  <c r="DF211" i="3"/>
  <c r="DH211" i="3"/>
  <c r="DF206" i="3"/>
  <c r="DG206" i="3"/>
  <c r="DJ206" i="3" s="1"/>
  <c r="DI206" i="3"/>
  <c r="DG201" i="3"/>
  <c r="DH201" i="3"/>
  <c r="DF186" i="3"/>
  <c r="DJ186" i="3" s="1"/>
  <c r="DG186" i="3"/>
  <c r="DI186" i="3"/>
  <c r="CX167" i="3"/>
  <c r="DH144" i="3"/>
  <c r="DG144" i="3"/>
  <c r="DI144" i="3"/>
  <c r="CX99" i="3"/>
  <c r="DF64" i="3"/>
  <c r="DI64" i="3"/>
  <c r="DJ64" i="3" s="1"/>
  <c r="DG64" i="3"/>
  <c r="DH64" i="3"/>
  <c r="CX87" i="3"/>
  <c r="CX71" i="3"/>
  <c r="CX111" i="3"/>
  <c r="CX172" i="3"/>
  <c r="DI147" i="3"/>
  <c r="DH147" i="3"/>
  <c r="CX128" i="3"/>
  <c r="CX112" i="3"/>
  <c r="CX93" i="3"/>
  <c r="DI68" i="3"/>
  <c r="DF68" i="3"/>
  <c r="DG68" i="3"/>
  <c r="DJ68" i="3" s="1"/>
  <c r="DH68" i="3"/>
  <c r="DF67" i="3"/>
  <c r="DG67" i="3"/>
  <c r="DJ67" i="3" s="1"/>
  <c r="DH67" i="3"/>
  <c r="DI67" i="3"/>
  <c r="CX196" i="3"/>
  <c r="CX164" i="3"/>
  <c r="CX158" i="3"/>
  <c r="DF142" i="3"/>
  <c r="DI142" i="3"/>
  <c r="CX131" i="3"/>
  <c r="CX115" i="3"/>
  <c r="CX91" i="3"/>
  <c r="CX88" i="3"/>
  <c r="DH61" i="3"/>
  <c r="DF61" i="3"/>
  <c r="DG61" i="3"/>
  <c r="DJ61" i="3" s="1"/>
  <c r="DI61" i="3"/>
  <c r="DH47" i="3"/>
  <c r="DI47" i="3"/>
  <c r="DF47" i="3"/>
  <c r="DG47" i="3"/>
  <c r="DJ47" i="3" s="1"/>
  <c r="CX24" i="3"/>
  <c r="CX104" i="3"/>
  <c r="CX103" i="3"/>
  <c r="CX97" i="3"/>
  <c r="CX77" i="3"/>
  <c r="CX73" i="3"/>
  <c r="CX156" i="3"/>
  <c r="DG145" i="3"/>
  <c r="DH145" i="3"/>
  <c r="DG142" i="3"/>
  <c r="DJ142" i="3" s="1"/>
  <c r="CX126" i="3"/>
  <c r="CX110" i="3"/>
  <c r="CX80" i="3"/>
  <c r="CX168" i="3"/>
  <c r="DG149" i="3"/>
  <c r="DF149" i="3"/>
  <c r="DJ149" i="3" s="1"/>
  <c r="CX81" i="3"/>
  <c r="CX75" i="3"/>
  <c r="CX37" i="3"/>
  <c r="DF32" i="3"/>
  <c r="DG32" i="3"/>
  <c r="DJ32" i="3" s="1"/>
  <c r="DH32" i="3"/>
  <c r="DI32" i="3"/>
  <c r="DF29" i="3"/>
  <c r="DG29" i="3"/>
  <c r="DJ29" i="3" s="1"/>
  <c r="DH29" i="3"/>
  <c r="DI29" i="3"/>
  <c r="DH15" i="3"/>
  <c r="DI15" i="3"/>
  <c r="DF15" i="3"/>
  <c r="DG15" i="3"/>
  <c r="DJ15" i="3" s="1"/>
  <c r="CX21" i="3"/>
  <c r="DF16" i="3"/>
  <c r="DG16" i="3"/>
  <c r="DJ16" i="3" s="1"/>
  <c r="DH16" i="3"/>
  <c r="DI16" i="3"/>
  <c r="DF13" i="3"/>
  <c r="DG13" i="3"/>
  <c r="DJ13" i="3" s="1"/>
  <c r="DH13" i="3"/>
  <c r="DI13" i="3"/>
  <c r="DF1" i="3"/>
  <c r="DG1" i="3"/>
  <c r="DH1" i="3"/>
  <c r="DI1" i="3"/>
  <c r="DJ1" i="3" s="1"/>
  <c r="CX136" i="3"/>
  <c r="DF65" i="3"/>
  <c r="DH65" i="3"/>
  <c r="DI65" i="3"/>
  <c r="DG65" i="3"/>
  <c r="DJ65" i="3" s="1"/>
  <c r="CX53" i="3"/>
  <c r="CX152" i="3"/>
  <c r="CX120" i="3"/>
  <c r="CX100" i="3"/>
  <c r="CX85" i="3"/>
  <c r="DF59" i="3"/>
  <c r="DG59" i="3"/>
  <c r="DJ59" i="3" s="1"/>
  <c r="DI59" i="3"/>
  <c r="DI58" i="3"/>
  <c r="DF58" i="3"/>
  <c r="DG58" i="3"/>
  <c r="DJ58" i="3" s="1"/>
  <c r="DF57" i="3"/>
  <c r="DG57" i="3"/>
  <c r="DH57" i="3"/>
  <c r="DI57" i="3"/>
  <c r="DJ57" i="3" s="1"/>
  <c r="CX56" i="3"/>
  <c r="CX55" i="3"/>
  <c r="CX39" i="3"/>
  <c r="CX17" i="3"/>
  <c r="DH63" i="3"/>
  <c r="DF63" i="3"/>
  <c r="DJ63" i="3" s="1"/>
  <c r="CX40" i="3"/>
  <c r="CX23" i="3"/>
  <c r="CX89" i="3"/>
  <c r="DF70" i="3"/>
  <c r="DJ70" i="3" s="1"/>
  <c r="DG63" i="3"/>
  <c r="DF48" i="3"/>
  <c r="DH48" i="3"/>
  <c r="DI48" i="3"/>
  <c r="CX41" i="3"/>
  <c r="DI66" i="3"/>
  <c r="DG66" i="3"/>
  <c r="DJ66" i="3" s="1"/>
  <c r="CX49" i="3"/>
  <c r="DG45" i="3"/>
  <c r="DJ45" i="3" s="1"/>
  <c r="DH45" i="3"/>
  <c r="DI45" i="3"/>
  <c r="DH31" i="3"/>
  <c r="DI31" i="3"/>
  <c r="DF31" i="3"/>
  <c r="DG31" i="3"/>
  <c r="DJ31" i="3" s="1"/>
  <c r="CX25" i="3"/>
  <c r="DH7" i="3"/>
  <c r="DI7" i="3"/>
  <c r="DF7" i="3"/>
  <c r="DG7" i="3"/>
  <c r="DJ7" i="3" s="1"/>
  <c r="DF8" i="3"/>
  <c r="DG8" i="3"/>
  <c r="DJ8" i="3" s="1"/>
  <c r="DH8" i="3"/>
  <c r="DI8" i="3"/>
  <c r="DF5" i="3"/>
  <c r="DG5" i="3"/>
  <c r="DJ5" i="3" s="1"/>
  <c r="DH5" i="3"/>
  <c r="DI5" i="3"/>
  <c r="CX33" i="3"/>
  <c r="DF9" i="3"/>
  <c r="DG9" i="3"/>
  <c r="DJ9" i="3" s="1"/>
  <c r="DH9" i="3"/>
  <c r="DI9" i="3"/>
  <c r="DG10" i="3"/>
  <c r="DJ10" i="3" s="1"/>
  <c r="DG2" i="3"/>
  <c r="DJ2" i="3" s="1"/>
  <c r="DI43" i="3"/>
  <c r="DI27" i="3"/>
  <c r="DI11" i="3"/>
  <c r="DF10" i="3"/>
  <c r="DI3" i="3"/>
  <c r="DF2" i="3"/>
  <c r="DG43" i="3"/>
  <c r="DJ43" i="3" s="1"/>
  <c r="DG27" i="3"/>
  <c r="DJ27" i="3" s="1"/>
  <c r="DG11" i="3"/>
  <c r="DJ11" i="3" s="1"/>
  <c r="DG3" i="3"/>
  <c r="DJ3" i="3" s="1"/>
  <c r="DI60" i="3"/>
  <c r="DI44" i="3"/>
  <c r="DI28" i="3"/>
  <c r="DI12" i="3"/>
  <c r="DI4" i="3"/>
  <c r="GM43" i="1" l="1"/>
  <c r="GN43" i="1"/>
  <c r="K222" i="6"/>
  <c r="GK37" i="1"/>
  <c r="V63" i="6"/>
  <c r="U22" i="6"/>
  <c r="I28" i="6" s="1"/>
  <c r="I25" i="6"/>
  <c r="GK44" i="1"/>
  <c r="I92" i="6"/>
  <c r="U90" i="6"/>
  <c r="I93" i="6" s="1"/>
  <c r="CP60" i="1"/>
  <c r="O60" i="1" s="1"/>
  <c r="I148" i="6"/>
  <c r="CP56" i="1"/>
  <c r="O56" i="1" s="1"/>
  <c r="I135" i="6"/>
  <c r="GM26" i="1"/>
  <c r="GK58" i="1"/>
  <c r="U136" i="6"/>
  <c r="GK51" i="1"/>
  <c r="V104" i="6"/>
  <c r="K111" i="6" s="1"/>
  <c r="K108" i="6"/>
  <c r="GK52" i="1"/>
  <c r="U115" i="6"/>
  <c r="CP66" i="1"/>
  <c r="O66" i="1" s="1"/>
  <c r="I162" i="6"/>
  <c r="GK91" i="1"/>
  <c r="K220" i="6"/>
  <c r="V217" i="6"/>
  <c r="GK76" i="1"/>
  <c r="GN76" i="1" s="1"/>
  <c r="U188" i="6"/>
  <c r="CP67" i="1"/>
  <c r="O67" i="1" s="1"/>
  <c r="K159" i="6"/>
  <c r="GK71" i="1"/>
  <c r="V164" i="6"/>
  <c r="GK99" i="1"/>
  <c r="K241" i="6"/>
  <c r="V237" i="6"/>
  <c r="GK102" i="1"/>
  <c r="U244" i="6"/>
  <c r="GK66" i="1"/>
  <c r="I161" i="6"/>
  <c r="U157" i="6"/>
  <c r="GK110" i="1"/>
  <c r="I258" i="6"/>
  <c r="U254" i="6"/>
  <c r="GK115" i="1"/>
  <c r="V266" i="6"/>
  <c r="K274" i="6" s="1"/>
  <c r="K270" i="6"/>
  <c r="CP119" i="1"/>
  <c r="O119" i="1" s="1"/>
  <c r="K290" i="6"/>
  <c r="CP135" i="1"/>
  <c r="O135" i="1" s="1"/>
  <c r="K329" i="6"/>
  <c r="GK104" i="1"/>
  <c r="U245" i="6"/>
  <c r="S292" i="6"/>
  <c r="T349" i="6"/>
  <c r="GK139" i="1"/>
  <c r="V331" i="6"/>
  <c r="CP142" i="1"/>
  <c r="O142" i="1" s="1"/>
  <c r="I351" i="6"/>
  <c r="GK151" i="1"/>
  <c r="V369" i="6"/>
  <c r="CP157" i="1"/>
  <c r="O157" i="1" s="1"/>
  <c r="K393" i="6"/>
  <c r="GK150" i="1"/>
  <c r="U369" i="6"/>
  <c r="I295" i="6"/>
  <c r="CP80" i="1"/>
  <c r="O80" i="1" s="1"/>
  <c r="I198" i="6"/>
  <c r="I48" i="6"/>
  <c r="CY32" i="1"/>
  <c r="X32" i="1" s="1"/>
  <c r="Q46" i="6" s="1"/>
  <c r="I51" i="6" s="1"/>
  <c r="CZ32" i="1"/>
  <c r="Y32" i="1" s="1"/>
  <c r="S46" i="6" s="1"/>
  <c r="I52" i="6" s="1"/>
  <c r="P94" i="6"/>
  <c r="GK40" i="1"/>
  <c r="I75" i="6"/>
  <c r="U71" i="6"/>
  <c r="I78" i="6" s="1"/>
  <c r="CZ44" i="1"/>
  <c r="Y44" i="1" s="1"/>
  <c r="S90" i="6" s="1"/>
  <c r="CY44" i="1"/>
  <c r="X44" i="1" s="1"/>
  <c r="Q90" i="6" s="1"/>
  <c r="GK92" i="1"/>
  <c r="U222" i="6"/>
  <c r="I202" i="6"/>
  <c r="I225" i="6"/>
  <c r="H88" i="6"/>
  <c r="O88" i="6"/>
  <c r="U206" i="6"/>
  <c r="GK86" i="1"/>
  <c r="GK125" i="1"/>
  <c r="V293" i="6"/>
  <c r="CP122" i="1"/>
  <c r="O122" i="1" s="1"/>
  <c r="I292" i="6" s="1"/>
  <c r="CP164" i="1"/>
  <c r="O164" i="1" s="1"/>
  <c r="I415" i="6"/>
  <c r="Q127" i="1"/>
  <c r="CP127" i="1" s="1"/>
  <c r="O127" i="1" s="1"/>
  <c r="K294" i="6" s="1"/>
  <c r="R127" i="1"/>
  <c r="CY124" i="1"/>
  <c r="X124" i="1" s="1"/>
  <c r="Q293" i="6" s="1"/>
  <c r="CZ124" i="1"/>
  <c r="Y124" i="1" s="1"/>
  <c r="S293" i="6" s="1"/>
  <c r="H324" i="6"/>
  <c r="CP143" i="1"/>
  <c r="O143" i="1" s="1"/>
  <c r="GM143" i="1" s="1"/>
  <c r="CY163" i="1"/>
  <c r="X163" i="1" s="1"/>
  <c r="R404" i="6" s="1"/>
  <c r="CZ163" i="1"/>
  <c r="Y163" i="1" s="1"/>
  <c r="T404" i="6" s="1"/>
  <c r="CY150" i="1"/>
  <c r="X150" i="1" s="1"/>
  <c r="Q369" i="6" s="1"/>
  <c r="CZ150" i="1"/>
  <c r="Y150" i="1" s="1"/>
  <c r="S369" i="6" s="1"/>
  <c r="GK122" i="1"/>
  <c r="U292" i="6"/>
  <c r="K25" i="6"/>
  <c r="V22" i="6"/>
  <c r="K28" i="6" s="1"/>
  <c r="J30" i="6" s="1"/>
  <c r="GK27" i="1"/>
  <c r="K34" i="6"/>
  <c r="V32" i="6"/>
  <c r="K35" i="6" s="1"/>
  <c r="CP31" i="1"/>
  <c r="O31" i="1" s="1"/>
  <c r="GK47" i="1"/>
  <c r="V96" i="6"/>
  <c r="GK70" i="1"/>
  <c r="U164" i="6"/>
  <c r="GM37" i="1"/>
  <c r="R63" i="6"/>
  <c r="CP38" i="1"/>
  <c r="O38" i="1" s="1"/>
  <c r="I68" i="6"/>
  <c r="GK72" i="1"/>
  <c r="U171" i="6"/>
  <c r="I178" i="6" s="1"/>
  <c r="I174" i="6"/>
  <c r="GK56" i="1"/>
  <c r="U131" i="6"/>
  <c r="I139" i="6" s="1"/>
  <c r="I134" i="6"/>
  <c r="GK59" i="1"/>
  <c r="V136" i="6"/>
  <c r="GK79" i="1"/>
  <c r="V189" i="6"/>
  <c r="GK83" i="1"/>
  <c r="V199" i="6"/>
  <c r="GK60" i="1"/>
  <c r="I147" i="6"/>
  <c r="U143" i="6"/>
  <c r="CP72" i="1"/>
  <c r="O72" i="1" s="1"/>
  <c r="I175" i="6"/>
  <c r="GK87" i="1"/>
  <c r="V206" i="6"/>
  <c r="GK100" i="1"/>
  <c r="U243" i="6"/>
  <c r="GK103" i="1"/>
  <c r="V244" i="6"/>
  <c r="GK74" i="1"/>
  <c r="I186" i="6"/>
  <c r="U182" i="6"/>
  <c r="CP146" i="1"/>
  <c r="O146" i="1" s="1"/>
  <c r="I365" i="6"/>
  <c r="GM126" i="1"/>
  <c r="S294" i="6"/>
  <c r="GK135" i="1"/>
  <c r="V326" i="6"/>
  <c r="I371" i="6"/>
  <c r="CP153" i="1"/>
  <c r="O153" i="1" s="1"/>
  <c r="K381" i="6"/>
  <c r="GK158" i="1"/>
  <c r="U394" i="6"/>
  <c r="GK165" i="1"/>
  <c r="K414" i="6"/>
  <c r="V410" i="6"/>
  <c r="GK160" i="1"/>
  <c r="U400" i="6"/>
  <c r="T423" i="6"/>
  <c r="K427" i="6" s="1"/>
  <c r="GK41" i="1"/>
  <c r="V71" i="6"/>
  <c r="K78" i="6" s="1"/>
  <c r="K75" i="6"/>
  <c r="CZ69" i="1"/>
  <c r="Y69" i="1" s="1"/>
  <c r="T163" i="6" s="1"/>
  <c r="CY69" i="1"/>
  <c r="X69" i="1" s="1"/>
  <c r="R163" i="6" s="1"/>
  <c r="CY40" i="1"/>
  <c r="X40" i="1" s="1"/>
  <c r="Q71" i="6" s="1"/>
  <c r="I76" i="6" s="1"/>
  <c r="I73" i="6"/>
  <c r="CZ40" i="1"/>
  <c r="Y40" i="1" s="1"/>
  <c r="S71" i="6" s="1"/>
  <c r="I77" i="6" s="1"/>
  <c r="GK57" i="1"/>
  <c r="K134" i="6"/>
  <c r="V131" i="6"/>
  <c r="K139" i="6" s="1"/>
  <c r="P61" i="6"/>
  <c r="J61" i="6"/>
  <c r="V222" i="6"/>
  <c r="GK93" i="1"/>
  <c r="GM93" i="1" s="1"/>
  <c r="GK69" i="1"/>
  <c r="V163" i="6"/>
  <c r="CZ81" i="1"/>
  <c r="Y81" i="1" s="1"/>
  <c r="T196" i="6" s="1"/>
  <c r="K197" i="6"/>
  <c r="CY81" i="1"/>
  <c r="X81" i="1" s="1"/>
  <c r="R196" i="6" s="1"/>
  <c r="O283" i="6"/>
  <c r="H283" i="6"/>
  <c r="CP118" i="1"/>
  <c r="O118" i="1" s="1"/>
  <c r="I290" i="6"/>
  <c r="GK112" i="1"/>
  <c r="U259" i="6"/>
  <c r="I405" i="6"/>
  <c r="I191" i="6"/>
  <c r="GK116" i="1"/>
  <c r="U278" i="6"/>
  <c r="P123" i="1"/>
  <c r="R123" i="1"/>
  <c r="Q123" i="1"/>
  <c r="CY125" i="1"/>
  <c r="X125" i="1" s="1"/>
  <c r="R293" i="6" s="1"/>
  <c r="CZ125" i="1"/>
  <c r="Y125" i="1" s="1"/>
  <c r="T293" i="6" s="1"/>
  <c r="O347" i="6"/>
  <c r="H347" i="6"/>
  <c r="I370" i="6"/>
  <c r="U382" i="6"/>
  <c r="GK154" i="1"/>
  <c r="S121" i="1"/>
  <c r="CP121" i="1" s="1"/>
  <c r="O121" i="1" s="1"/>
  <c r="S123" i="1"/>
  <c r="T127" i="1"/>
  <c r="CY154" i="1"/>
  <c r="X154" i="1" s="1"/>
  <c r="Q382" i="6" s="1"/>
  <c r="CZ154" i="1"/>
  <c r="Y154" i="1" s="1"/>
  <c r="S382" i="6" s="1"/>
  <c r="GK168" i="1"/>
  <c r="U423" i="6"/>
  <c r="U127" i="1"/>
  <c r="GK33" i="1"/>
  <c r="K50" i="6"/>
  <c r="V46" i="6"/>
  <c r="K53" i="6" s="1"/>
  <c r="GK54" i="1"/>
  <c r="U123" i="6"/>
  <c r="R63" i="1"/>
  <c r="GK82" i="1"/>
  <c r="U199" i="6"/>
  <c r="GK50" i="1"/>
  <c r="I108" i="6"/>
  <c r="U104" i="6"/>
  <c r="I111" i="6" s="1"/>
  <c r="O113" i="6" s="1"/>
  <c r="CP53" i="1"/>
  <c r="O53" i="1" s="1"/>
  <c r="K117" i="6"/>
  <c r="CP59" i="1"/>
  <c r="O59" i="1" s="1"/>
  <c r="K136" i="6" s="1"/>
  <c r="CP81" i="1"/>
  <c r="O81" i="1" s="1"/>
  <c r="K198" i="6"/>
  <c r="CP73" i="1"/>
  <c r="O73" i="1" s="1"/>
  <c r="CP92" i="1"/>
  <c r="O92" i="1" s="1"/>
  <c r="I222" i="6" s="1"/>
  <c r="CP99" i="1"/>
  <c r="O99" i="1" s="1"/>
  <c r="K242" i="6"/>
  <c r="GK109" i="1"/>
  <c r="GM109" i="1" s="1"/>
  <c r="V247" i="6"/>
  <c r="GK94" i="1"/>
  <c r="U229" i="6"/>
  <c r="CP98" i="1"/>
  <c r="O98" i="1" s="1"/>
  <c r="I240" i="6"/>
  <c r="GK114" i="1"/>
  <c r="I270" i="6"/>
  <c r="U266" i="6"/>
  <c r="I274" i="6" s="1"/>
  <c r="CP129" i="1"/>
  <c r="O129" i="1" s="1"/>
  <c r="K304" i="6"/>
  <c r="GK113" i="1"/>
  <c r="V259" i="6"/>
  <c r="GK120" i="1"/>
  <c r="U291" i="6"/>
  <c r="GK124" i="1"/>
  <c r="U293" i="6"/>
  <c r="GK129" i="1"/>
  <c r="K305" i="6"/>
  <c r="V301" i="6"/>
  <c r="GK162" i="1"/>
  <c r="U404" i="6"/>
  <c r="GK157" i="1"/>
  <c r="V389" i="6"/>
  <c r="CP165" i="1"/>
  <c r="O165" i="1" s="1"/>
  <c r="K413" i="6"/>
  <c r="CP161" i="1"/>
  <c r="O161" i="1" s="1"/>
  <c r="K402" i="6"/>
  <c r="GK166" i="1"/>
  <c r="U416" i="6"/>
  <c r="I419" i="6" s="1"/>
  <c r="GN164" i="1"/>
  <c r="Q410" i="6"/>
  <c r="GK85" i="1"/>
  <c r="V200" i="6"/>
  <c r="P36" i="6"/>
  <c r="J36" i="6"/>
  <c r="GK39" i="1"/>
  <c r="V67" i="6"/>
  <c r="GK67" i="1"/>
  <c r="V157" i="6"/>
  <c r="K167" i="6" s="1"/>
  <c r="K161" i="6"/>
  <c r="O36" i="6"/>
  <c r="GK29" i="1"/>
  <c r="V38" i="6"/>
  <c r="H61" i="6"/>
  <c r="J88" i="6"/>
  <c r="P88" i="6"/>
  <c r="GK61" i="1"/>
  <c r="V143" i="6"/>
  <c r="K147" i="6"/>
  <c r="O102" i="6"/>
  <c r="H102" i="6"/>
  <c r="O180" i="6"/>
  <c r="H180" i="6"/>
  <c r="GK95" i="1"/>
  <c r="V229" i="6"/>
  <c r="CZ88" i="1"/>
  <c r="Y88" i="1" s="1"/>
  <c r="S211" i="6" s="1"/>
  <c r="I213" i="6" s="1"/>
  <c r="CY88" i="1"/>
  <c r="X88" i="1" s="1"/>
  <c r="Q211" i="6" s="1"/>
  <c r="I212" i="6" s="1"/>
  <c r="K262" i="6"/>
  <c r="GK121" i="1"/>
  <c r="V291" i="6"/>
  <c r="K186" i="6"/>
  <c r="V182" i="6"/>
  <c r="K192" i="6" s="1"/>
  <c r="GK75" i="1"/>
  <c r="GK97" i="1"/>
  <c r="V231" i="6"/>
  <c r="I297" i="6"/>
  <c r="CY136" i="1"/>
  <c r="X136" i="1" s="1"/>
  <c r="Q330" i="6" s="1"/>
  <c r="CZ136" i="1"/>
  <c r="Y136" i="1" s="1"/>
  <c r="S330" i="6" s="1"/>
  <c r="GX121" i="1"/>
  <c r="O276" i="6"/>
  <c r="H276" i="6"/>
  <c r="T121" i="1"/>
  <c r="W123" i="1"/>
  <c r="GX127" i="1"/>
  <c r="GK134" i="1"/>
  <c r="U326" i="6"/>
  <c r="GK142" i="1"/>
  <c r="I353" i="6"/>
  <c r="U349" i="6"/>
  <c r="U355" i="6"/>
  <c r="GK144" i="1"/>
  <c r="GK153" i="1"/>
  <c r="K380" i="6"/>
  <c r="V376" i="6"/>
  <c r="CP169" i="1"/>
  <c r="O169" i="1" s="1"/>
  <c r="GM169" i="1" s="1"/>
  <c r="J429" i="6"/>
  <c r="P429" i="6"/>
  <c r="P44" i="6"/>
  <c r="J44" i="6"/>
  <c r="O44" i="6"/>
  <c r="H44" i="6"/>
  <c r="GK42" i="1"/>
  <c r="U82" i="6"/>
  <c r="GN26" i="1"/>
  <c r="CP51" i="1"/>
  <c r="O51" i="1" s="1"/>
  <c r="K107" i="6"/>
  <c r="CP55" i="1"/>
  <c r="O55" i="1" s="1"/>
  <c r="GK88" i="1"/>
  <c r="GM88" i="1" s="1"/>
  <c r="U211" i="6"/>
  <c r="GK68" i="1"/>
  <c r="U163" i="6"/>
  <c r="GM80" i="1"/>
  <c r="Q196" i="6"/>
  <c r="I201" i="6" s="1"/>
  <c r="CP87" i="1"/>
  <c r="O87" i="1" s="1"/>
  <c r="K208" i="6"/>
  <c r="GK81" i="1"/>
  <c r="V196" i="6"/>
  <c r="GM91" i="1"/>
  <c r="R217" i="6"/>
  <c r="K223" i="6" s="1"/>
  <c r="GK78" i="1"/>
  <c r="U189" i="6"/>
  <c r="CP111" i="1"/>
  <c r="O111" i="1" s="1"/>
  <c r="K257" i="6"/>
  <c r="CP86" i="1"/>
  <c r="O86" i="1" s="1"/>
  <c r="I210" i="6"/>
  <c r="GK98" i="1"/>
  <c r="GM98" i="1" s="1"/>
  <c r="I241" i="6"/>
  <c r="U237" i="6"/>
  <c r="I250" i="6" s="1"/>
  <c r="CP128" i="1"/>
  <c r="O128" i="1" s="1"/>
  <c r="GN128" i="1" s="1"/>
  <c r="I304" i="6"/>
  <c r="CP115" i="1"/>
  <c r="O115" i="1" s="1"/>
  <c r="K269" i="6"/>
  <c r="GK163" i="1"/>
  <c r="V404" i="6"/>
  <c r="CP160" i="1"/>
  <c r="O160" i="1" s="1"/>
  <c r="I403" i="6"/>
  <c r="O408" i="6" s="1"/>
  <c r="GK156" i="1"/>
  <c r="U389" i="6"/>
  <c r="GK161" i="1"/>
  <c r="V400" i="6"/>
  <c r="I296" i="6"/>
  <c r="GK147" i="1"/>
  <c r="K366" i="6"/>
  <c r="V362" i="6"/>
  <c r="R159" i="1"/>
  <c r="P98" i="6"/>
  <c r="J98" i="6"/>
  <c r="O121" i="6"/>
  <c r="H121" i="6"/>
  <c r="CY75" i="1"/>
  <c r="X75" i="1" s="1"/>
  <c r="R182" i="6" s="1"/>
  <c r="K184" i="6"/>
  <c r="CY54" i="1"/>
  <c r="X54" i="1" s="1"/>
  <c r="Q123" i="6" s="1"/>
  <c r="I126" i="6" s="1"/>
  <c r="I125" i="6"/>
  <c r="O204" i="6"/>
  <c r="CY83" i="1"/>
  <c r="X83" i="1" s="1"/>
  <c r="R199" i="6" s="1"/>
  <c r="CZ83" i="1"/>
  <c r="Y83" i="1" s="1"/>
  <c r="T199" i="6" s="1"/>
  <c r="I232" i="6"/>
  <c r="CY130" i="1"/>
  <c r="X130" i="1" s="1"/>
  <c r="Q307" i="6" s="1"/>
  <c r="I308" i="6" s="1"/>
  <c r="CZ130" i="1"/>
  <c r="Y130" i="1" s="1"/>
  <c r="S307" i="6" s="1"/>
  <c r="I309" i="6" s="1"/>
  <c r="GK89" i="1"/>
  <c r="V211" i="6"/>
  <c r="E259" i="6"/>
  <c r="Q112" i="1"/>
  <c r="W112" i="1"/>
  <c r="W121" i="1"/>
  <c r="K318" i="6"/>
  <c r="V314" i="6"/>
  <c r="K322" i="6" s="1"/>
  <c r="J324" i="6" s="1"/>
  <c r="GK133" i="1"/>
  <c r="CY156" i="1"/>
  <c r="X156" i="1" s="1"/>
  <c r="Q389" i="6" s="1"/>
  <c r="I395" i="6" s="1"/>
  <c r="I391" i="6"/>
  <c r="I190" i="6"/>
  <c r="V285" i="6"/>
  <c r="K289" i="6"/>
  <c r="GK119" i="1"/>
  <c r="W127" i="1"/>
  <c r="GK148" i="1"/>
  <c r="U368" i="6"/>
  <c r="I372" i="6" s="1"/>
  <c r="GK130" i="1"/>
  <c r="U307" i="6"/>
  <c r="I310" i="6" s="1"/>
  <c r="I385" i="6"/>
  <c r="S166" i="1"/>
  <c r="GN98" i="1"/>
  <c r="GM160" i="1"/>
  <c r="GN160" i="1"/>
  <c r="GM146" i="1"/>
  <c r="GN146" i="1"/>
  <c r="GN163" i="1"/>
  <c r="GM163" i="1"/>
  <c r="GM128" i="1"/>
  <c r="GM134" i="1"/>
  <c r="GN134" i="1"/>
  <c r="DF33" i="3"/>
  <c r="DG33" i="3"/>
  <c r="DH33" i="3"/>
  <c r="DI33" i="3"/>
  <c r="DJ33" i="3" s="1"/>
  <c r="DF41" i="3"/>
  <c r="DG41" i="3"/>
  <c r="DH41" i="3"/>
  <c r="DI41" i="3"/>
  <c r="DJ41" i="3" s="1"/>
  <c r="DF40" i="3"/>
  <c r="DG40" i="3"/>
  <c r="DJ40" i="3" s="1"/>
  <c r="DH40" i="3"/>
  <c r="DI40" i="3"/>
  <c r="DH156" i="3"/>
  <c r="DI156" i="3"/>
  <c r="DG156" i="3"/>
  <c r="DJ156" i="3" s="1"/>
  <c r="DF156" i="3"/>
  <c r="DF91" i="3"/>
  <c r="DI91" i="3"/>
  <c r="DG91" i="3"/>
  <c r="DJ91" i="3" s="1"/>
  <c r="DH91" i="3"/>
  <c r="DH93" i="3"/>
  <c r="DG93" i="3"/>
  <c r="DJ93" i="3" s="1"/>
  <c r="DI93" i="3"/>
  <c r="DF93" i="3"/>
  <c r="DF87" i="3"/>
  <c r="DJ87" i="3" s="1"/>
  <c r="DG87" i="3"/>
  <c r="DH87" i="3"/>
  <c r="DI87" i="3"/>
  <c r="DH116" i="3"/>
  <c r="DF116" i="3"/>
  <c r="DJ116" i="3" s="1"/>
  <c r="DG116" i="3"/>
  <c r="DI116" i="3"/>
  <c r="DF162" i="3"/>
  <c r="DJ162" i="3" s="1"/>
  <c r="DG162" i="3"/>
  <c r="DI162" i="3"/>
  <c r="DH162" i="3"/>
  <c r="DH124" i="3"/>
  <c r="DI124" i="3"/>
  <c r="DJ124" i="3" s="1"/>
  <c r="DG124" i="3"/>
  <c r="DF124" i="3"/>
  <c r="DI127" i="3"/>
  <c r="DF127" i="3"/>
  <c r="DH127" i="3"/>
  <c r="DG127" i="3"/>
  <c r="DJ127" i="3" s="1"/>
  <c r="DI139" i="3"/>
  <c r="DF139" i="3"/>
  <c r="DJ139" i="3" s="1"/>
  <c r="DG139" i="3"/>
  <c r="DH139" i="3"/>
  <c r="DH273" i="3"/>
  <c r="DI273" i="3"/>
  <c r="DF273" i="3"/>
  <c r="DG273" i="3"/>
  <c r="DJ273" i="3" s="1"/>
  <c r="DI232" i="3"/>
  <c r="DH232" i="3"/>
  <c r="DF232" i="3"/>
  <c r="DG232" i="3"/>
  <c r="DJ232" i="3" s="1"/>
  <c r="DI295" i="3"/>
  <c r="DH295" i="3"/>
  <c r="DF295" i="3"/>
  <c r="DJ295" i="3" s="1"/>
  <c r="DG295" i="3"/>
  <c r="DH388" i="3"/>
  <c r="DG388" i="3"/>
  <c r="DF388" i="3"/>
  <c r="DJ388" i="3" s="1"/>
  <c r="DI388" i="3"/>
  <c r="DH281" i="3"/>
  <c r="DF281" i="3"/>
  <c r="DG281" i="3"/>
  <c r="DI281" i="3"/>
  <c r="DJ281" i="3" s="1"/>
  <c r="DF338" i="3"/>
  <c r="DI338" i="3"/>
  <c r="DH338" i="3"/>
  <c r="DG338" i="3"/>
  <c r="DJ338" i="3" s="1"/>
  <c r="DI351" i="3"/>
  <c r="DF351" i="3"/>
  <c r="DJ351" i="3" s="1"/>
  <c r="DG351" i="3"/>
  <c r="DH351" i="3"/>
  <c r="DG36" i="3"/>
  <c r="DJ36" i="3" s="1"/>
  <c r="DH36" i="3"/>
  <c r="DI36" i="3"/>
  <c r="DF36" i="3"/>
  <c r="DI383" i="3"/>
  <c r="DF383" i="3"/>
  <c r="DJ383" i="3" s="1"/>
  <c r="DG383" i="3"/>
  <c r="DH383" i="3"/>
  <c r="DH360" i="3"/>
  <c r="DF360" i="3"/>
  <c r="DI360" i="3"/>
  <c r="DJ360" i="3" s="1"/>
  <c r="DG360" i="3"/>
  <c r="DF130" i="3"/>
  <c r="DH130" i="3"/>
  <c r="DG130" i="3"/>
  <c r="DJ130" i="3" s="1"/>
  <c r="DI130" i="3"/>
  <c r="DG181" i="3"/>
  <c r="DF181" i="3"/>
  <c r="DJ181" i="3" s="1"/>
  <c r="DH181" i="3"/>
  <c r="DI181" i="3"/>
  <c r="DH336" i="3"/>
  <c r="DI336" i="3"/>
  <c r="DG336" i="3"/>
  <c r="DJ336" i="3" s="1"/>
  <c r="DF336" i="3"/>
  <c r="DI303" i="3"/>
  <c r="DF303" i="3"/>
  <c r="DG303" i="3"/>
  <c r="DJ303" i="3" s="1"/>
  <c r="DH303" i="3"/>
  <c r="GM32" i="1"/>
  <c r="GN32" i="1"/>
  <c r="CY70" i="1"/>
  <c r="X70" i="1" s="1"/>
  <c r="Q164" i="6" s="1"/>
  <c r="CZ70" i="1"/>
  <c r="Y70" i="1" s="1"/>
  <c r="S164" i="6" s="1"/>
  <c r="GN44" i="1"/>
  <c r="GM44" i="1"/>
  <c r="DG161" i="3"/>
  <c r="DH161" i="3"/>
  <c r="DI161" i="3"/>
  <c r="DF161" i="3"/>
  <c r="DJ161" i="3" s="1"/>
  <c r="Q65" i="1"/>
  <c r="P65" i="1"/>
  <c r="R65" i="1"/>
  <c r="DG101" i="3"/>
  <c r="DH101" i="3"/>
  <c r="DF101" i="3"/>
  <c r="DJ101" i="3" s="1"/>
  <c r="DI101" i="3"/>
  <c r="GN81" i="1"/>
  <c r="GM81" i="1"/>
  <c r="DG109" i="3"/>
  <c r="DJ109" i="3" s="1"/>
  <c r="DH109" i="3"/>
  <c r="DI109" i="3"/>
  <c r="DF109" i="3"/>
  <c r="W65" i="1"/>
  <c r="GM82" i="1"/>
  <c r="GN82" i="1"/>
  <c r="DG224" i="3"/>
  <c r="DI224" i="3"/>
  <c r="DH224" i="3"/>
  <c r="DF224" i="3"/>
  <c r="DJ224" i="3" s="1"/>
  <c r="GM84" i="1"/>
  <c r="GN84" i="1"/>
  <c r="AH171" i="1"/>
  <c r="DG74" i="3"/>
  <c r="DJ74" i="3" s="1"/>
  <c r="DI74" i="3"/>
  <c r="DH74" i="3"/>
  <c r="DF74" i="3"/>
  <c r="DG197" i="3"/>
  <c r="DH197" i="3"/>
  <c r="DI197" i="3"/>
  <c r="DJ197" i="3" s="1"/>
  <c r="DF197" i="3"/>
  <c r="DG242" i="3"/>
  <c r="DF242" i="3"/>
  <c r="DJ242" i="3" s="1"/>
  <c r="DH242" i="3"/>
  <c r="DI242" i="3"/>
  <c r="DF251" i="3"/>
  <c r="DG251" i="3"/>
  <c r="DJ251" i="3" s="1"/>
  <c r="DH251" i="3"/>
  <c r="DI251" i="3"/>
  <c r="Q138" i="1"/>
  <c r="R138" i="1"/>
  <c r="S138" i="1"/>
  <c r="W107" i="1"/>
  <c r="CY141" i="1"/>
  <c r="X141" i="1" s="1"/>
  <c r="R337" i="6" s="1"/>
  <c r="K343" i="6" s="1"/>
  <c r="J347" i="6" s="1"/>
  <c r="CZ141" i="1"/>
  <c r="Y141" i="1" s="1"/>
  <c r="T337" i="6" s="1"/>
  <c r="K344" i="6" s="1"/>
  <c r="GM119" i="1"/>
  <c r="GN119" i="1"/>
  <c r="GN80" i="1"/>
  <c r="DG258" i="3"/>
  <c r="DJ258" i="3" s="1"/>
  <c r="DI258" i="3"/>
  <c r="DH258" i="3"/>
  <c r="DF258" i="3"/>
  <c r="CP112" i="1"/>
  <c r="O112" i="1" s="1"/>
  <c r="I259" i="6" s="1"/>
  <c r="CY117" i="1"/>
  <c r="X117" i="1" s="1"/>
  <c r="R278" i="6" s="1"/>
  <c r="K280" i="6" s="1"/>
  <c r="P283" i="6" s="1"/>
  <c r="CZ117" i="1"/>
  <c r="Y117" i="1" s="1"/>
  <c r="T278" i="6" s="1"/>
  <c r="K281" i="6" s="1"/>
  <c r="DG329" i="3"/>
  <c r="DF329" i="3"/>
  <c r="DI329" i="3"/>
  <c r="DJ329" i="3" s="1"/>
  <c r="DH329" i="3"/>
  <c r="DG341" i="3"/>
  <c r="DH341" i="3"/>
  <c r="DF341" i="3"/>
  <c r="DJ341" i="3" s="1"/>
  <c r="DI341" i="3"/>
  <c r="CP114" i="1"/>
  <c r="O114" i="1" s="1"/>
  <c r="DG278" i="3"/>
  <c r="DH278" i="3"/>
  <c r="DF278" i="3"/>
  <c r="DJ278" i="3" s="1"/>
  <c r="DI278" i="3"/>
  <c r="GN126" i="1"/>
  <c r="EU22" i="1"/>
  <c r="EU204" i="1"/>
  <c r="P187" i="1"/>
  <c r="T145" i="1"/>
  <c r="EV22" i="1"/>
  <c r="EV204" i="1"/>
  <c r="P196" i="1"/>
  <c r="CY139" i="1"/>
  <c r="X139" i="1" s="1"/>
  <c r="R331" i="6" s="1"/>
  <c r="CZ139" i="1"/>
  <c r="Y139" i="1" s="1"/>
  <c r="T331" i="6" s="1"/>
  <c r="W151" i="1"/>
  <c r="U138" i="1"/>
  <c r="DG349" i="3"/>
  <c r="DJ349" i="3" s="1"/>
  <c r="DF349" i="3"/>
  <c r="DH349" i="3"/>
  <c r="DI349" i="3"/>
  <c r="BD22" i="1"/>
  <c r="F196" i="1"/>
  <c r="BD204" i="1"/>
  <c r="P149" i="1"/>
  <c r="T138" i="1"/>
  <c r="Q167" i="1"/>
  <c r="S167" i="1"/>
  <c r="CP117" i="1"/>
  <c r="O117" i="1" s="1"/>
  <c r="U155" i="1"/>
  <c r="R167" i="1"/>
  <c r="DI167" i="3"/>
  <c r="DJ167" i="3" s="1"/>
  <c r="DF167" i="3"/>
  <c r="DH167" i="3"/>
  <c r="DG167" i="3"/>
  <c r="DF118" i="3"/>
  <c r="DJ118" i="3" s="1"/>
  <c r="DG118" i="3"/>
  <c r="DI118" i="3"/>
  <c r="DH118" i="3"/>
  <c r="DF213" i="3"/>
  <c r="DH213" i="3"/>
  <c r="DG213" i="3"/>
  <c r="DI213" i="3"/>
  <c r="DJ213" i="3" s="1"/>
  <c r="DH316" i="3"/>
  <c r="DG316" i="3"/>
  <c r="DI316" i="3"/>
  <c r="DF316" i="3"/>
  <c r="DJ316" i="3" s="1"/>
  <c r="DG233" i="3"/>
  <c r="DJ233" i="3" s="1"/>
  <c r="DH233" i="3"/>
  <c r="DI233" i="3"/>
  <c r="DF233" i="3"/>
  <c r="DI311" i="3"/>
  <c r="DH311" i="3"/>
  <c r="DF311" i="3"/>
  <c r="DJ311" i="3" s="1"/>
  <c r="DG311" i="3"/>
  <c r="DH296" i="3"/>
  <c r="DF296" i="3"/>
  <c r="DJ296" i="3" s="1"/>
  <c r="DG296" i="3"/>
  <c r="DI296" i="3"/>
  <c r="GK25" i="1"/>
  <c r="DH220" i="3"/>
  <c r="DI220" i="3"/>
  <c r="DF220" i="3"/>
  <c r="DJ220" i="3" s="1"/>
  <c r="DG220" i="3"/>
  <c r="DF354" i="3"/>
  <c r="DJ354" i="3" s="1"/>
  <c r="DI354" i="3"/>
  <c r="DH354" i="3"/>
  <c r="DG354" i="3"/>
  <c r="DH352" i="3"/>
  <c r="DI352" i="3"/>
  <c r="DG352" i="3"/>
  <c r="DF352" i="3"/>
  <c r="DJ352" i="3" s="1"/>
  <c r="DH320" i="3"/>
  <c r="DI320" i="3"/>
  <c r="DF320" i="3"/>
  <c r="DJ320" i="3" s="1"/>
  <c r="DG320" i="3"/>
  <c r="GM27" i="1"/>
  <c r="GN27" i="1"/>
  <c r="DH384" i="3"/>
  <c r="DI384" i="3"/>
  <c r="DJ384" i="3" s="1"/>
  <c r="DG384" i="3"/>
  <c r="DF384" i="3"/>
  <c r="DG129" i="3"/>
  <c r="DJ129" i="3" s="1"/>
  <c r="DH129" i="3"/>
  <c r="DF129" i="3"/>
  <c r="DI129" i="3"/>
  <c r="DI171" i="3"/>
  <c r="DF171" i="3"/>
  <c r="DG171" i="3"/>
  <c r="DJ171" i="3" s="1"/>
  <c r="DH171" i="3"/>
  <c r="DF370" i="3"/>
  <c r="DI370" i="3"/>
  <c r="DH370" i="3"/>
  <c r="DG370" i="3"/>
  <c r="DJ370" i="3" s="1"/>
  <c r="DF334" i="3"/>
  <c r="DJ334" i="3" s="1"/>
  <c r="DG334" i="3"/>
  <c r="DH334" i="3"/>
  <c r="DI334" i="3"/>
  <c r="DG153" i="3"/>
  <c r="DJ153" i="3" s="1"/>
  <c r="DH153" i="3"/>
  <c r="DI153" i="3"/>
  <c r="DF153" i="3"/>
  <c r="CY57" i="1"/>
  <c r="X57" i="1" s="1"/>
  <c r="R131" i="6" s="1"/>
  <c r="CZ57" i="1"/>
  <c r="Y57" i="1" s="1"/>
  <c r="T131" i="6" s="1"/>
  <c r="GN40" i="1"/>
  <c r="GM40" i="1"/>
  <c r="DF106" i="3"/>
  <c r="DJ106" i="3" s="1"/>
  <c r="DG106" i="3"/>
  <c r="DH106" i="3"/>
  <c r="DI106" i="3"/>
  <c r="DG96" i="3"/>
  <c r="DH96" i="3"/>
  <c r="DI96" i="3"/>
  <c r="DF96" i="3"/>
  <c r="DJ96" i="3" s="1"/>
  <c r="CP57" i="1"/>
  <c r="O57" i="1" s="1"/>
  <c r="DG117" i="3"/>
  <c r="DF117" i="3"/>
  <c r="DJ117" i="3" s="1"/>
  <c r="DI117" i="3"/>
  <c r="DH117" i="3"/>
  <c r="CY67" i="1"/>
  <c r="X67" i="1" s="1"/>
  <c r="CZ67" i="1"/>
  <c r="Y67" i="1" s="1"/>
  <c r="T157" i="6" s="1"/>
  <c r="GX65" i="1"/>
  <c r="CY102" i="1"/>
  <c r="X102" i="1" s="1"/>
  <c r="Q244" i="6" s="1"/>
  <c r="I248" i="6" s="1"/>
  <c r="CZ102" i="1"/>
  <c r="Y102" i="1" s="1"/>
  <c r="S244" i="6" s="1"/>
  <c r="I249" i="6" s="1"/>
  <c r="CY60" i="1"/>
  <c r="X60" i="1" s="1"/>
  <c r="Q143" i="6" s="1"/>
  <c r="CZ60" i="1"/>
  <c r="Y60" i="1" s="1"/>
  <c r="S143" i="6" s="1"/>
  <c r="DF222" i="3"/>
  <c r="DJ222" i="3" s="1"/>
  <c r="DG222" i="3"/>
  <c r="DI222" i="3"/>
  <c r="DH222" i="3"/>
  <c r="CP90" i="1"/>
  <c r="O90" i="1" s="1"/>
  <c r="DG78" i="3"/>
  <c r="DF78" i="3"/>
  <c r="DJ78" i="3" s="1"/>
  <c r="DH78" i="3"/>
  <c r="DI78" i="3"/>
  <c r="CY77" i="1"/>
  <c r="X77" i="1" s="1"/>
  <c r="R188" i="6" s="1"/>
  <c r="CZ77" i="1"/>
  <c r="Y77" i="1" s="1"/>
  <c r="T188" i="6" s="1"/>
  <c r="K191" i="6" s="1"/>
  <c r="DI239" i="3"/>
  <c r="DF239" i="3"/>
  <c r="DJ239" i="3" s="1"/>
  <c r="DH239" i="3"/>
  <c r="DG239" i="3"/>
  <c r="DG250" i="3"/>
  <c r="DF250" i="3"/>
  <c r="DI250" i="3"/>
  <c r="DJ250" i="3" s="1"/>
  <c r="DH250" i="3"/>
  <c r="CZ112" i="1"/>
  <c r="Y112" i="1" s="1"/>
  <c r="S259" i="6" s="1"/>
  <c r="I261" i="6" s="1"/>
  <c r="CY112" i="1"/>
  <c r="X112" i="1" s="1"/>
  <c r="Q259" i="6" s="1"/>
  <c r="I260" i="6" s="1"/>
  <c r="DG325" i="3"/>
  <c r="DJ325" i="3" s="1"/>
  <c r="DH325" i="3"/>
  <c r="DF325" i="3"/>
  <c r="DI325" i="3"/>
  <c r="DF294" i="3"/>
  <c r="DJ294" i="3" s="1"/>
  <c r="DH294" i="3"/>
  <c r="DG294" i="3"/>
  <c r="DI294" i="3"/>
  <c r="DI331" i="3"/>
  <c r="DG331" i="3"/>
  <c r="DJ331" i="3" s="1"/>
  <c r="DF331" i="3"/>
  <c r="DH331" i="3"/>
  <c r="CP141" i="1"/>
  <c r="O141" i="1" s="1"/>
  <c r="DF342" i="3"/>
  <c r="DJ342" i="3" s="1"/>
  <c r="DH342" i="3"/>
  <c r="DG342" i="3"/>
  <c r="DI342" i="3"/>
  <c r="DI256" i="3"/>
  <c r="DF256" i="3"/>
  <c r="DJ256" i="3" s="1"/>
  <c r="DG256" i="3"/>
  <c r="DH256" i="3"/>
  <c r="DG274" i="3"/>
  <c r="DI274" i="3"/>
  <c r="DF274" i="3"/>
  <c r="DJ274" i="3" s="1"/>
  <c r="DH274" i="3"/>
  <c r="CP156" i="1"/>
  <c r="O156" i="1" s="1"/>
  <c r="DF346" i="3"/>
  <c r="DG346" i="3"/>
  <c r="DJ346" i="3" s="1"/>
  <c r="DI346" i="3"/>
  <c r="DH346" i="3"/>
  <c r="T151" i="1"/>
  <c r="EH22" i="1"/>
  <c r="P180" i="1"/>
  <c r="V16" i="2" s="1"/>
  <c r="V18" i="2" s="1"/>
  <c r="EH204" i="1"/>
  <c r="R131" i="1"/>
  <c r="GN154" i="1"/>
  <c r="GM154" i="1"/>
  <c r="P167" i="1"/>
  <c r="CP167" i="1" s="1"/>
  <c r="O167" i="1" s="1"/>
  <c r="K416" i="6" s="1"/>
  <c r="V159" i="1"/>
  <c r="U167" i="1"/>
  <c r="W149" i="1"/>
  <c r="DH168" i="3"/>
  <c r="DF168" i="3"/>
  <c r="DG168" i="3"/>
  <c r="DJ168" i="3" s="1"/>
  <c r="DI168" i="3"/>
  <c r="DH112" i="3"/>
  <c r="DG112" i="3"/>
  <c r="DJ112" i="3" s="1"/>
  <c r="DF112" i="3"/>
  <c r="DI112" i="3"/>
  <c r="DH132" i="3"/>
  <c r="DF132" i="3"/>
  <c r="DJ132" i="3" s="1"/>
  <c r="DG132" i="3"/>
  <c r="DI132" i="3"/>
  <c r="DH100" i="3"/>
  <c r="DF100" i="3"/>
  <c r="DJ100" i="3" s="1"/>
  <c r="DI100" i="3"/>
  <c r="DG100" i="3"/>
  <c r="DH77" i="3"/>
  <c r="DG77" i="3"/>
  <c r="DJ77" i="3" s="1"/>
  <c r="DI77" i="3"/>
  <c r="DF77" i="3"/>
  <c r="DF134" i="3"/>
  <c r="DJ134" i="3" s="1"/>
  <c r="DG134" i="3"/>
  <c r="DI134" i="3"/>
  <c r="DH134" i="3"/>
  <c r="DI248" i="3"/>
  <c r="DH248" i="3"/>
  <c r="DF248" i="3"/>
  <c r="DG248" i="3"/>
  <c r="DJ248" i="3" s="1"/>
  <c r="DH348" i="3"/>
  <c r="DG348" i="3"/>
  <c r="DJ348" i="3" s="1"/>
  <c r="DF348" i="3"/>
  <c r="DI348" i="3"/>
  <c r="DH236" i="3"/>
  <c r="DI236" i="3"/>
  <c r="DG236" i="3"/>
  <c r="DJ236" i="3" s="1"/>
  <c r="DF236" i="3"/>
  <c r="DI327" i="3"/>
  <c r="DH327" i="3"/>
  <c r="DF327" i="3"/>
  <c r="DJ327" i="3" s="1"/>
  <c r="DG327" i="3"/>
  <c r="DH312" i="3"/>
  <c r="DF312" i="3"/>
  <c r="DJ312" i="3" s="1"/>
  <c r="DG312" i="3"/>
  <c r="DI312" i="3"/>
  <c r="DH292" i="3"/>
  <c r="DG292" i="3"/>
  <c r="DJ292" i="3" s="1"/>
  <c r="DI292" i="3"/>
  <c r="DF292" i="3"/>
  <c r="DH304" i="3"/>
  <c r="DI304" i="3"/>
  <c r="DF304" i="3"/>
  <c r="DJ304" i="3" s="1"/>
  <c r="DG304" i="3"/>
  <c r="DI123" i="3"/>
  <c r="DF123" i="3"/>
  <c r="DJ123" i="3" s="1"/>
  <c r="DG123" i="3"/>
  <c r="DH123" i="3"/>
  <c r="DH180" i="3"/>
  <c r="DG180" i="3"/>
  <c r="DI180" i="3"/>
  <c r="DF180" i="3"/>
  <c r="DJ180" i="3" s="1"/>
  <c r="DH328" i="3"/>
  <c r="DF328" i="3"/>
  <c r="DJ328" i="3" s="1"/>
  <c r="DG328" i="3"/>
  <c r="DI328" i="3"/>
  <c r="DI135" i="3"/>
  <c r="DG135" i="3"/>
  <c r="DF135" i="3"/>
  <c r="DJ135" i="3" s="1"/>
  <c r="DH135" i="3"/>
  <c r="DG177" i="3"/>
  <c r="DF177" i="3"/>
  <c r="DJ177" i="3" s="1"/>
  <c r="DI177" i="3"/>
  <c r="DH177" i="3"/>
  <c r="DH344" i="3"/>
  <c r="DF344" i="3"/>
  <c r="DJ344" i="3" s="1"/>
  <c r="DG344" i="3"/>
  <c r="DI344" i="3"/>
  <c r="DF302" i="3"/>
  <c r="DG302" i="3"/>
  <c r="DH302" i="3"/>
  <c r="DI302" i="3"/>
  <c r="DJ302" i="3" s="1"/>
  <c r="DI375" i="3"/>
  <c r="DH375" i="3"/>
  <c r="DF375" i="3"/>
  <c r="DJ375" i="3" s="1"/>
  <c r="DG375" i="3"/>
  <c r="CY38" i="1"/>
  <c r="X38" i="1" s="1"/>
  <c r="CZ38" i="1"/>
  <c r="Y38" i="1" s="1"/>
  <c r="S67" i="6" s="1"/>
  <c r="DG157" i="3"/>
  <c r="DJ157" i="3" s="1"/>
  <c r="DI157" i="3"/>
  <c r="DH157" i="3"/>
  <c r="DF157" i="3"/>
  <c r="CZ41" i="1"/>
  <c r="Y41" i="1" s="1"/>
  <c r="T71" i="6" s="1"/>
  <c r="K77" i="6" s="1"/>
  <c r="CY41" i="1"/>
  <c r="X41" i="1" s="1"/>
  <c r="R71" i="6" s="1"/>
  <c r="K76" i="6" s="1"/>
  <c r="J80" i="6" s="1"/>
  <c r="CP35" i="1"/>
  <c r="O35" i="1" s="1"/>
  <c r="GM52" i="1"/>
  <c r="GN52" i="1"/>
  <c r="GN78" i="1"/>
  <c r="GM78" i="1"/>
  <c r="DI92" i="3"/>
  <c r="DF92" i="3"/>
  <c r="DH92" i="3"/>
  <c r="DG92" i="3"/>
  <c r="DJ92" i="3" s="1"/>
  <c r="DG94" i="3"/>
  <c r="DJ94" i="3" s="1"/>
  <c r="DH94" i="3"/>
  <c r="DI94" i="3"/>
  <c r="DF94" i="3"/>
  <c r="CP58" i="1"/>
  <c r="O58" i="1" s="1"/>
  <c r="I136" i="6" s="1"/>
  <c r="W63" i="1"/>
  <c r="DG121" i="3"/>
  <c r="DF121" i="3"/>
  <c r="DJ121" i="3" s="1"/>
  <c r="DH121" i="3"/>
  <c r="DI121" i="3"/>
  <c r="GN77" i="1"/>
  <c r="GM77" i="1"/>
  <c r="GM85" i="1"/>
  <c r="GN85" i="1"/>
  <c r="DF214" i="3"/>
  <c r="DG214" i="3"/>
  <c r="DJ214" i="3" s="1"/>
  <c r="DI214" i="3"/>
  <c r="DH214" i="3"/>
  <c r="DI72" i="3"/>
  <c r="DF72" i="3"/>
  <c r="DG72" i="3"/>
  <c r="DJ72" i="3" s="1"/>
  <c r="DH72" i="3"/>
  <c r="CZ71" i="1"/>
  <c r="Y71" i="1" s="1"/>
  <c r="T164" i="6" s="1"/>
  <c r="CY71" i="1"/>
  <c r="X71" i="1" s="1"/>
  <c r="Q107" i="1"/>
  <c r="S107" i="1"/>
  <c r="T107" i="1"/>
  <c r="R107" i="1"/>
  <c r="DF238" i="3"/>
  <c r="DJ238" i="3" s="1"/>
  <c r="DG238" i="3"/>
  <c r="DH238" i="3"/>
  <c r="DI238" i="3"/>
  <c r="V107" i="1"/>
  <c r="CP100" i="1"/>
  <c r="O100" i="1" s="1"/>
  <c r="I243" i="6" s="1"/>
  <c r="DI252" i="3"/>
  <c r="DG252" i="3"/>
  <c r="DF252" i="3"/>
  <c r="DJ252" i="3" s="1"/>
  <c r="DH252" i="3"/>
  <c r="DF326" i="3"/>
  <c r="DH326" i="3"/>
  <c r="DG326" i="3"/>
  <c r="DJ326" i="3" s="1"/>
  <c r="DI326" i="3"/>
  <c r="DF298" i="3"/>
  <c r="DJ298" i="3" s="1"/>
  <c r="DG298" i="3"/>
  <c r="DH298" i="3"/>
  <c r="DI298" i="3"/>
  <c r="Q155" i="1"/>
  <c r="S155" i="1"/>
  <c r="W155" i="1"/>
  <c r="P155" i="1"/>
  <c r="GN91" i="1"/>
  <c r="DG289" i="3"/>
  <c r="DI289" i="3"/>
  <c r="DF289" i="3"/>
  <c r="DJ289" i="3" s="1"/>
  <c r="DH289" i="3"/>
  <c r="GN125" i="1"/>
  <c r="GM125" i="1"/>
  <c r="CZ142" i="1"/>
  <c r="Y142" i="1" s="1"/>
  <c r="S349" i="6" s="1"/>
  <c r="I357" i="6" s="1"/>
  <c r="CY142" i="1"/>
  <c r="X142" i="1" s="1"/>
  <c r="DI339" i="3"/>
  <c r="DH339" i="3"/>
  <c r="DF339" i="3"/>
  <c r="DG339" i="3"/>
  <c r="DJ339" i="3" s="1"/>
  <c r="DG254" i="3"/>
  <c r="DJ254" i="3" s="1"/>
  <c r="DI254" i="3"/>
  <c r="DF254" i="3"/>
  <c r="DH254" i="3"/>
  <c r="CY129" i="1"/>
  <c r="X129" i="1" s="1"/>
  <c r="CZ129" i="1"/>
  <c r="Y129" i="1" s="1"/>
  <c r="T301" i="6" s="1"/>
  <c r="P137" i="1"/>
  <c r="GM139" i="1"/>
  <c r="GN139" i="1"/>
  <c r="GN157" i="1"/>
  <c r="GM157" i="1"/>
  <c r="BC22" i="1"/>
  <c r="BC204" i="1"/>
  <c r="F187" i="1"/>
  <c r="V145" i="1"/>
  <c r="DG345" i="3"/>
  <c r="DF345" i="3"/>
  <c r="DI345" i="3"/>
  <c r="DJ345" i="3" s="1"/>
  <c r="DH345" i="3"/>
  <c r="R155" i="1"/>
  <c r="GN158" i="1"/>
  <c r="GM158" i="1"/>
  <c r="FY22" i="1"/>
  <c r="EP171" i="1"/>
  <c r="GX131" i="1"/>
  <c r="GN143" i="1"/>
  <c r="T131" i="1"/>
  <c r="CZ152" i="1"/>
  <c r="Y152" i="1" s="1"/>
  <c r="S376" i="6" s="1"/>
  <c r="I384" i="6" s="1"/>
  <c r="CY152" i="1"/>
  <c r="X152" i="1" s="1"/>
  <c r="Q376" i="6" s="1"/>
  <c r="I383" i="6" s="1"/>
  <c r="O387" i="6" s="1"/>
  <c r="V138" i="1"/>
  <c r="V155" i="1"/>
  <c r="CY168" i="1"/>
  <c r="X168" i="1" s="1"/>
  <c r="Q423" i="6" s="1"/>
  <c r="I426" i="6" s="1"/>
  <c r="O429" i="6" s="1"/>
  <c r="CZ168" i="1"/>
  <c r="Y168" i="1" s="1"/>
  <c r="S423" i="6" s="1"/>
  <c r="I427" i="6" s="1"/>
  <c r="CP168" i="1"/>
  <c r="O168" i="1" s="1"/>
  <c r="GM162" i="1"/>
  <c r="GN162" i="1"/>
  <c r="GN169" i="1"/>
  <c r="U159" i="1"/>
  <c r="DH85" i="3"/>
  <c r="DF85" i="3"/>
  <c r="DJ85" i="3" s="1"/>
  <c r="DI85" i="3"/>
  <c r="DG85" i="3"/>
  <c r="DH73" i="3"/>
  <c r="DG73" i="3"/>
  <c r="DJ73" i="3" s="1"/>
  <c r="DI73" i="3"/>
  <c r="DF73" i="3"/>
  <c r="DI115" i="3"/>
  <c r="DH115" i="3"/>
  <c r="DF115" i="3"/>
  <c r="DJ115" i="3" s="1"/>
  <c r="DG115" i="3"/>
  <c r="DI163" i="3"/>
  <c r="DH163" i="3"/>
  <c r="DF163" i="3"/>
  <c r="DJ163" i="3" s="1"/>
  <c r="DG163" i="3"/>
  <c r="DH136" i="3"/>
  <c r="DG136" i="3"/>
  <c r="DF136" i="3"/>
  <c r="DJ136" i="3" s="1"/>
  <c r="DI136" i="3"/>
  <c r="DI80" i="3"/>
  <c r="DG80" i="3"/>
  <c r="DH80" i="3"/>
  <c r="DF80" i="3"/>
  <c r="DJ80" i="3" s="1"/>
  <c r="DI131" i="3"/>
  <c r="DH131" i="3"/>
  <c r="DF131" i="3"/>
  <c r="DJ131" i="3" s="1"/>
  <c r="DG131" i="3"/>
  <c r="DH128" i="3"/>
  <c r="DG128" i="3"/>
  <c r="DJ128" i="3" s="1"/>
  <c r="DI128" i="3"/>
  <c r="DF128" i="3"/>
  <c r="DF17" i="3"/>
  <c r="DG17" i="3"/>
  <c r="DH17" i="3"/>
  <c r="DI17" i="3"/>
  <c r="DJ17" i="3" s="1"/>
  <c r="DH120" i="3"/>
  <c r="DF120" i="3"/>
  <c r="DJ120" i="3" s="1"/>
  <c r="DG120" i="3"/>
  <c r="DI120" i="3"/>
  <c r="DF110" i="3"/>
  <c r="DI110" i="3"/>
  <c r="DH110" i="3"/>
  <c r="DG110" i="3"/>
  <c r="DJ110" i="3" s="1"/>
  <c r="DG97" i="3"/>
  <c r="DI97" i="3"/>
  <c r="DF97" i="3"/>
  <c r="DJ97" i="3" s="1"/>
  <c r="DH97" i="3"/>
  <c r="DH108" i="3"/>
  <c r="DF108" i="3"/>
  <c r="DI108" i="3"/>
  <c r="DG108" i="3"/>
  <c r="DJ108" i="3" s="1"/>
  <c r="DI264" i="3"/>
  <c r="DH264" i="3"/>
  <c r="DF264" i="3"/>
  <c r="DG264" i="3"/>
  <c r="DJ264" i="3" s="1"/>
  <c r="DH380" i="3"/>
  <c r="DF380" i="3"/>
  <c r="DG380" i="3"/>
  <c r="DJ380" i="3" s="1"/>
  <c r="DI380" i="3"/>
  <c r="DH237" i="3"/>
  <c r="DF237" i="3"/>
  <c r="DJ237" i="3" s="1"/>
  <c r="DG237" i="3"/>
  <c r="DI237" i="3"/>
  <c r="DI343" i="3"/>
  <c r="DH343" i="3"/>
  <c r="DF343" i="3"/>
  <c r="DJ343" i="3" s="1"/>
  <c r="DG343" i="3"/>
  <c r="DF178" i="3"/>
  <c r="DJ178" i="3" s="1"/>
  <c r="DH178" i="3"/>
  <c r="DI178" i="3"/>
  <c r="DG178" i="3"/>
  <c r="DH308" i="3"/>
  <c r="DG308" i="3"/>
  <c r="DI308" i="3"/>
  <c r="DF308" i="3"/>
  <c r="DJ308" i="3" s="1"/>
  <c r="DF219" i="3"/>
  <c r="DH219" i="3"/>
  <c r="DI219" i="3"/>
  <c r="DG219" i="3"/>
  <c r="DJ219" i="3" s="1"/>
  <c r="DH176" i="3"/>
  <c r="DG176" i="3"/>
  <c r="DI176" i="3"/>
  <c r="DF176" i="3"/>
  <c r="DJ176" i="3" s="1"/>
  <c r="DF235" i="3"/>
  <c r="DI235" i="3"/>
  <c r="DG235" i="3"/>
  <c r="DJ235" i="3" s="1"/>
  <c r="DH235" i="3"/>
  <c r="DF350" i="3"/>
  <c r="DG350" i="3"/>
  <c r="DJ350" i="3" s="1"/>
  <c r="DH350" i="3"/>
  <c r="DI350" i="3"/>
  <c r="DG125" i="3"/>
  <c r="DJ125" i="3" s="1"/>
  <c r="DI125" i="3"/>
  <c r="DF125" i="3"/>
  <c r="DH125" i="3"/>
  <c r="DG169" i="3"/>
  <c r="DJ169" i="3" s="1"/>
  <c r="DF169" i="3"/>
  <c r="DI169" i="3"/>
  <c r="DH169" i="3"/>
  <c r="DF366" i="3"/>
  <c r="DG366" i="3"/>
  <c r="DJ366" i="3" s="1"/>
  <c r="DI366" i="3"/>
  <c r="DH366" i="3"/>
  <c r="DI26" i="3"/>
  <c r="DF26" i="3"/>
  <c r="DG26" i="3"/>
  <c r="DJ26" i="3" s="1"/>
  <c r="DH26" i="3"/>
  <c r="DH368" i="3"/>
  <c r="DI368" i="3"/>
  <c r="DG368" i="3"/>
  <c r="DF368" i="3"/>
  <c r="DJ368" i="3" s="1"/>
  <c r="CP50" i="1"/>
  <c r="O50" i="1" s="1"/>
  <c r="GM47" i="1"/>
  <c r="GP47" i="1"/>
  <c r="DF154" i="3"/>
  <c r="DH154" i="3"/>
  <c r="DI154" i="3"/>
  <c r="DG154" i="3"/>
  <c r="DJ154" i="3" s="1"/>
  <c r="CZ55" i="1"/>
  <c r="Y55" i="1" s="1"/>
  <c r="T123" i="6" s="1"/>
  <c r="K127" i="6" s="1"/>
  <c r="CY55" i="1"/>
  <c r="X55" i="1" s="1"/>
  <c r="R123" i="6" s="1"/>
  <c r="K126" i="6" s="1"/>
  <c r="J129" i="6" s="1"/>
  <c r="CZ59" i="1"/>
  <c r="Y59" i="1" s="1"/>
  <c r="T136" i="6" s="1"/>
  <c r="CY59" i="1"/>
  <c r="X59" i="1" s="1"/>
  <c r="CP75" i="1"/>
  <c r="O75" i="1" s="1"/>
  <c r="GP36" i="1"/>
  <c r="GM36" i="1"/>
  <c r="CZ68" i="1"/>
  <c r="Y68" i="1" s="1"/>
  <c r="S163" i="6" s="1"/>
  <c r="I166" i="6" s="1"/>
  <c r="CY68" i="1"/>
  <c r="X68" i="1" s="1"/>
  <c r="S63" i="1"/>
  <c r="GN54" i="1"/>
  <c r="GM54" i="1"/>
  <c r="DF102" i="3"/>
  <c r="DJ102" i="3" s="1"/>
  <c r="DH102" i="3"/>
  <c r="DI102" i="3"/>
  <c r="DG102" i="3"/>
  <c r="DG113" i="3"/>
  <c r="DJ113" i="3" s="1"/>
  <c r="DH113" i="3"/>
  <c r="DF113" i="3"/>
  <c r="DI113" i="3"/>
  <c r="CY87" i="1"/>
  <c r="X87" i="1" s="1"/>
  <c r="CZ87" i="1"/>
  <c r="Y87" i="1" s="1"/>
  <c r="T206" i="6" s="1"/>
  <c r="GN72" i="1"/>
  <c r="GM72" i="1"/>
  <c r="GM86" i="1"/>
  <c r="GN86" i="1"/>
  <c r="DG218" i="3"/>
  <c r="DJ218" i="3" s="1"/>
  <c r="DI218" i="3"/>
  <c r="DF218" i="3"/>
  <c r="DH218" i="3"/>
  <c r="CP106" i="1"/>
  <c r="O106" i="1" s="1"/>
  <c r="I246" i="6" s="1"/>
  <c r="DF83" i="3"/>
  <c r="DJ83" i="3" s="1"/>
  <c r="DG83" i="3"/>
  <c r="DI83" i="3"/>
  <c r="DH83" i="3"/>
  <c r="Q103" i="1"/>
  <c r="S103" i="1"/>
  <c r="DI231" i="3"/>
  <c r="DF231" i="3"/>
  <c r="DG231" i="3"/>
  <c r="DJ231" i="3" s="1"/>
  <c r="DH231" i="3"/>
  <c r="GM83" i="1"/>
  <c r="DI323" i="3"/>
  <c r="DJ323" i="3" s="1"/>
  <c r="DH323" i="3"/>
  <c r="DF323" i="3"/>
  <c r="DG323" i="3"/>
  <c r="DG293" i="3"/>
  <c r="DH293" i="3"/>
  <c r="DF293" i="3"/>
  <c r="DJ293" i="3" s="1"/>
  <c r="DI293" i="3"/>
  <c r="DG266" i="3"/>
  <c r="DF266" i="3"/>
  <c r="DJ266" i="3" s="1"/>
  <c r="DH266" i="3"/>
  <c r="DI266" i="3"/>
  <c r="P107" i="1"/>
  <c r="CP107" i="1" s="1"/>
  <c r="O107" i="1" s="1"/>
  <c r="K246" i="6" s="1"/>
  <c r="DG282" i="3"/>
  <c r="DJ282" i="3" s="1"/>
  <c r="DF282" i="3"/>
  <c r="DH282" i="3"/>
  <c r="DI282" i="3"/>
  <c r="DI307" i="3"/>
  <c r="DH307" i="3"/>
  <c r="DF307" i="3"/>
  <c r="DJ307" i="3" s="1"/>
  <c r="DG307" i="3"/>
  <c r="DF362" i="3"/>
  <c r="DG362" i="3"/>
  <c r="DJ362" i="3" s="1"/>
  <c r="DI362" i="3"/>
  <c r="DH362" i="3"/>
  <c r="DG337" i="3"/>
  <c r="DJ337" i="3" s="1"/>
  <c r="DI337" i="3"/>
  <c r="DF337" i="3"/>
  <c r="DH337" i="3"/>
  <c r="CY135" i="1"/>
  <c r="X135" i="1" s="1"/>
  <c r="R326" i="6" s="1"/>
  <c r="CZ135" i="1"/>
  <c r="Y135" i="1" s="1"/>
  <c r="T326" i="6" s="1"/>
  <c r="W138" i="1"/>
  <c r="AJ171" i="1" s="1"/>
  <c r="GN153" i="1"/>
  <c r="GM153" i="1"/>
  <c r="EG22" i="1"/>
  <c r="EG204" i="1"/>
  <c r="P175" i="1"/>
  <c r="DI347" i="3"/>
  <c r="DG347" i="3"/>
  <c r="DJ347" i="3" s="1"/>
  <c r="DF347" i="3"/>
  <c r="DH347" i="3"/>
  <c r="AO22" i="1"/>
  <c r="F175" i="1"/>
  <c r="AO204" i="1"/>
  <c r="CP152" i="1"/>
  <c r="O152" i="1" s="1"/>
  <c r="W131" i="1"/>
  <c r="GX167" i="1"/>
  <c r="DH39" i="3"/>
  <c r="DI39" i="3"/>
  <c r="DF39" i="3"/>
  <c r="DG39" i="3"/>
  <c r="DJ39" i="3" s="1"/>
  <c r="DH152" i="3"/>
  <c r="DG152" i="3"/>
  <c r="DJ152" i="3" s="1"/>
  <c r="DF152" i="3"/>
  <c r="DI152" i="3"/>
  <c r="DF37" i="3"/>
  <c r="DG37" i="3"/>
  <c r="DH37" i="3"/>
  <c r="DI37" i="3"/>
  <c r="DJ37" i="3" s="1"/>
  <c r="DF126" i="3"/>
  <c r="DI126" i="3"/>
  <c r="DH126" i="3"/>
  <c r="DG126" i="3"/>
  <c r="DJ126" i="3" s="1"/>
  <c r="DF103" i="3"/>
  <c r="DJ103" i="3" s="1"/>
  <c r="DI103" i="3"/>
  <c r="DH103" i="3"/>
  <c r="DG103" i="3"/>
  <c r="DF221" i="3"/>
  <c r="DJ221" i="3" s="1"/>
  <c r="DH221" i="3"/>
  <c r="DG221" i="3"/>
  <c r="DI221" i="3"/>
  <c r="DF194" i="3"/>
  <c r="DG194" i="3"/>
  <c r="DJ194" i="3" s="1"/>
  <c r="DI194" i="3"/>
  <c r="DH194" i="3"/>
  <c r="DI280" i="3"/>
  <c r="DH280" i="3"/>
  <c r="DG280" i="3"/>
  <c r="DF280" i="3"/>
  <c r="DJ280" i="3" s="1"/>
  <c r="DG217" i="3"/>
  <c r="DJ217" i="3" s="1"/>
  <c r="DH217" i="3"/>
  <c r="DI217" i="3"/>
  <c r="DF217" i="3"/>
  <c r="DH249" i="3"/>
  <c r="DF249" i="3"/>
  <c r="DJ249" i="3" s="1"/>
  <c r="DG249" i="3"/>
  <c r="DI249" i="3"/>
  <c r="DI359" i="3"/>
  <c r="DH359" i="3"/>
  <c r="DF359" i="3"/>
  <c r="DJ359" i="3" s="1"/>
  <c r="DG359" i="3"/>
  <c r="DI240" i="3"/>
  <c r="DF240" i="3"/>
  <c r="DJ240" i="3" s="1"/>
  <c r="DH240" i="3"/>
  <c r="DG240" i="3"/>
  <c r="DH324" i="3"/>
  <c r="DG324" i="3"/>
  <c r="DJ324" i="3" s="1"/>
  <c r="DI324" i="3"/>
  <c r="DF324" i="3"/>
  <c r="DI223" i="3"/>
  <c r="DF223" i="3"/>
  <c r="DJ223" i="3" s="1"/>
  <c r="DH223" i="3"/>
  <c r="DG223" i="3"/>
  <c r="DH265" i="3"/>
  <c r="DF265" i="3"/>
  <c r="DJ265" i="3" s="1"/>
  <c r="DG265" i="3"/>
  <c r="DI265" i="3"/>
  <c r="DI18" i="3"/>
  <c r="DF18" i="3"/>
  <c r="DG18" i="3"/>
  <c r="DJ18" i="3" s="1"/>
  <c r="DH18" i="3"/>
  <c r="DF386" i="3"/>
  <c r="DI386" i="3"/>
  <c r="DH386" i="3"/>
  <c r="DG386" i="3"/>
  <c r="DJ386" i="3" s="1"/>
  <c r="CY33" i="1"/>
  <c r="X33" i="1" s="1"/>
  <c r="R46" i="6" s="1"/>
  <c r="K51" i="6" s="1"/>
  <c r="P55" i="6" s="1"/>
  <c r="CZ33" i="1"/>
  <c r="Y33" i="1" s="1"/>
  <c r="T46" i="6" s="1"/>
  <c r="K52" i="6" s="1"/>
  <c r="DF182" i="3"/>
  <c r="DJ182" i="3" s="1"/>
  <c r="DH182" i="3"/>
  <c r="DI182" i="3"/>
  <c r="DG182" i="3"/>
  <c r="DG173" i="3"/>
  <c r="DJ173" i="3" s="1"/>
  <c r="DI173" i="3"/>
  <c r="DH173" i="3"/>
  <c r="DF173" i="3"/>
  <c r="GK24" i="1"/>
  <c r="DI367" i="3"/>
  <c r="DF367" i="3"/>
  <c r="DJ367" i="3" s="1"/>
  <c r="DG367" i="3"/>
  <c r="DH367" i="3"/>
  <c r="DF22" i="3"/>
  <c r="DG22" i="3"/>
  <c r="DH22" i="3"/>
  <c r="DI22" i="3"/>
  <c r="DJ22" i="3" s="1"/>
  <c r="DH376" i="3"/>
  <c r="DF376" i="3"/>
  <c r="DI376" i="3"/>
  <c r="DJ376" i="3" s="1"/>
  <c r="DG376" i="3"/>
  <c r="CY51" i="1"/>
  <c r="X51" i="1" s="1"/>
  <c r="CZ51" i="1"/>
  <c r="Y51" i="1" s="1"/>
  <c r="T104" i="6" s="1"/>
  <c r="K110" i="6" s="1"/>
  <c r="DG165" i="3"/>
  <c r="DH165" i="3"/>
  <c r="DI165" i="3"/>
  <c r="DF165" i="3"/>
  <c r="DJ165" i="3" s="1"/>
  <c r="CZ35" i="1"/>
  <c r="Y35" i="1" s="1"/>
  <c r="T57" i="6" s="1"/>
  <c r="CY35" i="1"/>
  <c r="X35" i="1" s="1"/>
  <c r="R57" i="6" s="1"/>
  <c r="CY46" i="1"/>
  <c r="X46" i="1" s="1"/>
  <c r="Q96" i="6" s="1"/>
  <c r="CZ46" i="1"/>
  <c r="Y46" i="1" s="1"/>
  <c r="S96" i="6" s="1"/>
  <c r="GN55" i="1"/>
  <c r="GM55" i="1"/>
  <c r="DG95" i="3"/>
  <c r="DJ95" i="3" s="1"/>
  <c r="DH95" i="3"/>
  <c r="DF95" i="3"/>
  <c r="DI95" i="3"/>
  <c r="CY53" i="1"/>
  <c r="X53" i="1" s="1"/>
  <c r="CZ53" i="1"/>
  <c r="Y53" i="1" s="1"/>
  <c r="T115" i="6" s="1"/>
  <c r="K119" i="6" s="1"/>
  <c r="T65" i="1"/>
  <c r="CP41" i="1"/>
  <c r="O41" i="1" s="1"/>
  <c r="DI107" i="3"/>
  <c r="DJ107" i="3" s="1"/>
  <c r="DG107" i="3"/>
  <c r="DH107" i="3"/>
  <c r="DF107" i="3"/>
  <c r="GM96" i="1"/>
  <c r="GN96" i="1"/>
  <c r="CY89" i="1"/>
  <c r="X89" i="1" s="1"/>
  <c r="CZ89" i="1"/>
  <c r="Y89" i="1" s="1"/>
  <c r="T211" i="6" s="1"/>
  <c r="CY92" i="1"/>
  <c r="X92" i="1" s="1"/>
  <c r="CZ92" i="1"/>
  <c r="Y92" i="1" s="1"/>
  <c r="S222" i="6" s="1"/>
  <c r="I224" i="6" s="1"/>
  <c r="DG216" i="3"/>
  <c r="DJ216" i="3" s="1"/>
  <c r="DI216" i="3"/>
  <c r="DF216" i="3"/>
  <c r="DH216" i="3"/>
  <c r="DG86" i="3"/>
  <c r="DH86" i="3"/>
  <c r="DI86" i="3"/>
  <c r="DF86" i="3"/>
  <c r="DJ86" i="3" s="1"/>
  <c r="R101" i="1"/>
  <c r="Q101" i="1"/>
  <c r="S101" i="1"/>
  <c r="P101" i="1"/>
  <c r="DG246" i="3"/>
  <c r="DH246" i="3"/>
  <c r="DF246" i="3"/>
  <c r="DJ246" i="3" s="1"/>
  <c r="DI246" i="3"/>
  <c r="CY97" i="1"/>
  <c r="X97" i="1" s="1"/>
  <c r="CZ97" i="1"/>
  <c r="Y97" i="1" s="1"/>
  <c r="T231" i="6" s="1"/>
  <c r="DG357" i="3"/>
  <c r="DJ357" i="3" s="1"/>
  <c r="DH357" i="3"/>
  <c r="DF357" i="3"/>
  <c r="DI357" i="3"/>
  <c r="DG297" i="3"/>
  <c r="DF297" i="3"/>
  <c r="DJ297" i="3" s="1"/>
  <c r="DH297" i="3"/>
  <c r="DI297" i="3"/>
  <c r="GN109" i="1"/>
  <c r="DF263" i="3"/>
  <c r="DH263" i="3"/>
  <c r="DG263" i="3"/>
  <c r="DI263" i="3"/>
  <c r="DJ263" i="3" s="1"/>
  <c r="DG381" i="3"/>
  <c r="DJ381" i="3" s="1"/>
  <c r="DF381" i="3"/>
  <c r="DH381" i="3"/>
  <c r="DI381" i="3"/>
  <c r="GM120" i="1"/>
  <c r="GN120" i="1"/>
  <c r="DI288" i="3"/>
  <c r="DF288" i="3"/>
  <c r="DJ288" i="3" s="1"/>
  <c r="DG288" i="3"/>
  <c r="DH288" i="3"/>
  <c r="DG305" i="3"/>
  <c r="DI305" i="3"/>
  <c r="DJ305" i="3" s="1"/>
  <c r="DF305" i="3"/>
  <c r="DH305" i="3"/>
  <c r="DG361" i="3"/>
  <c r="DJ361" i="3" s="1"/>
  <c r="DF361" i="3"/>
  <c r="DI361" i="3"/>
  <c r="DH361" i="3"/>
  <c r="DG317" i="3"/>
  <c r="DF317" i="3"/>
  <c r="DJ317" i="3" s="1"/>
  <c r="DH317" i="3"/>
  <c r="DI317" i="3"/>
  <c r="V131" i="1"/>
  <c r="DF378" i="3"/>
  <c r="DJ378" i="3" s="1"/>
  <c r="DG378" i="3"/>
  <c r="DI378" i="3"/>
  <c r="DH378" i="3"/>
  <c r="GM132" i="1"/>
  <c r="GN132" i="1"/>
  <c r="R137" i="1"/>
  <c r="DG353" i="3"/>
  <c r="DI353" i="3"/>
  <c r="DF353" i="3"/>
  <c r="DJ353" i="3" s="1"/>
  <c r="DH353" i="3"/>
  <c r="GN122" i="1"/>
  <c r="EI22" i="1"/>
  <c r="P181" i="1"/>
  <c r="EI204" i="1"/>
  <c r="U149" i="1"/>
  <c r="AP22" i="1"/>
  <c r="F180" i="1"/>
  <c r="G16" i="2" s="1"/>
  <c r="G18" i="2" s="1"/>
  <c r="AP204" i="1"/>
  <c r="V137" i="1"/>
  <c r="S159" i="1"/>
  <c r="Q159" i="1"/>
  <c r="CI22" i="1"/>
  <c r="AZ171" i="1"/>
  <c r="GX155" i="1"/>
  <c r="DG53" i="3"/>
  <c r="DH53" i="3"/>
  <c r="DI53" i="3"/>
  <c r="DJ53" i="3" s="1"/>
  <c r="DF53" i="3"/>
  <c r="DI99" i="3"/>
  <c r="DF99" i="3"/>
  <c r="DJ99" i="3" s="1"/>
  <c r="DG99" i="3"/>
  <c r="DH99" i="3"/>
  <c r="DH244" i="3"/>
  <c r="DI244" i="3"/>
  <c r="DG244" i="3"/>
  <c r="DF244" i="3"/>
  <c r="DJ244" i="3" s="1"/>
  <c r="DI175" i="3"/>
  <c r="DF175" i="3"/>
  <c r="DJ175" i="3" s="1"/>
  <c r="DG175" i="3"/>
  <c r="DH175" i="3"/>
  <c r="DI195" i="3"/>
  <c r="DH195" i="3"/>
  <c r="DG195" i="3"/>
  <c r="DF195" i="3"/>
  <c r="DJ195" i="3" s="1"/>
  <c r="DH300" i="3"/>
  <c r="DG300" i="3"/>
  <c r="DJ300" i="3" s="1"/>
  <c r="DI300" i="3"/>
  <c r="DF300" i="3"/>
  <c r="DH257" i="3"/>
  <c r="DI257" i="3"/>
  <c r="DJ257" i="3" s="1"/>
  <c r="DF257" i="3"/>
  <c r="DG257" i="3"/>
  <c r="DF275" i="3"/>
  <c r="DJ275" i="3" s="1"/>
  <c r="DI275" i="3"/>
  <c r="DG275" i="3"/>
  <c r="DH275" i="3"/>
  <c r="DF259" i="3"/>
  <c r="DJ259" i="3" s="1"/>
  <c r="DI259" i="3"/>
  <c r="DG259" i="3"/>
  <c r="DH259" i="3"/>
  <c r="DH340" i="3"/>
  <c r="DG340" i="3"/>
  <c r="DJ340" i="3" s="1"/>
  <c r="DI340" i="3"/>
  <c r="DF340" i="3"/>
  <c r="DF227" i="3"/>
  <c r="DJ227" i="3" s="1"/>
  <c r="DH227" i="3"/>
  <c r="DG227" i="3"/>
  <c r="DI227" i="3"/>
  <c r="DG225" i="3"/>
  <c r="DH225" i="3"/>
  <c r="DF225" i="3"/>
  <c r="DJ225" i="3" s="1"/>
  <c r="DI225" i="3"/>
  <c r="DF290" i="3"/>
  <c r="DI290" i="3"/>
  <c r="DJ290" i="3" s="1"/>
  <c r="DG290" i="3"/>
  <c r="DH290" i="3"/>
  <c r="DF19" i="3"/>
  <c r="DG19" i="3"/>
  <c r="DJ19" i="3" s="1"/>
  <c r="DH19" i="3"/>
  <c r="DI19" i="3"/>
  <c r="GM34" i="1"/>
  <c r="GN34" i="1"/>
  <c r="DF283" i="3"/>
  <c r="DG283" i="3"/>
  <c r="DJ283" i="3" s="1"/>
  <c r="DH283" i="3"/>
  <c r="DI283" i="3"/>
  <c r="DG133" i="3"/>
  <c r="DF133" i="3"/>
  <c r="DJ133" i="3" s="1"/>
  <c r="DI133" i="3"/>
  <c r="DH133" i="3"/>
  <c r="DI179" i="3"/>
  <c r="DG179" i="3"/>
  <c r="DH179" i="3"/>
  <c r="DF179" i="3"/>
  <c r="DJ179" i="3" s="1"/>
  <c r="DF255" i="3"/>
  <c r="DJ255" i="3" s="1"/>
  <c r="DG255" i="3"/>
  <c r="DH255" i="3"/>
  <c r="DI255" i="3"/>
  <c r="CP25" i="1"/>
  <c r="O25" i="1" s="1"/>
  <c r="CZ24" i="1"/>
  <c r="Y24" i="1" s="1"/>
  <c r="S22" i="6" s="1"/>
  <c r="I27" i="6" s="1"/>
  <c r="CY24" i="1"/>
  <c r="X24" i="1" s="1"/>
  <c r="Q22" i="6" s="1"/>
  <c r="I26" i="6" s="1"/>
  <c r="H30" i="6" s="1"/>
  <c r="GN60" i="1"/>
  <c r="GM60" i="1"/>
  <c r="GP39" i="1"/>
  <c r="GM39" i="1"/>
  <c r="CZ58" i="1"/>
  <c r="Y58" i="1" s="1"/>
  <c r="S136" i="6" s="1"/>
  <c r="CY58" i="1"/>
  <c r="X58" i="1" s="1"/>
  <c r="Q136" i="6" s="1"/>
  <c r="DI155" i="3"/>
  <c r="DF155" i="3"/>
  <c r="DG155" i="3"/>
  <c r="DJ155" i="3" s="1"/>
  <c r="DH155" i="3"/>
  <c r="GM46" i="1"/>
  <c r="GP46" i="1"/>
  <c r="DF51" i="3"/>
  <c r="DG51" i="3"/>
  <c r="DI51" i="3"/>
  <c r="DJ51" i="3" s="1"/>
  <c r="DH51" i="3"/>
  <c r="CP61" i="1"/>
  <c r="O61" i="1" s="1"/>
  <c r="DG105" i="3"/>
  <c r="DH105" i="3"/>
  <c r="DI105" i="3"/>
  <c r="DF105" i="3"/>
  <c r="DJ105" i="3" s="1"/>
  <c r="V65" i="1"/>
  <c r="DI119" i="3"/>
  <c r="DG119" i="3"/>
  <c r="DF119" i="3"/>
  <c r="DJ119" i="3" s="1"/>
  <c r="DH119" i="3"/>
  <c r="GM99" i="1"/>
  <c r="GN99" i="1"/>
  <c r="GM79" i="1"/>
  <c r="GN79" i="1"/>
  <c r="CY95" i="1"/>
  <c r="X95" i="1" s="1"/>
  <c r="R229" i="6" s="1"/>
  <c r="CZ95" i="1"/>
  <c r="Y95" i="1" s="1"/>
  <c r="T229" i="6" s="1"/>
  <c r="K233" i="6" s="1"/>
  <c r="DG226" i="3"/>
  <c r="DI226" i="3"/>
  <c r="DF226" i="3"/>
  <c r="DJ226" i="3" s="1"/>
  <c r="DH226" i="3"/>
  <c r="Q62" i="1"/>
  <c r="R62" i="1"/>
  <c r="GX62" i="1"/>
  <c r="S62" i="1"/>
  <c r="V62" i="1"/>
  <c r="AI171" i="1" s="1"/>
  <c r="DG82" i="3"/>
  <c r="DF82" i="3"/>
  <c r="DJ82" i="3" s="1"/>
  <c r="DH82" i="3"/>
  <c r="DI82" i="3"/>
  <c r="DI199" i="3"/>
  <c r="DF199" i="3"/>
  <c r="DJ199" i="3" s="1"/>
  <c r="DH199" i="3"/>
  <c r="DG199" i="3"/>
  <c r="DG234" i="3"/>
  <c r="DJ234" i="3" s="1"/>
  <c r="DI234" i="3"/>
  <c r="DF234" i="3"/>
  <c r="DH234" i="3"/>
  <c r="GN88" i="1"/>
  <c r="DF358" i="3"/>
  <c r="DJ358" i="3" s="1"/>
  <c r="DH358" i="3"/>
  <c r="DG358" i="3"/>
  <c r="DI358" i="3"/>
  <c r="DI291" i="3"/>
  <c r="DH291" i="3"/>
  <c r="DF291" i="3"/>
  <c r="DG291" i="3"/>
  <c r="DJ291" i="3" s="1"/>
  <c r="DF271" i="3"/>
  <c r="DJ271" i="3" s="1"/>
  <c r="DG271" i="3"/>
  <c r="DH271" i="3"/>
  <c r="DI271" i="3"/>
  <c r="DG301" i="3"/>
  <c r="DF301" i="3"/>
  <c r="DJ301" i="3" s="1"/>
  <c r="DH301" i="3"/>
  <c r="DI301" i="3"/>
  <c r="DI379" i="3"/>
  <c r="DJ379" i="3" s="1"/>
  <c r="DG379" i="3"/>
  <c r="DH379" i="3"/>
  <c r="DF379" i="3"/>
  <c r="T101" i="1"/>
  <c r="W101" i="1"/>
  <c r="GM108" i="1"/>
  <c r="GN108" i="1"/>
  <c r="DF287" i="3"/>
  <c r="DJ287" i="3" s="1"/>
  <c r="DI287" i="3"/>
  <c r="DG287" i="3"/>
  <c r="DH287" i="3"/>
  <c r="GM135" i="1"/>
  <c r="GN135" i="1"/>
  <c r="DI363" i="3"/>
  <c r="DG363" i="3"/>
  <c r="DH363" i="3"/>
  <c r="DF363" i="3"/>
  <c r="DJ363" i="3" s="1"/>
  <c r="GN136" i="1"/>
  <c r="GM136" i="1"/>
  <c r="DF314" i="3"/>
  <c r="DG314" i="3"/>
  <c r="DJ314" i="3" s="1"/>
  <c r="DI314" i="3"/>
  <c r="DH314" i="3"/>
  <c r="CY111" i="1"/>
  <c r="X111" i="1" s="1"/>
  <c r="CZ111" i="1"/>
  <c r="Y111" i="1" s="1"/>
  <c r="T254" i="6" s="1"/>
  <c r="GM150" i="1"/>
  <c r="GN150" i="1"/>
  <c r="DG377" i="3"/>
  <c r="DJ377" i="3" s="1"/>
  <c r="DF377" i="3"/>
  <c r="DI377" i="3"/>
  <c r="DH377" i="3"/>
  <c r="GX137" i="1"/>
  <c r="U137" i="1"/>
  <c r="Q151" i="1"/>
  <c r="S151" i="1"/>
  <c r="U151" i="1"/>
  <c r="AX22" i="1"/>
  <c r="F178" i="1"/>
  <c r="AX204" i="1"/>
  <c r="GM140" i="1"/>
  <c r="GN140" i="1"/>
  <c r="DI371" i="3"/>
  <c r="DG371" i="3"/>
  <c r="DF371" i="3"/>
  <c r="DJ371" i="3" s="1"/>
  <c r="DH371" i="3"/>
  <c r="EL22" i="1"/>
  <c r="P189" i="1"/>
  <c r="U16" i="2" s="1"/>
  <c r="U18" i="2" s="1"/>
  <c r="EL204" i="1"/>
  <c r="V167" i="1"/>
  <c r="W167" i="1"/>
  <c r="DF49" i="3"/>
  <c r="DG49" i="3"/>
  <c r="DH49" i="3"/>
  <c r="DI49" i="3"/>
  <c r="DJ49" i="3" s="1"/>
  <c r="DF75" i="3"/>
  <c r="DH75" i="3"/>
  <c r="DI75" i="3"/>
  <c r="DG75" i="3"/>
  <c r="DJ75" i="3" s="1"/>
  <c r="DH172" i="3"/>
  <c r="DG172" i="3"/>
  <c r="DJ172" i="3" s="1"/>
  <c r="DI172" i="3"/>
  <c r="DF172" i="3"/>
  <c r="DH81" i="3"/>
  <c r="DF81" i="3"/>
  <c r="DJ81" i="3" s="1"/>
  <c r="DI81" i="3"/>
  <c r="DG81" i="3"/>
  <c r="DF24" i="3"/>
  <c r="DG24" i="3"/>
  <c r="DJ24" i="3" s="1"/>
  <c r="DH24" i="3"/>
  <c r="DI24" i="3"/>
  <c r="DI111" i="3"/>
  <c r="DF111" i="3"/>
  <c r="DG111" i="3"/>
  <c r="DJ111" i="3" s="1"/>
  <c r="DH111" i="3"/>
  <c r="DH253" i="3"/>
  <c r="DG253" i="3"/>
  <c r="DF253" i="3"/>
  <c r="DI253" i="3"/>
  <c r="DJ253" i="3" s="1"/>
  <c r="DH332" i="3"/>
  <c r="DG332" i="3"/>
  <c r="DJ332" i="3" s="1"/>
  <c r="DF332" i="3"/>
  <c r="DI332" i="3"/>
  <c r="DH140" i="3"/>
  <c r="DI140" i="3"/>
  <c r="DG140" i="3"/>
  <c r="DF140" i="3"/>
  <c r="DJ140" i="3" s="1"/>
  <c r="DI276" i="3"/>
  <c r="DH276" i="3"/>
  <c r="DF276" i="3"/>
  <c r="DJ276" i="3" s="1"/>
  <c r="DG276" i="3"/>
  <c r="DI260" i="3"/>
  <c r="DH260" i="3"/>
  <c r="DG260" i="3"/>
  <c r="DF260" i="3"/>
  <c r="DJ260" i="3" s="1"/>
  <c r="DH356" i="3"/>
  <c r="DG356" i="3"/>
  <c r="DJ356" i="3" s="1"/>
  <c r="DI356" i="3"/>
  <c r="DF356" i="3"/>
  <c r="DH228" i="3"/>
  <c r="DI228" i="3"/>
  <c r="DF228" i="3"/>
  <c r="DJ228" i="3" s="1"/>
  <c r="DG228" i="3"/>
  <c r="DF229" i="3"/>
  <c r="DJ229" i="3" s="1"/>
  <c r="DH229" i="3"/>
  <c r="DG229" i="3"/>
  <c r="DI229" i="3"/>
  <c r="DF306" i="3"/>
  <c r="DJ306" i="3" s="1"/>
  <c r="DI306" i="3"/>
  <c r="DG306" i="3"/>
  <c r="DH306" i="3"/>
  <c r="DG20" i="3"/>
  <c r="DJ20" i="3" s="1"/>
  <c r="DH20" i="3"/>
  <c r="DI20" i="3"/>
  <c r="DF20" i="3"/>
  <c r="DI34" i="3"/>
  <c r="DF34" i="3"/>
  <c r="DG34" i="3"/>
  <c r="DJ34" i="3" s="1"/>
  <c r="DH34" i="3"/>
  <c r="DI319" i="3"/>
  <c r="DF319" i="3"/>
  <c r="DG319" i="3"/>
  <c r="DJ319" i="3" s="1"/>
  <c r="DH319" i="3"/>
  <c r="DF138" i="3"/>
  <c r="DJ138" i="3" s="1"/>
  <c r="DG138" i="3"/>
  <c r="DH138" i="3"/>
  <c r="DI138" i="3"/>
  <c r="DF174" i="3"/>
  <c r="DJ174" i="3" s="1"/>
  <c r="DH174" i="3"/>
  <c r="DG174" i="3"/>
  <c r="DI174" i="3"/>
  <c r="DF267" i="3"/>
  <c r="DJ267" i="3" s="1"/>
  <c r="DG267" i="3"/>
  <c r="DH267" i="3"/>
  <c r="DI267" i="3"/>
  <c r="GM31" i="1"/>
  <c r="GP31" i="1"/>
  <c r="CZ61" i="1"/>
  <c r="Y61" i="1" s="1"/>
  <c r="T143" i="6" s="1"/>
  <c r="CY61" i="1"/>
  <c r="X61" i="1" s="1"/>
  <c r="R143" i="6" s="1"/>
  <c r="DF166" i="3"/>
  <c r="DJ166" i="3" s="1"/>
  <c r="DG166" i="3"/>
  <c r="DH166" i="3"/>
  <c r="DI166" i="3"/>
  <c r="DG52" i="3"/>
  <c r="DJ52" i="3" s="1"/>
  <c r="DH52" i="3"/>
  <c r="DI52" i="3"/>
  <c r="DF52" i="3"/>
  <c r="GP37" i="1"/>
  <c r="P63" i="1"/>
  <c r="CP63" i="1" s="1"/>
  <c r="O63" i="1" s="1"/>
  <c r="K149" i="6" s="1"/>
  <c r="V63" i="1"/>
  <c r="Q63" i="1"/>
  <c r="T63" i="1"/>
  <c r="DF98" i="3"/>
  <c r="DJ98" i="3" s="1"/>
  <c r="DG98" i="3"/>
  <c r="DH98" i="3"/>
  <c r="DI98" i="3"/>
  <c r="GM66" i="1"/>
  <c r="GN66" i="1"/>
  <c r="GM49" i="1"/>
  <c r="GP49" i="1"/>
  <c r="DF122" i="3"/>
  <c r="DJ122" i="3" s="1"/>
  <c r="DG122" i="3"/>
  <c r="DH122" i="3"/>
  <c r="DI122" i="3"/>
  <c r="GN74" i="1"/>
  <c r="GM74" i="1"/>
  <c r="GM102" i="1"/>
  <c r="GN102" i="1"/>
  <c r="DI84" i="3"/>
  <c r="DG84" i="3"/>
  <c r="DH84" i="3"/>
  <c r="DF84" i="3"/>
  <c r="DJ84" i="3" s="1"/>
  <c r="DF198" i="3"/>
  <c r="DG198" i="3"/>
  <c r="DJ198" i="3" s="1"/>
  <c r="DI198" i="3"/>
  <c r="DH198" i="3"/>
  <c r="DF243" i="3"/>
  <c r="DJ243" i="3" s="1"/>
  <c r="DG243" i="3"/>
  <c r="DI243" i="3"/>
  <c r="DH243" i="3"/>
  <c r="GN104" i="1"/>
  <c r="GM104" i="1"/>
  <c r="DI355" i="3"/>
  <c r="DJ355" i="3" s="1"/>
  <c r="DH355" i="3"/>
  <c r="DF355" i="3"/>
  <c r="DG355" i="3"/>
  <c r="DG309" i="3"/>
  <c r="DH309" i="3"/>
  <c r="DF309" i="3"/>
  <c r="DI309" i="3"/>
  <c r="DJ309" i="3" s="1"/>
  <c r="DG270" i="3"/>
  <c r="DI270" i="3"/>
  <c r="DH270" i="3"/>
  <c r="DF270" i="3"/>
  <c r="DJ270" i="3" s="1"/>
  <c r="DI299" i="3"/>
  <c r="DJ299" i="3" s="1"/>
  <c r="DG299" i="3"/>
  <c r="DF299" i="3"/>
  <c r="DH299" i="3"/>
  <c r="GM76" i="1"/>
  <c r="U103" i="1"/>
  <c r="CP110" i="1"/>
  <c r="O110" i="1" s="1"/>
  <c r="DG286" i="3"/>
  <c r="DI286" i="3"/>
  <c r="DF286" i="3"/>
  <c r="DJ286" i="3" s="1"/>
  <c r="DH286" i="3"/>
  <c r="DG333" i="3"/>
  <c r="DF333" i="3"/>
  <c r="DJ333" i="3" s="1"/>
  <c r="DH333" i="3"/>
  <c r="DI333" i="3"/>
  <c r="GN130" i="1"/>
  <c r="GM130" i="1"/>
  <c r="Q137" i="1"/>
  <c r="S137" i="1"/>
  <c r="DG313" i="3"/>
  <c r="DF313" i="3"/>
  <c r="DH313" i="3"/>
  <c r="DI313" i="3"/>
  <c r="DJ313" i="3" s="1"/>
  <c r="R145" i="1"/>
  <c r="DI272" i="3"/>
  <c r="DJ272" i="3" s="1"/>
  <c r="DF272" i="3"/>
  <c r="DG272" i="3"/>
  <c r="DH272" i="3"/>
  <c r="CP151" i="1"/>
  <c r="O151" i="1" s="1"/>
  <c r="K369" i="6" s="1"/>
  <c r="DI387" i="3"/>
  <c r="DG387" i="3"/>
  <c r="DF387" i="3"/>
  <c r="DJ387" i="3" s="1"/>
  <c r="DH387" i="3"/>
  <c r="GX138" i="1"/>
  <c r="AT22" i="1"/>
  <c r="F189" i="1"/>
  <c r="F16" i="2" s="1"/>
  <c r="F18" i="2" s="1"/>
  <c r="AT204" i="1"/>
  <c r="P138" i="1"/>
  <c r="CP138" i="1" s="1"/>
  <c r="O138" i="1" s="1"/>
  <c r="I331" i="6" s="1"/>
  <c r="DG373" i="3"/>
  <c r="DH373" i="3"/>
  <c r="DF373" i="3"/>
  <c r="DI373" i="3"/>
  <c r="DJ373" i="3" s="1"/>
  <c r="CY147" i="1"/>
  <c r="X147" i="1" s="1"/>
  <c r="R362" i="6" s="1"/>
  <c r="CZ147" i="1"/>
  <c r="Y147" i="1" s="1"/>
  <c r="T362" i="6" s="1"/>
  <c r="GA22" i="1"/>
  <c r="ER171" i="1"/>
  <c r="CY161" i="1"/>
  <c r="X161" i="1" s="1"/>
  <c r="CZ161" i="1"/>
  <c r="Y161" i="1" s="1"/>
  <c r="T400" i="6" s="1"/>
  <c r="K406" i="6" s="1"/>
  <c r="AQ22" i="1"/>
  <c r="AQ204" i="1"/>
  <c r="F181" i="1"/>
  <c r="DG369" i="3"/>
  <c r="DI369" i="3"/>
  <c r="DJ369" i="3" s="1"/>
  <c r="DF369" i="3"/>
  <c r="DH369" i="3"/>
  <c r="ET22" i="1"/>
  <c r="P184" i="1"/>
  <c r="ET204" i="1"/>
  <c r="T167" i="1"/>
  <c r="GM164" i="1"/>
  <c r="DF25" i="3"/>
  <c r="DG25" i="3"/>
  <c r="DJ25" i="3" s="1"/>
  <c r="DH25" i="3"/>
  <c r="DI25" i="3"/>
  <c r="DH55" i="3"/>
  <c r="DI55" i="3"/>
  <c r="DJ55" i="3" s="1"/>
  <c r="DF55" i="3"/>
  <c r="DG55" i="3"/>
  <c r="DH104" i="3"/>
  <c r="DI104" i="3"/>
  <c r="DG104" i="3"/>
  <c r="DF104" i="3"/>
  <c r="DJ104" i="3" s="1"/>
  <c r="DF158" i="3"/>
  <c r="DJ158" i="3" s="1"/>
  <c r="DI158" i="3"/>
  <c r="DG158" i="3"/>
  <c r="DH158" i="3"/>
  <c r="DH89" i="3"/>
  <c r="DI89" i="3"/>
  <c r="DJ89" i="3" s="1"/>
  <c r="DG89" i="3"/>
  <c r="DF89" i="3"/>
  <c r="DF56" i="3"/>
  <c r="DH56" i="3"/>
  <c r="DI56" i="3"/>
  <c r="DJ56" i="3" s="1"/>
  <c r="DG56" i="3"/>
  <c r="DH164" i="3"/>
  <c r="DF164" i="3"/>
  <c r="DJ164" i="3" s="1"/>
  <c r="DG164" i="3"/>
  <c r="DI164" i="3"/>
  <c r="DH269" i="3"/>
  <c r="DG269" i="3"/>
  <c r="DI269" i="3"/>
  <c r="DF269" i="3"/>
  <c r="DJ269" i="3" s="1"/>
  <c r="DH23" i="3"/>
  <c r="DI23" i="3"/>
  <c r="DF23" i="3"/>
  <c r="DG23" i="3"/>
  <c r="DJ23" i="3" s="1"/>
  <c r="DF21" i="3"/>
  <c r="DG21" i="3"/>
  <c r="DJ21" i="3" s="1"/>
  <c r="DH21" i="3"/>
  <c r="DI21" i="3"/>
  <c r="DI88" i="3"/>
  <c r="DF88" i="3"/>
  <c r="DJ88" i="3" s="1"/>
  <c r="DG88" i="3"/>
  <c r="DH88" i="3"/>
  <c r="DH196" i="3"/>
  <c r="DF196" i="3"/>
  <c r="DJ196" i="3" s="1"/>
  <c r="DG196" i="3"/>
  <c r="DI196" i="3"/>
  <c r="DF71" i="3"/>
  <c r="DH71" i="3"/>
  <c r="DI71" i="3"/>
  <c r="DJ71" i="3" s="1"/>
  <c r="DG71" i="3"/>
  <c r="DI76" i="3"/>
  <c r="DG76" i="3"/>
  <c r="DJ76" i="3" s="1"/>
  <c r="DH76" i="3"/>
  <c r="DF76" i="3"/>
  <c r="DH160" i="3"/>
  <c r="DG160" i="3"/>
  <c r="DI160" i="3"/>
  <c r="DF160" i="3"/>
  <c r="DJ160" i="3" s="1"/>
  <c r="DH285" i="3"/>
  <c r="DG285" i="3"/>
  <c r="DF285" i="3"/>
  <c r="DJ285" i="3" s="1"/>
  <c r="DI285" i="3"/>
  <c r="DH364" i="3"/>
  <c r="DF364" i="3"/>
  <c r="DJ364" i="3" s="1"/>
  <c r="DG364" i="3"/>
  <c r="DI364" i="3"/>
  <c r="DI159" i="3"/>
  <c r="DF159" i="3"/>
  <c r="DJ159" i="3" s="1"/>
  <c r="DH159" i="3"/>
  <c r="DG159" i="3"/>
  <c r="DH277" i="3"/>
  <c r="DG277" i="3"/>
  <c r="DI277" i="3"/>
  <c r="DF277" i="3"/>
  <c r="DJ277" i="3" s="1"/>
  <c r="DH372" i="3"/>
  <c r="DG372" i="3"/>
  <c r="DF372" i="3"/>
  <c r="DJ372" i="3" s="1"/>
  <c r="DI372" i="3"/>
  <c r="DG241" i="3"/>
  <c r="DH241" i="3"/>
  <c r="DF241" i="3"/>
  <c r="DJ241" i="3" s="1"/>
  <c r="DI241" i="3"/>
  <c r="DH245" i="3"/>
  <c r="DG245" i="3"/>
  <c r="DI245" i="3"/>
  <c r="DF245" i="3"/>
  <c r="DJ245" i="3" s="1"/>
  <c r="DF322" i="3"/>
  <c r="DJ322" i="3" s="1"/>
  <c r="DI322" i="3"/>
  <c r="DH322" i="3"/>
  <c r="DG322" i="3"/>
  <c r="DI215" i="3"/>
  <c r="DF215" i="3"/>
  <c r="DG215" i="3"/>
  <c r="DJ215" i="3" s="1"/>
  <c r="DH215" i="3"/>
  <c r="DF35" i="3"/>
  <c r="DG35" i="3"/>
  <c r="DJ35" i="3" s="1"/>
  <c r="DH35" i="3"/>
  <c r="DI35" i="3"/>
  <c r="DF382" i="3"/>
  <c r="DJ382" i="3" s="1"/>
  <c r="DG382" i="3"/>
  <c r="DI382" i="3"/>
  <c r="DH382" i="3"/>
  <c r="DF318" i="3"/>
  <c r="DG318" i="3"/>
  <c r="DH318" i="3"/>
  <c r="DI318" i="3"/>
  <c r="DJ318" i="3" s="1"/>
  <c r="DG137" i="3"/>
  <c r="DF137" i="3"/>
  <c r="DJ137" i="3" s="1"/>
  <c r="DI137" i="3"/>
  <c r="DH137" i="3"/>
  <c r="DF170" i="3"/>
  <c r="DG170" i="3"/>
  <c r="DJ170" i="3" s="1"/>
  <c r="DH170" i="3"/>
  <c r="DI170" i="3"/>
  <c r="DI335" i="3"/>
  <c r="DJ335" i="3" s="1"/>
  <c r="DF335" i="3"/>
  <c r="DG335" i="3"/>
  <c r="DH335" i="3"/>
  <c r="CZ29" i="1"/>
  <c r="Y29" i="1" s="1"/>
  <c r="T38" i="6" s="1"/>
  <c r="CY29" i="1"/>
  <c r="X29" i="1" s="1"/>
  <c r="R38" i="6" s="1"/>
  <c r="CP30" i="1"/>
  <c r="O30" i="1" s="1"/>
  <c r="S65" i="1"/>
  <c r="GM69" i="1"/>
  <c r="GN69" i="1"/>
  <c r="DI151" i="3"/>
  <c r="DJ151" i="3" s="1"/>
  <c r="DG151" i="3"/>
  <c r="DF151" i="3"/>
  <c r="DH151" i="3"/>
  <c r="CZ48" i="1"/>
  <c r="Y48" i="1" s="1"/>
  <c r="S100" i="6" s="1"/>
  <c r="CY48" i="1"/>
  <c r="X48" i="1" s="1"/>
  <c r="CP33" i="1"/>
  <c r="O33" i="1" s="1"/>
  <c r="GN42" i="1"/>
  <c r="GM42" i="1"/>
  <c r="CZ45" i="1"/>
  <c r="Y45" i="1" s="1"/>
  <c r="T90" i="6" s="1"/>
  <c r="CY45" i="1"/>
  <c r="X45" i="1" s="1"/>
  <c r="DG90" i="3"/>
  <c r="DJ90" i="3" s="1"/>
  <c r="DI90" i="3"/>
  <c r="DH90" i="3"/>
  <c r="DF90" i="3"/>
  <c r="CP62" i="1"/>
  <c r="O62" i="1" s="1"/>
  <c r="I149" i="6" s="1"/>
  <c r="CY56" i="1"/>
  <c r="X56" i="1" s="1"/>
  <c r="CZ56" i="1"/>
  <c r="Y56" i="1" s="1"/>
  <c r="S131" i="6" s="1"/>
  <c r="I138" i="6" s="1"/>
  <c r="Q70" i="1"/>
  <c r="P70" i="1"/>
  <c r="T70" i="1"/>
  <c r="DF114" i="3"/>
  <c r="DJ114" i="3" s="1"/>
  <c r="DH114" i="3"/>
  <c r="DG114" i="3"/>
  <c r="DI114" i="3"/>
  <c r="GX63" i="1"/>
  <c r="CY73" i="1"/>
  <c r="X73" i="1" s="1"/>
  <c r="R171" i="6" s="1"/>
  <c r="K176" i="6" s="1"/>
  <c r="CZ73" i="1"/>
  <c r="Y73" i="1" s="1"/>
  <c r="CP95" i="1"/>
  <c r="O95" i="1" s="1"/>
  <c r="V101" i="1"/>
  <c r="Q64" i="1"/>
  <c r="GX64" i="1"/>
  <c r="R64" i="1"/>
  <c r="T64" i="1"/>
  <c r="AG171" i="1" s="1"/>
  <c r="DF79" i="3"/>
  <c r="DJ79" i="3" s="1"/>
  <c r="DH79" i="3"/>
  <c r="DI79" i="3"/>
  <c r="DG79" i="3"/>
  <c r="DG200" i="3"/>
  <c r="DI200" i="3"/>
  <c r="DF200" i="3"/>
  <c r="DJ200" i="3" s="1"/>
  <c r="DH200" i="3"/>
  <c r="DF230" i="3"/>
  <c r="DG230" i="3"/>
  <c r="DH230" i="3"/>
  <c r="DI230" i="3"/>
  <c r="DJ230" i="3" s="1"/>
  <c r="S64" i="1"/>
  <c r="GN94" i="1"/>
  <c r="GM94" i="1"/>
  <c r="GX103" i="1"/>
  <c r="DF310" i="3"/>
  <c r="DJ310" i="3" s="1"/>
  <c r="DH310" i="3"/>
  <c r="DG310" i="3"/>
  <c r="DI310" i="3"/>
  <c r="DI268" i="3"/>
  <c r="DG268" i="3"/>
  <c r="DH268" i="3"/>
  <c r="DF268" i="3"/>
  <c r="DJ268" i="3" s="1"/>
  <c r="W145" i="1"/>
  <c r="P145" i="1"/>
  <c r="Q145" i="1"/>
  <c r="S145" i="1"/>
  <c r="CY115" i="1"/>
  <c r="X115" i="1" s="1"/>
  <c r="CZ115" i="1"/>
  <c r="Y115" i="1" s="1"/>
  <c r="T266" i="6" s="1"/>
  <c r="K273" i="6" s="1"/>
  <c r="W103" i="1"/>
  <c r="GM124" i="1"/>
  <c r="GN124" i="1"/>
  <c r="DI284" i="3"/>
  <c r="DG284" i="3"/>
  <c r="DF284" i="3"/>
  <c r="DJ284" i="3" s="1"/>
  <c r="DH284" i="3"/>
  <c r="DF330" i="3"/>
  <c r="DG330" i="3"/>
  <c r="DJ330" i="3" s="1"/>
  <c r="DI330" i="3"/>
  <c r="DH330" i="3"/>
  <c r="Q131" i="1"/>
  <c r="CP131" i="1" s="1"/>
  <c r="O131" i="1" s="1"/>
  <c r="K307" i="6" s="1"/>
  <c r="S131" i="1"/>
  <c r="DI315" i="3"/>
  <c r="DG315" i="3"/>
  <c r="DF315" i="3"/>
  <c r="DJ315" i="3" s="1"/>
  <c r="DH315" i="3"/>
  <c r="U107" i="1"/>
  <c r="CZ113" i="1"/>
  <c r="Y113" i="1" s="1"/>
  <c r="T259" i="6" s="1"/>
  <c r="CY113" i="1"/>
  <c r="X113" i="1" s="1"/>
  <c r="DF279" i="3"/>
  <c r="DJ279" i="3" s="1"/>
  <c r="DH279" i="3"/>
  <c r="DI279" i="3"/>
  <c r="DG279" i="3"/>
  <c r="DG385" i="3"/>
  <c r="DJ385" i="3" s="1"/>
  <c r="DI385" i="3"/>
  <c r="DF385" i="3"/>
  <c r="DH385" i="3"/>
  <c r="BB22" i="1"/>
  <c r="F184" i="1"/>
  <c r="BB204" i="1"/>
  <c r="U145" i="1"/>
  <c r="DF374" i="3"/>
  <c r="DH374" i="3"/>
  <c r="DG374" i="3"/>
  <c r="DJ374" i="3" s="1"/>
  <c r="DI374" i="3"/>
  <c r="W137" i="1"/>
  <c r="R149" i="1"/>
  <c r="S149" i="1"/>
  <c r="Q149" i="1"/>
  <c r="GN148" i="1"/>
  <c r="GM148" i="1"/>
  <c r="U131" i="1"/>
  <c r="CP166" i="1"/>
  <c r="O166" i="1" s="1"/>
  <c r="I416" i="6" s="1"/>
  <c r="CP147" i="1"/>
  <c r="O147" i="1" s="1"/>
  <c r="CZ165" i="1"/>
  <c r="Y165" i="1" s="1"/>
  <c r="T410" i="6" s="1"/>
  <c r="CY165" i="1"/>
  <c r="X165" i="1" s="1"/>
  <c r="T149" i="1"/>
  <c r="W159" i="1"/>
  <c r="GX159" i="1"/>
  <c r="K291" i="6" l="1"/>
  <c r="O374" i="6"/>
  <c r="H215" i="6"/>
  <c r="O264" i="6"/>
  <c r="O252" i="6"/>
  <c r="GM113" i="1"/>
  <c r="R259" i="6"/>
  <c r="CP145" i="1"/>
  <c r="O145" i="1" s="1"/>
  <c r="K355" i="6" s="1"/>
  <c r="GM73" i="1"/>
  <c r="T171" i="6"/>
  <c r="K177" i="6" s="1"/>
  <c r="J180" i="6" s="1"/>
  <c r="CP70" i="1"/>
  <c r="O70" i="1" s="1"/>
  <c r="I164" i="6" s="1"/>
  <c r="K261" i="6"/>
  <c r="EB171" i="1"/>
  <c r="EB22" i="1" s="1"/>
  <c r="CP159" i="1"/>
  <c r="O159" i="1" s="1"/>
  <c r="K394" i="6" s="1"/>
  <c r="CP101" i="1"/>
  <c r="O101" i="1" s="1"/>
  <c r="K243" i="6" s="1"/>
  <c r="GK155" i="1"/>
  <c r="V382" i="6"/>
  <c r="GN142" i="1"/>
  <c r="Q349" i="6"/>
  <c r="I356" i="6" s="1"/>
  <c r="GM67" i="1"/>
  <c r="R157" i="6"/>
  <c r="K138" i="6"/>
  <c r="GK65" i="1"/>
  <c r="V150" i="6"/>
  <c r="CY166" i="1"/>
  <c r="X166" i="1" s="1"/>
  <c r="Q416" i="6" s="1"/>
  <c r="I417" i="6" s="1"/>
  <c r="CZ166" i="1"/>
  <c r="Y166" i="1" s="1"/>
  <c r="S416" i="6" s="1"/>
  <c r="I418" i="6" s="1"/>
  <c r="GK159" i="1"/>
  <c r="V394" i="6"/>
  <c r="P347" i="6"/>
  <c r="P80" i="6"/>
  <c r="GM144" i="1"/>
  <c r="GN144" i="1"/>
  <c r="J283" i="6"/>
  <c r="CP123" i="1"/>
  <c r="O123" i="1" s="1"/>
  <c r="H408" i="6"/>
  <c r="K202" i="6"/>
  <c r="O80" i="6"/>
  <c r="H80" i="6"/>
  <c r="O30" i="6"/>
  <c r="H374" i="6"/>
  <c r="V294" i="6"/>
  <c r="GK127" i="1"/>
  <c r="O215" i="6"/>
  <c r="H252" i="6"/>
  <c r="H360" i="6"/>
  <c r="GM122" i="1"/>
  <c r="K225" i="6"/>
  <c r="P227" i="6" s="1"/>
  <c r="P129" i="6"/>
  <c r="H113" i="6"/>
  <c r="P30" i="6"/>
  <c r="GK149" i="1"/>
  <c r="V368" i="6"/>
  <c r="GM165" i="1"/>
  <c r="R410" i="6"/>
  <c r="GM115" i="1"/>
  <c r="R266" i="6"/>
  <c r="K272" i="6" s="1"/>
  <c r="CP64" i="1"/>
  <c r="O64" i="1" s="1"/>
  <c r="I150" i="6" s="1"/>
  <c r="GN45" i="1"/>
  <c r="R90" i="6"/>
  <c r="GN111" i="1"/>
  <c r="R254" i="6"/>
  <c r="CJ171" i="1"/>
  <c r="CJ22" i="1" s="1"/>
  <c r="K232" i="6"/>
  <c r="GN92" i="1"/>
  <c r="Q222" i="6"/>
  <c r="I223" i="6" s="1"/>
  <c r="K213" i="6"/>
  <c r="K137" i="6"/>
  <c r="J141" i="6" s="1"/>
  <c r="GK167" i="1"/>
  <c r="V416" i="6"/>
  <c r="K419" i="6" s="1"/>
  <c r="GM133" i="1"/>
  <c r="GN133" i="1"/>
  <c r="J194" i="6"/>
  <c r="K372" i="6"/>
  <c r="H312" i="6"/>
  <c r="O312" i="6"/>
  <c r="K385" i="6"/>
  <c r="K153" i="6"/>
  <c r="H387" i="6"/>
  <c r="GK63" i="1"/>
  <c r="V149" i="6"/>
  <c r="CY123" i="1"/>
  <c r="X123" i="1" s="1"/>
  <c r="R292" i="6" s="1"/>
  <c r="CZ123" i="1"/>
  <c r="Y123" i="1" s="1"/>
  <c r="T292" i="6" s="1"/>
  <c r="O299" i="6"/>
  <c r="H299" i="6"/>
  <c r="I192" i="6"/>
  <c r="O194" i="6" s="1"/>
  <c r="GN83" i="1"/>
  <c r="O69" i="6"/>
  <c r="H69" i="6"/>
  <c r="P324" i="6"/>
  <c r="H55" i="6"/>
  <c r="O55" i="6"/>
  <c r="K357" i="6"/>
  <c r="GB171" i="1"/>
  <c r="GP48" i="1"/>
  <c r="Q100" i="6"/>
  <c r="GK145" i="1"/>
  <c r="V355" i="6"/>
  <c r="K358" i="6" s="1"/>
  <c r="DZ171" i="1"/>
  <c r="DZ22" i="1" s="1"/>
  <c r="GK62" i="1"/>
  <c r="U149" i="6"/>
  <c r="I153" i="6" s="1"/>
  <c r="GM89" i="1"/>
  <c r="GM53" i="1"/>
  <c r="R115" i="6"/>
  <c r="K118" i="6" s="1"/>
  <c r="J121" i="6" s="1"/>
  <c r="GM51" i="1"/>
  <c r="R104" i="6"/>
  <c r="K109" i="6" s="1"/>
  <c r="K333" i="6"/>
  <c r="GM87" i="1"/>
  <c r="R206" i="6"/>
  <c r="GN68" i="1"/>
  <c r="Q163" i="6"/>
  <c r="I165" i="6" s="1"/>
  <c r="GK131" i="1"/>
  <c r="V307" i="6"/>
  <c r="K310" i="6" s="1"/>
  <c r="GK138" i="1"/>
  <c r="U331" i="6"/>
  <c r="K190" i="6"/>
  <c r="P194" i="6" s="1"/>
  <c r="I358" i="6"/>
  <c r="O360" i="6" s="1"/>
  <c r="P121" i="6"/>
  <c r="CY121" i="1"/>
  <c r="X121" i="1" s="1"/>
  <c r="R291" i="6" s="1"/>
  <c r="CZ121" i="1"/>
  <c r="Y121" i="1" s="1"/>
  <c r="T291" i="6" s="1"/>
  <c r="K296" i="6" s="1"/>
  <c r="GM116" i="1"/>
  <c r="GN116" i="1"/>
  <c r="GM118" i="1"/>
  <c r="GN118" i="1"/>
  <c r="K201" i="6"/>
  <c r="J204" i="6" s="1"/>
  <c r="H204" i="6"/>
  <c r="H429" i="6"/>
  <c r="I167" i="6"/>
  <c r="K250" i="6"/>
  <c r="J55" i="6"/>
  <c r="GN93" i="1"/>
  <c r="DX171" i="1"/>
  <c r="DX22" i="1" s="1"/>
  <c r="GK64" i="1"/>
  <c r="U150" i="6"/>
  <c r="GM56" i="1"/>
  <c r="Q131" i="6"/>
  <c r="I137" i="6" s="1"/>
  <c r="GM161" i="1"/>
  <c r="R400" i="6"/>
  <c r="K405" i="6" s="1"/>
  <c r="P408" i="6" s="1"/>
  <c r="DV171" i="1"/>
  <c r="DV22" i="1" s="1"/>
  <c r="GK137" i="1"/>
  <c r="V330" i="6"/>
  <c r="GM97" i="1"/>
  <c r="R231" i="6"/>
  <c r="GK101" i="1"/>
  <c r="V243" i="6"/>
  <c r="GN89" i="1"/>
  <c r="R211" i="6"/>
  <c r="CP103" i="1"/>
  <c r="O103" i="1" s="1"/>
  <c r="K244" i="6" s="1"/>
  <c r="GN59" i="1"/>
  <c r="R136" i="6"/>
  <c r="GM129" i="1"/>
  <c r="R301" i="6"/>
  <c r="GK107" i="1"/>
  <c r="GM107" i="1" s="1"/>
  <c r="V246" i="6"/>
  <c r="GM71" i="1"/>
  <c r="R164" i="6"/>
  <c r="GP38" i="1"/>
  <c r="Q67" i="6"/>
  <c r="K166" i="6"/>
  <c r="H398" i="6"/>
  <c r="O398" i="6"/>
  <c r="H235" i="6"/>
  <c r="O235" i="6"/>
  <c r="O129" i="6"/>
  <c r="H129" i="6"/>
  <c r="J408" i="6"/>
  <c r="V292" i="6"/>
  <c r="K297" i="6" s="1"/>
  <c r="GK123" i="1"/>
  <c r="P141" i="6"/>
  <c r="I262" i="6"/>
  <c r="H264" i="6" s="1"/>
  <c r="H94" i="6"/>
  <c r="O94" i="6"/>
  <c r="AG22" i="1"/>
  <c r="T171" i="1"/>
  <c r="AJ22" i="1"/>
  <c r="W171" i="1"/>
  <c r="AI22" i="1"/>
  <c r="V171" i="1"/>
  <c r="GB22" i="1"/>
  <c r="ES171" i="1"/>
  <c r="GN70" i="1"/>
  <c r="AD171" i="1"/>
  <c r="ET18" i="1"/>
  <c r="P217" i="1"/>
  <c r="AQ18" i="1"/>
  <c r="F214" i="1"/>
  <c r="EA171" i="1"/>
  <c r="AO18" i="1"/>
  <c r="F208" i="1"/>
  <c r="EG18" i="1"/>
  <c r="P208" i="1"/>
  <c r="CP137" i="1"/>
  <c r="O137" i="1" s="1"/>
  <c r="K330" i="6" s="1"/>
  <c r="GM92" i="1"/>
  <c r="GM57" i="1"/>
  <c r="GN57" i="1"/>
  <c r="GN112" i="1"/>
  <c r="GM112" i="1"/>
  <c r="GN56" i="1"/>
  <c r="GN24" i="1"/>
  <c r="GM142" i="1"/>
  <c r="GM111" i="1"/>
  <c r="GM59" i="1"/>
  <c r="GN67" i="1"/>
  <c r="GN129" i="1"/>
  <c r="GN73" i="1"/>
  <c r="AC171" i="1"/>
  <c r="EI18" i="1"/>
  <c r="P214" i="1"/>
  <c r="CY103" i="1"/>
  <c r="X103" i="1" s="1"/>
  <c r="CZ103" i="1"/>
  <c r="Y103" i="1" s="1"/>
  <c r="T244" i="6" s="1"/>
  <c r="DW171" i="1"/>
  <c r="GM117" i="1"/>
  <c r="GN117" i="1"/>
  <c r="GM24" i="1"/>
  <c r="GN53" i="1"/>
  <c r="GP30" i="1"/>
  <c r="GM30" i="1"/>
  <c r="DU171" i="1"/>
  <c r="CY159" i="1"/>
  <c r="X159" i="1" s="1"/>
  <c r="CZ159" i="1"/>
  <c r="Y159" i="1" s="1"/>
  <c r="T394" i="6" s="1"/>
  <c r="K396" i="6" s="1"/>
  <c r="GN97" i="1"/>
  <c r="GM75" i="1"/>
  <c r="GN75" i="1"/>
  <c r="GP29" i="1"/>
  <c r="FV171" i="1" s="1"/>
  <c r="BC18" i="1"/>
  <c r="F220" i="1"/>
  <c r="GN58" i="1"/>
  <c r="GM58" i="1"/>
  <c r="GM35" i="1"/>
  <c r="GN35" i="1"/>
  <c r="EH18" i="1"/>
  <c r="P213" i="1"/>
  <c r="GM156" i="1"/>
  <c r="GN156" i="1"/>
  <c r="CY167" i="1"/>
  <c r="X167" i="1" s="1"/>
  <c r="CZ167" i="1"/>
  <c r="Y167" i="1" s="1"/>
  <c r="T416" i="6" s="1"/>
  <c r="K418" i="6" s="1"/>
  <c r="EV18" i="1"/>
  <c r="P229" i="1"/>
  <c r="CY151" i="1"/>
  <c r="X151" i="1" s="1"/>
  <c r="CZ151" i="1"/>
  <c r="Y151" i="1" s="1"/>
  <c r="T369" i="6" s="1"/>
  <c r="GM25" i="1"/>
  <c r="GN25" i="1"/>
  <c r="CZ101" i="1"/>
  <c r="Y101" i="1" s="1"/>
  <c r="T243" i="6" s="1"/>
  <c r="K249" i="6" s="1"/>
  <c r="CY101" i="1"/>
  <c r="X101" i="1" s="1"/>
  <c r="GM29" i="1"/>
  <c r="CY138" i="1"/>
  <c r="X138" i="1" s="1"/>
  <c r="CZ138" i="1"/>
  <c r="Y138" i="1" s="1"/>
  <c r="S331" i="6" s="1"/>
  <c r="I333" i="6" s="1"/>
  <c r="CP65" i="1"/>
  <c r="O65" i="1" s="1"/>
  <c r="K150" i="6" s="1"/>
  <c r="GN115" i="1"/>
  <c r="GN161" i="1"/>
  <c r="GM166" i="1"/>
  <c r="GN166" i="1"/>
  <c r="BB18" i="1"/>
  <c r="F217" i="1"/>
  <c r="CZ64" i="1"/>
  <c r="Y64" i="1" s="1"/>
  <c r="S150" i="6" s="1"/>
  <c r="CY64" i="1"/>
  <c r="X64" i="1" s="1"/>
  <c r="CY145" i="1"/>
  <c r="X145" i="1" s="1"/>
  <c r="CZ145" i="1"/>
  <c r="Y145" i="1" s="1"/>
  <c r="T355" i="6" s="1"/>
  <c r="ER22" i="1"/>
  <c r="ER204" i="1"/>
  <c r="P182" i="1"/>
  <c r="GM61" i="1"/>
  <c r="GN61" i="1"/>
  <c r="GN41" i="1"/>
  <c r="GM41" i="1"/>
  <c r="CP155" i="1"/>
  <c r="O155" i="1" s="1"/>
  <c r="GM100" i="1"/>
  <c r="GN100" i="1"/>
  <c r="CZ107" i="1"/>
  <c r="Y107" i="1" s="1"/>
  <c r="T246" i="6" s="1"/>
  <c r="CY107" i="1"/>
  <c r="X107" i="1" s="1"/>
  <c r="R246" i="6" s="1"/>
  <c r="GN113" i="1"/>
  <c r="GN87" i="1"/>
  <c r="GM68" i="1"/>
  <c r="CY149" i="1"/>
  <c r="X149" i="1" s="1"/>
  <c r="R368" i="6" s="1"/>
  <c r="CZ149" i="1"/>
  <c r="Y149" i="1" s="1"/>
  <c r="T368" i="6" s="1"/>
  <c r="K371" i="6" s="1"/>
  <c r="GN147" i="1"/>
  <c r="GM147" i="1"/>
  <c r="CY131" i="1"/>
  <c r="X131" i="1" s="1"/>
  <c r="CZ131" i="1"/>
  <c r="Y131" i="1" s="1"/>
  <c r="T307" i="6" s="1"/>
  <c r="K309" i="6" s="1"/>
  <c r="GM95" i="1"/>
  <c r="GN95" i="1"/>
  <c r="AT18" i="1"/>
  <c r="F222" i="1"/>
  <c r="GM110" i="1"/>
  <c r="GN110" i="1"/>
  <c r="CY62" i="1"/>
  <c r="X62" i="1" s="1"/>
  <c r="CZ62" i="1"/>
  <c r="Y62" i="1" s="1"/>
  <c r="AP18" i="1"/>
  <c r="F213" i="1"/>
  <c r="AE171" i="1"/>
  <c r="CZ63" i="1"/>
  <c r="Y63" i="1" s="1"/>
  <c r="T149" i="6" s="1"/>
  <c r="K152" i="6" s="1"/>
  <c r="CY63" i="1"/>
  <c r="X63" i="1" s="1"/>
  <c r="GN50" i="1"/>
  <c r="GM50" i="1"/>
  <c r="GM168" i="1"/>
  <c r="GN168" i="1"/>
  <c r="CP149" i="1"/>
  <c r="O149" i="1" s="1"/>
  <c r="K368" i="6" s="1"/>
  <c r="GM114" i="1"/>
  <c r="GN114" i="1"/>
  <c r="GM45" i="1"/>
  <c r="GN165" i="1"/>
  <c r="GN33" i="1"/>
  <c r="GM33" i="1"/>
  <c r="DY171" i="1"/>
  <c r="EL18" i="1"/>
  <c r="P222" i="1"/>
  <c r="CY155" i="1"/>
  <c r="X155" i="1" s="1"/>
  <c r="R382" i="6" s="1"/>
  <c r="K383" i="6" s="1"/>
  <c r="CZ155" i="1"/>
  <c r="Y155" i="1" s="1"/>
  <c r="T382" i="6" s="1"/>
  <c r="K384" i="6" s="1"/>
  <c r="GM48" i="1"/>
  <c r="GM90" i="1"/>
  <c r="GN90" i="1"/>
  <c r="BD18" i="1"/>
  <c r="F229" i="1"/>
  <c r="EU18" i="1"/>
  <c r="P220" i="1"/>
  <c r="AH22" i="1"/>
  <c r="U171" i="1"/>
  <c r="GN71" i="1"/>
  <c r="GN51" i="1"/>
  <c r="GM38" i="1"/>
  <c r="CZ65" i="1"/>
  <c r="Y65" i="1" s="1"/>
  <c r="T150" i="6" s="1"/>
  <c r="CY65" i="1"/>
  <c r="X65" i="1" s="1"/>
  <c r="R150" i="6" s="1"/>
  <c r="CY137" i="1"/>
  <c r="X137" i="1" s="1"/>
  <c r="R330" i="6" s="1"/>
  <c r="K332" i="6" s="1"/>
  <c r="CZ137" i="1"/>
  <c r="Y137" i="1" s="1"/>
  <c r="T330" i="6" s="1"/>
  <c r="AX18" i="1"/>
  <c r="F211" i="1"/>
  <c r="AF171" i="1"/>
  <c r="AZ22" i="1"/>
  <c r="AZ204" i="1"/>
  <c r="F182" i="1"/>
  <c r="GN152" i="1"/>
  <c r="GM152" i="1"/>
  <c r="GM106" i="1"/>
  <c r="GN106" i="1"/>
  <c r="EP22" i="1"/>
  <c r="EP204" i="1"/>
  <c r="P178" i="1"/>
  <c r="GN141" i="1"/>
  <c r="GM141" i="1"/>
  <c r="AB171" i="1"/>
  <c r="P335" i="6" l="1"/>
  <c r="J335" i="6"/>
  <c r="H421" i="6"/>
  <c r="O421" i="6"/>
  <c r="GN121" i="1"/>
  <c r="ED171" i="1"/>
  <c r="H141" i="6"/>
  <c r="O141" i="6"/>
  <c r="GN107" i="1"/>
  <c r="GN151" i="1"/>
  <c r="R369" i="6"/>
  <c r="K370" i="6" s="1"/>
  <c r="GM167" i="1"/>
  <c r="R416" i="6"/>
  <c r="GM121" i="1"/>
  <c r="GN63" i="1"/>
  <c r="R149" i="6"/>
  <c r="K151" i="6" s="1"/>
  <c r="GM64" i="1"/>
  <c r="Q150" i="6"/>
  <c r="GM103" i="1"/>
  <c r="R244" i="6"/>
  <c r="DI171" i="1"/>
  <c r="AL171" i="1"/>
  <c r="Y171" i="1" s="1"/>
  <c r="S149" i="6"/>
  <c r="I152" i="6" s="1"/>
  <c r="CD171" i="1"/>
  <c r="AU171" i="1" s="1"/>
  <c r="GM70" i="1"/>
  <c r="DK171" i="1"/>
  <c r="P204" i="6"/>
  <c r="K308" i="6"/>
  <c r="H169" i="6"/>
  <c r="K417" i="6"/>
  <c r="K292" i="6"/>
  <c r="GM123" i="1"/>
  <c r="GN123" i="1"/>
  <c r="K165" i="6"/>
  <c r="P180" i="6"/>
  <c r="AK171" i="1"/>
  <c r="X171" i="1" s="1"/>
  <c r="Q149" i="6"/>
  <c r="I151" i="6" s="1"/>
  <c r="GM131" i="1"/>
  <c r="R307" i="6"/>
  <c r="DT171" i="1"/>
  <c r="DG171" i="1" s="1"/>
  <c r="K382" i="6"/>
  <c r="J387" i="6" s="1"/>
  <c r="GM138" i="1"/>
  <c r="Q331" i="6"/>
  <c r="I332" i="6" s="1"/>
  <c r="H335" i="6" s="1"/>
  <c r="GN167" i="1"/>
  <c r="GM159" i="1"/>
  <c r="R394" i="6"/>
  <c r="K395" i="6" s="1"/>
  <c r="DO171" i="1"/>
  <c r="DM171" i="1"/>
  <c r="P193" i="1" s="1"/>
  <c r="BA171" i="1"/>
  <c r="K295" i="6"/>
  <c r="P113" i="6"/>
  <c r="J113" i="6"/>
  <c r="O227" i="6"/>
  <c r="H227" i="6"/>
  <c r="K260" i="6"/>
  <c r="H194" i="6"/>
  <c r="GN145" i="1"/>
  <c r="GM145" i="1"/>
  <c r="R355" i="6"/>
  <c r="K356" i="6" s="1"/>
  <c r="K212" i="6"/>
  <c r="J276" i="6"/>
  <c r="P276" i="6"/>
  <c r="O169" i="6"/>
  <c r="GN101" i="1"/>
  <c r="R243" i="6"/>
  <c r="K248" i="6" s="1"/>
  <c r="P252" i="6" s="1"/>
  <c r="J235" i="6"/>
  <c r="P235" i="6"/>
  <c r="GM127" i="1"/>
  <c r="GN127" i="1"/>
  <c r="J227" i="6"/>
  <c r="AK22" i="1"/>
  <c r="AL22" i="1"/>
  <c r="DW22" i="1"/>
  <c r="DJ171" i="1"/>
  <c r="ED22" i="1"/>
  <c r="DQ171" i="1"/>
  <c r="V22" i="1"/>
  <c r="V204" i="1"/>
  <c r="F194" i="1"/>
  <c r="DU22" i="1"/>
  <c r="FW171" i="1"/>
  <c r="FX171" i="1"/>
  <c r="FZ171" i="1"/>
  <c r="DH171" i="1"/>
  <c r="AD22" i="1"/>
  <c r="Q171" i="1"/>
  <c r="GN159" i="1"/>
  <c r="FV22" i="1"/>
  <c r="EM171" i="1"/>
  <c r="GN62" i="1"/>
  <c r="DM22" i="1"/>
  <c r="DM204" i="1"/>
  <c r="GN64" i="1"/>
  <c r="AC22" i="1"/>
  <c r="CE171" i="1"/>
  <c r="CF171" i="1"/>
  <c r="CH171" i="1"/>
  <c r="P171" i="1"/>
  <c r="GM62" i="1"/>
  <c r="CD22" i="1"/>
  <c r="EC171" i="1"/>
  <c r="DY22" i="1"/>
  <c r="DL171" i="1"/>
  <c r="EP18" i="1"/>
  <c r="P211" i="1"/>
  <c r="EA22" i="1"/>
  <c r="DN171" i="1"/>
  <c r="DO22" i="1"/>
  <c r="DO204" i="1"/>
  <c r="P195" i="1"/>
  <c r="ES22" i="1"/>
  <c r="ES204" i="1"/>
  <c r="P191" i="1"/>
  <c r="GN131" i="1"/>
  <c r="W22" i="1"/>
  <c r="W204" i="1"/>
  <c r="F195" i="1"/>
  <c r="DI22" i="1"/>
  <c r="DI204" i="1"/>
  <c r="P183" i="1"/>
  <c r="AZ18" i="1"/>
  <c r="F215" i="1"/>
  <c r="GM151" i="1"/>
  <c r="GN138" i="1"/>
  <c r="GM101" i="1"/>
  <c r="CA171" i="1"/>
  <c r="GM155" i="1"/>
  <c r="GN155" i="1"/>
  <c r="AE22" i="1"/>
  <c r="R171" i="1"/>
  <c r="GM65" i="1"/>
  <c r="GN65" i="1"/>
  <c r="FT171" i="1" s="1"/>
  <c r="GM63" i="1"/>
  <c r="GM137" i="1"/>
  <c r="GN137" i="1"/>
  <c r="GN103" i="1"/>
  <c r="BA22" i="1"/>
  <c r="BA204" i="1"/>
  <c r="F191" i="1"/>
  <c r="DK22" i="1"/>
  <c r="DK204" i="1"/>
  <c r="P186" i="1"/>
  <c r="T22" i="1"/>
  <c r="F192" i="1"/>
  <c r="T204" i="1"/>
  <c r="AB22" i="1"/>
  <c r="O171" i="1"/>
  <c r="ER18" i="1"/>
  <c r="P215" i="1"/>
  <c r="U22" i="1"/>
  <c r="U204" i="1"/>
  <c r="F193" i="1"/>
  <c r="AF22" i="1"/>
  <c r="S171" i="1"/>
  <c r="GN149" i="1"/>
  <c r="GM149" i="1"/>
  <c r="CB171" i="1"/>
  <c r="DT22" i="1" l="1"/>
  <c r="P215" i="6"/>
  <c r="J215" i="6"/>
  <c r="J312" i="6"/>
  <c r="P312" i="6"/>
  <c r="J155" i="6"/>
  <c r="P155" i="6"/>
  <c r="J360" i="6"/>
  <c r="P360" i="6"/>
  <c r="J264" i="6"/>
  <c r="P264" i="6"/>
  <c r="J374" i="6"/>
  <c r="P374" i="6"/>
  <c r="P387" i="6"/>
  <c r="P299" i="6"/>
  <c r="J299" i="6"/>
  <c r="J398" i="6"/>
  <c r="P398" i="6"/>
  <c r="P169" i="6"/>
  <c r="J169" i="6"/>
  <c r="J421" i="6"/>
  <c r="P421" i="6"/>
  <c r="FS171" i="1"/>
  <c r="EJ171" i="1" s="1"/>
  <c r="O155" i="6"/>
  <c r="H155" i="6"/>
  <c r="J252" i="6"/>
  <c r="O335" i="6"/>
  <c r="ES18" i="1"/>
  <c r="P224" i="1"/>
  <c r="CH22" i="1"/>
  <c r="AY171" i="1"/>
  <c r="FX22" i="1"/>
  <c r="EO171" i="1"/>
  <c r="DJ22" i="1"/>
  <c r="P185" i="1"/>
  <c r="Y16" i="2" s="1"/>
  <c r="Y18" i="2" s="1"/>
  <c r="DJ204" i="1"/>
  <c r="CA22" i="1"/>
  <c r="AR171" i="1"/>
  <c r="DI18" i="1"/>
  <c r="P216" i="1"/>
  <c r="DL22" i="1"/>
  <c r="P192" i="1"/>
  <c r="DL204" i="1"/>
  <c r="CF22" i="1"/>
  <c r="AW171" i="1"/>
  <c r="EM22" i="1"/>
  <c r="P190" i="1"/>
  <c r="W16" i="2" s="1"/>
  <c r="W18" i="2" s="1"/>
  <c r="EM204" i="1"/>
  <c r="FW22" i="1"/>
  <c r="EN171" i="1"/>
  <c r="CE22" i="1"/>
  <c r="AV171" i="1"/>
  <c r="DG22" i="1"/>
  <c r="P173" i="1"/>
  <c r="DG204" i="1"/>
  <c r="EC22" i="1"/>
  <c r="DP171" i="1"/>
  <c r="FT22" i="1"/>
  <c r="EK171" i="1"/>
  <c r="W18" i="1"/>
  <c r="F228" i="1"/>
  <c r="AU22" i="1"/>
  <c r="F190" i="1"/>
  <c r="H16" i="2" s="1"/>
  <c r="H18" i="2" s="1"/>
  <c r="AU204" i="1"/>
  <c r="Q22" i="1"/>
  <c r="Q204" i="1"/>
  <c r="F183" i="1"/>
  <c r="V18" i="1"/>
  <c r="F227" i="1"/>
  <c r="Y22" i="1"/>
  <c r="F198" i="1"/>
  <c r="Y204" i="1"/>
  <c r="CB22" i="1"/>
  <c r="AS171" i="1"/>
  <c r="DK18" i="1"/>
  <c r="P219" i="1"/>
  <c r="BA18" i="1"/>
  <c r="F224" i="1"/>
  <c r="T18" i="1"/>
  <c r="F225" i="1"/>
  <c r="R22" i="1"/>
  <c r="F185" i="1"/>
  <c r="R204" i="1"/>
  <c r="DN22" i="1"/>
  <c r="P194" i="1"/>
  <c r="DN204" i="1"/>
  <c r="DM18" i="1"/>
  <c r="P226" i="1"/>
  <c r="O22" i="1"/>
  <c r="F173" i="1"/>
  <c r="O204" i="1"/>
  <c r="DO18" i="1"/>
  <c r="P228" i="1"/>
  <c r="DH22" i="1"/>
  <c r="P174" i="1"/>
  <c r="DH204" i="1"/>
  <c r="DQ22" i="1"/>
  <c r="DQ204" i="1"/>
  <c r="P198" i="1"/>
  <c r="X22" i="1"/>
  <c r="F197" i="1"/>
  <c r="X204" i="1"/>
  <c r="S22" i="1"/>
  <c r="F186" i="1"/>
  <c r="J16" i="2" s="1"/>
  <c r="J18" i="2" s="1"/>
  <c r="S204" i="1"/>
  <c r="U18" i="1"/>
  <c r="F226" i="1"/>
  <c r="P22" i="1"/>
  <c r="F174" i="1"/>
  <c r="P204" i="1"/>
  <c r="FZ22" i="1"/>
  <c r="EQ171" i="1"/>
  <c r="FS22" i="1" l="1"/>
  <c r="H432" i="6"/>
  <c r="J432" i="6"/>
  <c r="DH18" i="1"/>
  <c r="P207" i="1"/>
  <c r="Y18" i="1"/>
  <c r="F231" i="1"/>
  <c r="AU18" i="1"/>
  <c r="F223" i="1"/>
  <c r="EM18" i="1"/>
  <c r="P223" i="1"/>
  <c r="AY22" i="1"/>
  <c r="AY204" i="1"/>
  <c r="F179" i="1"/>
  <c r="AR22" i="1"/>
  <c r="AR204" i="1"/>
  <c r="F199" i="1"/>
  <c r="F200" i="1" s="1"/>
  <c r="EQ22" i="1"/>
  <c r="EQ204" i="1"/>
  <c r="P179" i="1"/>
  <c r="P18" i="1"/>
  <c r="F207" i="1"/>
  <c r="AW22" i="1"/>
  <c r="F177" i="1"/>
  <c r="AW204" i="1"/>
  <c r="AV22" i="1"/>
  <c r="F176" i="1"/>
  <c r="AV204" i="1"/>
  <c r="DJ18" i="1"/>
  <c r="P218" i="1"/>
  <c r="DG18" i="1"/>
  <c r="P206" i="1"/>
  <c r="DN18" i="1"/>
  <c r="P227" i="1"/>
  <c r="O18" i="1"/>
  <c r="F206" i="1"/>
  <c r="R18" i="1"/>
  <c r="F218" i="1"/>
  <c r="EK22" i="1"/>
  <c r="P188" i="1"/>
  <c r="T16" i="2" s="1"/>
  <c r="EK204" i="1"/>
  <c r="DL18" i="1"/>
  <c r="P225" i="1"/>
  <c r="DQ18" i="1"/>
  <c r="P231" i="1"/>
  <c r="AS22" i="1"/>
  <c r="F188" i="1"/>
  <c r="E16" i="2" s="1"/>
  <c r="AS204" i="1"/>
  <c r="Q18" i="1"/>
  <c r="F216" i="1"/>
  <c r="EN22" i="1"/>
  <c r="EN204" i="1"/>
  <c r="P176" i="1"/>
  <c r="EJ22" i="1"/>
  <c r="EJ204" i="1"/>
  <c r="P199" i="1"/>
  <c r="P200" i="1" s="1"/>
  <c r="X18" i="1"/>
  <c r="F230" i="1"/>
  <c r="S18" i="1"/>
  <c r="F219" i="1"/>
  <c r="DP22" i="1"/>
  <c r="P197" i="1"/>
  <c r="DP204" i="1"/>
  <c r="EO22" i="1"/>
  <c r="EO204" i="1"/>
  <c r="P177" i="1"/>
  <c r="EO18" i="1" l="1"/>
  <c r="P210" i="1"/>
  <c r="EQ18" i="1"/>
  <c r="P212" i="1"/>
  <c r="AW18" i="1"/>
  <c r="F210" i="1"/>
  <c r="F201" i="1"/>
  <c r="F202" i="1" s="1"/>
  <c r="P201" i="1"/>
  <c r="P202" i="1" s="1"/>
  <c r="AR18" i="1"/>
  <c r="F232" i="1"/>
  <c r="F233" i="1" s="1"/>
  <c r="EJ18" i="1"/>
  <c r="P232" i="1"/>
  <c r="P233" i="1" s="1"/>
  <c r="I16" i="2"/>
  <c r="I18" i="2" s="1"/>
  <c r="E18" i="2"/>
  <c r="AS18" i="1"/>
  <c r="F221" i="1"/>
  <c r="EK18" i="1"/>
  <c r="P221" i="1"/>
  <c r="DP18" i="1"/>
  <c r="P230" i="1"/>
  <c r="AY18" i="1"/>
  <c r="F212" i="1"/>
  <c r="X16" i="2"/>
  <c r="X18" i="2" s="1"/>
  <c r="T18" i="2"/>
  <c r="EN18" i="1"/>
  <c r="P209" i="1"/>
  <c r="AV18" i="1"/>
  <c r="F209" i="1"/>
  <c r="F234" i="1" l="1"/>
  <c r="P234" i="1"/>
  <c r="P235" i="1" l="1"/>
  <c r="J436" i="6" s="1"/>
  <c r="J12" i="6" s="1"/>
  <c r="J435" i="6"/>
  <c r="F235" i="1"/>
  <c r="H436" i="6" s="1"/>
  <c r="I12" i="6" s="1"/>
  <c r="H435" i="6"/>
</calcChain>
</file>

<file path=xl/sharedStrings.xml><?xml version="1.0" encoding="utf-8"?>
<sst xmlns="http://schemas.openxmlformats.org/spreadsheetml/2006/main" count="13405" uniqueCount="675">
  <si>
    <t>Smeta.RU Flash  (495) 974-1589</t>
  </si>
  <si>
    <t>_PS_</t>
  </si>
  <si>
    <t>Smeta.RU Flash</t>
  </si>
  <si>
    <t/>
  </si>
  <si>
    <t>Ремонт надземного перехода стр. 14, ул. Мосфильмовская, д. 1</t>
  </si>
  <si>
    <t>Сметные нормы списания</t>
  </si>
  <si>
    <t>Коды ОКП для ТСН-2001 МГЭ</t>
  </si>
  <si>
    <t>ТСН-2001 (МГЭ) - Ремонт</t>
  </si>
  <si>
    <t>Типовой расчет для ТСН-2001 МГЭ, Новая методика с выпуска доп. 43 (Ремонт), Доп 67</t>
  </si>
  <si>
    <t>Территориальные сметные нормативы для Москвы ТСН-2001 (МГЭ)</t>
  </si>
  <si>
    <t>Поправки для ТСН-2001 от 16.01.2023 г. доп.67</t>
  </si>
  <si>
    <t>Территориальные сметные нормативы для Москвы (ТСН-2001)</t>
  </si>
  <si>
    <t>ТЕР</t>
  </si>
  <si>
    <t>1</t>
  </si>
  <si>
    <t>3.45-43-1</t>
  </si>
  <si>
    <t>Разборка кладки из глиняного обыкновенного кирпича (левая сторона 0,51 м на высоту стены 1,6 м, правая сторона 0,46 м на высоту стены 3,2 м от горизонтальной поверхности пандуса, с учетом угловых участков; центральны участок 0,51 м на высоту 0,75 м)</t>
  </si>
  <si>
    <t>1 м3 кладки</t>
  </si>
  <si>
    <t>ТСН-2001.3 Доп. 66, Сб. 45, т. 43, поз. 1</t>
  </si>
  <si>
    <t>Строительные работы</t>
  </si>
  <si>
    <t>ТСН-2001.3-45. 45-43</t>
  </si>
  <si>
    <t>ТСН-2001.3-45-2</t>
  </si>
  <si>
    <t>2</t>
  </si>
  <si>
    <t>6.68-13-1</t>
  </si>
  <si>
    <t>Механизированная погрузка строительного мусора в автомобили-самосвалы</t>
  </si>
  <si>
    <t>1 Т</t>
  </si>
  <si>
    <t>ТСН-2001.6. Доп. 1-42. Сб. 68, т. 13, поз. 1</t>
  </si>
  <si>
    <t>Ремонтно-строительные работы</t>
  </si>
  <si>
    <t>ТСН-2001.6-68. 68-13</t>
  </si>
  <si>
    <t>ТСН-2001.6-68-5</t>
  </si>
  <si>
    <t>3</t>
  </si>
  <si>
    <t>15.2-50-10</t>
  </si>
  <si>
    <t>Перевозка строительного мусора на расстояние до 50 км автосамосвалами грузоподъемностью до 10 т</t>
  </si>
  <si>
    <t>т</t>
  </si>
  <si>
    <t>ТСН-2001.15 Доп. 54, Сб. 2, т. 50, поз. 10</t>
  </si>
  <si>
    <t>Транспортные затраты</t>
  </si>
  <si>
    <t>ТСН-2001.15-1. Перевозка строительного мусора</t>
  </si>
  <si>
    <t>ТСН-2001.15-1-5</t>
  </si>
  <si>
    <t>4</t>
  </si>
  <si>
    <t>15.1-2105-03</t>
  </si>
  <si>
    <t>Мусор от сноса и разборки зданий несортированный малоопасный</t>
  </si>
  <si>
    <t>ТСН-2001.15 Доп. 56, Сб. 1, т. 2105, поз. 3</t>
  </si>
  <si>
    <t>5</t>
  </si>
  <si>
    <t>6.68-51-4</t>
  </si>
  <si>
    <t>Разборка покрытий и оснований асфальтобетонных (h ср = 0,16 м)  8,2 м х 5,5 м х 0,16 м = 7,216 м3</t>
  </si>
  <si>
    <t>100 м3 конструкций</t>
  </si>
  <si>
    <t>ТСН-2001.6 Доп. 64, Сб. 68, т. 51, поз. 4</t>
  </si>
  <si>
    <t>ТСН-2001.6-68. 68-51...68-53</t>
  </si>
  <si>
    <t>ТСН-2001.6-68-21</t>
  </si>
  <si>
    <t>6</t>
  </si>
  <si>
    <t>7</t>
  </si>
  <si>
    <t>8</t>
  </si>
  <si>
    <t>15.1-2300-02</t>
  </si>
  <si>
    <t>Лом асфальтовых и асфальтобетонных покрытий малоопасный</t>
  </si>
  <si>
    <t>ТСН-2001.15 Доп. 56, Сб. 1, т. 2300, поз. 2</t>
  </si>
  <si>
    <t>9</t>
  </si>
  <si>
    <t>3.1-7-2</t>
  </si>
  <si>
    <t>Разработка грунта с погрузкой на автомобили-самосвалы экскаваторами с ковшом вместимостью 0,25 м3 группа грунтов 1-3 (5,0 м х 2,14 м х 5,5 м) + (3,2 м х 0,44 м х 5,5 м) = 58,85 м3 + 7,75 м3 = 66,6 м3</t>
  </si>
  <si>
    <t>100 м3 грунта</t>
  </si>
  <si>
    <t>ТСН-2001.3 Доп. 61, Сб. 1, т. 7, поз. 2</t>
  </si>
  <si>
    <t>)*1,25</t>
  </si>
  <si>
    <t>)*1,15</t>
  </si>
  <si>
    <t>ТСН-2001.3-1. 1-1...1-7</t>
  </si>
  <si>
    <t>ТСН-2001.3-1-1</t>
  </si>
  <si>
    <t>Поправка: ТСН-2001.6. О.П. п.11</t>
  </si>
  <si>
    <t>10</t>
  </si>
  <si>
    <t>3.1-50-3</t>
  </si>
  <si>
    <t>Разработка грунта вручную в траншеях шириной более 2 м и котлованах площадью сечения до 5 м2 с глубиной траншей и котлованов до 3 м группа грунтов 1-3 (8,2 м х 5,5 м х 0.2 м = 9,02 м3)</t>
  </si>
  <si>
    <t>ТСН-2001.3. Доп. 1-42. Сб. 1, т. 50, поз. 3</t>
  </si>
  <si>
    <t>ТСН-2001.3-1. 1-49...1-55</t>
  </si>
  <si>
    <t>ТСН-2001.3-1-15</t>
  </si>
  <si>
    <t>11</t>
  </si>
  <si>
    <t>12</t>
  </si>
  <si>
    <t>15.2-20-7</t>
  </si>
  <si>
    <t>Перевозка грунтов дисперсных связных на расстояние до 20 км автосамосвалами грузоподъемностью до 10 т</t>
  </si>
  <si>
    <t>ТСН-2001.15 Доп. 54, Сб. 2, т. 20, поз. 7</t>
  </si>
  <si>
    <t>ТСН-2001.15-1. Перевозка грунта</t>
  </si>
  <si>
    <t>ТСН-2001.15-1-3</t>
  </si>
  <si>
    <t>13</t>
  </si>
  <si>
    <t>15.1-1102-02</t>
  </si>
  <si>
    <t>Отходы грунта при проведении открытых земляных работ малоопасные</t>
  </si>
  <si>
    <t>ТСН-2001.15 Доп. 56, Сб. 1, т. 1102, поз. 2</t>
  </si>
  <si>
    <t>14</t>
  </si>
  <si>
    <t>3.1-3-2</t>
  </si>
  <si>
    <t>Разработка грунта в отвал экскаваторами с ковшом вместимостью 0,25 м3 группа грунтов 1-3 (на откоске)</t>
  </si>
  <si>
    <t>ТСН-2001.3 Доп. 61, Сб. 1, т. 3, поз. 2</t>
  </si>
  <si>
    <t>Поправка: О.П. п.3.4. 6  Наименование: Выполняемые при ремонте и реконструкции работы аналогичные технологическим процессам, характерным для нового строительства и отсутствующим в сборниках на ремонтно-строительные работы</t>
  </si>
  <si>
    <t>Поправка: О.П. п.3.4. 6</t>
  </si>
  <si>
    <t>15</t>
  </si>
  <si>
    <t>3.1-51-1</t>
  </si>
  <si>
    <t>Разработка грунта вручную в траншеях глубиной до 2 м без креплений с откосами группа грунтов 1-3 (на откосе)</t>
  </si>
  <si>
    <t>ТСН-2001.3. Доп. 1-42. Сб. 1, т. 51, поз. 1</t>
  </si>
  <si>
    <t>16</t>
  </si>
  <si>
    <t>6.68-53-1</t>
  </si>
  <si>
    <t>Разборка бортовых камней на бетонном основании (с сохранением материала)</t>
  </si>
  <si>
    <t>100 м</t>
  </si>
  <si>
    <t>ТСН-2001.6 Доп. 61, Сб. 68, т. 53, поз. 1</t>
  </si>
  <si>
    <t>17</t>
  </si>
  <si>
    <t>3.8-1-1</t>
  </si>
  <si>
    <t>Устройство песчаного основания под фундаменты (5,0 м х 5,5 м х 0,2 м = 5,5 м3)</t>
  </si>
  <si>
    <t>1 м3 основания</t>
  </si>
  <si>
    <t>ТСН-2001.3 Доп. 64, Сб. 8, т. 1, поз. 1</t>
  </si>
  <si>
    <t>ТСН-2001.3-8. 8-1</t>
  </si>
  <si>
    <t>ТСН-2001.3-8-1</t>
  </si>
  <si>
    <t>17,1</t>
  </si>
  <si>
    <t>1.1-1-766</t>
  </si>
  <si>
    <t>Песок для строительных работ, рядовой (карьерный).</t>
  </si>
  <si>
    <t>м3</t>
  </si>
  <si>
    <t>ТСН-2001.1 Доп. 67, Р. 1, о. 1, поз. 766</t>
  </si>
  <si>
    <t>ТСН-2001.3-27. 27-1...27-21</t>
  </si>
  <si>
    <t>ТСН-2001.3-27-1</t>
  </si>
  <si>
    <t>18</t>
  </si>
  <si>
    <t>3.6-1-20</t>
  </si>
  <si>
    <t>Устройство фундаментов ленточных железобетонных при ширине поверху до 1000 мм</t>
  </si>
  <si>
    <t>100 м3 в деле</t>
  </si>
  <si>
    <t>ТСН-2001.3 Доп. 64, Сб. 6, т. 1, поз. 20</t>
  </si>
  <si>
    <t>ТСН-2001.3-6. 6-1...6-13</t>
  </si>
  <si>
    <t>ТСН-2001.3-6-1</t>
  </si>
  <si>
    <t>18,1</t>
  </si>
  <si>
    <t>1.3-4-23</t>
  </si>
  <si>
    <t>Арматурные заготовки (стержни, хомуты и т.п.), не собранные в каркасы или сетки, арматурная сталь периодического профиля, класс А-III, диаметр от 16 до 18 мм</t>
  </si>
  <si>
    <t>ТСН-2001.1 Доп. 67, Р. 3, о. 4, поз. 23</t>
  </si>
  <si>
    <t>18,2</t>
  </si>
  <si>
    <t>1.3-1-110</t>
  </si>
  <si>
    <t>Смеси бетонные, БСГ, тяжелого бетона на гранитном щебне фракция 5-20, класс прочности В22,5 (М300); П4, F100, W4</t>
  </si>
  <si>
    <t>ТСН-2001.1. Доп. 1-42. Р. 3, о. 1, поз. 110</t>
  </si>
  <si>
    <t>ТСН-2001.3-27. 27-29, 27-30</t>
  </si>
  <si>
    <t>ТСН-2001.3-27-7</t>
  </si>
  <si>
    <t>19</t>
  </si>
  <si>
    <t>3.6-8-3</t>
  </si>
  <si>
    <t>Устройство стен подвалов железобетонных высотой до 3 м толщиной до 500 мм ((5,3 м х 0,5 м х 2,45 м) х 2 шт. = 13 м3)</t>
  </si>
  <si>
    <t>ТСН-2001.3 Доп. 64, Сб. 6, т. 8, поз. 3</t>
  </si>
  <si>
    <t>19,1</t>
  </si>
  <si>
    <t>19,2</t>
  </si>
  <si>
    <t>20</t>
  </si>
  <si>
    <t>3.11-2-1</t>
  </si>
  <si>
    <t>Устройство уплотняемых трамбовками подстилающих слоев песчаных</t>
  </si>
  <si>
    <t>1 м3 подстилающего слоя</t>
  </si>
  <si>
    <t>ТСН-2001.3 Доп. 64, Сб. 11, т. 2, поз. 1</t>
  </si>
  <si>
    <t>ТСН-2001.3-11. 11-1...11-3</t>
  </si>
  <si>
    <t>ТСН-2001.3-11-1</t>
  </si>
  <si>
    <t>21</t>
  </si>
  <si>
    <t>3.6-1-15</t>
  </si>
  <si>
    <t>Устройство фундаментных плит железобетонных плоских (толщ. 150 мм)</t>
  </si>
  <si>
    <t>ТСН-2001.3 Доп. 64, Сб. 6, т. 1, поз. 15</t>
  </si>
  <si>
    <t>21,1</t>
  </si>
  <si>
    <t>1.3-4-22</t>
  </si>
  <si>
    <t>Арматурные заготовки (стержни, хомуты и т.п.), не собранные в каркасы или сетки, арматурная сталь периодического профиля, класс А-III, диаметр от 12 до 14 мм</t>
  </si>
  <si>
    <t>ТСН-2001.1 Доп. 67, Р. 3, о. 4, поз. 22</t>
  </si>
  <si>
    <t>ТСН-2001.3-6. 6-39...6-98</t>
  </si>
  <si>
    <t>ТСН-2001.3-6-6</t>
  </si>
  <si>
    <t>21,2</t>
  </si>
  <si>
    <t>22</t>
  </si>
  <si>
    <t>3.8-3-1</t>
  </si>
  <si>
    <t>Кладка стен наружных простых при высоте этажа до 4 м</t>
  </si>
  <si>
    <t>ТСН-2001.3. Доп. 1-42. Сб. 8, т. 3, поз. 1</t>
  </si>
  <si>
    <t>ТСН-2001.3-8. 8-3...8-19</t>
  </si>
  <si>
    <t>ТСН-2001.3-8-3</t>
  </si>
  <si>
    <t>22,1</t>
  </si>
  <si>
    <t>цена пост.</t>
  </si>
  <si>
    <t>Кирпич керамический рядовой, полнотелый, размер 250х120х65 мм, марка 150</t>
  </si>
  <si>
    <t>1000 шт.</t>
  </si>
  <si>
    <t>Материалы</t>
  </si>
  <si>
    <t>Материалы, изделия и конструкции</t>
  </si>
  <si>
    <t>[25 200 / 1,2]</t>
  </si>
  <si>
    <t>0</t>
  </si>
  <si>
    <t>22,2</t>
  </si>
  <si>
    <t>1.3-2-13</t>
  </si>
  <si>
    <t>Раствор цементно-известковый, марка М75</t>
  </si>
  <si>
    <t>ТСН-2001.1 Доп. 67, Р. 3, о. 2, поз. 13</t>
  </si>
  <si>
    <t>23</t>
  </si>
  <si>
    <t>6.69-28-4</t>
  </si>
  <si>
    <t>Сверление отверстий в строительных конструкциях из кирпича установками алмазного сверления, диаметр кольцевого алмазного сверла 50 мм</t>
  </si>
  <si>
    <t>10 см проходки сверла</t>
  </si>
  <si>
    <t>ТСН-2001.6 Доп. 64, Сб. 69, т. 28, поз. 4</t>
  </si>
  <si>
    <t>ТСН-2001.6-69. 69-1...69-49</t>
  </si>
  <si>
    <t>ТСН-2001.6-69-1</t>
  </si>
  <si>
    <t>23,1</t>
  </si>
  <si>
    <t>1.7-3-33</t>
  </si>
  <si>
    <t>Коронка буровая алмазная высокоэффективная, с быстросъемным хвостовиком, для всех типов бетона, длина 430 мм, диаметр 47 мм</t>
  </si>
  <si>
    <t>шт.</t>
  </si>
  <si>
    <t>ТСН-2001.1 Доп. 49, Р. 7, о. 3, поз. 33</t>
  </si>
  <si>
    <t>24</t>
  </si>
  <si>
    <t>3.6-72-3</t>
  </si>
  <si>
    <t>Установка арматурных изделий, отдельных стержней в опалубку массивов, отдельных фундаментов и плит (анкеры в старую кладку)</t>
  </si>
  <si>
    <t>ТСН-2001.3 Доп. 53, Сб. 6, т. 72, поз. 3</t>
  </si>
  <si>
    <t>24,1</t>
  </si>
  <si>
    <t>25</t>
  </si>
  <si>
    <t>6.69-8-3</t>
  </si>
  <si>
    <t>Заделка отверстий и гнезд в стенах кирпичных (отверстия после установки анкеров и поверхность кирпичной стены неразобранной кладки)</t>
  </si>
  <si>
    <t>1 м3 заделки</t>
  </si>
  <si>
    <t>ТСН-2001.6. Доп. 1-42. Сб. 69, т. 8, поз. 3</t>
  </si>
  <si>
    <t>25,1</t>
  </si>
  <si>
    <t>26</t>
  </si>
  <si>
    <t>3.6-13-1</t>
  </si>
  <si>
    <t>Устройство поясов в опалубке ((5,0 м х 0,5 м х 0,3 м) х 2 шт. = 1,5 м3)</t>
  </si>
  <si>
    <t>ТСН-2001.3 Доп. 63, Сб. 6, т. 13, поз. 1</t>
  </si>
  <si>
    <t>26,1</t>
  </si>
  <si>
    <t>26,2</t>
  </si>
  <si>
    <t>26,3</t>
  </si>
  <si>
    <t>1.1-1-227</t>
  </si>
  <si>
    <t>Пиломатериал (доска) обрезной хвойных пород естественной влажности, сорт III, толщина 50 мм, ширина от 100 до 200 мм</t>
  </si>
  <si>
    <t>ТСН-2001.1 Доп. 67, Р. 1, о. 1, поз. 227</t>
  </si>
  <si>
    <t>26,4</t>
  </si>
  <si>
    <t>Доски хвойных пород, обрезные, длина 6 м, сорт III, толщина 50 мм</t>
  </si>
  <si>
    <t>ТСН-2001.3-1. 1-56...1-58</t>
  </si>
  <si>
    <t>ТСН-2001.3-1-16</t>
  </si>
  <si>
    <t>[13 200 / 1,2]</t>
  </si>
  <si>
    <t>26,5</t>
  </si>
  <si>
    <t>1.9-11-3</t>
  </si>
  <si>
    <t>Щит деревянный для фундаментов, колонн, балок, перекрытий, стен, перегородок и других конструкций из досок, толщина 25 мм</t>
  </si>
  <si>
    <t>м2</t>
  </si>
  <si>
    <t>ТСН-2001.1 Доп. 67, Р. 9, о. 11, поз. 3</t>
  </si>
  <si>
    <t>27</t>
  </si>
  <si>
    <t>3.7-60-4</t>
  </si>
  <si>
    <t>Установка металлических ограждений без поручня</t>
  </si>
  <si>
    <t>100 м ограждений</t>
  </si>
  <si>
    <t>ТСН-2001.3. Доп. 1-42. Сб. 7, т. 60, поз. 4</t>
  </si>
  <si>
    <t>ТСН-2001.3-7. 7-54-4...7-54-12, 7-55...7-63</t>
  </si>
  <si>
    <t>ТСН-2001.3-7-7</t>
  </si>
  <si>
    <t>27,1</t>
  </si>
  <si>
    <t>1.6-1-218</t>
  </si>
  <si>
    <t>Ограждения из прокатных и гнутых профилей полосовой и круглой стали</t>
  </si>
  <si>
    <t>ТСН-2001.1. Доп. 1-42. Р. 6, о. 1, поз. 218</t>
  </si>
  <si>
    <t>28</t>
  </si>
  <si>
    <t>3.8-27-1</t>
  </si>
  <si>
    <t>Установка и разборка инвентарных лесов наружных высотой до 16 м, трубчатых (без затрат по эксплуатации лесов)</t>
  </si>
  <si>
    <t>100 м2</t>
  </si>
  <si>
    <t>ТСН-2001.3. Доп. 1-42. Сб. 8, т. 27, поз. 1</t>
  </si>
  <si>
    <t>ТСН-2001.3-8. 8-27, 8-28</t>
  </si>
  <si>
    <t>ТСН-2001.3-8-6</t>
  </si>
  <si>
    <t>29</t>
  </si>
  <si>
    <t>3.13-17-6</t>
  </si>
  <si>
    <t>Очистка поверхности щетками</t>
  </si>
  <si>
    <t>1 м2</t>
  </si>
  <si>
    <t>ТСН-2001.3. Доп. 1-42. Сб. 13, т. 17, поз. 6</t>
  </si>
  <si>
    <t>ТСН-2001.3-13. 13-17-6, 13-17-7, 13-18...13-38</t>
  </si>
  <si>
    <t>ТСН-2001.3-13-3</t>
  </si>
  <si>
    <t>30</t>
  </si>
  <si>
    <t>3.15-63-1</t>
  </si>
  <si>
    <t>Улучшенная штукатурка по сетке стен без устройства каркаса цементным раствором</t>
  </si>
  <si>
    <t>100 м2 оштукатуриваемой поверхности</t>
  </si>
  <si>
    <t>ТСН-2001.3. Доп. 1-42. Сб. 15, т. 63, поз. 1</t>
  </si>
  <si>
    <t>ТСН-2001.3-15. 15-51...15-81</t>
  </si>
  <si>
    <t>ТСН-2001.3-15-7</t>
  </si>
  <si>
    <t>30,1</t>
  </si>
  <si>
    <t>1.1-1-3456</t>
  </si>
  <si>
    <t>Сетка стальная тканая с квадратными ячейками, размер ячейки 10х10 мм, диаметр проволоки 2 мм</t>
  </si>
  <si>
    <t>ТСН-2001.1 Доп. 67, Р. 1, о. 1, поз. 3456</t>
  </si>
  <si>
    <t>30,2</t>
  </si>
  <si>
    <t>1.1-1-118</t>
  </si>
  <si>
    <t>Вода</t>
  </si>
  <si>
    <t>ТСН-2001.1. Доп. 1-42. Р. 1, о. 1, поз. 118</t>
  </si>
  <si>
    <t>30,3</t>
  </si>
  <si>
    <t>1.3-2-6</t>
  </si>
  <si>
    <t>Раствор цементный, марка М150</t>
  </si>
  <si>
    <t>ТСН-2001.1 Доп. 67, Р. 3, о. 2, поз. 6</t>
  </si>
  <si>
    <t>30,4</t>
  </si>
  <si>
    <t>1.1-1-1029</t>
  </si>
  <si>
    <t>Сетка проволочная штукатурная тканая, ячейка 5х5 мм, толщина 1,6 мм</t>
  </si>
  <si>
    <t>ТСН-2001.1 Доп. 67, Р. 1, о. 1, поз. 1029</t>
  </si>
  <si>
    <t>31</t>
  </si>
  <si>
    <t>3.15-83-1</t>
  </si>
  <si>
    <t>Перхлорвиниловая окраска фасадов с лесов с подготовкой поверхности по штукатурке или бетону (прим.)</t>
  </si>
  <si>
    <t>100 м2 окрашиваемой поверхности</t>
  </si>
  <si>
    <t>ТСН-2001.3 Доп. 62, Сб. 15, т. 83, поз. 1</t>
  </si>
  <si>
    <t>ТСН-2001.3-15. 15-82...15-90, 15-91-1, 15-91-2</t>
  </si>
  <si>
    <t>ТСН-2001.3-15-8</t>
  </si>
  <si>
    <t>31,1</t>
  </si>
  <si>
    <t>1.1-1-3983</t>
  </si>
  <si>
    <t>кг</t>
  </si>
  <si>
    <t>ТСН-2001.1 Доп. 55, Р. 1, о. 1, поз. 3983</t>
  </si>
  <si>
    <t>32</t>
  </si>
  <si>
    <t>3.13-18-1</t>
  </si>
  <si>
    <t>Обезжиривание металлической поверхности оборудования и труб диаметром до 500 мм уайт-спиритом (ограждения)</t>
  </si>
  <si>
    <t>ТСН-2001.3. Доп. 1-42. Сб. 13, т. 18, поз. 1</t>
  </si>
  <si>
    <t>33</t>
  </si>
  <si>
    <t>6.62-39-2</t>
  </si>
  <si>
    <t>Окраска поверхностей металлических ограждений кузбасским лаком за 2 раза (прим.)</t>
  </si>
  <si>
    <t>ТСН-2001.6. Доп. 1-42. Сб. 62, т. 39, поз. 2</t>
  </si>
  <si>
    <t>ТСН-2001.6-62. 62-31...62-41</t>
  </si>
  <si>
    <t>ТСН-2001.6-62-13</t>
  </si>
  <si>
    <t>33,1</t>
  </si>
  <si>
    <t>1.1-1-493</t>
  </si>
  <si>
    <t>Лак битумный, типа БТ-577</t>
  </si>
  <si>
    <t>ТСН-2001.1 Доп. 67, Р. 1, о. 1, поз. 493</t>
  </si>
  <si>
    <t>33,2</t>
  </si>
  <si>
    <t>Грунт-эмаль по ржавчине 3в1 Elcon cерая RAL 7040 матовая 0,8 кг</t>
  </si>
  <si>
    <t>34</t>
  </si>
  <si>
    <t>3.27-26-2</t>
  </si>
  <si>
    <t>Установка бортовых камней бетонных при других видах покрытий (ранее демонтированные)</t>
  </si>
  <si>
    <t>100 м бортового камня</t>
  </si>
  <si>
    <t>ТСН-2001.3 Доп. 53, Сб. 27, т. 26, поз. 2</t>
  </si>
  <si>
    <t>ТСН-2001.3-27. 27-26-2</t>
  </si>
  <si>
    <t>ТСН-2001.3-27-4</t>
  </si>
  <si>
    <t>35</t>
  </si>
  <si>
    <t>6.68-50-2</t>
  </si>
  <si>
    <t>Устройство выравнивающего слоя из асфальтобетонной смеси без применения укладчиков асфальтобетона (толщ. 10 см)</t>
  </si>
  <si>
    <t>100 т смеси</t>
  </si>
  <si>
    <t>ТСН-2001.6 Доп. 55, Сб. 68, т. 50, поз. 2</t>
  </si>
  <si>
    <t>ТСН-2001.6-68. 68-50</t>
  </si>
  <si>
    <t>ТСН-2001.6-68-20</t>
  </si>
  <si>
    <t>35,1</t>
  </si>
  <si>
    <t>1.3-3-28</t>
  </si>
  <si>
    <t>Смеси асфальтобетонные дорожные горячие мелкозернистые на основе полимерно-битумного вяжущего, марка 1, тип Б</t>
  </si>
  <si>
    <t>ТСН-2001.1 Доп. 47, Р. 3, о. 3, поз. 28</t>
  </si>
  <si>
    <t>36</t>
  </si>
  <si>
    <t>3.11-10-11</t>
  </si>
  <si>
    <t>Устройство самовыравнивающихся стяжек из специализированных сухих смесей толщиной 5 мм</t>
  </si>
  <si>
    <t>100 м2 стяжки</t>
  </si>
  <si>
    <t>ТСН-2001.3 Доп. 66, Сб. 11, т. 10, поз. 11</t>
  </si>
  <si>
    <t>ТСН-2001.3-11. 11-10-11, 11-10-12 (доп. 11)</t>
  </si>
  <si>
    <t>ТСН-2001.3-11-10</t>
  </si>
  <si>
    <t>36,1</t>
  </si>
  <si>
    <t>1.1-1-3107</t>
  </si>
  <si>
    <t>Грунтовка, водно-дисперсионная, акрилатная, для наружных и внутренних работ, сухой остаток 10%, температура эксплуатации от -40 до +60°С, для обработки монолитных бетонных и железобетонных оснований и цементно-песчаных стяжек при устройстве наливных полов</t>
  </si>
  <si>
    <t>ТСН-2001.1 Доп. 67, Р. 1, о. 1, поз. 3107</t>
  </si>
  <si>
    <t>36,2</t>
  </si>
  <si>
    <t>1.3-2-179</t>
  </si>
  <si>
    <t>ТСН-2001.1 Доп. 55, Р. 3, о. 2, поз. 179</t>
  </si>
  <si>
    <t>37</t>
  </si>
  <si>
    <t>3.11-10-12</t>
  </si>
  <si>
    <t>Добавляется или исключается на каждый 1 мм изменения толщины стяжки к позиции 3.11-10-11 (добавл. на 5 мм до 10 мм)</t>
  </si>
  <si>
    <t>ТСН-2001.3 Доп. 64, Сб. 11, т. 10, поз. 12</t>
  </si>
  <si>
    <t>)*1,25)*5</t>
  </si>
  <si>
    <t>)*1,15)*5</t>
  </si>
  <si>
    <t>37,1</t>
  </si>
  <si>
    <t>)*5</t>
  </si>
  <si>
    <t>38</t>
  </si>
  <si>
    <t>3.11-10-3</t>
  </si>
  <si>
    <t>Устройство стяжек бетонных толщиной 20 мм (по плите с уклоном от здания)</t>
  </si>
  <si>
    <t>ТСН-2001.3 Доп. 63, Сб. 11, т. 10, поз. 3</t>
  </si>
  <si>
    <t>ТСН-2001.3-11. 11-4...11-11 (доп. 11)</t>
  </si>
  <si>
    <t>ТСН-2001.3-11-2</t>
  </si>
  <si>
    <t>38,1</t>
  </si>
  <si>
    <t>1.3-1-60</t>
  </si>
  <si>
    <t>Смесь бетонная тяжелого бетона БСТ на гранитном щебне, крупность заполнителя от 5 до 20 мм, класс прочности В30 (М400), П4, F300, W12</t>
  </si>
  <si>
    <t>ТСН-2001.1 Доп. 67, Р. 3, о. 1, поз. 60</t>
  </si>
  <si>
    <t>39</t>
  </si>
  <si>
    <t>3.11-10-4</t>
  </si>
  <si>
    <t>Добавляется или исключается на каждые 5 мм изменения толщины стяжки к позиции 3.11-10-3 (добавл. на 60 мм до 80 мм) - по плите с уклоном от здания</t>
  </si>
  <si>
    <t>ТСН-2001.3 Доп. 63, Сб. 11, т. 10, поз. 4</t>
  </si>
  <si>
    <t>)*1,25)*12</t>
  </si>
  <si>
    <t>)*1,15)*12</t>
  </si>
  <si>
    <t>39,1</t>
  </si>
  <si>
    <t>)*12</t>
  </si>
  <si>
    <t>40</t>
  </si>
  <si>
    <t>3.13-10-2</t>
  </si>
  <si>
    <t>Окраска огрунтованных бетонных и оштукатуренных поверхностей эмалью ХВ-785 (прим.)</t>
  </si>
  <si>
    <t>ТСН-2001.3 Доп. 63, Сб. 13, т. 10, поз. 2</t>
  </si>
  <si>
    <t>)*1,25)*2</t>
  </si>
  <si>
    <t>)*1,15)*2</t>
  </si>
  <si>
    <t>ТСН-2001.3-13. 13-1...13-16, 13-17-1...13-17-4</t>
  </si>
  <si>
    <t>ТСН-2001.3-13-1</t>
  </si>
  <si>
    <t>40,1</t>
  </si>
  <si>
    <t>Износостойкая акриловая краска для бетона Мастер Пол</t>
  </si>
  <si>
    <t>)*2</t>
  </si>
  <si>
    <t>41</t>
  </si>
  <si>
    <t>3.1-53-1</t>
  </si>
  <si>
    <t>Засыпка вручную траншей, пазух котлованов и ям группа грунтов 1-3</t>
  </si>
  <si>
    <t>ТСН-2001.3. Доп. 1-42. Сб. 1, т. 53, поз. 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</si>
  <si>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</si>
  <si>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</si>
  <si>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</si>
  <si>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</si>
  <si>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</si>
  <si>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</si>
  <si>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</si>
  <si>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</si>
  <si>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</si>
  <si>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</si>
  <si>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</si>
  <si>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</si>
  <si>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</si>
  <si>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</si>
  <si>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</si>
  <si>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</si>
  <si>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</si>
  <si>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</si>
  <si>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</si>
  <si>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</si>
  <si>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</si>
  <si>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</si>
  <si>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</si>
  <si>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</si>
  <si>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</si>
  <si>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</si>
  <si>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</si>
  <si>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</si>
  <si>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</si>
  <si>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</si>
  <si>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</si>
  <si>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</si>
  <si>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</si>
  <si>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</si>
  <si>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</si>
  <si>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</si>
  <si>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</si>
  <si>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</si>
  <si>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</si>
  <si>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</si>
  <si>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</si>
  <si>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</si>
  <si>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</si>
  <si>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</si>
  <si>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</si>
  <si>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</si>
  <si>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</si>
  <si>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</si>
  <si>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</si>
  <si>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</si>
  <si>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</si>
  <si>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</si>
  <si>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</si>
  <si>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</si>
  <si>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ЛС1</t>
  </si>
  <si>
    <t>Итого по смете</t>
  </si>
  <si>
    <t>ндс ЛС1</t>
  </si>
  <si>
    <t>НДС 20%</t>
  </si>
  <si>
    <t>с ндс ЛС1</t>
  </si>
  <si>
    <t>Итого с НДС</t>
  </si>
  <si>
    <t>объект1</t>
  </si>
  <si>
    <t>Итого по объекту</t>
  </si>
  <si>
    <t>ндс объект 1</t>
  </si>
  <si>
    <t>с ндс объект 1</t>
  </si>
  <si>
    <t>Инд_исп.Сводный</t>
  </si>
  <si>
    <t>Используется Индекс "по сводному"</t>
  </si>
  <si>
    <t>Базисный уровень цен</t>
  </si>
  <si>
    <t>Текущий уровень цен</t>
  </si>
  <si>
    <t>Сборник индексов</t>
  </si>
  <si>
    <t>Коэффициенты к ТСН-2001 МГЭ, ремонт</t>
  </si>
  <si>
    <t>198</t>
  </si>
  <si>
    <t>_OBSM_</t>
  </si>
  <si>
    <t>9999990008</t>
  </si>
  <si>
    <t>Трудозатраты рабочих</t>
  </si>
  <si>
    <t>чел.-ч.</t>
  </si>
  <si>
    <t>2.1-10-1</t>
  </si>
  <si>
    <t>ТСН-2001.2. Доп. 63. п.1-10-1 (100101)</t>
  </si>
  <si>
    <t>Компрессоры передвижные с двигателем внутреннего сгорания, давление до 7 ат, производительность до 5 м3/мин</t>
  </si>
  <si>
    <t>маш.-ч</t>
  </si>
  <si>
    <t>2.1-18-12</t>
  </si>
  <si>
    <t>ТСН-2001.2. Доп. 47. п.1-18-12 (184001)</t>
  </si>
  <si>
    <t>Автомобили-самосвалы, грузоподъемность до 7 т</t>
  </si>
  <si>
    <t>2.1-30-54</t>
  </si>
  <si>
    <t>ТСН-2001.2. Доп. 64. п.1-30-54 (308901)</t>
  </si>
  <si>
    <t>Молотки отбойные пневматические</t>
  </si>
  <si>
    <t>2.1-4-55</t>
  </si>
  <si>
    <t>ТСН-2001.2. Доп. 66. п.1-4-55 (044501)</t>
  </si>
  <si>
    <t>Конвейеры ленточные секционные, длина до 40 м</t>
  </si>
  <si>
    <t>9999990007</t>
  </si>
  <si>
    <t>Стоимость прочих машин (ЭСН)</t>
  </si>
  <si>
    <t>руб.</t>
  </si>
  <si>
    <t>2.1-5-48</t>
  </si>
  <si>
    <t>ТСН-2001.2. Доп. 63. п.1-5-48 (056003)</t>
  </si>
  <si>
    <t>Автогрейдеры, мощность до 147 кВт (200 л.с.)</t>
  </si>
  <si>
    <t>2.1-1-19</t>
  </si>
  <si>
    <t>ТСН-2001.2. Доп. 61. п.1-1-19 (010302)</t>
  </si>
  <si>
    <t>Экскаваторы на пневмоколесном ходу гидравлические, объем ковша до 0,25 м3</t>
  </si>
  <si>
    <t>2.1-1-43</t>
  </si>
  <si>
    <t>ТСН-2001.2. Доп. 59. п.1-1-43 (012102)</t>
  </si>
  <si>
    <t>Бульдозеры гусеничные, мощность до 59 кВт (80 л.с.)</t>
  </si>
  <si>
    <t>2.1-10-4</t>
  </si>
  <si>
    <t>ТСН-2001.2. Доп. 63. п.1-10-4 (101001)</t>
  </si>
  <si>
    <t>Компрессоры передвижные с двигателем внутреннего сгорания, давление до 7 ат, производительность до 2,5 м3/мин</t>
  </si>
  <si>
    <t>2.1-30-1</t>
  </si>
  <si>
    <t>ТСН-2001.2. Доп. 64. п.1-30-1 (301201)</t>
  </si>
  <si>
    <t>Трамбовки пневматические</t>
  </si>
  <si>
    <t>2.1-4-3</t>
  </si>
  <si>
    <t>ТСН-2001.2. Доп. 62. п.1-4-3 (040103)</t>
  </si>
  <si>
    <t>Погрузчики фронтальные одноковшовые, грузоподъемность до 3 т</t>
  </si>
  <si>
    <t>2.1-13-14</t>
  </si>
  <si>
    <t>ТСН-2001.2. Доп. 56. п.1-13-14 (136001)</t>
  </si>
  <si>
    <t>Аппараты сварочные постоянного тока (выпрямители) для ручной дуговой сварки, сварочный ток до 500 А</t>
  </si>
  <si>
    <t>2.1-18-7</t>
  </si>
  <si>
    <t>ТСН-2001.2. Доп. 47. п.1-18-7 (183001)</t>
  </si>
  <si>
    <t>Автомобили грузовые бортовые, грузоподъемность до 5 т</t>
  </si>
  <si>
    <t>2.1-30-116</t>
  </si>
  <si>
    <t>ТСН-2001.2. Доп. 55. п.1-30-116 (359001)</t>
  </si>
  <si>
    <t>Пилы электрические цепные, мощность до 2 кВт</t>
  </si>
  <si>
    <t>2.1-3-38</t>
  </si>
  <si>
    <t>ТСН-2001.2. Доп. 53. п.1-3-38 (032009)</t>
  </si>
  <si>
    <t>Краны на автомобильном ходу, грузоподъемность до 16 т</t>
  </si>
  <si>
    <t>2.1-4-102</t>
  </si>
  <si>
    <t>ТСН-2001.2. Доп. 62. п.1-4-102 (040104)</t>
  </si>
  <si>
    <t>Погрузчики фронтальные одноковшовые, грузоподъемность до 5 т</t>
  </si>
  <si>
    <t>2.1-6-52</t>
  </si>
  <si>
    <t>ТСН-2001.2. Доп. 63. п.1-6-52 (069402)</t>
  </si>
  <si>
    <t>Вибраторы глубинные</t>
  </si>
  <si>
    <t>1.1-1-132</t>
  </si>
  <si>
    <t>ТСН-2001.1. Доп. 1-42. Р. 1, о. 1, поз. 132</t>
  </si>
  <si>
    <t>Гвозди строительные</t>
  </si>
  <si>
    <t>1.1-1-1566</t>
  </si>
  <si>
    <t>ТСН-2001.1 Доп. 67, Р. 1, о. 1, поз. 1566</t>
  </si>
  <si>
    <t>Электроды, типа Э-42, Э-46, Э-50, диаметр от 4 до 6 мм</t>
  </si>
  <si>
    <t>1.1-1-226</t>
  </si>
  <si>
    <t>ТСН-2001.1 Доп. 67, Р. 1, о. 1, поз. 226</t>
  </si>
  <si>
    <t>Пиломатериал (доска) обрезной хвойных пород естественной влажности, сорт III, толщина 25 мм, ширина от 100 до 200 мм</t>
  </si>
  <si>
    <t>1.1-1-256</t>
  </si>
  <si>
    <t>ТСН-2001.1. Доп. 1-42. Р. 1, о. 1, поз. 256</t>
  </si>
  <si>
    <t>Известь негашеная комовая</t>
  </si>
  <si>
    <t>1.1-1-338</t>
  </si>
  <si>
    <t>ТСН-2001.1 Доп. 67, Р. 1, о. 1, поз. 338</t>
  </si>
  <si>
    <t>Проволока (катанка) стальная общего назначения, из стали углеродистой обыкновенного качества, кипящей и полуспокойной, диаметр от 5,5 до 6,5 мм</t>
  </si>
  <si>
    <t>1.1-1-655</t>
  </si>
  <si>
    <t>ТСН-2001.1. Доп. 1-42. Р. 1, о. 1, поз. 655</t>
  </si>
  <si>
    <t>Мешковина</t>
  </si>
  <si>
    <t>1.1-1-57</t>
  </si>
  <si>
    <t>ТСН-2001.1 Доп. 67, Р. 1, о. 1, поз. 57</t>
  </si>
  <si>
    <t>Болты строительные с гайками и шайбами, черные, М10х100 мм</t>
  </si>
  <si>
    <t>1.1-1-79</t>
  </si>
  <si>
    <t>ТСН-2001.1 Доп. 67, Р. 1, о. 1, поз. 79</t>
  </si>
  <si>
    <t>Пиломатериал (брусок) обрезной хвойных пород естественной влажности, сорт III, толщина 50 мм, ширина 50 мм</t>
  </si>
  <si>
    <t>9999990006</t>
  </si>
  <si>
    <t>Стоимость прочих материалов (ЭСН)</t>
  </si>
  <si>
    <t>1.9-11-4</t>
  </si>
  <si>
    <t>ТСН-2001.1 Доп. 67, Р. 9, о. 11, поз. 4</t>
  </si>
  <si>
    <t>Щит деревянный для фундаментов, колонн, балок, перекрытий, стен, перегородок и других конструкций из досок, толщина 40 мм</t>
  </si>
  <si>
    <t>1.1-1-81</t>
  </si>
  <si>
    <t>ТСН-2001.1 Доп. 67, Р. 1, о. 1, поз. 81</t>
  </si>
  <si>
    <t>Пиломатериал (брусок) обрезной хвойных пород естественной влажности, сорт IV, толщина 50 мм, ширина 50 мм</t>
  </si>
  <si>
    <t>2.1-30-81</t>
  </si>
  <si>
    <t>ТСН-2001.2. Доп. 64. п.1-30-81 (309401)</t>
  </si>
  <si>
    <t>Станки для алмазного сверления, диаметр сверления до 80 мм</t>
  </si>
  <si>
    <t>1.1-1-955</t>
  </si>
  <si>
    <t>ТСН-2001.1. Доп. 1-42. Р. 1, о. 1, поз. 955</t>
  </si>
  <si>
    <t>Проволока стальная вязальная</t>
  </si>
  <si>
    <t>1.1-1-221</t>
  </si>
  <si>
    <t>ТСН-2001.1 Доп. 67, Р. 1, о. 1, поз. 221</t>
  </si>
  <si>
    <t>Пиломатериал (доска) обрезной хвойных пород естественной влажности, сорт II, толщина 25 мм, ширина от 100 до 200 мм</t>
  </si>
  <si>
    <t>1.1-1-222</t>
  </si>
  <si>
    <t>ТСН-2001.1 Доп. 67, Р. 1, о. 1, поз. 222</t>
  </si>
  <si>
    <t>Пиломатериал (доска) обрезной хвойных пород естественной влажности, сорт II, толщина 50 мм, ширина от 100 до 200 мм</t>
  </si>
  <si>
    <t>1.1-1-236</t>
  </si>
  <si>
    <t>ТСН-2001.1. Доп. 1-42. Р. 1, о. 1, поз. 236</t>
  </si>
  <si>
    <t>Дюбели с насаженными шайбами</t>
  </si>
  <si>
    <t>1.1-1-740</t>
  </si>
  <si>
    <t>ТСН-2001.1. Доп. 1-42. Р. 1, о. 1, поз. 740</t>
  </si>
  <si>
    <t>Пакля пропитанная</t>
  </si>
  <si>
    <t>2.1-4-30</t>
  </si>
  <si>
    <t>ТСН-2001.2. Доп. 62. п.1-4-30 (042901)</t>
  </si>
  <si>
    <t>Лебедки электрические, тяговое усилие до 4,9 кН (0,5 тс)</t>
  </si>
  <si>
    <t>1.1-1-115</t>
  </si>
  <si>
    <t>ТСН-2001.1. Доп. 1-42. Р. 1, о. 1, поз. 115</t>
  </si>
  <si>
    <t>Ветошь</t>
  </si>
  <si>
    <t>1.1-1-1486</t>
  </si>
  <si>
    <t>ТСН-2001.1 Доп. 67, Р. 1, о. 1, поз. 1486</t>
  </si>
  <si>
    <t>Шпатлевка перхлорвиниловая, типа ХВ</t>
  </si>
  <si>
    <t>1.1-1-166</t>
  </si>
  <si>
    <t>ТСН-2001.1 Доп. 67, Р. 1, о. 1, поз. 166</t>
  </si>
  <si>
    <t>Грунтовка перхлорвиниловая, типа ХВ</t>
  </si>
  <si>
    <t>1.1-1-758</t>
  </si>
  <si>
    <t>ТСН-2001.1 Доп. 67, Р. 1, о. 1, поз. 758</t>
  </si>
  <si>
    <t>Щебень шлаковый</t>
  </si>
  <si>
    <t>1.1-1-999</t>
  </si>
  <si>
    <t>ТСН-2001.1. Доп. 1-42. Р. 1, о. 1, поз. 999</t>
  </si>
  <si>
    <t>Растворитель "Уайт-спирит"</t>
  </si>
  <si>
    <t>1.3-1-38</t>
  </si>
  <si>
    <t>ТСН-2001.1. Доп. 1-42. Р. 3, о. 1, поз. 38</t>
  </si>
  <si>
    <t>Смеси бетонные, БСГ, тяжелого бетона на гранитном щебне, класс прочности В15 (М200); П3, фракция 5-20, F50-100, W0-2</t>
  </si>
  <si>
    <t>1.3-2-5</t>
  </si>
  <si>
    <t>ТСН-2001.1. Доп. 1-42. Р. 3, о. 2, поз. 5</t>
  </si>
  <si>
    <t>Растворы цементные, марка 100</t>
  </si>
  <si>
    <t>2.1-5-2</t>
  </si>
  <si>
    <t>ТСН-2001.2. Доп. 55. п.1-5-2 (050102)</t>
  </si>
  <si>
    <t>Катки самоходные вибрационные, масса до 8 т</t>
  </si>
  <si>
    <t>2.1-5-3</t>
  </si>
  <si>
    <t>ТСН-2001.2. Доп. 55. п.1-5-3 (050103)</t>
  </si>
  <si>
    <t>Катки самоходные вибрационные, масса до 14 т</t>
  </si>
  <si>
    <t>2.1-14-13</t>
  </si>
  <si>
    <t>ТСН-2001.2. Доп. 66. п.1-14-13 (148501)</t>
  </si>
  <si>
    <t>Пылесосы строительные (промышленные)</t>
  </si>
  <si>
    <t>2.1-30-103</t>
  </si>
  <si>
    <t>ТСН-2001.2. Доп. 64. п.1-30-103 (304104)</t>
  </si>
  <si>
    <t>Перфораторы, мощность до 1,2 кВт</t>
  </si>
  <si>
    <t>2.1-4-8</t>
  </si>
  <si>
    <t>ТСН-2001.2. Доп. 62. п.1-4-8 (040201)</t>
  </si>
  <si>
    <t>Автопогрузчики вилочные, грузоподъемность до 1 т</t>
  </si>
  <si>
    <t>1.1-1-2492</t>
  </si>
  <si>
    <t>ТСН-2001.1. Доп. 1-42. Р. 1, о. 1, поз. 2492</t>
  </si>
  <si>
    <t>Пленка полиэтиленовая, толщина 80 мкм</t>
  </si>
  <si>
    <t>2.1-6-51</t>
  </si>
  <si>
    <t>ТСН-2001.2. Доп. 63. п.1-6-51 (069401)</t>
  </si>
  <si>
    <t>Вибраторы поверхностные</t>
  </si>
  <si>
    <t>2.1-10-12</t>
  </si>
  <si>
    <t>ТСН-2001.2. Доп. 63. п.1-10-12 (105001)</t>
  </si>
  <si>
    <t>Компрессоры передвижные электрические, давление до 10 ат, производительность до 3,5 м3/мин</t>
  </si>
  <si>
    <t>1.1-1-995</t>
  </si>
  <si>
    <t>ТСН-2001.1 Доп. 67, Р. 1, о. 1, поз. 995</t>
  </si>
  <si>
    <t>Растворитель типа Р-4</t>
  </si>
  <si>
    <t>5711400000</t>
  </si>
  <si>
    <t>Песок строительный</t>
  </si>
  <si>
    <t>0930110000</t>
  </si>
  <si>
    <t>Арматура</t>
  </si>
  <si>
    <t>5745010000</t>
  </si>
  <si>
    <t>Смеси бетонные, БСГ, тяжелого бетона</t>
  </si>
  <si>
    <t>5741210000</t>
  </si>
  <si>
    <t>Кирпич керамический, силикатный (574124) или пустотелый (574104)</t>
  </si>
  <si>
    <t>5745520000</t>
  </si>
  <si>
    <t>Растворы готовые кладочные тяжелые цементно-известковые</t>
  </si>
  <si>
    <t>3972580000</t>
  </si>
  <si>
    <t>Сверло кольцевое с алмазным покрытием</t>
  </si>
  <si>
    <t>Арматурные заготовки - стержни отдельные (093012, 093013)</t>
  </si>
  <si>
    <t>Кирпич керамический обыкновенный</t>
  </si>
  <si>
    <t>Раствор цементно-известковый, марки 50</t>
  </si>
  <si>
    <t>5262420000</t>
  </si>
  <si>
    <t>Лестницы, косоуры, площадки, ограждения</t>
  </si>
  <si>
    <t>5733110000</t>
  </si>
  <si>
    <t>Цемент</t>
  </si>
  <si>
    <t>0131000000</t>
  </si>
  <si>
    <t>5745120000</t>
  </si>
  <si>
    <t>Смеси сухие для штукатурных работ</t>
  </si>
  <si>
    <t>5745510000</t>
  </si>
  <si>
    <t>Растворы тяжелые цементные, марки 150</t>
  </si>
  <si>
    <t>2329160000</t>
  </si>
  <si>
    <t>Краски фасадные перхлорвиниловые</t>
  </si>
  <si>
    <t>5898320000</t>
  </si>
  <si>
    <t>Камни бортовые</t>
  </si>
  <si>
    <t>5718400000</t>
  </si>
  <si>
    <t>Смеси асфальтобетонные дорожные, аэродромные и асфальтобетонные пористые (горячие и теплые) щебеночные и гравийные крупнозернистые</t>
  </si>
  <si>
    <t>2316215000</t>
  </si>
  <si>
    <t>Грунтовка</t>
  </si>
  <si>
    <t>5745130000</t>
  </si>
  <si>
    <t>Смеси сухие самовыравнивающиеся</t>
  </si>
  <si>
    <t>2313120000</t>
  </si>
  <si>
    <t>Эмаль ХВ-785</t>
  </si>
  <si>
    <t>Поправка: ТСН-2001.6. О.П. п.11  Наименование: Выполняемые при ремонте, капитальном ремонте и реконструкции работы, аналогичные технологическим процессам характерным для нового строительства и отсутствующим в сборниках на ремонтно-строительные работы ТСН-2001.6</t>
  </si>
  <si>
    <t>Краска эмульсионная, на основе силиконовой смолы, с минеральными наполнителями, капиллярно-гидрофобная, минерально-матовая, микропористая, паро- и диоксид углеродо-проницаемая, водоотталкивающая, фасадная, механизированного и ручного нанесения, плотность 1,5 г/см3, для нанесения на штукатурки и минеральные поверхности</t>
  </si>
  <si>
    <t>Смесь сухая, цементная с минеральными заполнителями и модифицирующими добавками, напольная, самовыравнивающаяся, для наружных и внутренних работ, механизированного и ручного нанесения, плотность раствора 2200 кг/м3, прочность на сжатие не менее 35 МПа, прочность на изгиб не менее 8 МПа, прочность сцепления с бетоном не менее 1,5 МПа, истираемость не более 0,7 г/см2, не менее F100, толщина слоя от 4 до 15 мм, температура эксплуатации от -50 до +70°С, для выравнивания бетонных и цементно-песчаных оснований пола, изготовления стяжек в цехах, автостоянках, рампах, спортивных аренах, в качестве основания под укладку наливных покрытий</t>
  </si>
  <si>
    <t>(наименование работ и затрат)</t>
  </si>
  <si>
    <t>В
базисном
уровне
цен</t>
  </si>
  <si>
    <t>В
текущем
уровне
цен</t>
  </si>
  <si>
    <t>Сметная стоимость</t>
  </si>
  <si>
    <t xml:space="preserve">Кроме того: </t>
  </si>
  <si>
    <t>№ п/п</t>
  </si>
  <si>
    <t>Шифр расценки и коды ресурсов</t>
  </si>
  <si>
    <t>Наименование работ и затрат</t>
  </si>
  <si>
    <t>Ед. изм.</t>
  </si>
  <si>
    <t>Кол-во
единиц</t>
  </si>
  <si>
    <t>Цена на
ед. изм.,
руб.</t>
  </si>
  <si>
    <t>Попра-
вочные
коэффи-
циенты</t>
  </si>
  <si>
    <t>Коэффи-
циенты
зимних
удорожа-
ний</t>
  </si>
  <si>
    <t>Коэффи-
циенты
(индек-
сы) пере-
счета,
нормы
НР и СП</t>
  </si>
  <si>
    <t>ВСЕГО
затрат в
текущем
уровне цен,
руб.</t>
  </si>
  <si>
    <t>Составлен(а) по ТСН-2001 с учетом Дополнения №: 67</t>
  </si>
  <si>
    <t>№ и период сборника коэффициентов (индексов) пересчета: Коэффициенты к ТСН-2001 МГЭ, ремонт №198 март 2023 года</t>
  </si>
  <si>
    <t>Всего в
ценах на
январь 2000 года,
руб.</t>
  </si>
  <si>
    <t>ЗП</t>
  </si>
  <si>
    <t>ЭМ</t>
  </si>
  <si>
    <t>в т.ч. ЗПМ</t>
  </si>
  <si>
    <t>НР от ЗП</t>
  </si>
  <si>
    <t>%</t>
  </si>
  <si>
    <t>СП от ЗП</t>
  </si>
  <si>
    <t>НР и СП от ЗПМ</t>
  </si>
  <si>
    <t>ЗТР</t>
  </si>
  <si>
    <t>чел-ч</t>
  </si>
  <si>
    <t>Всего по позиции:</t>
  </si>
  <si>
    <t>МР</t>
  </si>
  <si>
    <r>
      <t>Кирпич керамический рядовой, полнотелый, размер 250х120х65 мм, марка 150</t>
    </r>
    <r>
      <rPr>
        <i/>
        <sz val="10"/>
        <rFont val="Arial"/>
        <family val="2"/>
        <charset val="204"/>
      </rPr>
      <t xml:space="preserve">
21 000,00 = [25 200 / 1,2]</t>
    </r>
  </si>
  <si>
    <r>
      <t>Доски хвойных пород, обрезные, длина 6 м, сорт III, толщина 50 мм</t>
    </r>
    <r>
      <rPr>
        <i/>
        <sz val="10"/>
        <rFont val="Arial"/>
        <family val="2"/>
        <charset val="204"/>
      </rPr>
      <t xml:space="preserve">
11 000,00 = [13 200 / 1,2]</t>
    </r>
  </si>
  <si>
    <t>к нр )*5</t>
  </si>
  <si>
    <t>к нр )*12</t>
  </si>
  <si>
    <t>к нр )*2</t>
  </si>
  <si>
    <t xml:space="preserve">   Итого по ТСН-2001.16</t>
  </si>
  <si>
    <t xml:space="preserve">   Итого возвратных сумм</t>
  </si>
  <si>
    <t xml:space="preserve"> тыс.руб.</t>
  </si>
  <si>
    <t xml:space="preserve">Составил   </t>
  </si>
  <si>
    <t>(должность, подпись, инициалы, фамилия)</t>
  </si>
  <si>
    <t xml:space="preserve">Проверил   </t>
  </si>
  <si>
    <t>Локальная смета</t>
  </si>
  <si>
    <t>(локальный сметный расчет)</t>
  </si>
  <si>
    <t>Инженер-сметчик</t>
  </si>
  <si>
    <t>Гутников Е.В.</t>
  </si>
  <si>
    <t>Начальник управления инженерного обеспечения и строительства</t>
  </si>
  <si>
    <t>Кисленко В.В.</t>
  </si>
  <si>
    <t>Локальная смета: Ремонт надземного перехода стр. 14, ул. Мосфильмовская, д. 1</t>
  </si>
  <si>
    <t>Ремонт надземного перехода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</si>
</sst>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\ #,##0.00"/>
  </numFmts>
  <fonts count="20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164" fontId="17" fillId="0" borderId="0" xfId="0" applyNumberFormat="1" applyFont="1"/>
    <xf numFmtId="0" fontId="17" fillId="0" borderId="0" xfId="0" applyFont="1"/>
    <xf numFmtId="164" fontId="13" fillId="0" borderId="0" xfId="0" applyNumberFormat="1" applyFo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0" fillId="0" borderId="0" xfId="0" applyNumberFormat="1"/>
    <xf numFmtId="0" fontId="13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right" wrapText="1"/>
    </xf>
    <xf numFmtId="0" fontId="13" fillId="0" borderId="5" xfId="0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wrapText="1"/>
    </xf>
    <xf numFmtId="0" fontId="0" fillId="0" borderId="6" xfId="0" applyBorder="1"/>
    <xf numFmtId="0" fontId="17" fillId="0" borderId="6" xfId="0" applyFont="1" applyBorder="1"/>
    <xf numFmtId="0" fontId="11" fillId="0" borderId="0" xfId="0" applyFont="1" applyAlignment="1">
      <alignment vertical="top" wrapText="1"/>
    </xf>
    <xf numFmtId="0" fontId="13" fillId="0" borderId="0" xfId="0" quotePrefix="1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wrapText="1"/>
    </xf>
    <xf numFmtId="164" fontId="17" fillId="0" borderId="6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13" fillId="0" borderId="0" xfId="0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2" fillId="0" borderId="2" xfId="0" applyFont="1" applyBorder="1" applyAlignment="1">
      <alignment horizontal="center" wrapText="1"/>
    </xf>
    <xf numFmtId="0" fontId="17" fillId="0" borderId="0" xfId="0" applyFont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444"/>
  <sheetViews>
    <sheetView tabSelected="1" zoomScaleNormal="100" workbookViewId="0">
      <selection activeCell="AK12" sqref="AK12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4" width="11.7109375" customWidth="1"/>
    <col min="5" max="6" width="10.140625" bestFit="1" customWidth="1"/>
    <col min="7" max="7" width="8.5703125" bestFit="1" customWidth="1"/>
    <col min="8" max="8" width="9.85546875" bestFit="1" customWidth="1"/>
    <col min="9" max="9" width="11.28515625" bestFit="1" customWidth="1"/>
    <col min="10" max="10" width="13.140625" bestFit="1" customWidth="1"/>
    <col min="11" max="11" width="11.42578125" bestFit="1" customWidth="1"/>
    <col min="15" max="30" width="0" hidden="1" customWidth="1"/>
    <col min="31" max="31" width="129.7109375" hidden="1" customWidth="1"/>
    <col min="32" max="32" width="96" hidden="1" customWidth="1"/>
    <col min="33" max="36" width="0" hidden="1" customWidth="1"/>
  </cols>
  <sheetData>
    <row r="2" spans="1:11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.75" customHeight="1" x14ac:dyDescent="0.25">
      <c r="A3" s="48" t="s">
        <v>667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2.75" customHeight="1" x14ac:dyDescent="0.2">
      <c r="A4" s="49" t="s">
        <v>668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4.2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5.75" x14ac:dyDescent="0.25">
      <c r="A6" s="50" t="s">
        <v>674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2.75" customHeight="1" x14ac:dyDescent="0.2">
      <c r="A7" s="56" t="s">
        <v>627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4.25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4.25" x14ac:dyDescent="0.2">
      <c r="A9" s="52" t="str">
        <f>CONCATENATE( "Основание: чертежи № ", Source!J12)</f>
        <v xml:space="preserve">Основание: чертежи № 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4.2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57" x14ac:dyDescent="0.2">
      <c r="A11" s="12"/>
      <c r="B11" s="12"/>
      <c r="C11" s="12"/>
      <c r="D11" s="12"/>
      <c r="E11" s="12"/>
      <c r="F11" s="12"/>
      <c r="G11" s="12"/>
      <c r="H11" s="12"/>
      <c r="I11" s="15" t="s">
        <v>628</v>
      </c>
      <c r="J11" s="15" t="s">
        <v>629</v>
      </c>
      <c r="K11" s="12"/>
    </row>
    <row r="12" spans="1:11" ht="15" x14ac:dyDescent="0.25">
      <c r="A12" s="12"/>
      <c r="B12" s="12"/>
      <c r="C12" s="12"/>
      <c r="D12" s="12"/>
      <c r="E12" s="57" t="s">
        <v>630</v>
      </c>
      <c r="F12" s="57"/>
      <c r="G12" s="57"/>
      <c r="H12" s="57"/>
      <c r="I12" s="16">
        <f>H436</f>
        <v>136874.76999999999</v>
      </c>
      <c r="J12" s="16">
        <f>J436</f>
        <v>1915081.15</v>
      </c>
      <c r="K12" s="17" t="s">
        <v>450</v>
      </c>
    </row>
    <row r="13" spans="1:11" ht="14.25" hidden="1" x14ac:dyDescent="0.2">
      <c r="A13" s="12"/>
      <c r="B13" s="12"/>
      <c r="C13" s="12"/>
      <c r="D13" s="12"/>
      <c r="E13" s="54" t="s">
        <v>631</v>
      </c>
      <c r="F13" s="54"/>
      <c r="G13" s="54"/>
      <c r="H13" s="54"/>
      <c r="I13" s="18"/>
      <c r="J13" s="18"/>
      <c r="K13" s="12"/>
    </row>
    <row r="14" spans="1:11" ht="14.25" hidden="1" x14ac:dyDescent="0.2">
      <c r="A14" s="12"/>
      <c r="B14" s="12"/>
      <c r="C14" s="12"/>
      <c r="D14" s="12"/>
      <c r="E14" s="55" t="s">
        <v>399</v>
      </c>
      <c r="F14" s="55"/>
      <c r="G14" s="55"/>
      <c r="H14" s="55"/>
      <c r="I14" s="18">
        <f>SUM(Y1:Y434)/1000</f>
        <v>0</v>
      </c>
      <c r="J14" s="18">
        <f>SUM(Z1:Z434)/1000</f>
        <v>0</v>
      </c>
      <c r="K14" s="12" t="s">
        <v>663</v>
      </c>
    </row>
    <row r="15" spans="1:11" ht="14.25" x14ac:dyDescent="0.2">
      <c r="A15" s="12"/>
      <c r="B15" s="12"/>
      <c r="C15" s="12"/>
      <c r="D15" s="12"/>
      <c r="E15" s="12"/>
      <c r="F15" s="13"/>
      <c r="G15" s="13"/>
      <c r="H15" s="13"/>
      <c r="I15" s="18"/>
      <c r="J15" s="18"/>
      <c r="K15" s="12"/>
    </row>
    <row r="16" spans="1:11" ht="14.25" x14ac:dyDescent="0.2">
      <c r="A16" s="12" t="s">
        <v>642</v>
      </c>
      <c r="B16" s="12"/>
      <c r="C16" s="12"/>
      <c r="D16" s="12"/>
      <c r="E16" s="12"/>
      <c r="F16" s="13"/>
      <c r="G16" s="13"/>
      <c r="H16" s="13"/>
      <c r="I16" s="18"/>
      <c r="J16" s="18"/>
      <c r="K16" s="12"/>
    </row>
    <row r="17" spans="1:31" ht="14.25" x14ac:dyDescent="0.2">
      <c r="A17" s="52" t="s">
        <v>643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AE17" s="21" t="s">
        <v>643</v>
      </c>
    </row>
    <row r="18" spans="1:31" ht="99.75" x14ac:dyDescent="0.2">
      <c r="A18" s="19" t="s">
        <v>632</v>
      </c>
      <c r="B18" s="19" t="s">
        <v>633</v>
      </c>
      <c r="C18" s="19" t="s">
        <v>634</v>
      </c>
      <c r="D18" s="19" t="s">
        <v>635</v>
      </c>
      <c r="E18" s="19" t="s">
        <v>636</v>
      </c>
      <c r="F18" s="19" t="s">
        <v>637</v>
      </c>
      <c r="G18" s="20" t="s">
        <v>638</v>
      </c>
      <c r="H18" s="20" t="s">
        <v>639</v>
      </c>
      <c r="I18" s="19" t="s">
        <v>644</v>
      </c>
      <c r="J18" s="19" t="s">
        <v>640</v>
      </c>
      <c r="K18" s="19" t="s">
        <v>641</v>
      </c>
    </row>
    <row r="19" spans="1:31" ht="14.25" x14ac:dyDescent="0.2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9">
        <v>11</v>
      </c>
    </row>
    <row r="21" spans="1:31" ht="16.5" customHeight="1" x14ac:dyDescent="0.25">
      <c r="A21" s="53" t="s">
        <v>673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31" ht="114" x14ac:dyDescent="0.2">
      <c r="A22" s="22">
        <v>1</v>
      </c>
      <c r="B22" s="22" t="str">
        <f>Source!F24</f>
        <v>3.45-43-1</v>
      </c>
      <c r="C22" s="22" t="s">
        <v>15</v>
      </c>
      <c r="D22" s="23" t="str">
        <f>Source!H24</f>
        <v>1 м3 кладки</v>
      </c>
      <c r="E22" s="11">
        <f>Source!I24</f>
        <v>14.34</v>
      </c>
      <c r="F22" s="25"/>
      <c r="G22" s="24"/>
      <c r="H22" s="11"/>
      <c r="I22" s="25"/>
      <c r="J22" s="11"/>
      <c r="K22" s="25"/>
      <c r="Q22">
        <f>Source!X24</f>
        <v>1292.28</v>
      </c>
      <c r="R22">
        <f>Source!X25</f>
        <v>32372</v>
      </c>
      <c r="S22">
        <f>Source!Y24</f>
        <v>994.06</v>
      </c>
      <c r="T22">
        <f>Source!Y25</f>
        <v>17696.689999999999</v>
      </c>
      <c r="U22">
        <f>ROUND((175/100)*ROUND(Source!R24, 2), 2)</f>
        <v>1932.82</v>
      </c>
      <c r="V22">
        <f>ROUND((160/100)*ROUND(Source!R25, 2), 2)</f>
        <v>53711.54</v>
      </c>
    </row>
    <row r="23" spans="1:31" ht="14.25" x14ac:dyDescent="0.2">
      <c r="A23" s="22"/>
      <c r="B23" s="22"/>
      <c r="C23" s="22" t="s">
        <v>645</v>
      </c>
      <c r="D23" s="23"/>
      <c r="E23" s="11"/>
      <c r="F23" s="25">
        <f>Source!AO24</f>
        <v>99.03</v>
      </c>
      <c r="G23" s="24" t="str">
        <f>Source!DG24</f>
        <v/>
      </c>
      <c r="H23" s="11">
        <f>Source!AV25</f>
        <v>1.0469999999999999</v>
      </c>
      <c r="I23" s="25">
        <f>Source!S24</f>
        <v>1420.09</v>
      </c>
      <c r="J23" s="11">
        <f>IF(Source!BA25&lt;&gt; 0, Source!BA25, 1)</f>
        <v>29.03</v>
      </c>
      <c r="K23" s="25">
        <f>Source!S25</f>
        <v>43162.67</v>
      </c>
    </row>
    <row r="24" spans="1:31" ht="14.25" x14ac:dyDescent="0.2">
      <c r="A24" s="22"/>
      <c r="B24" s="22"/>
      <c r="C24" s="22" t="s">
        <v>646</v>
      </c>
      <c r="D24" s="23"/>
      <c r="E24" s="11"/>
      <c r="F24" s="25">
        <f>Source!AM24</f>
        <v>368.49</v>
      </c>
      <c r="G24" s="24" t="str">
        <f>Source!DE24</f>
        <v/>
      </c>
      <c r="H24" s="11">
        <f>Source!AV25</f>
        <v>1.0469999999999999</v>
      </c>
      <c r="I24" s="25">
        <f>Source!Q24</f>
        <v>5284.15</v>
      </c>
      <c r="J24" s="11">
        <f>IF(Source!BB25&lt;&gt; 0, Source!BB25, 1)</f>
        <v>12.49</v>
      </c>
      <c r="K24" s="25">
        <f>Source!Q25</f>
        <v>69100.929999999993</v>
      </c>
    </row>
    <row r="25" spans="1:31" ht="14.25" x14ac:dyDescent="0.2">
      <c r="A25" s="22"/>
      <c r="B25" s="22"/>
      <c r="C25" s="22" t="s">
        <v>647</v>
      </c>
      <c r="D25" s="23"/>
      <c r="E25" s="11"/>
      <c r="F25" s="25">
        <f>Source!AN24</f>
        <v>77.02</v>
      </c>
      <c r="G25" s="24" t="str">
        <f>Source!DF24</f>
        <v/>
      </c>
      <c r="H25" s="11">
        <f>Source!AV25</f>
        <v>1.0469999999999999</v>
      </c>
      <c r="I25" s="26">
        <f>Source!R24</f>
        <v>1104.47</v>
      </c>
      <c r="J25" s="11">
        <f>IF(Source!BS25&lt;&gt; 0, Source!BS25, 1)</f>
        <v>29.03</v>
      </c>
      <c r="K25" s="26">
        <f>Source!R25</f>
        <v>33569.71</v>
      </c>
    </row>
    <row r="26" spans="1:31" ht="14.25" x14ac:dyDescent="0.2">
      <c r="A26" s="22"/>
      <c r="B26" s="22"/>
      <c r="C26" s="22" t="s">
        <v>648</v>
      </c>
      <c r="D26" s="23" t="s">
        <v>649</v>
      </c>
      <c r="E26" s="11">
        <f>Source!DN25</f>
        <v>91</v>
      </c>
      <c r="F26" s="25"/>
      <c r="G26" s="24"/>
      <c r="H26" s="11"/>
      <c r="I26" s="25">
        <f>SUM(Q22:Q25)</f>
        <v>1292.28</v>
      </c>
      <c r="J26" s="11">
        <f>Source!BZ25</f>
        <v>75</v>
      </c>
      <c r="K26" s="25">
        <f>SUM(R22:R25)</f>
        <v>32372</v>
      </c>
    </row>
    <row r="27" spans="1:31" ht="14.25" x14ac:dyDescent="0.2">
      <c r="A27" s="22"/>
      <c r="B27" s="22"/>
      <c r="C27" s="22" t="s">
        <v>650</v>
      </c>
      <c r="D27" s="23" t="s">
        <v>649</v>
      </c>
      <c r="E27" s="11">
        <f>Source!DO25</f>
        <v>70</v>
      </c>
      <c r="F27" s="25"/>
      <c r="G27" s="24"/>
      <c r="H27" s="11"/>
      <c r="I27" s="25">
        <f>SUM(S22:S26)</f>
        <v>994.06</v>
      </c>
      <c r="J27" s="11">
        <f>Source!CA25</f>
        <v>41</v>
      </c>
      <c r="K27" s="25">
        <f>SUM(T22:T26)</f>
        <v>17696.689999999999</v>
      </c>
    </row>
    <row r="28" spans="1:31" ht="14.25" x14ac:dyDescent="0.2">
      <c r="A28" s="22"/>
      <c r="B28" s="22"/>
      <c r="C28" s="22" t="s">
        <v>651</v>
      </c>
      <c r="D28" s="23" t="s">
        <v>649</v>
      </c>
      <c r="E28" s="11">
        <f>175</f>
        <v>175</v>
      </c>
      <c r="F28" s="25"/>
      <c r="G28" s="24"/>
      <c r="H28" s="11"/>
      <c r="I28" s="25">
        <f>SUM(U22:U27)</f>
        <v>1932.82</v>
      </c>
      <c r="J28" s="11">
        <f>160</f>
        <v>160</v>
      </c>
      <c r="K28" s="25">
        <f>SUM(V22:V27)</f>
        <v>53711.54</v>
      </c>
    </row>
    <row r="29" spans="1:31" ht="14.25" x14ac:dyDescent="0.2">
      <c r="A29" s="28"/>
      <c r="B29" s="28"/>
      <c r="C29" s="28" t="s">
        <v>652</v>
      </c>
      <c r="D29" s="29" t="s">
        <v>653</v>
      </c>
      <c r="E29" s="30">
        <f>Source!AQ24</f>
        <v>8.5299999999999994</v>
      </c>
      <c r="F29" s="31"/>
      <c r="G29" s="32" t="str">
        <f>Source!DI24</f>
        <v/>
      </c>
      <c r="H29" s="30">
        <f>Source!AV25</f>
        <v>1.0469999999999999</v>
      </c>
      <c r="I29" s="31">
        <f>Source!U24</f>
        <v>122.32019999999999</v>
      </c>
      <c r="J29" s="30"/>
      <c r="K29" s="31"/>
    </row>
    <row r="30" spans="1:31" ht="15" x14ac:dyDescent="0.25">
      <c r="A30" s="33"/>
      <c r="B30" s="33"/>
      <c r="C30" s="34" t="s">
        <v>654</v>
      </c>
      <c r="D30" s="33"/>
      <c r="E30" s="33"/>
      <c r="F30" s="33"/>
      <c r="G30" s="33"/>
      <c r="H30" s="47">
        <f>I23+I24+I26+I27+I28</f>
        <v>10923.4</v>
      </c>
      <c r="I30" s="47"/>
      <c r="J30" s="47">
        <f>K23+K24+K26+K27+K28</f>
        <v>216043.83</v>
      </c>
      <c r="K30" s="47"/>
      <c r="O30" s="27">
        <f>I23+I24+I26+I27+I28</f>
        <v>10923.4</v>
      </c>
      <c r="P30" s="27">
        <f>K23+K24+K26+K27+K28</f>
        <v>216043.83</v>
      </c>
    </row>
    <row r="32" spans="1:31" ht="42.75" x14ac:dyDescent="0.2">
      <c r="A32" s="22">
        <v>2</v>
      </c>
      <c r="B32" s="22" t="str">
        <f>Source!F26</f>
        <v>6.68-13-1</v>
      </c>
      <c r="C32" s="22" t="s">
        <v>23</v>
      </c>
      <c r="D32" s="23" t="str">
        <f>Source!H26</f>
        <v>1 Т</v>
      </c>
      <c r="E32" s="11">
        <f>Source!I26</f>
        <v>25.82</v>
      </c>
      <c r="F32" s="25"/>
      <c r="G32" s="24"/>
      <c r="H32" s="11"/>
      <c r="I32" s="25"/>
      <c r="J32" s="11"/>
      <c r="K32" s="25"/>
      <c r="Q32">
        <f>Source!X26</f>
        <v>0</v>
      </c>
      <c r="R32">
        <f>Source!X27</f>
        <v>0</v>
      </c>
      <c r="S32">
        <f>Source!Y26</f>
        <v>0</v>
      </c>
      <c r="T32">
        <f>Source!Y27</f>
        <v>0</v>
      </c>
      <c r="U32">
        <f>ROUND((175/100)*ROUND(Source!R26, 2), 2)</f>
        <v>66.87</v>
      </c>
      <c r="V32">
        <f>ROUND((160/100)*ROUND(Source!R27, 2), 2)</f>
        <v>1858.38</v>
      </c>
    </row>
    <row r="33" spans="1:22" ht="14.25" x14ac:dyDescent="0.2">
      <c r="A33" s="22"/>
      <c r="B33" s="22"/>
      <c r="C33" s="22" t="s">
        <v>646</v>
      </c>
      <c r="D33" s="23"/>
      <c r="E33" s="11"/>
      <c r="F33" s="25">
        <f>Source!AM26</f>
        <v>8.86</v>
      </c>
      <c r="G33" s="24" t="str">
        <f>Source!DE26</f>
        <v/>
      </c>
      <c r="H33" s="11">
        <f>Source!AV27</f>
        <v>1.0469999999999999</v>
      </c>
      <c r="I33" s="25">
        <f>Source!Q26</f>
        <v>228.77</v>
      </c>
      <c r="J33" s="11">
        <f>IF(Source!BB27&lt;&gt; 0, Source!BB27, 1)</f>
        <v>11.28</v>
      </c>
      <c r="K33" s="25">
        <f>Source!Q27</f>
        <v>2701.79</v>
      </c>
    </row>
    <row r="34" spans="1:22" ht="14.25" x14ac:dyDescent="0.2">
      <c r="A34" s="22"/>
      <c r="B34" s="22"/>
      <c r="C34" s="22" t="s">
        <v>647</v>
      </c>
      <c r="D34" s="23"/>
      <c r="E34" s="11"/>
      <c r="F34" s="25">
        <f>Source!AN26</f>
        <v>1.48</v>
      </c>
      <c r="G34" s="24" t="str">
        <f>Source!DF26</f>
        <v/>
      </c>
      <c r="H34" s="11">
        <f>Source!AV27</f>
        <v>1.0469999999999999</v>
      </c>
      <c r="I34" s="26">
        <f>Source!R26</f>
        <v>38.21</v>
      </c>
      <c r="J34" s="11">
        <f>IF(Source!BS27&lt;&gt; 0, Source!BS27, 1)</f>
        <v>29.03</v>
      </c>
      <c r="K34" s="26">
        <f>Source!R27</f>
        <v>1161.49</v>
      </c>
    </row>
    <row r="35" spans="1:22" ht="14.25" x14ac:dyDescent="0.2">
      <c r="A35" s="28"/>
      <c r="B35" s="28"/>
      <c r="C35" s="28" t="s">
        <v>651</v>
      </c>
      <c r="D35" s="29" t="s">
        <v>649</v>
      </c>
      <c r="E35" s="30">
        <f>175</f>
        <v>175</v>
      </c>
      <c r="F35" s="31"/>
      <c r="G35" s="32"/>
      <c r="H35" s="30"/>
      <c r="I35" s="31">
        <f>SUM(U32:U34)</f>
        <v>66.87</v>
      </c>
      <c r="J35" s="30">
        <f>160</f>
        <v>160</v>
      </c>
      <c r="K35" s="31">
        <f>SUM(V32:V34)</f>
        <v>1858.38</v>
      </c>
    </row>
    <row r="36" spans="1:22" ht="15" x14ac:dyDescent="0.25">
      <c r="A36" s="33"/>
      <c r="B36" s="33"/>
      <c r="C36" s="34" t="s">
        <v>654</v>
      </c>
      <c r="D36" s="33"/>
      <c r="E36" s="33"/>
      <c r="F36" s="33"/>
      <c r="G36" s="33"/>
      <c r="H36" s="47">
        <f>I33+I35</f>
        <v>295.64</v>
      </c>
      <c r="I36" s="47"/>
      <c r="J36" s="47">
        <f>K33+K35</f>
        <v>4560.17</v>
      </c>
      <c r="K36" s="47"/>
      <c r="O36" s="27">
        <f>I33+I35</f>
        <v>295.64</v>
      </c>
      <c r="P36" s="27">
        <f>K33+K35</f>
        <v>4560.17</v>
      </c>
    </row>
    <row r="38" spans="1:22" ht="42.75" x14ac:dyDescent="0.2">
      <c r="A38" s="22">
        <v>3</v>
      </c>
      <c r="B38" s="22" t="str">
        <f>Source!F28</f>
        <v>15.2-50-10</v>
      </c>
      <c r="C38" s="22" t="s">
        <v>31</v>
      </c>
      <c r="D38" s="23" t="str">
        <f>Source!H28</f>
        <v>т</v>
      </c>
      <c r="E38" s="11">
        <f>Source!I28</f>
        <v>25.82</v>
      </c>
      <c r="F38" s="25"/>
      <c r="G38" s="24"/>
      <c r="H38" s="11"/>
      <c r="I38" s="25"/>
      <c r="J38" s="11"/>
      <c r="K38" s="25"/>
      <c r="Q38">
        <f>Source!X28</f>
        <v>0</v>
      </c>
      <c r="R38">
        <f>Source!X29</f>
        <v>0</v>
      </c>
      <c r="S38">
        <f>Source!Y28</f>
        <v>0</v>
      </c>
      <c r="T38">
        <f>Source!Y29</f>
        <v>0</v>
      </c>
      <c r="U38">
        <f>ROUND((175/100)*ROUND(Source!R28, 2), 2)</f>
        <v>0</v>
      </c>
      <c r="V38">
        <f>ROUND((160/100)*ROUND(Source!R29, 2), 2)</f>
        <v>0</v>
      </c>
    </row>
    <row r="39" spans="1:22" ht="14.25" x14ac:dyDescent="0.2">
      <c r="A39" s="28"/>
      <c r="B39" s="28"/>
      <c r="C39" s="28" t="s">
        <v>646</v>
      </c>
      <c r="D39" s="29"/>
      <c r="E39" s="30"/>
      <c r="F39" s="31">
        <f>Source!AM28</f>
        <v>44.81</v>
      </c>
      <c r="G39" s="32" t="str">
        <f>Source!DE28</f>
        <v/>
      </c>
      <c r="H39" s="30">
        <f>Source!AV29</f>
        <v>1</v>
      </c>
      <c r="I39" s="31">
        <f>Source!Q28</f>
        <v>1156.99</v>
      </c>
      <c r="J39" s="30">
        <f>IF(Source!BB29&lt;&gt; 0, Source!BB29, 1)</f>
        <v>13.55</v>
      </c>
      <c r="K39" s="31">
        <f>Source!Q29</f>
        <v>15677.21</v>
      </c>
    </row>
    <row r="40" spans="1:22" ht="15" x14ac:dyDescent="0.25">
      <c r="A40" s="33"/>
      <c r="B40" s="33"/>
      <c r="C40" s="34" t="s">
        <v>654</v>
      </c>
      <c r="D40" s="33"/>
      <c r="E40" s="33"/>
      <c r="F40" s="33"/>
      <c r="G40" s="33"/>
      <c r="H40" s="47">
        <f>I39</f>
        <v>1156.99</v>
      </c>
      <c r="I40" s="47"/>
      <c r="J40" s="47">
        <f>K39</f>
        <v>15677.21</v>
      </c>
      <c r="K40" s="47"/>
      <c r="O40" s="27">
        <f>I39</f>
        <v>1156.99</v>
      </c>
      <c r="P40" s="27">
        <f>K39</f>
        <v>15677.21</v>
      </c>
    </row>
    <row r="42" spans="1:22" ht="28.5" x14ac:dyDescent="0.2">
      <c r="A42" s="22">
        <v>4</v>
      </c>
      <c r="B42" s="22" t="str">
        <f>Source!F30</f>
        <v>15.1-2105-03</v>
      </c>
      <c r="C42" s="22" t="s">
        <v>39</v>
      </c>
      <c r="D42" s="23" t="str">
        <f>Source!H30</f>
        <v>1 Т</v>
      </c>
      <c r="E42" s="11">
        <f>Source!I30</f>
        <v>25.82</v>
      </c>
      <c r="F42" s="25"/>
      <c r="G42" s="24"/>
      <c r="H42" s="11"/>
      <c r="I42" s="25"/>
      <c r="J42" s="11"/>
      <c r="K42" s="25"/>
      <c r="Q42">
        <f>Source!X30</f>
        <v>0</v>
      </c>
      <c r="R42">
        <f>Source!X31</f>
        <v>0</v>
      </c>
      <c r="S42">
        <f>Source!Y30</f>
        <v>0</v>
      </c>
      <c r="T42">
        <f>Source!Y31</f>
        <v>0</v>
      </c>
      <c r="U42">
        <f>ROUND((175/100)*ROUND(Source!R30, 2), 2)</f>
        <v>0</v>
      </c>
      <c r="V42">
        <f>ROUND((160/100)*ROUND(Source!R31, 2), 2)</f>
        <v>0</v>
      </c>
    </row>
    <row r="43" spans="1:22" ht="14.25" x14ac:dyDescent="0.2">
      <c r="A43" s="28"/>
      <c r="B43" s="28"/>
      <c r="C43" s="28" t="s">
        <v>646</v>
      </c>
      <c r="D43" s="29"/>
      <c r="E43" s="30"/>
      <c r="F43" s="31">
        <f>Source!AM30</f>
        <v>165.64</v>
      </c>
      <c r="G43" s="32" t="str">
        <f>Source!DE30</f>
        <v/>
      </c>
      <c r="H43" s="30">
        <f>Source!AV31</f>
        <v>1</v>
      </c>
      <c r="I43" s="31">
        <f>Source!Q30</f>
        <v>4276.82</v>
      </c>
      <c r="J43" s="30">
        <f>IF(Source!BB31&lt;&gt; 0, Source!BB31, 1)</f>
        <v>6.48</v>
      </c>
      <c r="K43" s="31">
        <f>Source!Q31</f>
        <v>27713.79</v>
      </c>
    </row>
    <row r="44" spans="1:22" ht="15" x14ac:dyDescent="0.25">
      <c r="A44" s="33"/>
      <c r="B44" s="33"/>
      <c r="C44" s="34" t="s">
        <v>654</v>
      </c>
      <c r="D44" s="33"/>
      <c r="E44" s="33"/>
      <c r="F44" s="33"/>
      <c r="G44" s="33"/>
      <c r="H44" s="47">
        <f>I43</f>
        <v>4276.82</v>
      </c>
      <c r="I44" s="47"/>
      <c r="J44" s="47">
        <f>K43</f>
        <v>27713.79</v>
      </c>
      <c r="K44" s="47"/>
      <c r="O44" s="27">
        <f>I43</f>
        <v>4276.82</v>
      </c>
      <c r="P44" s="27">
        <f>K43</f>
        <v>27713.79</v>
      </c>
    </row>
    <row r="46" spans="1:22" ht="42.75" x14ac:dyDescent="0.2">
      <c r="A46" s="22">
        <v>5</v>
      </c>
      <c r="B46" s="22" t="str">
        <f>Source!F32</f>
        <v>6.68-51-4</v>
      </c>
      <c r="C46" s="22" t="s">
        <v>43</v>
      </c>
      <c r="D46" s="23" t="str">
        <f>Source!H32</f>
        <v>100 м3 конструкций</v>
      </c>
      <c r="E46" s="11">
        <f>Source!I32</f>
        <v>7.2160000000000002E-2</v>
      </c>
      <c r="F46" s="25"/>
      <c r="G46" s="24"/>
      <c r="H46" s="11"/>
      <c r="I46" s="25"/>
      <c r="J46" s="11"/>
      <c r="K46" s="25"/>
      <c r="Q46">
        <f>Source!X32</f>
        <v>97.44</v>
      </c>
      <c r="R46">
        <f>Source!X33</f>
        <v>2591.54</v>
      </c>
      <c r="S46">
        <f>Source!Y32</f>
        <v>66.989999999999995</v>
      </c>
      <c r="T46">
        <f>Source!Y33</f>
        <v>1517.9</v>
      </c>
      <c r="U46">
        <f>ROUND((175/100)*ROUND(Source!R32, 2), 2)</f>
        <v>64</v>
      </c>
      <c r="V46">
        <f>ROUND((160/100)*ROUND(Source!R33, 2), 2)</f>
        <v>1778.5</v>
      </c>
    </row>
    <row r="47" spans="1:22" x14ac:dyDescent="0.2">
      <c r="C47" s="35" t="str">
        <f>"Объем: "&amp;Source!I32&amp;"=7,216/"&amp;"100"</f>
        <v>Объем: 0,07216=7,216/100</v>
      </c>
    </row>
    <row r="48" spans="1:22" ht="14.25" x14ac:dyDescent="0.2">
      <c r="A48" s="22"/>
      <c r="B48" s="22"/>
      <c r="C48" s="22" t="s">
        <v>645</v>
      </c>
      <c r="D48" s="23"/>
      <c r="E48" s="11"/>
      <c r="F48" s="25">
        <f>Source!AO32</f>
        <v>1687.95</v>
      </c>
      <c r="G48" s="24" t="str">
        <f>Source!DG32</f>
        <v/>
      </c>
      <c r="H48" s="11">
        <f>Source!AV33</f>
        <v>1.0469999999999999</v>
      </c>
      <c r="I48" s="25">
        <f>Source!S32</f>
        <v>121.8</v>
      </c>
      <c r="J48" s="11">
        <f>IF(Source!BA33&lt;&gt; 0, Source!BA33, 1)</f>
        <v>29.03</v>
      </c>
      <c r="K48" s="25">
        <f>Source!S33</f>
        <v>3702.2</v>
      </c>
    </row>
    <row r="49" spans="1:22" ht="14.25" x14ac:dyDescent="0.2">
      <c r="A49" s="22"/>
      <c r="B49" s="22"/>
      <c r="C49" s="22" t="s">
        <v>646</v>
      </c>
      <c r="D49" s="23"/>
      <c r="E49" s="11"/>
      <c r="F49" s="25">
        <f>Source!AM32</f>
        <v>1809.43</v>
      </c>
      <c r="G49" s="24" t="str">
        <f>Source!DE32</f>
        <v/>
      </c>
      <c r="H49" s="11">
        <f>Source!AV33</f>
        <v>1.0469999999999999</v>
      </c>
      <c r="I49" s="25">
        <f>Source!Q32</f>
        <v>130.57</v>
      </c>
      <c r="J49" s="11">
        <f>IF(Source!BB33&lt;&gt; 0, Source!BB33, 1)</f>
        <v>14.41</v>
      </c>
      <c r="K49" s="25">
        <f>Source!Q33</f>
        <v>1969.99</v>
      </c>
    </row>
    <row r="50" spans="1:22" ht="14.25" x14ac:dyDescent="0.2">
      <c r="A50" s="22"/>
      <c r="B50" s="22"/>
      <c r="C50" s="22" t="s">
        <v>647</v>
      </c>
      <c r="D50" s="23"/>
      <c r="E50" s="11"/>
      <c r="F50" s="25">
        <f>Source!AN32</f>
        <v>506.75</v>
      </c>
      <c r="G50" s="24" t="str">
        <f>Source!DF32</f>
        <v/>
      </c>
      <c r="H50" s="11">
        <f>Source!AV33</f>
        <v>1.0469999999999999</v>
      </c>
      <c r="I50" s="26">
        <f>Source!R32</f>
        <v>36.57</v>
      </c>
      <c r="J50" s="11">
        <f>IF(Source!BS33&lt;&gt; 0, Source!BS33, 1)</f>
        <v>29.03</v>
      </c>
      <c r="K50" s="26">
        <f>Source!R33</f>
        <v>1111.56</v>
      </c>
    </row>
    <row r="51" spans="1:22" ht="14.25" x14ac:dyDescent="0.2">
      <c r="A51" s="22"/>
      <c r="B51" s="22"/>
      <c r="C51" s="22" t="s">
        <v>648</v>
      </c>
      <c r="D51" s="23" t="s">
        <v>649</v>
      </c>
      <c r="E51" s="11">
        <f>Source!DN33</f>
        <v>80</v>
      </c>
      <c r="F51" s="25"/>
      <c r="G51" s="24"/>
      <c r="H51" s="11"/>
      <c r="I51" s="25">
        <f>SUM(Q46:Q50)</f>
        <v>97.44</v>
      </c>
      <c r="J51" s="11">
        <f>Source!BZ33</f>
        <v>70</v>
      </c>
      <c r="K51" s="25">
        <f>SUM(R46:R50)</f>
        <v>2591.54</v>
      </c>
    </row>
    <row r="52" spans="1:22" ht="14.25" x14ac:dyDescent="0.2">
      <c r="A52" s="22"/>
      <c r="B52" s="22"/>
      <c r="C52" s="22" t="s">
        <v>650</v>
      </c>
      <c r="D52" s="23" t="s">
        <v>649</v>
      </c>
      <c r="E52" s="11">
        <f>Source!DO33</f>
        <v>55</v>
      </c>
      <c r="F52" s="25"/>
      <c r="G52" s="24"/>
      <c r="H52" s="11"/>
      <c r="I52" s="25">
        <f>SUM(S46:S51)</f>
        <v>66.989999999999995</v>
      </c>
      <c r="J52" s="11">
        <f>Source!CA33</f>
        <v>41</v>
      </c>
      <c r="K52" s="25">
        <f>SUM(T46:T51)</f>
        <v>1517.9</v>
      </c>
    </row>
    <row r="53" spans="1:22" ht="14.25" x14ac:dyDescent="0.2">
      <c r="A53" s="22"/>
      <c r="B53" s="22"/>
      <c r="C53" s="22" t="s">
        <v>651</v>
      </c>
      <c r="D53" s="23" t="s">
        <v>649</v>
      </c>
      <c r="E53" s="11">
        <f>175</f>
        <v>175</v>
      </c>
      <c r="F53" s="25"/>
      <c r="G53" s="24"/>
      <c r="H53" s="11"/>
      <c r="I53" s="25">
        <f>SUM(U46:U52)</f>
        <v>64</v>
      </c>
      <c r="J53" s="11">
        <f>160</f>
        <v>160</v>
      </c>
      <c r="K53" s="25">
        <f>SUM(V46:V52)</f>
        <v>1778.5</v>
      </c>
    </row>
    <row r="54" spans="1:22" ht="14.25" x14ac:dyDescent="0.2">
      <c r="A54" s="28"/>
      <c r="B54" s="28"/>
      <c r="C54" s="28" t="s">
        <v>652</v>
      </c>
      <c r="D54" s="29" t="s">
        <v>653</v>
      </c>
      <c r="E54" s="30">
        <f>Source!AQ32</f>
        <v>155</v>
      </c>
      <c r="F54" s="31"/>
      <c r="G54" s="32" t="str">
        <f>Source!DI32</f>
        <v/>
      </c>
      <c r="H54" s="30">
        <f>Source!AV33</f>
        <v>1.0469999999999999</v>
      </c>
      <c r="I54" s="31">
        <f>Source!U32</f>
        <v>11.184800000000001</v>
      </c>
      <c r="J54" s="30"/>
      <c r="K54" s="31"/>
    </row>
    <row r="55" spans="1:22" ht="15" x14ac:dyDescent="0.25">
      <c r="A55" s="33"/>
      <c r="B55" s="33"/>
      <c r="C55" s="34" t="s">
        <v>654</v>
      </c>
      <c r="D55" s="33"/>
      <c r="E55" s="33"/>
      <c r="F55" s="33"/>
      <c r="G55" s="33"/>
      <c r="H55" s="47">
        <f>I48+I49+I51+I52+I53</f>
        <v>480.8</v>
      </c>
      <c r="I55" s="47"/>
      <c r="J55" s="47">
        <f>K48+K49+K51+K52+K53</f>
        <v>11560.13</v>
      </c>
      <c r="K55" s="47"/>
      <c r="O55" s="27">
        <f>I48+I49+I51+I52+I53</f>
        <v>480.8</v>
      </c>
      <c r="P55" s="27">
        <f>K48+K49+K51+K52+K53</f>
        <v>11560.13</v>
      </c>
    </row>
    <row r="57" spans="1:22" ht="42.75" x14ac:dyDescent="0.2">
      <c r="A57" s="22">
        <v>6</v>
      </c>
      <c r="B57" s="22" t="str">
        <f>Source!F34</f>
        <v>6.68-13-1</v>
      </c>
      <c r="C57" s="22" t="s">
        <v>23</v>
      </c>
      <c r="D57" s="23" t="str">
        <f>Source!H34</f>
        <v>1 Т</v>
      </c>
      <c r="E57" s="11">
        <f>Source!I34</f>
        <v>17.32</v>
      </c>
      <c r="F57" s="25"/>
      <c r="G57" s="24"/>
      <c r="H57" s="11"/>
      <c r="I57" s="25"/>
      <c r="J57" s="11"/>
      <c r="K57" s="25"/>
      <c r="Q57">
        <f>Source!X34</f>
        <v>0</v>
      </c>
      <c r="R57">
        <f>Source!X35</f>
        <v>0</v>
      </c>
      <c r="S57">
        <f>Source!Y34</f>
        <v>0</v>
      </c>
      <c r="T57">
        <f>Source!Y35</f>
        <v>0</v>
      </c>
      <c r="U57">
        <f>ROUND((175/100)*ROUND(Source!R34, 2), 2)</f>
        <v>44.85</v>
      </c>
      <c r="V57">
        <f>ROUND((160/100)*ROUND(Source!R35, 2), 2)</f>
        <v>1246.67</v>
      </c>
    </row>
    <row r="58" spans="1:22" ht="14.25" x14ac:dyDescent="0.2">
      <c r="A58" s="22"/>
      <c r="B58" s="22"/>
      <c r="C58" s="22" t="s">
        <v>646</v>
      </c>
      <c r="D58" s="23"/>
      <c r="E58" s="11"/>
      <c r="F58" s="25">
        <f>Source!AM34</f>
        <v>8.86</v>
      </c>
      <c r="G58" s="24" t="str">
        <f>Source!DE34</f>
        <v/>
      </c>
      <c r="H58" s="11">
        <f>Source!AV35</f>
        <v>1.0469999999999999</v>
      </c>
      <c r="I58" s="25">
        <f>Source!Q34</f>
        <v>153.46</v>
      </c>
      <c r="J58" s="11">
        <f>IF(Source!BB35&lt;&gt; 0, Source!BB35, 1)</f>
        <v>11.28</v>
      </c>
      <c r="K58" s="25">
        <f>Source!Q35</f>
        <v>1812.36</v>
      </c>
    </row>
    <row r="59" spans="1:22" ht="14.25" x14ac:dyDescent="0.2">
      <c r="A59" s="22"/>
      <c r="B59" s="22"/>
      <c r="C59" s="22" t="s">
        <v>647</v>
      </c>
      <c r="D59" s="23"/>
      <c r="E59" s="11"/>
      <c r="F59" s="25">
        <f>Source!AN34</f>
        <v>1.48</v>
      </c>
      <c r="G59" s="24" t="str">
        <f>Source!DF34</f>
        <v/>
      </c>
      <c r="H59" s="11">
        <f>Source!AV35</f>
        <v>1.0469999999999999</v>
      </c>
      <c r="I59" s="26">
        <f>Source!R34</f>
        <v>25.63</v>
      </c>
      <c r="J59" s="11">
        <f>IF(Source!BS35&lt;&gt; 0, Source!BS35, 1)</f>
        <v>29.03</v>
      </c>
      <c r="K59" s="26">
        <f>Source!R35</f>
        <v>779.17</v>
      </c>
    </row>
    <row r="60" spans="1:22" ht="14.25" x14ac:dyDescent="0.2">
      <c r="A60" s="28"/>
      <c r="B60" s="28"/>
      <c r="C60" s="28" t="s">
        <v>651</v>
      </c>
      <c r="D60" s="29" t="s">
        <v>649</v>
      </c>
      <c r="E60" s="30">
        <f>175</f>
        <v>175</v>
      </c>
      <c r="F60" s="31"/>
      <c r="G60" s="32"/>
      <c r="H60" s="30"/>
      <c r="I60" s="31">
        <f>SUM(U57:U59)</f>
        <v>44.85</v>
      </c>
      <c r="J60" s="30">
        <f>160</f>
        <v>160</v>
      </c>
      <c r="K60" s="31">
        <f>SUM(V57:V59)</f>
        <v>1246.67</v>
      </c>
    </row>
    <row r="61" spans="1:22" ht="15" x14ac:dyDescent="0.25">
      <c r="A61" s="33"/>
      <c r="B61" s="33"/>
      <c r="C61" s="34" t="s">
        <v>654</v>
      </c>
      <c r="D61" s="33"/>
      <c r="E61" s="33"/>
      <c r="F61" s="33"/>
      <c r="G61" s="33"/>
      <c r="H61" s="47">
        <f>I58+I60</f>
        <v>198.31</v>
      </c>
      <c r="I61" s="47"/>
      <c r="J61" s="47">
        <f>K58+K60</f>
        <v>3059.0299999999997</v>
      </c>
      <c r="K61" s="47"/>
      <c r="O61" s="27">
        <f>I58+I60</f>
        <v>198.31</v>
      </c>
      <c r="P61" s="27">
        <f>K58+K60</f>
        <v>3059.0299999999997</v>
      </c>
    </row>
    <row r="63" spans="1:22" ht="42.75" x14ac:dyDescent="0.2">
      <c r="A63" s="22">
        <v>7</v>
      </c>
      <c r="B63" s="22" t="str">
        <f>Source!F36</f>
        <v>15.2-50-10</v>
      </c>
      <c r="C63" s="22" t="s">
        <v>31</v>
      </c>
      <c r="D63" s="23" t="str">
        <f>Source!H36</f>
        <v>т</v>
      </c>
      <c r="E63" s="11">
        <f>Source!I36</f>
        <v>17.32</v>
      </c>
      <c r="F63" s="25"/>
      <c r="G63" s="24"/>
      <c r="H63" s="11"/>
      <c r="I63" s="25"/>
      <c r="J63" s="11"/>
      <c r="K63" s="25"/>
      <c r="Q63">
        <f>Source!X36</f>
        <v>0</v>
      </c>
      <c r="R63">
        <f>Source!X37</f>
        <v>0</v>
      </c>
      <c r="S63">
        <f>Source!Y36</f>
        <v>0</v>
      </c>
      <c r="T63">
        <f>Source!Y37</f>
        <v>0</v>
      </c>
      <c r="U63">
        <f>ROUND((175/100)*ROUND(Source!R36, 2), 2)</f>
        <v>0</v>
      </c>
      <c r="V63">
        <f>ROUND((160/100)*ROUND(Source!R37, 2), 2)</f>
        <v>0</v>
      </c>
    </row>
    <row r="64" spans="1:22" ht="14.25" x14ac:dyDescent="0.2">
      <c r="A64" s="28"/>
      <c r="B64" s="28"/>
      <c r="C64" s="28" t="s">
        <v>646</v>
      </c>
      <c r="D64" s="29"/>
      <c r="E64" s="30"/>
      <c r="F64" s="31">
        <f>Source!AM36</f>
        <v>44.81</v>
      </c>
      <c r="G64" s="32" t="str">
        <f>Source!DE36</f>
        <v/>
      </c>
      <c r="H64" s="30">
        <f>Source!AV37</f>
        <v>1</v>
      </c>
      <c r="I64" s="31">
        <f>Source!Q36</f>
        <v>776.11</v>
      </c>
      <c r="J64" s="30">
        <f>IF(Source!BB37&lt;&gt; 0, Source!BB37, 1)</f>
        <v>13.55</v>
      </c>
      <c r="K64" s="31">
        <f>Source!Q37</f>
        <v>10516.29</v>
      </c>
    </row>
    <row r="65" spans="1:22" ht="15" x14ac:dyDescent="0.25">
      <c r="A65" s="33"/>
      <c r="B65" s="33"/>
      <c r="C65" s="34" t="s">
        <v>654</v>
      </c>
      <c r="D65" s="33"/>
      <c r="E65" s="33"/>
      <c r="F65" s="33"/>
      <c r="G65" s="33"/>
      <c r="H65" s="47">
        <f>I64</f>
        <v>776.11</v>
      </c>
      <c r="I65" s="47"/>
      <c r="J65" s="47">
        <f>K64</f>
        <v>10516.29</v>
      </c>
      <c r="K65" s="47"/>
      <c r="O65" s="27">
        <f>I64</f>
        <v>776.11</v>
      </c>
      <c r="P65" s="27">
        <f>K64</f>
        <v>10516.29</v>
      </c>
    </row>
    <row r="67" spans="1:22" ht="42.75" x14ac:dyDescent="0.2">
      <c r="A67" s="22">
        <v>8</v>
      </c>
      <c r="B67" s="22" t="str">
        <f>Source!F38</f>
        <v>15.1-2300-02</v>
      </c>
      <c r="C67" s="22" t="s">
        <v>52</v>
      </c>
      <c r="D67" s="23" t="str">
        <f>Source!H38</f>
        <v>1 Т</v>
      </c>
      <c r="E67" s="11">
        <f>Source!I38</f>
        <v>17.32</v>
      </c>
      <c r="F67" s="25"/>
      <c r="G67" s="24"/>
      <c r="H67" s="11"/>
      <c r="I67" s="25"/>
      <c r="J67" s="11"/>
      <c r="K67" s="25"/>
      <c r="Q67">
        <f>Source!X38</f>
        <v>0</v>
      </c>
      <c r="R67">
        <f>Source!X39</f>
        <v>0</v>
      </c>
      <c r="S67">
        <f>Source!Y38</f>
        <v>0</v>
      </c>
      <c r="T67">
        <f>Source!Y39</f>
        <v>0</v>
      </c>
      <c r="U67">
        <f>ROUND((175/100)*ROUND(Source!R38, 2), 2)</f>
        <v>0</v>
      </c>
      <c r="V67">
        <f>ROUND((160/100)*ROUND(Source!R39, 2), 2)</f>
        <v>0</v>
      </c>
    </row>
    <row r="68" spans="1:22" ht="14.25" x14ac:dyDescent="0.2">
      <c r="A68" s="28"/>
      <c r="B68" s="28"/>
      <c r="C68" s="28" t="s">
        <v>646</v>
      </c>
      <c r="D68" s="29"/>
      <c r="E68" s="30"/>
      <c r="F68" s="31">
        <f>Source!AM38</f>
        <v>186.2</v>
      </c>
      <c r="G68" s="32" t="str">
        <f>Source!DE38</f>
        <v/>
      </c>
      <c r="H68" s="30">
        <f>Source!AV39</f>
        <v>1</v>
      </c>
      <c r="I68" s="31">
        <f>Source!Q38</f>
        <v>3224.98</v>
      </c>
      <c r="J68" s="30">
        <f>IF(Source!BB39&lt;&gt; 0, Source!BB39, 1)</f>
        <v>2.08</v>
      </c>
      <c r="K68" s="31">
        <f>Source!Q39</f>
        <v>6707.96</v>
      </c>
    </row>
    <row r="69" spans="1:22" ht="15" x14ac:dyDescent="0.25">
      <c r="A69" s="33"/>
      <c r="B69" s="33"/>
      <c r="C69" s="34" t="s">
        <v>654</v>
      </c>
      <c r="D69" s="33"/>
      <c r="E69" s="33"/>
      <c r="F69" s="33"/>
      <c r="G69" s="33"/>
      <c r="H69" s="47">
        <f>I68</f>
        <v>3224.98</v>
      </c>
      <c r="I69" s="47"/>
      <c r="J69" s="47">
        <f>K68</f>
        <v>6707.96</v>
      </c>
      <c r="K69" s="47"/>
      <c r="O69" s="27">
        <f>I68</f>
        <v>3224.98</v>
      </c>
      <c r="P69" s="27">
        <f>K68</f>
        <v>6707.96</v>
      </c>
    </row>
    <row r="71" spans="1:22" ht="85.5" x14ac:dyDescent="0.2">
      <c r="A71" s="22">
        <v>9</v>
      </c>
      <c r="B71" s="22" t="str">
        <f>Source!F40</f>
        <v>3.1-7-2</v>
      </c>
      <c r="C71" s="22" t="s">
        <v>56</v>
      </c>
      <c r="D71" s="23" t="str">
        <f>Source!H40</f>
        <v>100 м3 грунта</v>
      </c>
      <c r="E71" s="11">
        <f>Source!I40</f>
        <v>0.66600000000000004</v>
      </c>
      <c r="F71" s="25"/>
      <c r="G71" s="24"/>
      <c r="H71" s="11"/>
      <c r="I71" s="25"/>
      <c r="J71" s="11"/>
      <c r="K71" s="25"/>
      <c r="Q71">
        <f>Source!X40</f>
        <v>22.63</v>
      </c>
      <c r="R71">
        <f>Source!X41</f>
        <v>751.25</v>
      </c>
      <c r="S71">
        <f>Source!Y40</f>
        <v>17.78</v>
      </c>
      <c r="T71">
        <f>Source!Y41</f>
        <v>407.59</v>
      </c>
      <c r="U71">
        <f>ROUND((175/100)*ROUND(Source!R40, 2), 2)</f>
        <v>200.27</v>
      </c>
      <c r="V71">
        <f>ROUND((160/100)*ROUND(Source!R41, 2), 2)</f>
        <v>6336.43</v>
      </c>
    </row>
    <row r="72" spans="1:22" x14ac:dyDescent="0.2">
      <c r="C72" s="35" t="str">
        <f>"Объем: "&amp;Source!I40&amp;"=66,6/"&amp;"100"</f>
        <v>Объем: 0,666=66,6/100</v>
      </c>
    </row>
    <row r="73" spans="1:22" ht="14.25" x14ac:dyDescent="0.2">
      <c r="A73" s="22"/>
      <c r="B73" s="22"/>
      <c r="C73" s="22" t="s">
        <v>645</v>
      </c>
      <c r="D73" s="23"/>
      <c r="E73" s="11"/>
      <c r="F73" s="25">
        <f>Source!AO40</f>
        <v>30.15</v>
      </c>
      <c r="G73" s="24" t="str">
        <f>Source!DG40</f>
        <v>)*1,15</v>
      </c>
      <c r="H73" s="11">
        <f>Source!AV41</f>
        <v>1.1919999999999999</v>
      </c>
      <c r="I73" s="25">
        <f>Source!S40</f>
        <v>23.09</v>
      </c>
      <c r="J73" s="11">
        <f>IF(Source!BA41&lt;&gt; 0, Source!BA41, 1)</f>
        <v>29.03</v>
      </c>
      <c r="K73" s="25">
        <f>Source!S41</f>
        <v>799.2</v>
      </c>
    </row>
    <row r="74" spans="1:22" ht="14.25" x14ac:dyDescent="0.2">
      <c r="A74" s="22"/>
      <c r="B74" s="22"/>
      <c r="C74" s="22" t="s">
        <v>646</v>
      </c>
      <c r="D74" s="23"/>
      <c r="E74" s="11"/>
      <c r="F74" s="25">
        <f>Source!AM40</f>
        <v>1195.82</v>
      </c>
      <c r="G74" s="24" t="str">
        <f>Source!DE40</f>
        <v>)*1,25</v>
      </c>
      <c r="H74" s="11">
        <f>Source!AV41</f>
        <v>1.1919999999999999</v>
      </c>
      <c r="I74" s="25">
        <f>Source!Q40</f>
        <v>995.52</v>
      </c>
      <c r="J74" s="11">
        <f>IF(Source!BB41&lt;&gt; 0, Source!BB41, 1)</f>
        <v>10.56</v>
      </c>
      <c r="K74" s="25">
        <f>Source!Q41</f>
        <v>12531.13</v>
      </c>
    </row>
    <row r="75" spans="1:22" ht="14.25" x14ac:dyDescent="0.2">
      <c r="A75" s="22"/>
      <c r="B75" s="22"/>
      <c r="C75" s="22" t="s">
        <v>647</v>
      </c>
      <c r="D75" s="23"/>
      <c r="E75" s="11"/>
      <c r="F75" s="25">
        <f>Source!AN40</f>
        <v>137.47</v>
      </c>
      <c r="G75" s="24" t="str">
        <f>Source!DF40</f>
        <v>)*1,25</v>
      </c>
      <c r="H75" s="11">
        <f>Source!AV41</f>
        <v>1.1919999999999999</v>
      </c>
      <c r="I75" s="26">
        <f>Source!R40</f>
        <v>114.44</v>
      </c>
      <c r="J75" s="11">
        <f>IF(Source!BS41&lt;&gt; 0, Source!BS41, 1)</f>
        <v>29.03</v>
      </c>
      <c r="K75" s="26">
        <f>Source!R41</f>
        <v>3960.27</v>
      </c>
    </row>
    <row r="76" spans="1:22" ht="14.25" x14ac:dyDescent="0.2">
      <c r="A76" s="22"/>
      <c r="B76" s="22"/>
      <c r="C76" s="22" t="s">
        <v>648</v>
      </c>
      <c r="D76" s="23" t="s">
        <v>649</v>
      </c>
      <c r="E76" s="11">
        <f>Source!DN41</f>
        <v>98</v>
      </c>
      <c r="F76" s="25"/>
      <c r="G76" s="24"/>
      <c r="H76" s="11"/>
      <c r="I76" s="25">
        <f>SUM(Q71:Q75)</f>
        <v>22.63</v>
      </c>
      <c r="J76" s="11">
        <f>Source!BZ41</f>
        <v>94</v>
      </c>
      <c r="K76" s="25">
        <f>SUM(R71:R75)</f>
        <v>751.25</v>
      </c>
    </row>
    <row r="77" spans="1:22" ht="14.25" x14ac:dyDescent="0.2">
      <c r="A77" s="22"/>
      <c r="B77" s="22"/>
      <c r="C77" s="22" t="s">
        <v>650</v>
      </c>
      <c r="D77" s="23" t="s">
        <v>649</v>
      </c>
      <c r="E77" s="11">
        <f>Source!DO41</f>
        <v>77</v>
      </c>
      <c r="F77" s="25"/>
      <c r="G77" s="24"/>
      <c r="H77" s="11"/>
      <c r="I77" s="25">
        <f>SUM(S71:S76)</f>
        <v>17.78</v>
      </c>
      <c r="J77" s="11">
        <f>Source!CA41</f>
        <v>51</v>
      </c>
      <c r="K77" s="25">
        <f>SUM(T71:T76)</f>
        <v>407.59</v>
      </c>
    </row>
    <row r="78" spans="1:22" ht="14.25" x14ac:dyDescent="0.2">
      <c r="A78" s="22"/>
      <c r="B78" s="22"/>
      <c r="C78" s="22" t="s">
        <v>651</v>
      </c>
      <c r="D78" s="23" t="s">
        <v>649</v>
      </c>
      <c r="E78" s="11">
        <f>175</f>
        <v>175</v>
      </c>
      <c r="F78" s="25"/>
      <c r="G78" s="24"/>
      <c r="H78" s="11"/>
      <c r="I78" s="25">
        <f>SUM(U71:U77)</f>
        <v>200.27</v>
      </c>
      <c r="J78" s="11">
        <f>160</f>
        <v>160</v>
      </c>
      <c r="K78" s="25">
        <f>SUM(V71:V77)</f>
        <v>6336.43</v>
      </c>
    </row>
    <row r="79" spans="1:22" ht="14.25" x14ac:dyDescent="0.2">
      <c r="A79" s="28"/>
      <c r="B79" s="28"/>
      <c r="C79" s="28" t="s">
        <v>652</v>
      </c>
      <c r="D79" s="29" t="s">
        <v>653</v>
      </c>
      <c r="E79" s="30">
        <f>Source!AQ40</f>
        <v>2.95</v>
      </c>
      <c r="F79" s="31"/>
      <c r="G79" s="32" t="str">
        <f>Source!DI40</f>
        <v>)*1,15</v>
      </c>
      <c r="H79" s="30">
        <f>Source!AV41</f>
        <v>1.1919999999999999</v>
      </c>
      <c r="I79" s="31">
        <f>Source!U40</f>
        <v>2.2594050000000001</v>
      </c>
      <c r="J79" s="30"/>
      <c r="K79" s="31"/>
    </row>
    <row r="80" spans="1:22" ht="15" x14ac:dyDescent="0.25">
      <c r="A80" s="33"/>
      <c r="B80" s="33"/>
      <c r="C80" s="34" t="s">
        <v>654</v>
      </c>
      <c r="D80" s="33"/>
      <c r="E80" s="33"/>
      <c r="F80" s="33"/>
      <c r="G80" s="33"/>
      <c r="H80" s="47">
        <f>I73+I74+I76+I77+I78</f>
        <v>1259.29</v>
      </c>
      <c r="I80" s="47"/>
      <c r="J80" s="47">
        <f>K73+K74+K76+K77+K78</f>
        <v>20825.599999999999</v>
      </c>
      <c r="K80" s="47"/>
      <c r="O80" s="27">
        <f>I73+I74+I76+I77+I78</f>
        <v>1259.29</v>
      </c>
      <c r="P80" s="27">
        <f>K73+K74+K76+K77+K78</f>
        <v>20825.599999999999</v>
      </c>
    </row>
    <row r="82" spans="1:22" ht="85.5" x14ac:dyDescent="0.2">
      <c r="A82" s="22">
        <v>10</v>
      </c>
      <c r="B82" s="22" t="str">
        <f>Source!F42</f>
        <v>3.1-50-3</v>
      </c>
      <c r="C82" s="22" t="s">
        <v>66</v>
      </c>
      <c r="D82" s="23" t="str">
        <f>Source!H42</f>
        <v>100 м3 грунта</v>
      </c>
      <c r="E82" s="11">
        <f>Source!I42</f>
        <v>9.0200000000000002E-2</v>
      </c>
      <c r="F82" s="25"/>
      <c r="G82" s="24"/>
      <c r="H82" s="11"/>
      <c r="I82" s="25"/>
      <c r="J82" s="11"/>
      <c r="K82" s="25"/>
      <c r="Q82">
        <f>Source!X42</f>
        <v>362.19</v>
      </c>
      <c r="R82">
        <f>Source!X43</f>
        <v>10814.84</v>
      </c>
      <c r="S82">
        <f>Source!Y42</f>
        <v>266.67</v>
      </c>
      <c r="T82">
        <f>Source!Y43</f>
        <v>5912.11</v>
      </c>
      <c r="U82">
        <f>ROUND((175/100)*ROUND(Source!R42, 2), 2)</f>
        <v>0</v>
      </c>
      <c r="V82">
        <f>ROUND((160/100)*ROUND(Source!R43, 2), 2)</f>
        <v>0</v>
      </c>
    </row>
    <row r="83" spans="1:22" x14ac:dyDescent="0.2">
      <c r="C83" s="35" t="str">
        <f>"Объем: "&amp;Source!I42&amp;"=9,02/"&amp;"100"</f>
        <v>Объем: 0,0902=9,02/100</v>
      </c>
    </row>
    <row r="84" spans="1:22" ht="14.25" x14ac:dyDescent="0.2">
      <c r="A84" s="22"/>
      <c r="B84" s="22"/>
      <c r="C84" s="22" t="s">
        <v>645</v>
      </c>
      <c r="D84" s="23"/>
      <c r="E84" s="11"/>
      <c r="F84" s="25">
        <f>Source!AO42</f>
        <v>3837</v>
      </c>
      <c r="G84" s="24" t="str">
        <f>Source!DG42</f>
        <v>)*1,15</v>
      </c>
      <c r="H84" s="11">
        <f>Source!AV43</f>
        <v>1.248</v>
      </c>
      <c r="I84" s="25">
        <f>Source!S42</f>
        <v>398.01</v>
      </c>
      <c r="J84" s="11">
        <f>IF(Source!BA43&lt;&gt; 0, Source!BA43, 1)</f>
        <v>29.03</v>
      </c>
      <c r="K84" s="25">
        <f>Source!S43</f>
        <v>14419.78</v>
      </c>
    </row>
    <row r="85" spans="1:22" ht="14.25" x14ac:dyDescent="0.2">
      <c r="A85" s="22"/>
      <c r="B85" s="22"/>
      <c r="C85" s="22" t="s">
        <v>648</v>
      </c>
      <c r="D85" s="23" t="s">
        <v>649</v>
      </c>
      <c r="E85" s="11">
        <f>Source!DN43</f>
        <v>91</v>
      </c>
      <c r="F85" s="25"/>
      <c r="G85" s="24"/>
      <c r="H85" s="11"/>
      <c r="I85" s="25">
        <f>SUM(Q82:Q84)</f>
        <v>362.19</v>
      </c>
      <c r="J85" s="11">
        <f>Source!BZ43</f>
        <v>75</v>
      </c>
      <c r="K85" s="25">
        <f>SUM(R82:R84)</f>
        <v>10814.84</v>
      </c>
    </row>
    <row r="86" spans="1:22" ht="14.25" x14ac:dyDescent="0.2">
      <c r="A86" s="22"/>
      <c r="B86" s="22"/>
      <c r="C86" s="22" t="s">
        <v>650</v>
      </c>
      <c r="D86" s="23" t="s">
        <v>649</v>
      </c>
      <c r="E86" s="11">
        <f>Source!DO43</f>
        <v>67</v>
      </c>
      <c r="F86" s="25"/>
      <c r="G86" s="24"/>
      <c r="H86" s="11"/>
      <c r="I86" s="25">
        <f>SUM(S82:S85)</f>
        <v>266.67</v>
      </c>
      <c r="J86" s="11">
        <f>Source!CA43</f>
        <v>41</v>
      </c>
      <c r="K86" s="25">
        <f>SUM(T82:T85)</f>
        <v>5912.11</v>
      </c>
    </row>
    <row r="87" spans="1:22" ht="14.25" x14ac:dyDescent="0.2">
      <c r="A87" s="28"/>
      <c r="B87" s="28"/>
      <c r="C87" s="28" t="s">
        <v>652</v>
      </c>
      <c r="D87" s="29" t="s">
        <v>653</v>
      </c>
      <c r="E87" s="30">
        <f>Source!AQ42</f>
        <v>346.3</v>
      </c>
      <c r="F87" s="31"/>
      <c r="G87" s="32" t="str">
        <f>Source!DI42</f>
        <v>)*1,15</v>
      </c>
      <c r="H87" s="30">
        <f>Source!AV43</f>
        <v>1.248</v>
      </c>
      <c r="I87" s="31">
        <f>Source!U42</f>
        <v>35.921699000000004</v>
      </c>
      <c r="J87" s="30"/>
      <c r="K87" s="31"/>
    </row>
    <row r="88" spans="1:22" ht="15" x14ac:dyDescent="0.25">
      <c r="A88" s="33"/>
      <c r="B88" s="33"/>
      <c r="C88" s="34" t="s">
        <v>654</v>
      </c>
      <c r="D88" s="33"/>
      <c r="E88" s="33"/>
      <c r="F88" s="33"/>
      <c r="G88" s="33"/>
      <c r="H88" s="47">
        <f>I84+I85+I86</f>
        <v>1026.8700000000001</v>
      </c>
      <c r="I88" s="47"/>
      <c r="J88" s="47">
        <f>K84+K85+K86</f>
        <v>31146.730000000003</v>
      </c>
      <c r="K88" s="47"/>
      <c r="O88" s="27">
        <f>I84+I85+I86</f>
        <v>1026.8700000000001</v>
      </c>
      <c r="P88" s="27">
        <f>K84+K85+K86</f>
        <v>31146.730000000003</v>
      </c>
    </row>
    <row r="90" spans="1:22" ht="42.75" x14ac:dyDescent="0.2">
      <c r="A90" s="22">
        <v>11</v>
      </c>
      <c r="B90" s="22" t="str">
        <f>Source!F44</f>
        <v>6.68-13-1</v>
      </c>
      <c r="C90" s="22" t="s">
        <v>23</v>
      </c>
      <c r="D90" s="23" t="str">
        <f>Source!H44</f>
        <v>1 Т</v>
      </c>
      <c r="E90" s="11">
        <f>Source!I44</f>
        <v>16.239999999999998</v>
      </c>
      <c r="F90" s="25"/>
      <c r="G90" s="24"/>
      <c r="H90" s="11"/>
      <c r="I90" s="25"/>
      <c r="J90" s="11"/>
      <c r="K90" s="25"/>
      <c r="Q90">
        <f>Source!X44</f>
        <v>0</v>
      </c>
      <c r="R90">
        <f>Source!X45</f>
        <v>0</v>
      </c>
      <c r="S90">
        <f>Source!Y44</f>
        <v>0</v>
      </c>
      <c r="T90">
        <f>Source!Y45</f>
        <v>0</v>
      </c>
      <c r="U90">
        <f>ROUND((175/100)*ROUND(Source!R44, 2), 2)</f>
        <v>42.07</v>
      </c>
      <c r="V90">
        <f>ROUND((160/100)*ROUND(Source!R45, 2), 2)</f>
        <v>1168.6199999999999</v>
      </c>
    </row>
    <row r="91" spans="1:22" ht="14.25" x14ac:dyDescent="0.2">
      <c r="A91" s="22"/>
      <c r="B91" s="22"/>
      <c r="C91" s="22" t="s">
        <v>646</v>
      </c>
      <c r="D91" s="23"/>
      <c r="E91" s="11"/>
      <c r="F91" s="25">
        <f>Source!AM44</f>
        <v>8.86</v>
      </c>
      <c r="G91" s="24" t="str">
        <f>Source!DE44</f>
        <v/>
      </c>
      <c r="H91" s="11">
        <f>Source!AV45</f>
        <v>1.0469999999999999</v>
      </c>
      <c r="I91" s="25">
        <f>Source!Q44</f>
        <v>143.88999999999999</v>
      </c>
      <c r="J91" s="11">
        <f>IF(Source!BB45&lt;&gt; 0, Source!BB45, 1)</f>
        <v>11.28</v>
      </c>
      <c r="K91" s="25">
        <f>Source!Q45</f>
        <v>1699.33</v>
      </c>
    </row>
    <row r="92" spans="1:22" ht="14.25" x14ac:dyDescent="0.2">
      <c r="A92" s="22"/>
      <c r="B92" s="22"/>
      <c r="C92" s="22" t="s">
        <v>647</v>
      </c>
      <c r="D92" s="23"/>
      <c r="E92" s="11"/>
      <c r="F92" s="25">
        <f>Source!AN44</f>
        <v>1.48</v>
      </c>
      <c r="G92" s="24" t="str">
        <f>Source!DF44</f>
        <v/>
      </c>
      <c r="H92" s="11">
        <f>Source!AV45</f>
        <v>1.0469999999999999</v>
      </c>
      <c r="I92" s="26">
        <f>Source!R44</f>
        <v>24.04</v>
      </c>
      <c r="J92" s="11">
        <f>IF(Source!BS45&lt;&gt; 0, Source!BS45, 1)</f>
        <v>29.03</v>
      </c>
      <c r="K92" s="26">
        <f>Source!R45</f>
        <v>730.39</v>
      </c>
    </row>
    <row r="93" spans="1:22" ht="14.25" x14ac:dyDescent="0.2">
      <c r="A93" s="28"/>
      <c r="B93" s="28"/>
      <c r="C93" s="28" t="s">
        <v>651</v>
      </c>
      <c r="D93" s="29" t="s">
        <v>649</v>
      </c>
      <c r="E93" s="30">
        <f>175</f>
        <v>175</v>
      </c>
      <c r="F93" s="31"/>
      <c r="G93" s="32"/>
      <c r="H93" s="30"/>
      <c r="I93" s="31">
        <f>SUM(U90:U92)</f>
        <v>42.07</v>
      </c>
      <c r="J93" s="30">
        <f>160</f>
        <v>160</v>
      </c>
      <c r="K93" s="31">
        <f>SUM(V90:V92)</f>
        <v>1168.6199999999999</v>
      </c>
    </row>
    <row r="94" spans="1:22" ht="15" x14ac:dyDescent="0.25">
      <c r="A94" s="33"/>
      <c r="B94" s="33"/>
      <c r="C94" s="34" t="s">
        <v>654</v>
      </c>
      <c r="D94" s="33"/>
      <c r="E94" s="33"/>
      <c r="F94" s="33"/>
      <c r="G94" s="33"/>
      <c r="H94" s="47">
        <f>I91+I93</f>
        <v>185.95999999999998</v>
      </c>
      <c r="I94" s="47"/>
      <c r="J94" s="47">
        <f>K91+K93</f>
        <v>2867.95</v>
      </c>
      <c r="K94" s="47"/>
      <c r="O94" s="27">
        <f>I91+I93</f>
        <v>185.95999999999998</v>
      </c>
      <c r="P94" s="27">
        <f>K91+K93</f>
        <v>2867.95</v>
      </c>
    </row>
    <row r="96" spans="1:22" ht="57" x14ac:dyDescent="0.2">
      <c r="A96" s="22">
        <v>12</v>
      </c>
      <c r="B96" s="22" t="str">
        <f>Source!F46</f>
        <v>15.2-20-7</v>
      </c>
      <c r="C96" s="22" t="s">
        <v>73</v>
      </c>
      <c r="D96" s="23" t="str">
        <f>Source!H46</f>
        <v>т</v>
      </c>
      <c r="E96" s="11">
        <f>Source!I46</f>
        <v>136.1</v>
      </c>
      <c r="F96" s="25"/>
      <c r="G96" s="24"/>
      <c r="H96" s="11"/>
      <c r="I96" s="25"/>
      <c r="J96" s="11"/>
      <c r="K96" s="25"/>
      <c r="Q96">
        <f>Source!X46</f>
        <v>0</v>
      </c>
      <c r="R96">
        <f>Source!X47</f>
        <v>0</v>
      </c>
      <c r="S96">
        <f>Source!Y46</f>
        <v>0</v>
      </c>
      <c r="T96">
        <f>Source!Y47</f>
        <v>0</v>
      </c>
      <c r="U96">
        <f>ROUND((175/100)*ROUND(Source!R46, 2), 2)</f>
        <v>0</v>
      </c>
      <c r="V96">
        <f>ROUND((160/100)*ROUND(Source!R47, 2), 2)</f>
        <v>0</v>
      </c>
    </row>
    <row r="97" spans="1:22" ht="14.25" x14ac:dyDescent="0.2">
      <c r="A97" s="28"/>
      <c r="B97" s="28"/>
      <c r="C97" s="28" t="s">
        <v>646</v>
      </c>
      <c r="D97" s="29"/>
      <c r="E97" s="30"/>
      <c r="F97" s="31">
        <f>Source!AM46</f>
        <v>18.989999999999998</v>
      </c>
      <c r="G97" s="32" t="str">
        <f>Source!DE46</f>
        <v/>
      </c>
      <c r="H97" s="30">
        <f>Source!AV47</f>
        <v>1</v>
      </c>
      <c r="I97" s="31">
        <f>Source!Q46</f>
        <v>2584.54</v>
      </c>
      <c r="J97" s="30">
        <f>IF(Source!BB47&lt;&gt; 0, Source!BB47, 1)</f>
        <v>14.27</v>
      </c>
      <c r="K97" s="31">
        <f>Source!Q47</f>
        <v>36881.39</v>
      </c>
    </row>
    <row r="98" spans="1:22" ht="15" x14ac:dyDescent="0.25">
      <c r="A98" s="33"/>
      <c r="B98" s="33"/>
      <c r="C98" s="34" t="s">
        <v>654</v>
      </c>
      <c r="D98" s="33"/>
      <c r="E98" s="33"/>
      <c r="F98" s="33"/>
      <c r="G98" s="33"/>
      <c r="H98" s="47">
        <f>I97</f>
        <v>2584.54</v>
      </c>
      <c r="I98" s="47"/>
      <c r="J98" s="47">
        <f>K97</f>
        <v>36881.39</v>
      </c>
      <c r="K98" s="47"/>
      <c r="O98" s="27">
        <f>I97</f>
        <v>2584.54</v>
      </c>
      <c r="P98" s="27">
        <f>K97</f>
        <v>36881.39</v>
      </c>
    </row>
    <row r="100" spans="1:22" ht="42.75" x14ac:dyDescent="0.2">
      <c r="A100" s="22">
        <v>13</v>
      </c>
      <c r="B100" s="22" t="str">
        <f>Source!F48</f>
        <v>15.1-1102-02</v>
      </c>
      <c r="C100" s="22" t="s">
        <v>79</v>
      </c>
      <c r="D100" s="23" t="str">
        <f>Source!H48</f>
        <v>1 Т</v>
      </c>
      <c r="E100" s="11">
        <f>Source!I48</f>
        <v>136.1</v>
      </c>
      <c r="F100" s="25"/>
      <c r="G100" s="24"/>
      <c r="H100" s="11"/>
      <c r="I100" s="25"/>
      <c r="J100" s="11"/>
      <c r="K100" s="25"/>
      <c r="Q100">
        <f>Source!X48</f>
        <v>0</v>
      </c>
      <c r="R100">
        <f>Source!X49</f>
        <v>0</v>
      </c>
      <c r="S100">
        <f>Source!Y48</f>
        <v>0</v>
      </c>
      <c r="T100">
        <f>Source!Y49</f>
        <v>0</v>
      </c>
      <c r="U100">
        <f>ROUND((175/100)*ROUND(Source!R48, 2), 2)</f>
        <v>0</v>
      </c>
      <c r="V100">
        <f>ROUND((160/100)*ROUND(Source!R49, 2), 2)</f>
        <v>0</v>
      </c>
    </row>
    <row r="101" spans="1:22" ht="14.25" x14ac:dyDescent="0.2">
      <c r="A101" s="28"/>
      <c r="B101" s="28"/>
      <c r="C101" s="28" t="s">
        <v>646</v>
      </c>
      <c r="D101" s="29"/>
      <c r="E101" s="30"/>
      <c r="F101" s="31">
        <f>Source!AM48</f>
        <v>21.13</v>
      </c>
      <c r="G101" s="32" t="str">
        <f>Source!DE48</f>
        <v/>
      </c>
      <c r="H101" s="30">
        <f>Source!AV49</f>
        <v>1</v>
      </c>
      <c r="I101" s="31">
        <f>Source!Q48</f>
        <v>2875.79</v>
      </c>
      <c r="J101" s="30">
        <f>IF(Source!BB49&lt;&gt; 0, Source!BB49, 1)</f>
        <v>9.07</v>
      </c>
      <c r="K101" s="31">
        <f>Source!Q49</f>
        <v>26083.42</v>
      </c>
    </row>
    <row r="102" spans="1:22" ht="15" x14ac:dyDescent="0.25">
      <c r="A102" s="33"/>
      <c r="B102" s="33"/>
      <c r="C102" s="34" t="s">
        <v>654</v>
      </c>
      <c r="D102" s="33"/>
      <c r="E102" s="33"/>
      <c r="F102" s="33"/>
      <c r="G102" s="33"/>
      <c r="H102" s="47">
        <f>I101</f>
        <v>2875.79</v>
      </c>
      <c r="I102" s="47"/>
      <c r="J102" s="47">
        <f>K101</f>
        <v>26083.42</v>
      </c>
      <c r="K102" s="47"/>
      <c r="O102" s="27">
        <f>I101</f>
        <v>2875.79</v>
      </c>
      <c r="P102" s="27">
        <f>K101</f>
        <v>26083.42</v>
      </c>
    </row>
    <row r="104" spans="1:22" ht="57" x14ac:dyDescent="0.2">
      <c r="A104" s="22">
        <v>14</v>
      </c>
      <c r="B104" s="22" t="str">
        <f>Source!F50</f>
        <v>3.1-3-2</v>
      </c>
      <c r="C104" s="22" t="s">
        <v>83</v>
      </c>
      <c r="D104" s="23" t="str">
        <f>Source!H50</f>
        <v>100 м3 грунта</v>
      </c>
      <c r="E104" s="11">
        <f>Source!I50</f>
        <v>0.1</v>
      </c>
      <c r="F104" s="25"/>
      <c r="G104" s="24"/>
      <c r="H104" s="11"/>
      <c r="I104" s="25"/>
      <c r="J104" s="11"/>
      <c r="K104" s="25"/>
      <c r="Q104">
        <f>Source!X50</f>
        <v>1.37</v>
      </c>
      <c r="R104">
        <f>Source!X51</f>
        <v>45.57</v>
      </c>
      <c r="S104">
        <f>Source!Y50</f>
        <v>1.08</v>
      </c>
      <c r="T104">
        <f>Source!Y51</f>
        <v>24.72</v>
      </c>
      <c r="U104">
        <f>ROUND((175/100)*ROUND(Source!R50, 2), 2)</f>
        <v>20.74</v>
      </c>
      <c r="V104">
        <f>ROUND((160/100)*ROUND(Source!R51, 2), 2)</f>
        <v>655.84</v>
      </c>
    </row>
    <row r="105" spans="1:22" x14ac:dyDescent="0.2">
      <c r="C105" s="35" t="str">
        <f>"Объем: "&amp;Source!I50&amp;"=10/"&amp;"100"</f>
        <v>Объем: 0,1=10/100</v>
      </c>
    </row>
    <row r="106" spans="1:22" ht="14.25" x14ac:dyDescent="0.2">
      <c r="A106" s="22"/>
      <c r="B106" s="22"/>
      <c r="C106" s="22" t="s">
        <v>645</v>
      </c>
      <c r="D106" s="23"/>
      <c r="E106" s="11"/>
      <c r="F106" s="25">
        <f>Source!AO50</f>
        <v>12.16</v>
      </c>
      <c r="G106" s="24" t="str">
        <f>Source!DG50</f>
        <v>)*1,15</v>
      </c>
      <c r="H106" s="11">
        <f>Source!AV51</f>
        <v>1.1919999999999999</v>
      </c>
      <c r="I106" s="25">
        <f>Source!S50</f>
        <v>1.4</v>
      </c>
      <c r="J106" s="11">
        <f>IF(Source!BA51&lt;&gt; 0, Source!BA51, 1)</f>
        <v>29.03</v>
      </c>
      <c r="K106" s="25">
        <f>Source!S51</f>
        <v>48.48</v>
      </c>
    </row>
    <row r="107" spans="1:22" ht="14.25" x14ac:dyDescent="0.2">
      <c r="A107" s="22"/>
      <c r="B107" s="22"/>
      <c r="C107" s="22" t="s">
        <v>646</v>
      </c>
      <c r="D107" s="23"/>
      <c r="E107" s="11"/>
      <c r="F107" s="25">
        <f>Source!AM50</f>
        <v>782.73</v>
      </c>
      <c r="G107" s="24" t="str">
        <f>Source!DE50</f>
        <v>)*1,25</v>
      </c>
      <c r="H107" s="11">
        <f>Source!AV51</f>
        <v>1.1919999999999999</v>
      </c>
      <c r="I107" s="25">
        <f>Source!Q50</f>
        <v>97.84</v>
      </c>
      <c r="J107" s="11">
        <f>IF(Source!BB51&lt;&gt; 0, Source!BB51, 1)</f>
        <v>10.72</v>
      </c>
      <c r="K107" s="25">
        <f>Source!Q51</f>
        <v>1250.27</v>
      </c>
    </row>
    <row r="108" spans="1:22" ht="14.25" x14ac:dyDescent="0.2">
      <c r="A108" s="22"/>
      <c r="B108" s="22"/>
      <c r="C108" s="22" t="s">
        <v>647</v>
      </c>
      <c r="D108" s="23"/>
      <c r="E108" s="11"/>
      <c r="F108" s="25">
        <f>Source!AN50</f>
        <v>94.79</v>
      </c>
      <c r="G108" s="24" t="str">
        <f>Source!DF50</f>
        <v>)*1,25</v>
      </c>
      <c r="H108" s="11">
        <f>Source!AV51</f>
        <v>1.1919999999999999</v>
      </c>
      <c r="I108" s="26">
        <f>Source!R50</f>
        <v>11.85</v>
      </c>
      <c r="J108" s="11">
        <f>IF(Source!BS51&lt;&gt; 0, Source!BS51, 1)</f>
        <v>29.03</v>
      </c>
      <c r="K108" s="26">
        <f>Source!R51</f>
        <v>409.9</v>
      </c>
    </row>
    <row r="109" spans="1:22" ht="14.25" x14ac:dyDescent="0.2">
      <c r="A109" s="22"/>
      <c r="B109" s="22"/>
      <c r="C109" s="22" t="s">
        <v>648</v>
      </c>
      <c r="D109" s="23" t="s">
        <v>649</v>
      </c>
      <c r="E109" s="11">
        <f>Source!DN51</f>
        <v>98</v>
      </c>
      <c r="F109" s="25"/>
      <c r="G109" s="24"/>
      <c r="H109" s="11"/>
      <c r="I109" s="25">
        <f>SUM(Q104:Q108)</f>
        <v>1.37</v>
      </c>
      <c r="J109" s="11">
        <f>Source!BZ51</f>
        <v>94</v>
      </c>
      <c r="K109" s="25">
        <f>SUM(R104:R108)</f>
        <v>45.57</v>
      </c>
    </row>
    <row r="110" spans="1:22" ht="14.25" x14ac:dyDescent="0.2">
      <c r="A110" s="22"/>
      <c r="B110" s="22"/>
      <c r="C110" s="22" t="s">
        <v>650</v>
      </c>
      <c r="D110" s="23" t="s">
        <v>649</v>
      </c>
      <c r="E110" s="11">
        <f>Source!DO51</f>
        <v>77</v>
      </c>
      <c r="F110" s="25"/>
      <c r="G110" s="24"/>
      <c r="H110" s="11"/>
      <c r="I110" s="25">
        <f>SUM(S104:S109)</f>
        <v>1.08</v>
      </c>
      <c r="J110" s="11">
        <f>Source!CA51</f>
        <v>51</v>
      </c>
      <c r="K110" s="25">
        <f>SUM(T104:T109)</f>
        <v>24.72</v>
      </c>
    </row>
    <row r="111" spans="1:22" ht="14.25" x14ac:dyDescent="0.2">
      <c r="A111" s="22"/>
      <c r="B111" s="22"/>
      <c r="C111" s="22" t="s">
        <v>651</v>
      </c>
      <c r="D111" s="23" t="s">
        <v>649</v>
      </c>
      <c r="E111" s="11">
        <f>175</f>
        <v>175</v>
      </c>
      <c r="F111" s="25"/>
      <c r="G111" s="24"/>
      <c r="H111" s="11"/>
      <c r="I111" s="25">
        <f>SUM(U104:U110)</f>
        <v>20.74</v>
      </c>
      <c r="J111" s="11">
        <f>160</f>
        <v>160</v>
      </c>
      <c r="K111" s="25">
        <f>SUM(V104:V110)</f>
        <v>655.84</v>
      </c>
    </row>
    <row r="112" spans="1:22" ht="14.25" x14ac:dyDescent="0.2">
      <c r="A112" s="28"/>
      <c r="B112" s="28"/>
      <c r="C112" s="28" t="s">
        <v>652</v>
      </c>
      <c r="D112" s="29" t="s">
        <v>653</v>
      </c>
      <c r="E112" s="30">
        <f>Source!AQ50</f>
        <v>1.19</v>
      </c>
      <c r="F112" s="31"/>
      <c r="G112" s="32" t="str">
        <f>Source!DI50</f>
        <v>)*1,15</v>
      </c>
      <c r="H112" s="30">
        <f>Source!AV51</f>
        <v>1.1919999999999999</v>
      </c>
      <c r="I112" s="31">
        <f>Source!U50</f>
        <v>0.13685</v>
      </c>
      <c r="J112" s="30"/>
      <c r="K112" s="31"/>
    </row>
    <row r="113" spans="1:22" ht="15" x14ac:dyDescent="0.25">
      <c r="A113" s="33"/>
      <c r="B113" s="33"/>
      <c r="C113" s="34" t="s">
        <v>654</v>
      </c>
      <c r="D113" s="33"/>
      <c r="E113" s="33"/>
      <c r="F113" s="33"/>
      <c r="G113" s="33"/>
      <c r="H113" s="47">
        <f>I106+I107+I109+I110+I111</f>
        <v>122.43</v>
      </c>
      <c r="I113" s="47"/>
      <c r="J113" s="47">
        <f>K106+K107+K109+K110+K111</f>
        <v>2024.88</v>
      </c>
      <c r="K113" s="47"/>
      <c r="O113" s="27">
        <f>I106+I107+I109+I110+I111</f>
        <v>122.43</v>
      </c>
      <c r="P113" s="27">
        <f>K106+K107+K109+K110+K111</f>
        <v>2024.88</v>
      </c>
    </row>
    <row r="115" spans="1:22" ht="57" x14ac:dyDescent="0.2">
      <c r="A115" s="22">
        <v>15</v>
      </c>
      <c r="B115" s="22" t="str">
        <f>Source!F52</f>
        <v>3.1-51-1</v>
      </c>
      <c r="C115" s="22" t="s">
        <v>89</v>
      </c>
      <c r="D115" s="23" t="str">
        <f>Source!H52</f>
        <v>100 м3 грунта</v>
      </c>
      <c r="E115" s="11">
        <f>Source!I52</f>
        <v>0.02</v>
      </c>
      <c r="F115" s="25"/>
      <c r="G115" s="24"/>
      <c r="H115" s="11"/>
      <c r="I115" s="25"/>
      <c r="J115" s="11"/>
      <c r="K115" s="25"/>
      <c r="Q115">
        <f>Source!X52</f>
        <v>42.75</v>
      </c>
      <c r="R115">
        <f>Source!X53</f>
        <v>1276.52</v>
      </c>
      <c r="S115">
        <f>Source!Y52</f>
        <v>31.48</v>
      </c>
      <c r="T115">
        <f>Source!Y53</f>
        <v>697.83</v>
      </c>
      <c r="U115">
        <f>ROUND((175/100)*ROUND(Source!R52, 2), 2)</f>
        <v>0</v>
      </c>
      <c r="V115">
        <f>ROUND((160/100)*ROUND(Source!R53, 2), 2)</f>
        <v>0</v>
      </c>
    </row>
    <row r="116" spans="1:22" x14ac:dyDescent="0.2">
      <c r="C116" s="35" t="str">
        <f>"Объем: "&amp;Source!I52&amp;"=2/"&amp;"100"</f>
        <v>Объем: 0,02=2/100</v>
      </c>
    </row>
    <row r="117" spans="1:22" ht="14.25" x14ac:dyDescent="0.2">
      <c r="A117" s="22"/>
      <c r="B117" s="22"/>
      <c r="C117" s="22" t="s">
        <v>645</v>
      </c>
      <c r="D117" s="23"/>
      <c r="E117" s="11"/>
      <c r="F117" s="25">
        <f>Source!AO52</f>
        <v>2042.62</v>
      </c>
      <c r="G117" s="24" t="str">
        <f>Source!DG52</f>
        <v>)*1,15</v>
      </c>
      <c r="H117" s="11">
        <f>Source!AV53</f>
        <v>1.248</v>
      </c>
      <c r="I117" s="25">
        <f>Source!S52</f>
        <v>46.98</v>
      </c>
      <c r="J117" s="11">
        <f>IF(Source!BA53&lt;&gt; 0, Source!BA53, 1)</f>
        <v>29.03</v>
      </c>
      <c r="K117" s="25">
        <f>Source!S53</f>
        <v>1702.03</v>
      </c>
    </row>
    <row r="118" spans="1:22" ht="14.25" x14ac:dyDescent="0.2">
      <c r="A118" s="22"/>
      <c r="B118" s="22"/>
      <c r="C118" s="22" t="s">
        <v>648</v>
      </c>
      <c r="D118" s="23" t="s">
        <v>649</v>
      </c>
      <c r="E118" s="11">
        <f>Source!DN53</f>
        <v>91</v>
      </c>
      <c r="F118" s="25"/>
      <c r="G118" s="24"/>
      <c r="H118" s="11"/>
      <c r="I118" s="25">
        <f>SUM(Q115:Q117)</f>
        <v>42.75</v>
      </c>
      <c r="J118" s="11">
        <f>Source!BZ53</f>
        <v>75</v>
      </c>
      <c r="K118" s="25">
        <f>SUM(R115:R117)</f>
        <v>1276.52</v>
      </c>
    </row>
    <row r="119" spans="1:22" ht="14.25" x14ac:dyDescent="0.2">
      <c r="A119" s="22"/>
      <c r="B119" s="22"/>
      <c r="C119" s="22" t="s">
        <v>650</v>
      </c>
      <c r="D119" s="23" t="s">
        <v>649</v>
      </c>
      <c r="E119" s="11">
        <f>Source!DO53</f>
        <v>67</v>
      </c>
      <c r="F119" s="25"/>
      <c r="G119" s="24"/>
      <c r="H119" s="11"/>
      <c r="I119" s="25">
        <f>SUM(S115:S118)</f>
        <v>31.48</v>
      </c>
      <c r="J119" s="11">
        <f>Source!CA53</f>
        <v>41</v>
      </c>
      <c r="K119" s="25">
        <f>SUM(T115:T118)</f>
        <v>697.83</v>
      </c>
    </row>
    <row r="120" spans="1:22" ht="14.25" x14ac:dyDescent="0.2">
      <c r="A120" s="28"/>
      <c r="B120" s="28"/>
      <c r="C120" s="28" t="s">
        <v>652</v>
      </c>
      <c r="D120" s="29" t="s">
        <v>653</v>
      </c>
      <c r="E120" s="30">
        <f>Source!AQ52</f>
        <v>192.7</v>
      </c>
      <c r="F120" s="31"/>
      <c r="G120" s="32" t="str">
        <f>Source!DI52</f>
        <v>)*1,15</v>
      </c>
      <c r="H120" s="30">
        <f>Source!AV53</f>
        <v>1.248</v>
      </c>
      <c r="I120" s="31">
        <f>Source!U52</f>
        <v>4.4320999999999993</v>
      </c>
      <c r="J120" s="30"/>
      <c r="K120" s="31"/>
    </row>
    <row r="121" spans="1:22" ht="15" x14ac:dyDescent="0.25">
      <c r="A121" s="33"/>
      <c r="B121" s="33"/>
      <c r="C121" s="34" t="s">
        <v>654</v>
      </c>
      <c r="D121" s="33"/>
      <c r="E121" s="33"/>
      <c r="F121" s="33"/>
      <c r="G121" s="33"/>
      <c r="H121" s="47">
        <f>I117+I118+I119</f>
        <v>121.21</v>
      </c>
      <c r="I121" s="47"/>
      <c r="J121" s="47">
        <f>K117+K118+K119</f>
        <v>3676.38</v>
      </c>
      <c r="K121" s="47"/>
      <c r="O121" s="27">
        <f>I117+I118+I119</f>
        <v>121.21</v>
      </c>
      <c r="P121" s="27">
        <f>K117+K118+K119</f>
        <v>3676.38</v>
      </c>
    </row>
    <row r="123" spans="1:22" ht="42.75" x14ac:dyDescent="0.2">
      <c r="A123" s="22">
        <v>16</v>
      </c>
      <c r="B123" s="22" t="str">
        <f>Source!F54</f>
        <v>6.68-53-1</v>
      </c>
      <c r="C123" s="22" t="s">
        <v>93</v>
      </c>
      <c r="D123" s="23" t="str">
        <f>Source!H54</f>
        <v>100 м</v>
      </c>
      <c r="E123" s="11">
        <f>Source!I54</f>
        <v>0.06</v>
      </c>
      <c r="F123" s="25"/>
      <c r="G123" s="24"/>
      <c r="H123" s="11"/>
      <c r="I123" s="25"/>
      <c r="J123" s="11"/>
      <c r="K123" s="25"/>
      <c r="Q123">
        <f>Source!X54</f>
        <v>41.16</v>
      </c>
      <c r="R123">
        <f>Source!X55</f>
        <v>1081.1199999999999</v>
      </c>
      <c r="S123">
        <f>Source!Y54</f>
        <v>28.3</v>
      </c>
      <c r="T123">
        <f>Source!Y55</f>
        <v>633.22</v>
      </c>
      <c r="U123">
        <f>ROUND((175/100)*ROUND(Source!R54, 2), 2)</f>
        <v>0</v>
      </c>
      <c r="V123">
        <f>ROUND((160/100)*ROUND(Source!R55, 2), 2)</f>
        <v>0</v>
      </c>
    </row>
    <row r="124" spans="1:22" x14ac:dyDescent="0.2">
      <c r="C124" s="35" t="str">
        <f>"Объем: "&amp;Source!I54&amp;"=6/"&amp;"100"</f>
        <v>Объем: 0,06=6/100</v>
      </c>
    </row>
    <row r="125" spans="1:22" ht="14.25" x14ac:dyDescent="0.2">
      <c r="A125" s="22"/>
      <c r="B125" s="22"/>
      <c r="C125" s="22" t="s">
        <v>645</v>
      </c>
      <c r="D125" s="23"/>
      <c r="E125" s="11"/>
      <c r="F125" s="25">
        <f>Source!AO54</f>
        <v>857.51</v>
      </c>
      <c r="G125" s="24" t="str">
        <f>Source!DG54</f>
        <v/>
      </c>
      <c r="H125" s="11">
        <f>Source!AV55</f>
        <v>1.0469999999999999</v>
      </c>
      <c r="I125" s="25">
        <f>Source!S54</f>
        <v>51.45</v>
      </c>
      <c r="J125" s="11">
        <f>IF(Source!BA55&lt;&gt; 0, Source!BA55, 1)</f>
        <v>28.67</v>
      </c>
      <c r="K125" s="25">
        <f>Source!S55</f>
        <v>1544.45</v>
      </c>
    </row>
    <row r="126" spans="1:22" ht="14.25" x14ac:dyDescent="0.2">
      <c r="A126" s="22"/>
      <c r="B126" s="22"/>
      <c r="C126" s="22" t="s">
        <v>648</v>
      </c>
      <c r="D126" s="23" t="s">
        <v>649</v>
      </c>
      <c r="E126" s="11">
        <f>Source!DN55</f>
        <v>80</v>
      </c>
      <c r="F126" s="25"/>
      <c r="G126" s="24"/>
      <c r="H126" s="11"/>
      <c r="I126" s="25">
        <f>SUM(Q123:Q125)</f>
        <v>41.16</v>
      </c>
      <c r="J126" s="11">
        <f>Source!BZ55</f>
        <v>70</v>
      </c>
      <c r="K126" s="25">
        <f>SUM(R123:R125)</f>
        <v>1081.1199999999999</v>
      </c>
    </row>
    <row r="127" spans="1:22" ht="14.25" x14ac:dyDescent="0.2">
      <c r="A127" s="22"/>
      <c r="B127" s="22"/>
      <c r="C127" s="22" t="s">
        <v>650</v>
      </c>
      <c r="D127" s="23" t="s">
        <v>649</v>
      </c>
      <c r="E127" s="11">
        <f>Source!DO55</f>
        <v>55</v>
      </c>
      <c r="F127" s="25"/>
      <c r="G127" s="24"/>
      <c r="H127" s="11"/>
      <c r="I127" s="25">
        <f>SUM(S123:S126)</f>
        <v>28.3</v>
      </c>
      <c r="J127" s="11">
        <f>Source!CA55</f>
        <v>41</v>
      </c>
      <c r="K127" s="25">
        <f>SUM(T123:T126)</f>
        <v>633.22</v>
      </c>
    </row>
    <row r="128" spans="1:22" ht="14.25" x14ac:dyDescent="0.2">
      <c r="A128" s="28"/>
      <c r="B128" s="28"/>
      <c r="C128" s="28" t="s">
        <v>652</v>
      </c>
      <c r="D128" s="29" t="s">
        <v>653</v>
      </c>
      <c r="E128" s="30">
        <f>Source!AQ54</f>
        <v>76.7</v>
      </c>
      <c r="F128" s="31"/>
      <c r="G128" s="32" t="str">
        <f>Source!DI54</f>
        <v/>
      </c>
      <c r="H128" s="30">
        <f>Source!AV55</f>
        <v>1.0469999999999999</v>
      </c>
      <c r="I128" s="31">
        <f>Source!U54</f>
        <v>4.6020000000000003</v>
      </c>
      <c r="J128" s="30"/>
      <c r="K128" s="31"/>
    </row>
    <row r="129" spans="1:22" ht="15" x14ac:dyDescent="0.25">
      <c r="A129" s="33"/>
      <c r="B129" s="33"/>
      <c r="C129" s="34" t="s">
        <v>654</v>
      </c>
      <c r="D129" s="33"/>
      <c r="E129" s="33"/>
      <c r="F129" s="33"/>
      <c r="G129" s="33"/>
      <c r="H129" s="47">
        <f>I125+I126+I127</f>
        <v>120.91</v>
      </c>
      <c r="I129" s="47"/>
      <c r="J129" s="47">
        <f>K125+K126+K127</f>
        <v>3258.79</v>
      </c>
      <c r="K129" s="47"/>
      <c r="O129" s="27">
        <f>I125+I126+I127</f>
        <v>120.91</v>
      </c>
      <c r="P129" s="27">
        <f>K125+K126+K127</f>
        <v>3258.79</v>
      </c>
    </row>
    <row r="131" spans="1:22" ht="42.75" x14ac:dyDescent="0.2">
      <c r="A131" s="22">
        <v>17</v>
      </c>
      <c r="B131" s="22" t="str">
        <f>Source!F56</f>
        <v>3.8-1-1</v>
      </c>
      <c r="C131" s="22" t="s">
        <v>98</v>
      </c>
      <c r="D131" s="23" t="str">
        <f>Source!H56</f>
        <v>1 м3 основания</v>
      </c>
      <c r="E131" s="11">
        <f>Source!I56</f>
        <v>5.5</v>
      </c>
      <c r="F131" s="25"/>
      <c r="G131" s="24"/>
      <c r="H131" s="11"/>
      <c r="I131" s="25"/>
      <c r="J131" s="11"/>
      <c r="K131" s="25"/>
      <c r="Q131">
        <f>Source!X56</f>
        <v>46.74</v>
      </c>
      <c r="R131">
        <f>Source!X57</f>
        <v>1170.71</v>
      </c>
      <c r="S131">
        <f>Source!Y56</f>
        <v>35.950000000000003</v>
      </c>
      <c r="T131">
        <f>Source!Y57</f>
        <v>639.99</v>
      </c>
      <c r="U131">
        <f>ROUND((175/100)*ROUND(Source!R56, 2), 2)</f>
        <v>39.950000000000003</v>
      </c>
      <c r="V131">
        <f>ROUND((160/100)*ROUND(Source!R57, 2), 2)</f>
        <v>1110.1099999999999</v>
      </c>
    </row>
    <row r="132" spans="1:22" ht="14.25" x14ac:dyDescent="0.2">
      <c r="A132" s="22"/>
      <c r="B132" s="22"/>
      <c r="C132" s="22" t="s">
        <v>645</v>
      </c>
      <c r="D132" s="23"/>
      <c r="E132" s="11"/>
      <c r="F132" s="25">
        <f>Source!AO56</f>
        <v>8.1199999999999992</v>
      </c>
      <c r="G132" s="24" t="str">
        <f>Source!DG56</f>
        <v>)*1,15</v>
      </c>
      <c r="H132" s="11">
        <f>Source!AV57</f>
        <v>1.0469999999999999</v>
      </c>
      <c r="I132" s="25">
        <f>Source!S56</f>
        <v>51.36</v>
      </c>
      <c r="J132" s="11">
        <f>IF(Source!BA57&lt;&gt; 0, Source!BA57, 1)</f>
        <v>29.03</v>
      </c>
      <c r="K132" s="25">
        <f>Source!S57</f>
        <v>1560.94</v>
      </c>
    </row>
    <row r="133" spans="1:22" ht="14.25" x14ac:dyDescent="0.2">
      <c r="A133" s="22"/>
      <c r="B133" s="22"/>
      <c r="C133" s="22" t="s">
        <v>646</v>
      </c>
      <c r="D133" s="23"/>
      <c r="E133" s="11"/>
      <c r="F133" s="25">
        <f>Source!AM56</f>
        <v>15.22</v>
      </c>
      <c r="G133" s="24" t="str">
        <f>Source!DE56</f>
        <v>)*1,25</v>
      </c>
      <c r="H133" s="11">
        <f>Source!AV57</f>
        <v>1.0469999999999999</v>
      </c>
      <c r="I133" s="25">
        <f>Source!Q56</f>
        <v>104.64</v>
      </c>
      <c r="J133" s="11">
        <f>IF(Source!BB57&lt;&gt; 0, Source!BB57, 1)</f>
        <v>13.13</v>
      </c>
      <c r="K133" s="25">
        <f>Source!Q57</f>
        <v>1438.52</v>
      </c>
    </row>
    <row r="134" spans="1:22" ht="14.25" x14ac:dyDescent="0.2">
      <c r="A134" s="22"/>
      <c r="B134" s="22"/>
      <c r="C134" s="22" t="s">
        <v>647</v>
      </c>
      <c r="D134" s="23"/>
      <c r="E134" s="11"/>
      <c r="F134" s="25">
        <f>Source!AN56</f>
        <v>3.32</v>
      </c>
      <c r="G134" s="24" t="str">
        <f>Source!DF56</f>
        <v>)*1,25</v>
      </c>
      <c r="H134" s="11">
        <f>Source!AV57</f>
        <v>1.0469999999999999</v>
      </c>
      <c r="I134" s="26">
        <f>Source!R56</f>
        <v>22.83</v>
      </c>
      <c r="J134" s="11">
        <f>IF(Source!BS57&lt;&gt; 0, Source!BS57, 1)</f>
        <v>29.03</v>
      </c>
      <c r="K134" s="26">
        <f>Source!R57</f>
        <v>693.82</v>
      </c>
    </row>
    <row r="135" spans="1:22" ht="14.25" x14ac:dyDescent="0.2">
      <c r="A135" s="22"/>
      <c r="B135" s="22"/>
      <c r="C135" s="22" t="s">
        <v>655</v>
      </c>
      <c r="D135" s="23"/>
      <c r="E135" s="11"/>
      <c r="F135" s="25">
        <f>Source!AL56</f>
        <v>1.06</v>
      </c>
      <c r="G135" s="24" t="str">
        <f>Source!DD56</f>
        <v/>
      </c>
      <c r="H135" s="11">
        <f>Source!AW57</f>
        <v>1.0029999999999999</v>
      </c>
      <c r="I135" s="25">
        <f>Source!P56</f>
        <v>5.83</v>
      </c>
      <c r="J135" s="11">
        <f>IF(Source!BC57&lt;&gt; 0, Source!BC57, 1)</f>
        <v>6.01</v>
      </c>
      <c r="K135" s="25">
        <f>Source!P57</f>
        <v>35.159999999999997</v>
      </c>
    </row>
    <row r="136" spans="1:22" ht="28.5" x14ac:dyDescent="0.2">
      <c r="A136" s="22" t="s">
        <v>103</v>
      </c>
      <c r="B136" s="22" t="str">
        <f>Source!F58</f>
        <v>1.1-1-766</v>
      </c>
      <c r="C136" s="22" t="s">
        <v>105</v>
      </c>
      <c r="D136" s="23" t="str">
        <f>Source!H58</f>
        <v>м3</v>
      </c>
      <c r="E136" s="11">
        <f>Source!I58</f>
        <v>6.0499999999999989</v>
      </c>
      <c r="F136" s="25">
        <f>Source!AK58</f>
        <v>104.99</v>
      </c>
      <c r="G136" s="36" t="s">
        <v>3</v>
      </c>
      <c r="H136" s="11">
        <f>Source!AW59</f>
        <v>1.002</v>
      </c>
      <c r="I136" s="25">
        <f>Source!O58</f>
        <v>635.19000000000005</v>
      </c>
      <c r="J136" s="11">
        <f>IF(Source!BC59&lt;&gt; 0, Source!BC59, 1)</f>
        <v>6.88</v>
      </c>
      <c r="K136" s="25">
        <f>Source!O59</f>
        <v>4378.84</v>
      </c>
      <c r="Q136">
        <f>Source!X58</f>
        <v>0</v>
      </c>
      <c r="R136">
        <f>Source!X59</f>
        <v>0</v>
      </c>
      <c r="S136">
        <f>Source!Y58</f>
        <v>0</v>
      </c>
      <c r="T136">
        <f>Source!Y59</f>
        <v>0</v>
      </c>
      <c r="U136">
        <f>ROUND((175/100)*ROUND(Source!R58, 2), 2)</f>
        <v>0</v>
      </c>
      <c r="V136">
        <f>ROUND((160/100)*ROUND(Source!R59, 2), 2)</f>
        <v>0</v>
      </c>
    </row>
    <row r="137" spans="1:22" ht="14.25" x14ac:dyDescent="0.2">
      <c r="A137" s="22"/>
      <c r="B137" s="22"/>
      <c r="C137" s="22" t="s">
        <v>648</v>
      </c>
      <c r="D137" s="23" t="s">
        <v>649</v>
      </c>
      <c r="E137" s="11">
        <f>Source!DN57</f>
        <v>91</v>
      </c>
      <c r="F137" s="25"/>
      <c r="G137" s="24"/>
      <c r="H137" s="11"/>
      <c r="I137" s="25">
        <f>SUM(Q131:Q136)</f>
        <v>46.74</v>
      </c>
      <c r="J137" s="11">
        <f>Source!BZ57</f>
        <v>75</v>
      </c>
      <c r="K137" s="25">
        <f>SUM(R131:R136)</f>
        <v>1170.71</v>
      </c>
    </row>
    <row r="138" spans="1:22" ht="14.25" x14ac:dyDescent="0.2">
      <c r="A138" s="22"/>
      <c r="B138" s="22"/>
      <c r="C138" s="22" t="s">
        <v>650</v>
      </c>
      <c r="D138" s="23" t="s">
        <v>649</v>
      </c>
      <c r="E138" s="11">
        <f>Source!DO57</f>
        <v>70</v>
      </c>
      <c r="F138" s="25"/>
      <c r="G138" s="24"/>
      <c r="H138" s="11"/>
      <c r="I138" s="25">
        <f>SUM(S131:S137)</f>
        <v>35.950000000000003</v>
      </c>
      <c r="J138" s="11">
        <f>Source!CA57</f>
        <v>41</v>
      </c>
      <c r="K138" s="25">
        <f>SUM(T131:T137)</f>
        <v>639.99</v>
      </c>
    </row>
    <row r="139" spans="1:22" ht="14.25" x14ac:dyDescent="0.2">
      <c r="A139" s="22"/>
      <c r="B139" s="22"/>
      <c r="C139" s="22" t="s">
        <v>651</v>
      </c>
      <c r="D139" s="23" t="s">
        <v>649</v>
      </c>
      <c r="E139" s="11">
        <f>175</f>
        <v>175</v>
      </c>
      <c r="F139" s="25"/>
      <c r="G139" s="24"/>
      <c r="H139" s="11"/>
      <c r="I139" s="25">
        <f>SUM(U131:U138)</f>
        <v>39.950000000000003</v>
      </c>
      <c r="J139" s="11">
        <f>160</f>
        <v>160</v>
      </c>
      <c r="K139" s="25">
        <f>SUM(V131:V138)</f>
        <v>1110.1099999999999</v>
      </c>
    </row>
    <row r="140" spans="1:22" ht="14.25" x14ac:dyDescent="0.2">
      <c r="A140" s="28"/>
      <c r="B140" s="28"/>
      <c r="C140" s="28" t="s">
        <v>652</v>
      </c>
      <c r="D140" s="29" t="s">
        <v>653</v>
      </c>
      <c r="E140" s="30">
        <f>Source!AQ56</f>
        <v>0.78</v>
      </c>
      <c r="F140" s="31"/>
      <c r="G140" s="32" t="str">
        <f>Source!DI56</f>
        <v>)*1,15</v>
      </c>
      <c r="H140" s="30">
        <f>Source!AV57</f>
        <v>1.0469999999999999</v>
      </c>
      <c r="I140" s="31">
        <f>Source!U56</f>
        <v>4.9334999999999996</v>
      </c>
      <c r="J140" s="30"/>
      <c r="K140" s="31"/>
    </row>
    <row r="141" spans="1:22" ht="15" x14ac:dyDescent="0.25">
      <c r="A141" s="33"/>
      <c r="B141" s="33"/>
      <c r="C141" s="34" t="s">
        <v>654</v>
      </c>
      <c r="D141" s="33"/>
      <c r="E141" s="33"/>
      <c r="F141" s="33"/>
      <c r="G141" s="33"/>
      <c r="H141" s="47">
        <f>I132+I133+I135+I137+I138+I139+SUM(I136:I136)</f>
        <v>919.66000000000008</v>
      </c>
      <c r="I141" s="47"/>
      <c r="J141" s="47">
        <f>K132+K133+K135+K137+K138+K139+SUM(K136:K136)</f>
        <v>10334.27</v>
      </c>
      <c r="K141" s="47"/>
      <c r="O141" s="27">
        <f>I132+I133+I135+I137+I138+I139+SUM(I136:I136)</f>
        <v>919.66000000000008</v>
      </c>
      <c r="P141" s="27">
        <f>K132+K133+K135+K137+K138+K139+SUM(K136:K136)</f>
        <v>10334.27</v>
      </c>
    </row>
    <row r="143" spans="1:22" ht="42.75" x14ac:dyDescent="0.2">
      <c r="A143" s="22">
        <v>18</v>
      </c>
      <c r="B143" s="22" t="str">
        <f>Source!F60</f>
        <v>3.6-1-20</v>
      </c>
      <c r="C143" s="22" t="s">
        <v>112</v>
      </c>
      <c r="D143" s="23" t="str">
        <f>Source!H60</f>
        <v>100 м3 в деле</v>
      </c>
      <c r="E143" s="11">
        <f>Source!I60</f>
        <v>2.12E-2</v>
      </c>
      <c r="F143" s="25"/>
      <c r="G143" s="24"/>
      <c r="H143" s="11"/>
      <c r="I143" s="25"/>
      <c r="J143" s="11"/>
      <c r="K143" s="25"/>
      <c r="Q143">
        <f>Source!X60</f>
        <v>86.62</v>
      </c>
      <c r="R143">
        <f>Source!X61</f>
        <v>2168.0500000000002</v>
      </c>
      <c r="S143">
        <f>Source!Y60</f>
        <v>71.33</v>
      </c>
      <c r="T143">
        <f>Source!Y61</f>
        <v>1269.8599999999999</v>
      </c>
      <c r="U143">
        <f>ROUND((175/100)*ROUND(Source!R60, 2), 2)</f>
        <v>2.38</v>
      </c>
      <c r="V143">
        <f>ROUND((160/100)*ROUND(Source!R61, 2), 2)</f>
        <v>66.42</v>
      </c>
    </row>
    <row r="144" spans="1:22" x14ac:dyDescent="0.2">
      <c r="C144" s="35" t="str">
        <f>"Объем: "&amp;Source!I60&amp;"=2,12/"&amp;"100"</f>
        <v>Объем: 0,0212=2,12/100</v>
      </c>
    </row>
    <row r="145" spans="1:22" ht="14.25" x14ac:dyDescent="0.2">
      <c r="A145" s="22"/>
      <c r="B145" s="22"/>
      <c r="C145" s="22" t="s">
        <v>645</v>
      </c>
      <c r="D145" s="23"/>
      <c r="E145" s="11"/>
      <c r="F145" s="25">
        <f>Source!AO60</f>
        <v>4179.6000000000004</v>
      </c>
      <c r="G145" s="24" t="str">
        <f>Source!DG60</f>
        <v>)*1,15</v>
      </c>
      <c r="H145" s="11">
        <f>Source!AV61</f>
        <v>1.0469999999999999</v>
      </c>
      <c r="I145" s="25">
        <f>Source!S60</f>
        <v>101.9</v>
      </c>
      <c r="J145" s="11">
        <f>IF(Source!BA61&lt;&gt; 0, Source!BA61, 1)</f>
        <v>29.03</v>
      </c>
      <c r="K145" s="25">
        <f>Source!S61</f>
        <v>3097.21</v>
      </c>
    </row>
    <row r="146" spans="1:22" ht="14.25" x14ac:dyDescent="0.2">
      <c r="A146" s="22"/>
      <c r="B146" s="22"/>
      <c r="C146" s="22" t="s">
        <v>646</v>
      </c>
      <c r="D146" s="23"/>
      <c r="E146" s="11"/>
      <c r="F146" s="25">
        <f>Source!AM60</f>
        <v>1041.3</v>
      </c>
      <c r="G146" s="24" t="str">
        <f>Source!DE60</f>
        <v>)*1,25</v>
      </c>
      <c r="H146" s="11">
        <f>Source!AV61</f>
        <v>1.0469999999999999</v>
      </c>
      <c r="I146" s="25">
        <f>Source!Q60</f>
        <v>27.59</v>
      </c>
      <c r="J146" s="11">
        <f>IF(Source!BB61&lt;&gt; 0, Source!BB61, 1)</f>
        <v>9.91</v>
      </c>
      <c r="K146" s="25">
        <f>Source!Q61</f>
        <v>286.3</v>
      </c>
    </row>
    <row r="147" spans="1:22" ht="14.25" x14ac:dyDescent="0.2">
      <c r="A147" s="22"/>
      <c r="B147" s="22"/>
      <c r="C147" s="22" t="s">
        <v>647</v>
      </c>
      <c r="D147" s="23"/>
      <c r="E147" s="11"/>
      <c r="F147" s="25">
        <f>Source!AN60</f>
        <v>51.43</v>
      </c>
      <c r="G147" s="24" t="str">
        <f>Source!DF60</f>
        <v>)*1,25</v>
      </c>
      <c r="H147" s="11">
        <f>Source!AV61</f>
        <v>1.0469999999999999</v>
      </c>
      <c r="I147" s="26">
        <f>Source!R60</f>
        <v>1.36</v>
      </c>
      <c r="J147" s="11">
        <f>IF(Source!BS61&lt;&gt; 0, Source!BS61, 1)</f>
        <v>29.03</v>
      </c>
      <c r="K147" s="26">
        <f>Source!R61</f>
        <v>41.51</v>
      </c>
    </row>
    <row r="148" spans="1:22" ht="14.25" x14ac:dyDescent="0.2">
      <c r="A148" s="22"/>
      <c r="B148" s="22"/>
      <c r="C148" s="22" t="s">
        <v>655</v>
      </c>
      <c r="D148" s="23"/>
      <c r="E148" s="11"/>
      <c r="F148" s="25">
        <f>Source!AL60</f>
        <v>5339.93</v>
      </c>
      <c r="G148" s="24" t="str">
        <f>Source!DD60</f>
        <v/>
      </c>
      <c r="H148" s="11">
        <f>Source!AW61</f>
        <v>1.022</v>
      </c>
      <c r="I148" s="25">
        <f>Source!P60</f>
        <v>113.21</v>
      </c>
      <c r="J148" s="11">
        <f>IF(Source!BC61&lt;&gt; 0, Source!BC61, 1)</f>
        <v>6.54</v>
      </c>
      <c r="K148" s="25">
        <f>Source!P61</f>
        <v>756.68</v>
      </c>
    </row>
    <row r="149" spans="1:22" ht="71.25" x14ac:dyDescent="0.2">
      <c r="A149" s="22" t="s">
        <v>117</v>
      </c>
      <c r="B149" s="22" t="str">
        <f>Source!F62</f>
        <v>1.3-4-23</v>
      </c>
      <c r="C149" s="22" t="s">
        <v>119</v>
      </c>
      <c r="D149" s="23" t="str">
        <f>Source!H62</f>
        <v>т</v>
      </c>
      <c r="E149" s="11">
        <f>Source!I62</f>
        <v>0.13991999999999999</v>
      </c>
      <c r="F149" s="25">
        <f>Source!AK62</f>
        <v>5752.41</v>
      </c>
      <c r="G149" s="36" t="s">
        <v>3</v>
      </c>
      <c r="H149" s="11">
        <f>Source!AW63</f>
        <v>1.022</v>
      </c>
      <c r="I149" s="25">
        <f>Source!O62</f>
        <v>804.88</v>
      </c>
      <c r="J149" s="11">
        <f>IF(Source!BC63&lt;&gt; 0, Source!BC63, 1)</f>
        <v>9.57</v>
      </c>
      <c r="K149" s="25">
        <f>Source!O63</f>
        <v>7872.09</v>
      </c>
      <c r="Q149">
        <f>Source!X62</f>
        <v>0</v>
      </c>
      <c r="R149">
        <f>Source!X63</f>
        <v>0</v>
      </c>
      <c r="S149">
        <f>Source!Y62</f>
        <v>0</v>
      </c>
      <c r="T149">
        <f>Source!Y63</f>
        <v>0</v>
      </c>
      <c r="U149">
        <f>ROUND((175/100)*ROUND(Source!R62, 2), 2)</f>
        <v>0</v>
      </c>
      <c r="V149">
        <f>ROUND((160/100)*ROUND(Source!R63, 2), 2)</f>
        <v>0</v>
      </c>
    </row>
    <row r="150" spans="1:22" ht="57" x14ac:dyDescent="0.2">
      <c r="A150" s="22" t="s">
        <v>121</v>
      </c>
      <c r="B150" s="22" t="str">
        <f>Source!F64</f>
        <v>1.3-1-110</v>
      </c>
      <c r="C150" s="22" t="s">
        <v>123</v>
      </c>
      <c r="D150" s="23" t="str">
        <f>Source!H64</f>
        <v>м3</v>
      </c>
      <c r="E150" s="11">
        <f>Source!I64</f>
        <v>2.1518000000000002</v>
      </c>
      <c r="F150" s="25">
        <f>Source!AK64</f>
        <v>736.36</v>
      </c>
      <c r="G150" s="36" t="s">
        <v>3</v>
      </c>
      <c r="H150" s="11">
        <f>Source!AW65</f>
        <v>1.002</v>
      </c>
      <c r="I150" s="25">
        <f>Source!O64</f>
        <v>1584.5</v>
      </c>
      <c r="J150" s="11">
        <f>IF(Source!BC65&lt;&gt; 0, Source!BC65, 1)</f>
        <v>8.16</v>
      </c>
      <c r="K150" s="25">
        <f>Source!O65</f>
        <v>12955.39</v>
      </c>
      <c r="Q150">
        <f>Source!X64</f>
        <v>0</v>
      </c>
      <c r="R150">
        <f>Source!X65</f>
        <v>0</v>
      </c>
      <c r="S150">
        <f>Source!Y64</f>
        <v>0</v>
      </c>
      <c r="T150">
        <f>Source!Y65</f>
        <v>0</v>
      </c>
      <c r="U150">
        <f>ROUND((175/100)*ROUND(Source!R64, 2), 2)</f>
        <v>0</v>
      </c>
      <c r="V150">
        <f>ROUND((160/100)*ROUND(Source!R65, 2), 2)</f>
        <v>0</v>
      </c>
    </row>
    <row r="151" spans="1:22" ht="14.25" x14ac:dyDescent="0.2">
      <c r="A151" s="22"/>
      <c r="B151" s="22"/>
      <c r="C151" s="22" t="s">
        <v>648</v>
      </c>
      <c r="D151" s="23" t="s">
        <v>649</v>
      </c>
      <c r="E151" s="11">
        <f>Source!DN61</f>
        <v>85</v>
      </c>
      <c r="F151" s="25"/>
      <c r="G151" s="24"/>
      <c r="H151" s="11"/>
      <c r="I151" s="25">
        <f>SUM(Q143:Q150)</f>
        <v>86.62</v>
      </c>
      <c r="J151" s="11">
        <f>Source!BZ61</f>
        <v>70</v>
      </c>
      <c r="K151" s="25">
        <f>SUM(R143:R150)</f>
        <v>2168.0500000000002</v>
      </c>
    </row>
    <row r="152" spans="1:22" ht="14.25" x14ac:dyDescent="0.2">
      <c r="A152" s="22"/>
      <c r="B152" s="22"/>
      <c r="C152" s="22" t="s">
        <v>650</v>
      </c>
      <c r="D152" s="23" t="s">
        <v>649</v>
      </c>
      <c r="E152" s="11">
        <f>Source!DO61</f>
        <v>70</v>
      </c>
      <c r="F152" s="25"/>
      <c r="G152" s="24"/>
      <c r="H152" s="11"/>
      <c r="I152" s="25">
        <f>SUM(S143:S151)</f>
        <v>71.33</v>
      </c>
      <c r="J152" s="11">
        <f>Source!CA61</f>
        <v>41</v>
      </c>
      <c r="K152" s="25">
        <f>SUM(T143:T151)</f>
        <v>1269.8599999999999</v>
      </c>
    </row>
    <row r="153" spans="1:22" ht="14.25" x14ac:dyDescent="0.2">
      <c r="A153" s="22"/>
      <c r="B153" s="22"/>
      <c r="C153" s="22" t="s">
        <v>651</v>
      </c>
      <c r="D153" s="23" t="s">
        <v>649</v>
      </c>
      <c r="E153" s="11">
        <f>175</f>
        <v>175</v>
      </c>
      <c r="F153" s="25"/>
      <c r="G153" s="24"/>
      <c r="H153" s="11"/>
      <c r="I153" s="25">
        <f>SUM(U143:U152)</f>
        <v>2.38</v>
      </c>
      <c r="J153" s="11">
        <f>160</f>
        <v>160</v>
      </c>
      <c r="K153" s="25">
        <f>SUM(V143:V152)</f>
        <v>66.42</v>
      </c>
    </row>
    <row r="154" spans="1:22" ht="14.25" x14ac:dyDescent="0.2">
      <c r="A154" s="28"/>
      <c r="B154" s="28"/>
      <c r="C154" s="28" t="s">
        <v>652</v>
      </c>
      <c r="D154" s="29" t="s">
        <v>653</v>
      </c>
      <c r="E154" s="30">
        <f>Source!AQ60</f>
        <v>360</v>
      </c>
      <c r="F154" s="31"/>
      <c r="G154" s="32" t="str">
        <f>Source!DI60</f>
        <v>)*1,15</v>
      </c>
      <c r="H154" s="30">
        <f>Source!AV61</f>
        <v>1.0469999999999999</v>
      </c>
      <c r="I154" s="31">
        <f>Source!U60</f>
        <v>8.7767999999999997</v>
      </c>
      <c r="J154" s="30"/>
      <c r="K154" s="31"/>
    </row>
    <row r="155" spans="1:22" ht="15" x14ac:dyDescent="0.25">
      <c r="A155" s="33"/>
      <c r="B155" s="33"/>
      <c r="C155" s="34" t="s">
        <v>654</v>
      </c>
      <c r="D155" s="33"/>
      <c r="E155" s="33"/>
      <c r="F155" s="33"/>
      <c r="G155" s="33"/>
      <c r="H155" s="47">
        <f>I145+I146+I148+I151+I152+I153+SUM(I149:I150)</f>
        <v>2792.41</v>
      </c>
      <c r="I155" s="47"/>
      <c r="J155" s="47">
        <f>K145+K146+K148+K151+K152+K153+SUM(K149:K150)</f>
        <v>28472</v>
      </c>
      <c r="K155" s="47"/>
      <c r="O155" s="27">
        <f>I145+I146+I148+I151+I152+I153+SUM(I149:I150)</f>
        <v>2792.41</v>
      </c>
      <c r="P155" s="27">
        <f>K145+K146+K148+K151+K152+K153+SUM(K149:K150)</f>
        <v>28472</v>
      </c>
    </row>
    <row r="157" spans="1:22" ht="57" x14ac:dyDescent="0.2">
      <c r="A157" s="22">
        <v>19</v>
      </c>
      <c r="B157" s="22" t="str">
        <f>Source!F66</f>
        <v>3.6-8-3</v>
      </c>
      <c r="C157" s="22" t="s">
        <v>129</v>
      </c>
      <c r="D157" s="23" t="str">
        <f>Source!H66</f>
        <v>100 м3 в деле</v>
      </c>
      <c r="E157" s="11">
        <f>Source!I66</f>
        <v>0.13</v>
      </c>
      <c r="F157" s="25"/>
      <c r="G157" s="24"/>
      <c r="H157" s="11"/>
      <c r="I157" s="25"/>
      <c r="J157" s="11"/>
      <c r="K157" s="25"/>
      <c r="Q157">
        <f>Source!X66</f>
        <v>862.87</v>
      </c>
      <c r="R157">
        <f>Source!X67</f>
        <v>21598.18</v>
      </c>
      <c r="S157">
        <f>Source!Y66</f>
        <v>710.6</v>
      </c>
      <c r="T157">
        <f>Source!Y67</f>
        <v>12650.36</v>
      </c>
      <c r="U157">
        <f>ROUND((175/100)*ROUND(Source!R66, 2), 2)</f>
        <v>20.23</v>
      </c>
      <c r="V157">
        <f>ROUND((160/100)*ROUND(Source!R67, 2), 2)</f>
        <v>562.02</v>
      </c>
    </row>
    <row r="158" spans="1:22" x14ac:dyDescent="0.2">
      <c r="C158" s="35" t="str">
        <f>"Объем: "&amp;Source!I66&amp;"=13/"&amp;"100"</f>
        <v>Объем: 0,13=13/100</v>
      </c>
    </row>
    <row r="159" spans="1:22" ht="14.25" x14ac:dyDescent="0.2">
      <c r="A159" s="22"/>
      <c r="B159" s="22"/>
      <c r="C159" s="22" t="s">
        <v>645</v>
      </c>
      <c r="D159" s="23"/>
      <c r="E159" s="11"/>
      <c r="F159" s="25">
        <f>Source!AO66</f>
        <v>6790.24</v>
      </c>
      <c r="G159" s="24" t="str">
        <f>Source!DG66</f>
        <v>)*1,15</v>
      </c>
      <c r="H159" s="11">
        <f>Source!AV67</f>
        <v>1.0469999999999999</v>
      </c>
      <c r="I159" s="25">
        <f>Source!S66</f>
        <v>1015.14</v>
      </c>
      <c r="J159" s="11">
        <f>IF(Source!BA67&lt;&gt; 0, Source!BA67, 1)</f>
        <v>29.03</v>
      </c>
      <c r="K159" s="25">
        <f>Source!S67</f>
        <v>30854.54</v>
      </c>
    </row>
    <row r="160" spans="1:22" ht="14.25" x14ac:dyDescent="0.2">
      <c r="A160" s="22"/>
      <c r="B160" s="22"/>
      <c r="C160" s="22" t="s">
        <v>646</v>
      </c>
      <c r="D160" s="23"/>
      <c r="E160" s="11"/>
      <c r="F160" s="25">
        <f>Source!AM66</f>
        <v>910.85</v>
      </c>
      <c r="G160" s="24" t="str">
        <f>Source!DE66</f>
        <v>)*1,25</v>
      </c>
      <c r="H160" s="11">
        <f>Source!AV67</f>
        <v>1.0469999999999999</v>
      </c>
      <c r="I160" s="25">
        <f>Source!Q66</f>
        <v>148.01</v>
      </c>
      <c r="J160" s="11">
        <f>IF(Source!BB67&lt;&gt; 0, Source!BB67, 1)</f>
        <v>10.09</v>
      </c>
      <c r="K160" s="25">
        <f>Source!Q67</f>
        <v>1563.65</v>
      </c>
    </row>
    <row r="161" spans="1:22" ht="14.25" x14ac:dyDescent="0.2">
      <c r="A161" s="22"/>
      <c r="B161" s="22"/>
      <c r="C161" s="22" t="s">
        <v>647</v>
      </c>
      <c r="D161" s="23"/>
      <c r="E161" s="11"/>
      <c r="F161" s="25">
        <f>Source!AN66</f>
        <v>71.11</v>
      </c>
      <c r="G161" s="24" t="str">
        <f>Source!DF66</f>
        <v>)*1,25</v>
      </c>
      <c r="H161" s="11">
        <f>Source!AV67</f>
        <v>1.0469999999999999</v>
      </c>
      <c r="I161" s="26">
        <f>Source!R66</f>
        <v>11.56</v>
      </c>
      <c r="J161" s="11">
        <f>IF(Source!BS67&lt;&gt; 0, Source!BS67, 1)</f>
        <v>29.03</v>
      </c>
      <c r="K161" s="26">
        <f>Source!R67</f>
        <v>351.26</v>
      </c>
    </row>
    <row r="162" spans="1:22" ht="14.25" x14ac:dyDescent="0.2">
      <c r="A162" s="22"/>
      <c r="B162" s="22"/>
      <c r="C162" s="22" t="s">
        <v>655</v>
      </c>
      <c r="D162" s="23"/>
      <c r="E162" s="11"/>
      <c r="F162" s="25">
        <f>Source!AL66</f>
        <v>9875.51</v>
      </c>
      <c r="G162" s="24" t="str">
        <f>Source!DD66</f>
        <v/>
      </c>
      <c r="H162" s="11">
        <f>Source!AW67</f>
        <v>1.022</v>
      </c>
      <c r="I162" s="25">
        <f>Source!P66</f>
        <v>1283.82</v>
      </c>
      <c r="J162" s="11">
        <f>IF(Source!BC67&lt;&gt; 0, Source!BC67, 1)</f>
        <v>5.22</v>
      </c>
      <c r="K162" s="25">
        <f>Source!P67</f>
        <v>6848.95</v>
      </c>
    </row>
    <row r="163" spans="1:22" ht="71.25" x14ac:dyDescent="0.2">
      <c r="A163" s="22" t="s">
        <v>131</v>
      </c>
      <c r="B163" s="22" t="str">
        <f>Source!F68</f>
        <v>1.3-4-23</v>
      </c>
      <c r="C163" s="22" t="s">
        <v>119</v>
      </c>
      <c r="D163" s="23" t="str">
        <f>Source!H68</f>
        <v>т</v>
      </c>
      <c r="E163" s="11">
        <f>Source!I68</f>
        <v>1.0659999999999998</v>
      </c>
      <c r="F163" s="25">
        <f>Source!AK68</f>
        <v>5752.41</v>
      </c>
      <c r="G163" s="36" t="s">
        <v>3</v>
      </c>
      <c r="H163" s="11">
        <f>Source!AW69</f>
        <v>1.022</v>
      </c>
      <c r="I163" s="25">
        <f>Source!O68</f>
        <v>6132.07</v>
      </c>
      <c r="J163" s="11">
        <f>IF(Source!BC69&lt;&gt; 0, Source!BC69, 1)</f>
        <v>9.57</v>
      </c>
      <c r="K163" s="25">
        <f>Source!O69</f>
        <v>59974.9</v>
      </c>
      <c r="Q163">
        <f>Source!X68</f>
        <v>0</v>
      </c>
      <c r="R163">
        <f>Source!X69</f>
        <v>0</v>
      </c>
      <c r="S163">
        <f>Source!Y68</f>
        <v>0</v>
      </c>
      <c r="T163">
        <f>Source!Y69</f>
        <v>0</v>
      </c>
      <c r="U163">
        <f>ROUND((175/100)*ROUND(Source!R68, 2), 2)</f>
        <v>0</v>
      </c>
      <c r="V163">
        <f>ROUND((160/100)*ROUND(Source!R69, 2), 2)</f>
        <v>0</v>
      </c>
    </row>
    <row r="164" spans="1:22" ht="57" x14ac:dyDescent="0.2">
      <c r="A164" s="22" t="s">
        <v>132</v>
      </c>
      <c r="B164" s="22" t="str">
        <f>Source!F70</f>
        <v>1.3-1-110</v>
      </c>
      <c r="C164" s="22" t="s">
        <v>123</v>
      </c>
      <c r="D164" s="23" t="str">
        <f>Source!H70</f>
        <v>м3</v>
      </c>
      <c r="E164" s="11">
        <f>Source!I70</f>
        <v>13.195</v>
      </c>
      <c r="F164" s="25">
        <f>Source!AK70</f>
        <v>736.36</v>
      </c>
      <c r="G164" s="36" t="s">
        <v>3</v>
      </c>
      <c r="H164" s="11">
        <f>Source!AW71</f>
        <v>1.002</v>
      </c>
      <c r="I164" s="25">
        <f>Source!O70</f>
        <v>9716.27</v>
      </c>
      <c r="J164" s="11">
        <f>IF(Source!BC71&lt;&gt; 0, Source!BC71, 1)</f>
        <v>8.16</v>
      </c>
      <c r="K164" s="25">
        <f>Source!O71</f>
        <v>79443.31</v>
      </c>
      <c r="Q164">
        <f>Source!X70</f>
        <v>0</v>
      </c>
      <c r="R164">
        <f>Source!X71</f>
        <v>0</v>
      </c>
      <c r="S164">
        <f>Source!Y70</f>
        <v>0</v>
      </c>
      <c r="T164">
        <f>Source!Y71</f>
        <v>0</v>
      </c>
      <c r="U164">
        <f>ROUND((175/100)*ROUND(Source!R70, 2), 2)</f>
        <v>0</v>
      </c>
      <c r="V164">
        <f>ROUND((160/100)*ROUND(Source!R71, 2), 2)</f>
        <v>0</v>
      </c>
    </row>
    <row r="165" spans="1:22" ht="14.25" x14ac:dyDescent="0.2">
      <c r="A165" s="22"/>
      <c r="B165" s="22"/>
      <c r="C165" s="22" t="s">
        <v>648</v>
      </c>
      <c r="D165" s="23" t="s">
        <v>649</v>
      </c>
      <c r="E165" s="11">
        <f>Source!DN67</f>
        <v>85</v>
      </c>
      <c r="F165" s="25"/>
      <c r="G165" s="24"/>
      <c r="H165" s="11"/>
      <c r="I165" s="25">
        <f>SUM(Q157:Q164)</f>
        <v>862.87</v>
      </c>
      <c r="J165" s="11">
        <f>Source!BZ67</f>
        <v>70</v>
      </c>
      <c r="K165" s="25">
        <f>SUM(R157:R164)</f>
        <v>21598.18</v>
      </c>
    </row>
    <row r="166" spans="1:22" ht="14.25" x14ac:dyDescent="0.2">
      <c r="A166" s="22"/>
      <c r="B166" s="22"/>
      <c r="C166" s="22" t="s">
        <v>650</v>
      </c>
      <c r="D166" s="23" t="s">
        <v>649</v>
      </c>
      <c r="E166" s="11">
        <f>Source!DO67</f>
        <v>70</v>
      </c>
      <c r="F166" s="25"/>
      <c r="G166" s="24"/>
      <c r="H166" s="11"/>
      <c r="I166" s="25">
        <f>SUM(S157:S165)</f>
        <v>710.6</v>
      </c>
      <c r="J166" s="11">
        <f>Source!CA67</f>
        <v>41</v>
      </c>
      <c r="K166" s="25">
        <f>SUM(T157:T165)</f>
        <v>12650.36</v>
      </c>
    </row>
    <row r="167" spans="1:22" ht="14.25" x14ac:dyDescent="0.2">
      <c r="A167" s="22"/>
      <c r="B167" s="22"/>
      <c r="C167" s="22" t="s">
        <v>651</v>
      </c>
      <c r="D167" s="23" t="s">
        <v>649</v>
      </c>
      <c r="E167" s="11">
        <f>175</f>
        <v>175</v>
      </c>
      <c r="F167" s="25"/>
      <c r="G167" s="24"/>
      <c r="H167" s="11"/>
      <c r="I167" s="25">
        <f>SUM(U157:U166)</f>
        <v>20.23</v>
      </c>
      <c r="J167" s="11">
        <f>160</f>
        <v>160</v>
      </c>
      <c r="K167" s="25">
        <f>SUM(V157:V166)</f>
        <v>562.02</v>
      </c>
    </row>
    <row r="168" spans="1:22" ht="14.25" x14ac:dyDescent="0.2">
      <c r="A168" s="28"/>
      <c r="B168" s="28"/>
      <c r="C168" s="28" t="s">
        <v>652</v>
      </c>
      <c r="D168" s="29" t="s">
        <v>653</v>
      </c>
      <c r="E168" s="30">
        <f>Source!AQ66</f>
        <v>592</v>
      </c>
      <c r="F168" s="31"/>
      <c r="G168" s="32" t="str">
        <f>Source!DI66</f>
        <v>)*1,15</v>
      </c>
      <c r="H168" s="30">
        <f>Source!AV67</f>
        <v>1.0469999999999999</v>
      </c>
      <c r="I168" s="31">
        <f>Source!U66</f>
        <v>88.503999999999991</v>
      </c>
      <c r="J168" s="30"/>
      <c r="K168" s="31"/>
    </row>
    <row r="169" spans="1:22" ht="15" x14ac:dyDescent="0.25">
      <c r="A169" s="33"/>
      <c r="B169" s="33"/>
      <c r="C169" s="34" t="s">
        <v>654</v>
      </c>
      <c r="D169" s="33"/>
      <c r="E169" s="33"/>
      <c r="F169" s="33"/>
      <c r="G169" s="33"/>
      <c r="H169" s="47">
        <f>I159+I160+I162+I165+I166+I167+SUM(I163:I164)</f>
        <v>19889.010000000002</v>
      </c>
      <c r="I169" s="47"/>
      <c r="J169" s="47">
        <f>K159+K160+K162+K165+K166+K167+SUM(K163:K164)</f>
        <v>213495.90999999997</v>
      </c>
      <c r="K169" s="47"/>
      <c r="O169" s="27">
        <f>I159+I160+I162+I165+I166+I167+SUM(I163:I164)</f>
        <v>19889.010000000002</v>
      </c>
      <c r="P169" s="27">
        <f>K159+K160+K162+K165+K166+K167+SUM(K163:K164)</f>
        <v>213495.90999999997</v>
      </c>
    </row>
    <row r="171" spans="1:22" ht="57" x14ac:dyDescent="0.2">
      <c r="A171" s="22">
        <v>20</v>
      </c>
      <c r="B171" s="22" t="str">
        <f>Source!F72</f>
        <v>3.11-2-1</v>
      </c>
      <c r="C171" s="22" t="s">
        <v>135</v>
      </c>
      <c r="D171" s="23" t="str">
        <f>Source!H72</f>
        <v>1 м3 подстилающего слоя</v>
      </c>
      <c r="E171" s="11">
        <f>Source!I72</f>
        <v>66.12</v>
      </c>
      <c r="F171" s="25"/>
      <c r="G171" s="24"/>
      <c r="H171" s="11"/>
      <c r="I171" s="25"/>
      <c r="J171" s="11"/>
      <c r="K171" s="25"/>
      <c r="Q171">
        <f>Source!X72</f>
        <v>2676.85</v>
      </c>
      <c r="R171">
        <f>Source!X73</f>
        <v>68061.66</v>
      </c>
      <c r="S171">
        <f>Source!Y72</f>
        <v>1801.72</v>
      </c>
      <c r="T171">
        <f>Source!Y73</f>
        <v>32075.03</v>
      </c>
      <c r="U171">
        <f>ROUND((175/100)*ROUND(Source!R72, 2), 2)</f>
        <v>551.08000000000004</v>
      </c>
      <c r="V171">
        <f>ROUND((160/100)*ROUND(Source!R73, 2), 2)</f>
        <v>15313.9</v>
      </c>
    </row>
    <row r="172" spans="1:22" ht="14.25" x14ac:dyDescent="0.2">
      <c r="A172" s="22"/>
      <c r="B172" s="22"/>
      <c r="C172" s="22" t="s">
        <v>645</v>
      </c>
      <c r="D172" s="23"/>
      <c r="E172" s="11"/>
      <c r="F172" s="25">
        <f>Source!AO72</f>
        <v>33.85</v>
      </c>
      <c r="G172" s="24" t="str">
        <f>Source!DG72</f>
        <v>)*1,15</v>
      </c>
      <c r="H172" s="11">
        <f>Source!AV73</f>
        <v>1.0469999999999999</v>
      </c>
      <c r="I172" s="25">
        <f>Source!S72</f>
        <v>2573.89</v>
      </c>
      <c r="J172" s="11">
        <f>IF(Source!BA73&lt;&gt; 0, Source!BA73, 1)</f>
        <v>29.03</v>
      </c>
      <c r="K172" s="25">
        <f>Source!S73</f>
        <v>78231.789999999994</v>
      </c>
    </row>
    <row r="173" spans="1:22" ht="14.25" x14ac:dyDescent="0.2">
      <c r="A173" s="22"/>
      <c r="B173" s="22"/>
      <c r="C173" s="22" t="s">
        <v>646</v>
      </c>
      <c r="D173" s="23"/>
      <c r="E173" s="11"/>
      <c r="F173" s="25">
        <f>Source!AM72</f>
        <v>11.91</v>
      </c>
      <c r="G173" s="24" t="str">
        <f>Source!DE72</f>
        <v>)*1,25</v>
      </c>
      <c r="H173" s="11">
        <f>Source!AV73</f>
        <v>1.0469999999999999</v>
      </c>
      <c r="I173" s="25">
        <f>Source!Q72</f>
        <v>984.36</v>
      </c>
      <c r="J173" s="11">
        <f>IF(Source!BB73&lt;&gt; 0, Source!BB73, 1)</f>
        <v>15.38</v>
      </c>
      <c r="K173" s="25">
        <f>Source!Q73</f>
        <v>15851.09</v>
      </c>
    </row>
    <row r="174" spans="1:22" ht="14.25" x14ac:dyDescent="0.2">
      <c r="A174" s="22"/>
      <c r="B174" s="22"/>
      <c r="C174" s="22" t="s">
        <v>647</v>
      </c>
      <c r="D174" s="23"/>
      <c r="E174" s="11"/>
      <c r="F174" s="25">
        <f>Source!AN72</f>
        <v>3.81</v>
      </c>
      <c r="G174" s="24" t="str">
        <f>Source!DF72</f>
        <v>)*1,25</v>
      </c>
      <c r="H174" s="11">
        <f>Source!AV73</f>
        <v>1.0469999999999999</v>
      </c>
      <c r="I174" s="26">
        <f>Source!R72</f>
        <v>314.89999999999998</v>
      </c>
      <c r="J174" s="11">
        <f>IF(Source!BS73&lt;&gt; 0, Source!BS73, 1)</f>
        <v>29.03</v>
      </c>
      <c r="K174" s="26">
        <f>Source!R73</f>
        <v>9571.19</v>
      </c>
    </row>
    <row r="175" spans="1:22" ht="14.25" x14ac:dyDescent="0.2">
      <c r="A175" s="22"/>
      <c r="B175" s="22"/>
      <c r="C175" s="22" t="s">
        <v>655</v>
      </c>
      <c r="D175" s="23"/>
      <c r="E175" s="11"/>
      <c r="F175" s="25">
        <f>Source!AL72</f>
        <v>117.73</v>
      </c>
      <c r="G175" s="24" t="str">
        <f>Source!DD72</f>
        <v/>
      </c>
      <c r="H175" s="11">
        <f>Source!AW73</f>
        <v>1</v>
      </c>
      <c r="I175" s="25">
        <f>Source!P72</f>
        <v>7784.31</v>
      </c>
      <c r="J175" s="11">
        <f>IF(Source!BC73&lt;&gt; 0, Source!BC73, 1)</f>
        <v>6.88</v>
      </c>
      <c r="K175" s="25">
        <f>Source!P73</f>
        <v>53556.05</v>
      </c>
    </row>
    <row r="176" spans="1:22" ht="14.25" x14ac:dyDescent="0.2">
      <c r="A176" s="22"/>
      <c r="B176" s="22"/>
      <c r="C176" s="22" t="s">
        <v>648</v>
      </c>
      <c r="D176" s="23" t="s">
        <v>649</v>
      </c>
      <c r="E176" s="11">
        <f>Source!DN73</f>
        <v>104</v>
      </c>
      <c r="F176" s="25"/>
      <c r="G176" s="24"/>
      <c r="H176" s="11"/>
      <c r="I176" s="25">
        <f>SUM(Q171:Q175)</f>
        <v>2676.85</v>
      </c>
      <c r="J176" s="11">
        <f>Source!BZ73</f>
        <v>87</v>
      </c>
      <c r="K176" s="25">
        <f>SUM(R171:R175)</f>
        <v>68061.66</v>
      </c>
    </row>
    <row r="177" spans="1:22" ht="14.25" x14ac:dyDescent="0.2">
      <c r="A177" s="22"/>
      <c r="B177" s="22"/>
      <c r="C177" s="22" t="s">
        <v>650</v>
      </c>
      <c r="D177" s="23" t="s">
        <v>649</v>
      </c>
      <c r="E177" s="11">
        <f>Source!DO73</f>
        <v>70</v>
      </c>
      <c r="F177" s="25"/>
      <c r="G177" s="24"/>
      <c r="H177" s="11"/>
      <c r="I177" s="25">
        <f>SUM(S171:S176)</f>
        <v>1801.72</v>
      </c>
      <c r="J177" s="11">
        <f>Source!CA73</f>
        <v>41</v>
      </c>
      <c r="K177" s="25">
        <f>SUM(T171:T176)</f>
        <v>32075.03</v>
      </c>
    </row>
    <row r="178" spans="1:22" ht="14.25" x14ac:dyDescent="0.2">
      <c r="A178" s="22"/>
      <c r="B178" s="22"/>
      <c r="C178" s="22" t="s">
        <v>651</v>
      </c>
      <c r="D178" s="23" t="s">
        <v>649</v>
      </c>
      <c r="E178" s="11">
        <f>175</f>
        <v>175</v>
      </c>
      <c r="F178" s="25"/>
      <c r="G178" s="24"/>
      <c r="H178" s="11"/>
      <c r="I178" s="25">
        <f>SUM(U171:U177)</f>
        <v>551.08000000000004</v>
      </c>
      <c r="J178" s="11">
        <f>160</f>
        <v>160</v>
      </c>
      <c r="K178" s="25">
        <f>SUM(V171:V177)</f>
        <v>15313.9</v>
      </c>
    </row>
    <row r="179" spans="1:22" ht="14.25" x14ac:dyDescent="0.2">
      <c r="A179" s="28"/>
      <c r="B179" s="28"/>
      <c r="C179" s="28" t="s">
        <v>652</v>
      </c>
      <c r="D179" s="29" t="s">
        <v>653</v>
      </c>
      <c r="E179" s="30">
        <f>Source!AQ72</f>
        <v>2.99</v>
      </c>
      <c r="F179" s="31"/>
      <c r="G179" s="32" t="str">
        <f>Source!DI72</f>
        <v>)*1,15</v>
      </c>
      <c r="H179" s="30">
        <f>Source!AV73</f>
        <v>1.0469999999999999</v>
      </c>
      <c r="I179" s="31">
        <f>Source!U72</f>
        <v>227.35362000000001</v>
      </c>
      <c r="J179" s="30"/>
      <c r="K179" s="31"/>
    </row>
    <row r="180" spans="1:22" ht="15" x14ac:dyDescent="0.25">
      <c r="A180" s="33"/>
      <c r="B180" s="33"/>
      <c r="C180" s="34" t="s">
        <v>654</v>
      </c>
      <c r="D180" s="33"/>
      <c r="E180" s="33"/>
      <c r="F180" s="33"/>
      <c r="G180" s="33"/>
      <c r="H180" s="47">
        <f>I172+I173+I175+I176+I177+I178</f>
        <v>16372.210000000001</v>
      </c>
      <c r="I180" s="47"/>
      <c r="J180" s="47">
        <f>K172+K173+K175+K176+K177+K178</f>
        <v>263089.52</v>
      </c>
      <c r="K180" s="47"/>
      <c r="O180" s="27">
        <f>I172+I173+I175+I176+I177+I178</f>
        <v>16372.210000000001</v>
      </c>
      <c r="P180" s="27">
        <f>K172+K173+K175+K176+K177+K178</f>
        <v>263089.52</v>
      </c>
    </row>
    <row r="182" spans="1:22" ht="42.75" x14ac:dyDescent="0.2">
      <c r="A182" s="22">
        <v>21</v>
      </c>
      <c r="B182" s="22" t="str">
        <f>Source!F74</f>
        <v>3.6-1-15</v>
      </c>
      <c r="C182" s="22" t="s">
        <v>142</v>
      </c>
      <c r="D182" s="23" t="str">
        <f>Source!H74</f>
        <v>100 м3 в деле</v>
      </c>
      <c r="E182" s="11">
        <f>Source!I74</f>
        <v>6.9000000000000006E-2</v>
      </c>
      <c r="F182" s="25"/>
      <c r="G182" s="24"/>
      <c r="H182" s="11"/>
      <c r="I182" s="25"/>
      <c r="J182" s="11"/>
      <c r="K182" s="25"/>
      <c r="Q182">
        <f>Source!X74</f>
        <v>134.97999999999999</v>
      </c>
      <c r="R182">
        <f>Source!X75</f>
        <v>3378.57</v>
      </c>
      <c r="S182">
        <f>Source!Y74</f>
        <v>111.16</v>
      </c>
      <c r="T182">
        <f>Source!Y75</f>
        <v>1978.88</v>
      </c>
      <c r="U182">
        <f>ROUND((175/100)*ROUND(Source!R74, 2), 2)</f>
        <v>6.34</v>
      </c>
      <c r="V182">
        <f>ROUND((160/100)*ROUND(Source!R75, 2), 2)</f>
        <v>176.03</v>
      </c>
    </row>
    <row r="183" spans="1:22" x14ac:dyDescent="0.2">
      <c r="C183" s="35" t="str">
        <f>"Объем: "&amp;Source!I74&amp;"=6,9/"&amp;"100"</f>
        <v>Объем: 0,069=6,9/100</v>
      </c>
    </row>
    <row r="184" spans="1:22" ht="14.25" x14ac:dyDescent="0.2">
      <c r="A184" s="22"/>
      <c r="B184" s="22"/>
      <c r="C184" s="22" t="s">
        <v>645</v>
      </c>
      <c r="D184" s="23"/>
      <c r="E184" s="11"/>
      <c r="F184" s="25">
        <f>Source!AO74</f>
        <v>2001.22</v>
      </c>
      <c r="G184" s="24" t="str">
        <f>Source!DG74</f>
        <v>)*1,15</v>
      </c>
      <c r="H184" s="11">
        <f>Source!AV75</f>
        <v>1.0469999999999999</v>
      </c>
      <c r="I184" s="25">
        <f>Source!S74</f>
        <v>158.80000000000001</v>
      </c>
      <c r="J184" s="11">
        <f>IF(Source!BA75&lt;&gt; 0, Source!BA75, 1)</f>
        <v>29.03</v>
      </c>
      <c r="K184" s="25">
        <f>Source!S75</f>
        <v>4826.53</v>
      </c>
    </row>
    <row r="185" spans="1:22" ht="14.25" x14ac:dyDescent="0.2">
      <c r="A185" s="22"/>
      <c r="B185" s="22"/>
      <c r="C185" s="22" t="s">
        <v>646</v>
      </c>
      <c r="D185" s="23"/>
      <c r="E185" s="11"/>
      <c r="F185" s="25">
        <f>Source!AM74</f>
        <v>1059.0999999999999</v>
      </c>
      <c r="G185" s="24" t="str">
        <f>Source!DE74</f>
        <v>)*1,25</v>
      </c>
      <c r="H185" s="11">
        <f>Source!AV75</f>
        <v>1.0469999999999999</v>
      </c>
      <c r="I185" s="25">
        <f>Source!Q74</f>
        <v>91.35</v>
      </c>
      <c r="J185" s="11">
        <f>IF(Source!BB75&lt;&gt; 0, Source!BB75, 1)</f>
        <v>9.85</v>
      </c>
      <c r="K185" s="25">
        <f>Source!Q75</f>
        <v>942.05</v>
      </c>
    </row>
    <row r="186" spans="1:22" ht="14.25" x14ac:dyDescent="0.2">
      <c r="A186" s="22"/>
      <c r="B186" s="22"/>
      <c r="C186" s="22" t="s">
        <v>647</v>
      </c>
      <c r="D186" s="23"/>
      <c r="E186" s="11"/>
      <c r="F186" s="25">
        <f>Source!AN74</f>
        <v>41.92</v>
      </c>
      <c r="G186" s="24" t="str">
        <f>Source!DF74</f>
        <v>)*1,25</v>
      </c>
      <c r="H186" s="11">
        <f>Source!AV75</f>
        <v>1.0469999999999999</v>
      </c>
      <c r="I186" s="26">
        <f>Source!R74</f>
        <v>3.62</v>
      </c>
      <c r="J186" s="11">
        <f>IF(Source!BS75&lt;&gt; 0, Source!BS75, 1)</f>
        <v>29.03</v>
      </c>
      <c r="K186" s="26">
        <f>Source!R75</f>
        <v>110.02</v>
      </c>
    </row>
    <row r="187" spans="1:22" ht="14.25" x14ac:dyDescent="0.2">
      <c r="A187" s="22"/>
      <c r="B187" s="22"/>
      <c r="C187" s="22" t="s">
        <v>655</v>
      </c>
      <c r="D187" s="23"/>
      <c r="E187" s="11"/>
      <c r="F187" s="25">
        <f>Source!AL74</f>
        <v>1800.88</v>
      </c>
      <c r="G187" s="24" t="str">
        <f>Source!DD74</f>
        <v/>
      </c>
      <c r="H187" s="11">
        <f>Source!AW75</f>
        <v>1.022</v>
      </c>
      <c r="I187" s="25">
        <f>Source!P74</f>
        <v>124.26</v>
      </c>
      <c r="J187" s="11">
        <f>IF(Source!BC75&lt;&gt; 0, Source!BC75, 1)</f>
        <v>13.31</v>
      </c>
      <c r="K187" s="25">
        <f>Source!P75</f>
        <v>1690.24</v>
      </c>
    </row>
    <row r="188" spans="1:22" ht="71.25" x14ac:dyDescent="0.2">
      <c r="A188" s="22" t="s">
        <v>144</v>
      </c>
      <c r="B188" s="22" t="str">
        <f>Source!F76</f>
        <v>1.3-4-22</v>
      </c>
      <c r="C188" s="22" t="s">
        <v>146</v>
      </c>
      <c r="D188" s="23" t="str">
        <f>Source!H76</f>
        <v>т</v>
      </c>
      <c r="E188" s="11">
        <f>Source!I76</f>
        <v>0.55889999999999995</v>
      </c>
      <c r="F188" s="25">
        <f>Source!AK76</f>
        <v>5752.41</v>
      </c>
      <c r="G188" s="36" t="s">
        <v>3</v>
      </c>
      <c r="H188" s="11">
        <f>Source!AW77</f>
        <v>1.022</v>
      </c>
      <c r="I188" s="25">
        <f>Source!O76</f>
        <v>3215.02</v>
      </c>
      <c r="J188" s="11">
        <f>IF(Source!BC77&lt;&gt; 0, Source!BC77, 1)</f>
        <v>10.06</v>
      </c>
      <c r="K188" s="25">
        <f>Source!O77</f>
        <v>33054.65</v>
      </c>
      <c r="Q188">
        <f>Source!X76</f>
        <v>0</v>
      </c>
      <c r="R188">
        <f>Source!X77</f>
        <v>0</v>
      </c>
      <c r="S188">
        <f>Source!Y76</f>
        <v>0</v>
      </c>
      <c r="T188">
        <f>Source!Y77</f>
        <v>0</v>
      </c>
      <c r="U188">
        <f>ROUND((175/100)*ROUND(Source!R76, 2), 2)</f>
        <v>0</v>
      </c>
      <c r="V188">
        <f>ROUND((160/100)*ROUND(Source!R77, 2), 2)</f>
        <v>0</v>
      </c>
    </row>
    <row r="189" spans="1:22" ht="57" x14ac:dyDescent="0.2">
      <c r="A189" s="22" t="s">
        <v>150</v>
      </c>
      <c r="B189" s="22" t="str">
        <f>Source!F78</f>
        <v>1.3-1-110</v>
      </c>
      <c r="C189" s="22" t="s">
        <v>123</v>
      </c>
      <c r="D189" s="23" t="str">
        <f>Source!H78</f>
        <v>м3</v>
      </c>
      <c r="E189" s="11">
        <f>Source!I78</f>
        <v>7.0034999999999998</v>
      </c>
      <c r="F189" s="25">
        <f>Source!AK78</f>
        <v>736.36</v>
      </c>
      <c r="G189" s="36" t="s">
        <v>3</v>
      </c>
      <c r="H189" s="11">
        <f>Source!AW79</f>
        <v>1.002</v>
      </c>
      <c r="I189" s="25">
        <f>Source!O78</f>
        <v>5157.1000000000004</v>
      </c>
      <c r="J189" s="11">
        <f>IF(Source!BC79&lt;&gt; 0, Source!BC79, 1)</f>
        <v>8.16</v>
      </c>
      <c r="K189" s="25">
        <f>Source!O79</f>
        <v>42166.07</v>
      </c>
      <c r="Q189">
        <f>Source!X78</f>
        <v>0</v>
      </c>
      <c r="R189">
        <f>Source!X79</f>
        <v>0</v>
      </c>
      <c r="S189">
        <f>Source!Y78</f>
        <v>0</v>
      </c>
      <c r="T189">
        <f>Source!Y79</f>
        <v>0</v>
      </c>
      <c r="U189">
        <f>ROUND((175/100)*ROUND(Source!R78, 2), 2)</f>
        <v>0</v>
      </c>
      <c r="V189">
        <f>ROUND((160/100)*ROUND(Source!R79, 2), 2)</f>
        <v>0</v>
      </c>
    </row>
    <row r="190" spans="1:22" ht="14.25" x14ac:dyDescent="0.2">
      <c r="A190" s="22"/>
      <c r="B190" s="22"/>
      <c r="C190" s="22" t="s">
        <v>648</v>
      </c>
      <c r="D190" s="23" t="s">
        <v>649</v>
      </c>
      <c r="E190" s="11">
        <f>Source!DN75</f>
        <v>85</v>
      </c>
      <c r="F190" s="25"/>
      <c r="G190" s="24"/>
      <c r="H190" s="11"/>
      <c r="I190" s="25">
        <f>SUM(Q182:Q189)</f>
        <v>134.97999999999999</v>
      </c>
      <c r="J190" s="11">
        <f>Source!BZ75</f>
        <v>70</v>
      </c>
      <c r="K190" s="25">
        <f>SUM(R182:R189)</f>
        <v>3378.57</v>
      </c>
    </row>
    <row r="191" spans="1:22" ht="14.25" x14ac:dyDescent="0.2">
      <c r="A191" s="22"/>
      <c r="B191" s="22"/>
      <c r="C191" s="22" t="s">
        <v>650</v>
      </c>
      <c r="D191" s="23" t="s">
        <v>649</v>
      </c>
      <c r="E191" s="11">
        <f>Source!DO75</f>
        <v>70</v>
      </c>
      <c r="F191" s="25"/>
      <c r="G191" s="24"/>
      <c r="H191" s="11"/>
      <c r="I191" s="25">
        <f>SUM(S182:S190)</f>
        <v>111.16</v>
      </c>
      <c r="J191" s="11">
        <f>Source!CA75</f>
        <v>41</v>
      </c>
      <c r="K191" s="25">
        <f>SUM(T182:T190)</f>
        <v>1978.88</v>
      </c>
    </row>
    <row r="192" spans="1:22" ht="14.25" x14ac:dyDescent="0.2">
      <c r="A192" s="22"/>
      <c r="B192" s="22"/>
      <c r="C192" s="22" t="s">
        <v>651</v>
      </c>
      <c r="D192" s="23" t="s">
        <v>649</v>
      </c>
      <c r="E192" s="11">
        <f>175</f>
        <v>175</v>
      </c>
      <c r="F192" s="25"/>
      <c r="G192" s="24"/>
      <c r="H192" s="11"/>
      <c r="I192" s="25">
        <f>SUM(U182:U191)</f>
        <v>6.34</v>
      </c>
      <c r="J192" s="11">
        <f>160</f>
        <v>160</v>
      </c>
      <c r="K192" s="25">
        <f>SUM(V182:V191)</f>
        <v>176.03</v>
      </c>
    </row>
    <row r="193" spans="1:22" ht="14.25" x14ac:dyDescent="0.2">
      <c r="A193" s="28"/>
      <c r="B193" s="28"/>
      <c r="C193" s="28" t="s">
        <v>652</v>
      </c>
      <c r="D193" s="29" t="s">
        <v>653</v>
      </c>
      <c r="E193" s="30">
        <f>Source!AQ74</f>
        <v>179</v>
      </c>
      <c r="F193" s="31"/>
      <c r="G193" s="32" t="str">
        <f>Source!DI74</f>
        <v>)*1,15</v>
      </c>
      <c r="H193" s="30">
        <f>Source!AV75</f>
        <v>1.0469999999999999</v>
      </c>
      <c r="I193" s="31">
        <f>Source!U74</f>
        <v>14.203650000000001</v>
      </c>
      <c r="J193" s="30"/>
      <c r="K193" s="31"/>
    </row>
    <row r="194" spans="1:22" ht="15" x14ac:dyDescent="0.25">
      <c r="A194" s="33"/>
      <c r="B194" s="33"/>
      <c r="C194" s="34" t="s">
        <v>654</v>
      </c>
      <c r="D194" s="33"/>
      <c r="E194" s="33"/>
      <c r="F194" s="33"/>
      <c r="G194" s="33"/>
      <c r="H194" s="47">
        <f>I184+I185+I187+I190+I191+I192+SUM(I188:I189)</f>
        <v>8999.01</v>
      </c>
      <c r="I194" s="47"/>
      <c r="J194" s="47">
        <f>K184+K185+K187+K190+K191+K192+SUM(K188:K189)</f>
        <v>88213.02</v>
      </c>
      <c r="K194" s="47"/>
      <c r="O194" s="27">
        <f>I184+I185+I187+I190+I191+I192+SUM(I188:I189)</f>
        <v>8999.01</v>
      </c>
      <c r="P194" s="27">
        <f>K184+K185+K187+K190+K191+K192+SUM(K188:K189)</f>
        <v>88213.02</v>
      </c>
    </row>
    <row r="196" spans="1:22" ht="28.5" x14ac:dyDescent="0.2">
      <c r="A196" s="22">
        <v>22</v>
      </c>
      <c r="B196" s="22" t="str">
        <f>Source!F80</f>
        <v>3.8-3-1</v>
      </c>
      <c r="C196" s="22" t="s">
        <v>153</v>
      </c>
      <c r="D196" s="23" t="str">
        <f>Source!H80</f>
        <v>1 м3 кладки</v>
      </c>
      <c r="E196" s="11">
        <f>Source!I80</f>
        <v>14.34</v>
      </c>
      <c r="F196" s="25"/>
      <c r="G196" s="24"/>
      <c r="H196" s="11"/>
      <c r="I196" s="25"/>
      <c r="J196" s="11"/>
      <c r="K196" s="25"/>
      <c r="Q196">
        <f>Source!X80</f>
        <v>741.94</v>
      </c>
      <c r="R196">
        <f>Source!X81</f>
        <v>18940.77</v>
      </c>
      <c r="S196">
        <f>Source!Y80</f>
        <v>570.72</v>
      </c>
      <c r="T196">
        <f>Source!Y81</f>
        <v>10354.290000000001</v>
      </c>
      <c r="U196">
        <f>ROUND((175/100)*ROUND(Source!R80, 2), 2)</f>
        <v>0</v>
      </c>
      <c r="V196">
        <f>ROUND((160/100)*ROUND(Source!R81, 2), 2)</f>
        <v>0</v>
      </c>
    </row>
    <row r="197" spans="1:22" ht="14.25" x14ac:dyDescent="0.2">
      <c r="A197" s="22"/>
      <c r="B197" s="22"/>
      <c r="C197" s="22" t="s">
        <v>645</v>
      </c>
      <c r="D197" s="23"/>
      <c r="E197" s="11"/>
      <c r="F197" s="25">
        <f>Source!AO80</f>
        <v>49.44</v>
      </c>
      <c r="G197" s="24" t="str">
        <f>Source!DG80</f>
        <v>)*1,15</v>
      </c>
      <c r="H197" s="11">
        <f>Source!AV81</f>
        <v>1.0669999999999999</v>
      </c>
      <c r="I197" s="25">
        <f>Source!S80</f>
        <v>815.32</v>
      </c>
      <c r="J197" s="11">
        <f>IF(Source!BA81&lt;&gt; 0, Source!BA81, 1)</f>
        <v>29.03</v>
      </c>
      <c r="K197" s="25">
        <f>Source!S81</f>
        <v>25254.36</v>
      </c>
    </row>
    <row r="198" spans="1:22" ht="14.25" x14ac:dyDescent="0.2">
      <c r="A198" s="22"/>
      <c r="B198" s="22"/>
      <c r="C198" s="22" t="s">
        <v>655</v>
      </c>
      <c r="D198" s="23"/>
      <c r="E198" s="11"/>
      <c r="F198" s="25">
        <f>Source!AL80</f>
        <v>4.3499999999999996</v>
      </c>
      <c r="G198" s="24" t="str">
        <f>Source!DD80</f>
        <v/>
      </c>
      <c r="H198" s="11">
        <f>Source!AW81</f>
        <v>1.0249999999999999</v>
      </c>
      <c r="I198" s="25">
        <f>Source!P80</f>
        <v>62.38</v>
      </c>
      <c r="J198" s="11">
        <f>IF(Source!BC81&lt;&gt; 0, Source!BC81, 1)</f>
        <v>5.49</v>
      </c>
      <c r="K198" s="25">
        <f>Source!P81</f>
        <v>351.03</v>
      </c>
    </row>
    <row r="199" spans="1:22" ht="55.5" x14ac:dyDescent="0.2">
      <c r="A199" s="22" t="s">
        <v>157</v>
      </c>
      <c r="B199" s="22" t="str">
        <f>Source!F82</f>
        <v>цена пост.</v>
      </c>
      <c r="C199" s="22" t="s">
        <v>656</v>
      </c>
      <c r="D199" s="23" t="str">
        <f>Source!H82</f>
        <v>1000 шт.</v>
      </c>
      <c r="E199" s="11">
        <f>Source!I82</f>
        <v>5.4492000000000003</v>
      </c>
      <c r="F199" s="25">
        <f>Source!AK82</f>
        <v>0</v>
      </c>
      <c r="G199" s="36" t="s">
        <v>3</v>
      </c>
      <c r="H199" s="11">
        <f>Source!AW83</f>
        <v>1</v>
      </c>
      <c r="I199" s="25">
        <f>Source!O82</f>
        <v>0</v>
      </c>
      <c r="J199" s="11">
        <f>IF(Source!BC83&lt;&gt; 0, Source!BC83, 1)</f>
        <v>1</v>
      </c>
      <c r="K199" s="25">
        <f>Source!O83</f>
        <v>114433.2</v>
      </c>
      <c r="Q199">
        <f>Source!X82</f>
        <v>0</v>
      </c>
      <c r="R199">
        <f>Source!X83</f>
        <v>0</v>
      </c>
      <c r="S199">
        <f>Source!Y82</f>
        <v>0</v>
      </c>
      <c r="T199">
        <f>Source!Y83</f>
        <v>0</v>
      </c>
      <c r="U199">
        <f>ROUND((175/100)*ROUND(Source!R82, 2), 2)</f>
        <v>0</v>
      </c>
      <c r="V199">
        <f>ROUND((160/100)*ROUND(Source!R83, 2), 2)</f>
        <v>0</v>
      </c>
    </row>
    <row r="200" spans="1:22" ht="28.5" x14ac:dyDescent="0.2">
      <c r="A200" s="22" t="s">
        <v>165</v>
      </c>
      <c r="B200" s="22" t="str">
        <f>Source!F84</f>
        <v>1.3-2-13</v>
      </c>
      <c r="C200" s="22" t="s">
        <v>167</v>
      </c>
      <c r="D200" s="23" t="str">
        <f>Source!H84</f>
        <v>м3</v>
      </c>
      <c r="E200" s="11">
        <f>Source!I84</f>
        <v>3.4416000000000002</v>
      </c>
      <c r="F200" s="25">
        <f>Source!AK84</f>
        <v>481.69</v>
      </c>
      <c r="G200" s="36" t="s">
        <v>3</v>
      </c>
      <c r="H200" s="11">
        <f>Source!AW85</f>
        <v>1.0249999999999999</v>
      </c>
      <c r="I200" s="25">
        <f>Source!O84</f>
        <v>1657.78</v>
      </c>
      <c r="J200" s="11">
        <f>IF(Source!BC85&lt;&gt; 0, Source!BC85, 1)</f>
        <v>8.99</v>
      </c>
      <c r="K200" s="25">
        <f>Source!O85</f>
        <v>15276.08</v>
      </c>
      <c r="Q200">
        <f>Source!X84</f>
        <v>0</v>
      </c>
      <c r="R200">
        <f>Source!X85</f>
        <v>0</v>
      </c>
      <c r="S200">
        <f>Source!Y84</f>
        <v>0</v>
      </c>
      <c r="T200">
        <f>Source!Y85</f>
        <v>0</v>
      </c>
      <c r="U200">
        <f>ROUND((175/100)*ROUND(Source!R84, 2), 2)</f>
        <v>0</v>
      </c>
      <c r="V200">
        <f>ROUND((160/100)*ROUND(Source!R85, 2), 2)</f>
        <v>0</v>
      </c>
    </row>
    <row r="201" spans="1:22" ht="14.25" x14ac:dyDescent="0.2">
      <c r="A201" s="22"/>
      <c r="B201" s="22"/>
      <c r="C201" s="22" t="s">
        <v>648</v>
      </c>
      <c r="D201" s="23" t="s">
        <v>649</v>
      </c>
      <c r="E201" s="11">
        <f>Source!DN81</f>
        <v>91</v>
      </c>
      <c r="F201" s="25"/>
      <c r="G201" s="24"/>
      <c r="H201" s="11"/>
      <c r="I201" s="25">
        <f>SUM(Q196:Q200)</f>
        <v>741.94</v>
      </c>
      <c r="J201" s="11">
        <f>Source!BZ81</f>
        <v>75</v>
      </c>
      <c r="K201" s="25">
        <f>SUM(R196:R200)</f>
        <v>18940.77</v>
      </c>
    </row>
    <row r="202" spans="1:22" ht="14.25" x14ac:dyDescent="0.2">
      <c r="A202" s="22"/>
      <c r="B202" s="22"/>
      <c r="C202" s="22" t="s">
        <v>650</v>
      </c>
      <c r="D202" s="23" t="s">
        <v>649</v>
      </c>
      <c r="E202" s="11">
        <f>Source!DO81</f>
        <v>70</v>
      </c>
      <c r="F202" s="25"/>
      <c r="G202" s="24"/>
      <c r="H202" s="11"/>
      <c r="I202" s="25">
        <f>SUM(S196:S201)</f>
        <v>570.72</v>
      </c>
      <c r="J202" s="11">
        <f>Source!CA81</f>
        <v>41</v>
      </c>
      <c r="K202" s="25">
        <f>SUM(T196:T201)</f>
        <v>10354.290000000001</v>
      </c>
    </row>
    <row r="203" spans="1:22" ht="14.25" x14ac:dyDescent="0.2">
      <c r="A203" s="28"/>
      <c r="B203" s="28"/>
      <c r="C203" s="28" t="s">
        <v>652</v>
      </c>
      <c r="D203" s="29" t="s">
        <v>653</v>
      </c>
      <c r="E203" s="30">
        <f>Source!AQ80</f>
        <v>4.54</v>
      </c>
      <c r="F203" s="31"/>
      <c r="G203" s="32" t="str">
        <f>Source!DI80</f>
        <v>)*1,15</v>
      </c>
      <c r="H203" s="30">
        <f>Source!AV81</f>
        <v>1.0669999999999999</v>
      </c>
      <c r="I203" s="31">
        <f>Source!U80</f>
        <v>74.869139999999987</v>
      </c>
      <c r="J203" s="30"/>
      <c r="K203" s="31"/>
    </row>
    <row r="204" spans="1:22" ht="15" x14ac:dyDescent="0.25">
      <c r="A204" s="33"/>
      <c r="B204" s="33"/>
      <c r="C204" s="34" t="s">
        <v>654</v>
      </c>
      <c r="D204" s="33"/>
      <c r="E204" s="33"/>
      <c r="F204" s="33"/>
      <c r="G204" s="33"/>
      <c r="H204" s="47">
        <f>I197+I198+I201+I202+SUM(I199:I200)</f>
        <v>3848.1400000000003</v>
      </c>
      <c r="I204" s="47"/>
      <c r="J204" s="47">
        <f>K197+K198+K201+K202+SUM(K199:K200)</f>
        <v>184609.73</v>
      </c>
      <c r="K204" s="47"/>
      <c r="O204" s="27">
        <f>I197+I198+I201+I202+SUM(I199:I200)</f>
        <v>3848.1400000000003</v>
      </c>
      <c r="P204" s="27">
        <f>K197+K198+K201+K202+SUM(K199:K200)</f>
        <v>184609.73</v>
      </c>
    </row>
    <row r="206" spans="1:22" ht="57" x14ac:dyDescent="0.2">
      <c r="A206" s="22">
        <v>23</v>
      </c>
      <c r="B206" s="22" t="str">
        <f>Source!F86</f>
        <v>6.69-28-4</v>
      </c>
      <c r="C206" s="22" t="s">
        <v>171</v>
      </c>
      <c r="D206" s="23" t="str">
        <f>Source!H86</f>
        <v>10 см проходки сверла</v>
      </c>
      <c r="E206" s="11">
        <f>Source!I86</f>
        <v>9.6</v>
      </c>
      <c r="F206" s="25"/>
      <c r="G206" s="24"/>
      <c r="H206" s="11"/>
      <c r="I206" s="25"/>
      <c r="J206" s="11"/>
      <c r="K206" s="25"/>
      <c r="Q206">
        <f>Source!X86</f>
        <v>50.84</v>
      </c>
      <c r="R206">
        <f>Source!X87</f>
        <v>1273.7</v>
      </c>
      <c r="S206">
        <f>Source!Y86</f>
        <v>39.11</v>
      </c>
      <c r="T206">
        <f>Source!Y87</f>
        <v>696.29</v>
      </c>
      <c r="U206">
        <f>ROUND((175/100)*ROUND(Source!R86, 2), 2)</f>
        <v>0</v>
      </c>
      <c r="V206">
        <f>ROUND((160/100)*ROUND(Source!R87, 2), 2)</f>
        <v>0</v>
      </c>
    </row>
    <row r="207" spans="1:22" x14ac:dyDescent="0.2">
      <c r="C207" s="35" t="str">
        <f>"Объем: "&amp;Source!I86&amp;"=96/"&amp;"10"</f>
        <v>Объем: 9,6=96/10</v>
      </c>
    </row>
    <row r="208" spans="1:22" ht="14.25" x14ac:dyDescent="0.2">
      <c r="A208" s="22"/>
      <c r="B208" s="22"/>
      <c r="C208" s="22" t="s">
        <v>645</v>
      </c>
      <c r="D208" s="23"/>
      <c r="E208" s="11"/>
      <c r="F208" s="25">
        <f>Source!AO86</f>
        <v>5.82</v>
      </c>
      <c r="G208" s="24" t="str">
        <f>Source!DG86</f>
        <v/>
      </c>
      <c r="H208" s="11">
        <f>Source!AV87</f>
        <v>1.0469999999999999</v>
      </c>
      <c r="I208" s="25">
        <f>Source!S86</f>
        <v>55.87</v>
      </c>
      <c r="J208" s="11">
        <f>IF(Source!BA87&lt;&gt; 0, Source!BA87, 1)</f>
        <v>29.03</v>
      </c>
      <c r="K208" s="25">
        <f>Source!S87</f>
        <v>1698.26</v>
      </c>
    </row>
    <row r="209" spans="1:22" ht="14.25" x14ac:dyDescent="0.2">
      <c r="A209" s="22"/>
      <c r="B209" s="22"/>
      <c r="C209" s="22" t="s">
        <v>646</v>
      </c>
      <c r="D209" s="23"/>
      <c r="E209" s="11"/>
      <c r="F209" s="25">
        <f>Source!AM86</f>
        <v>0.23</v>
      </c>
      <c r="G209" s="24" t="str">
        <f>Source!DE86</f>
        <v/>
      </c>
      <c r="H209" s="11">
        <f>Source!AV87</f>
        <v>1.0469999999999999</v>
      </c>
      <c r="I209" s="25">
        <f>Source!Q86</f>
        <v>2.21</v>
      </c>
      <c r="J209" s="11">
        <f>IF(Source!BB87&lt;&gt; 0, Source!BB87, 1)</f>
        <v>6.61</v>
      </c>
      <c r="K209" s="25">
        <f>Source!Q87</f>
        <v>15.27</v>
      </c>
    </row>
    <row r="210" spans="1:22" ht="14.25" x14ac:dyDescent="0.2">
      <c r="A210" s="22"/>
      <c r="B210" s="22"/>
      <c r="C210" s="22" t="s">
        <v>655</v>
      </c>
      <c r="D210" s="23"/>
      <c r="E210" s="11"/>
      <c r="F210" s="25">
        <f>Source!AL86</f>
        <v>0.08</v>
      </c>
      <c r="G210" s="24" t="str">
        <f>Source!DD86</f>
        <v/>
      </c>
      <c r="H210" s="11">
        <f>Source!AW87</f>
        <v>1.002</v>
      </c>
      <c r="I210" s="25">
        <f>Source!P86</f>
        <v>0.77</v>
      </c>
      <c r="J210" s="11">
        <f>IF(Source!BC87&lt;&gt; 0, Source!BC87, 1)</f>
        <v>6.25</v>
      </c>
      <c r="K210" s="25">
        <f>Source!P87</f>
        <v>4.8099999999999996</v>
      </c>
    </row>
    <row r="211" spans="1:22" ht="71.25" x14ac:dyDescent="0.2">
      <c r="A211" s="22" t="s">
        <v>176</v>
      </c>
      <c r="B211" s="22" t="str">
        <f>Source!F88</f>
        <v>1.7-3-33</v>
      </c>
      <c r="C211" s="22" t="s">
        <v>178</v>
      </c>
      <c r="D211" s="23" t="str">
        <f>Source!H88</f>
        <v>шт.</v>
      </c>
      <c r="E211" s="11">
        <f>Source!I88</f>
        <v>6.0479999999999999E-2</v>
      </c>
      <c r="F211" s="25">
        <f>Source!AK88</f>
        <v>3638.64</v>
      </c>
      <c r="G211" s="36" t="s">
        <v>3</v>
      </c>
      <c r="H211" s="11">
        <f>Source!AW89</f>
        <v>1.002</v>
      </c>
      <c r="I211" s="25">
        <f>Source!O88</f>
        <v>220.06</v>
      </c>
      <c r="J211" s="11">
        <f>IF(Source!BC89&lt;&gt; 0, Source!BC89, 1)</f>
        <v>4.25</v>
      </c>
      <c r="K211" s="25">
        <f>Source!O89</f>
        <v>937.17</v>
      </c>
      <c r="Q211">
        <f>Source!X88</f>
        <v>0</v>
      </c>
      <c r="R211">
        <f>Source!X89</f>
        <v>0</v>
      </c>
      <c r="S211">
        <f>Source!Y88</f>
        <v>0</v>
      </c>
      <c r="T211">
        <f>Source!Y89</f>
        <v>0</v>
      </c>
      <c r="U211">
        <f>ROUND((175/100)*ROUND(Source!R88, 2), 2)</f>
        <v>0</v>
      </c>
      <c r="V211">
        <f>ROUND((160/100)*ROUND(Source!R89, 2), 2)</f>
        <v>0</v>
      </c>
    </row>
    <row r="212" spans="1:22" ht="14.25" x14ac:dyDescent="0.2">
      <c r="A212" s="22"/>
      <c r="B212" s="22"/>
      <c r="C212" s="22" t="s">
        <v>648</v>
      </c>
      <c r="D212" s="23" t="s">
        <v>649</v>
      </c>
      <c r="E212" s="11">
        <f>Source!DN87</f>
        <v>91</v>
      </c>
      <c r="F212" s="25"/>
      <c r="G212" s="24"/>
      <c r="H212" s="11"/>
      <c r="I212" s="25">
        <f>SUM(Q206:Q211)</f>
        <v>50.84</v>
      </c>
      <c r="J212" s="11">
        <f>Source!BZ87</f>
        <v>75</v>
      </c>
      <c r="K212" s="25">
        <f>SUM(R206:R211)</f>
        <v>1273.7</v>
      </c>
    </row>
    <row r="213" spans="1:22" ht="14.25" x14ac:dyDescent="0.2">
      <c r="A213" s="22"/>
      <c r="B213" s="22"/>
      <c r="C213" s="22" t="s">
        <v>650</v>
      </c>
      <c r="D213" s="23" t="s">
        <v>649</v>
      </c>
      <c r="E213" s="11">
        <f>Source!DO87</f>
        <v>70</v>
      </c>
      <c r="F213" s="25"/>
      <c r="G213" s="24"/>
      <c r="H213" s="11"/>
      <c r="I213" s="25">
        <f>SUM(S206:S212)</f>
        <v>39.11</v>
      </c>
      <c r="J213" s="11">
        <f>Source!CA87</f>
        <v>41</v>
      </c>
      <c r="K213" s="25">
        <f>SUM(T206:T212)</f>
        <v>696.29</v>
      </c>
    </row>
    <row r="214" spans="1:22" ht="14.25" x14ac:dyDescent="0.2">
      <c r="A214" s="28"/>
      <c r="B214" s="28"/>
      <c r="C214" s="28" t="s">
        <v>652</v>
      </c>
      <c r="D214" s="29" t="s">
        <v>653</v>
      </c>
      <c r="E214" s="30">
        <f>Source!AQ86</f>
        <v>0.4</v>
      </c>
      <c r="F214" s="31"/>
      <c r="G214" s="32" t="str">
        <f>Source!DI86</f>
        <v/>
      </c>
      <c r="H214" s="30">
        <f>Source!AV87</f>
        <v>1.0469999999999999</v>
      </c>
      <c r="I214" s="31">
        <f>Source!U86</f>
        <v>3.84</v>
      </c>
      <c r="J214" s="30"/>
      <c r="K214" s="31"/>
    </row>
    <row r="215" spans="1:22" ht="15" x14ac:dyDescent="0.25">
      <c r="A215" s="33"/>
      <c r="B215" s="33"/>
      <c r="C215" s="34" t="s">
        <v>654</v>
      </c>
      <c r="D215" s="33"/>
      <c r="E215" s="33"/>
      <c r="F215" s="33"/>
      <c r="G215" s="33"/>
      <c r="H215" s="47">
        <f>I208+I209+I210+I212+I213+SUM(I211:I211)</f>
        <v>368.86</v>
      </c>
      <c r="I215" s="47"/>
      <c r="J215" s="47">
        <f>K208+K209+K210+K212+K213+SUM(K211:K211)</f>
        <v>4625.5</v>
      </c>
      <c r="K215" s="47"/>
      <c r="O215" s="27">
        <f>I208+I209+I210+I212+I213+SUM(I211:I211)</f>
        <v>368.86</v>
      </c>
      <c r="P215" s="27">
        <f>K208+K209+K210+K212+K213+SUM(K211:K211)</f>
        <v>4625.5</v>
      </c>
    </row>
    <row r="217" spans="1:22" ht="57" x14ac:dyDescent="0.2">
      <c r="A217" s="22">
        <v>24</v>
      </c>
      <c r="B217" s="22" t="str">
        <f>Source!F90</f>
        <v>3.6-72-3</v>
      </c>
      <c r="C217" s="22" t="s">
        <v>183</v>
      </c>
      <c r="D217" s="23" t="str">
        <f>Source!H90</f>
        <v>1 Т</v>
      </c>
      <c r="E217" s="11">
        <f>Source!I90</f>
        <v>1.0999999999999999E-2</v>
      </c>
      <c r="F217" s="25"/>
      <c r="G217" s="24"/>
      <c r="H217" s="11"/>
      <c r="I217" s="25"/>
      <c r="J217" s="11"/>
      <c r="K217" s="25"/>
      <c r="Q217">
        <f>Source!X90</f>
        <v>2.86</v>
      </c>
      <c r="R217">
        <f>Source!X91</f>
        <v>71.33</v>
      </c>
      <c r="S217">
        <f>Source!Y90</f>
        <v>2.35</v>
      </c>
      <c r="T217">
        <f>Source!Y91</f>
        <v>41.78</v>
      </c>
      <c r="U217">
        <f>ROUND((175/100)*ROUND(Source!R90, 2), 2)</f>
        <v>0.05</v>
      </c>
      <c r="V217">
        <f>ROUND((160/100)*ROUND(Source!R91, 2), 2)</f>
        <v>1.39</v>
      </c>
    </row>
    <row r="218" spans="1:22" ht="14.25" x14ac:dyDescent="0.2">
      <c r="A218" s="22"/>
      <c r="B218" s="22"/>
      <c r="C218" s="22" t="s">
        <v>645</v>
      </c>
      <c r="D218" s="23"/>
      <c r="E218" s="11"/>
      <c r="F218" s="25">
        <f>Source!AO90</f>
        <v>265.23</v>
      </c>
      <c r="G218" s="24" t="str">
        <f>Source!DG90</f>
        <v>)*1,15</v>
      </c>
      <c r="H218" s="11">
        <f>Source!AV91</f>
        <v>1.0469999999999999</v>
      </c>
      <c r="I218" s="25">
        <f>Source!S90</f>
        <v>3.36</v>
      </c>
      <c r="J218" s="11">
        <f>IF(Source!BA91&lt;&gt; 0, Source!BA91, 1)</f>
        <v>29.03</v>
      </c>
      <c r="K218" s="25">
        <f>Source!S91</f>
        <v>101.9</v>
      </c>
    </row>
    <row r="219" spans="1:22" ht="14.25" x14ac:dyDescent="0.2">
      <c r="A219" s="22"/>
      <c r="B219" s="22"/>
      <c r="C219" s="22" t="s">
        <v>646</v>
      </c>
      <c r="D219" s="23"/>
      <c r="E219" s="11"/>
      <c r="F219" s="25">
        <f>Source!AM90</f>
        <v>21</v>
      </c>
      <c r="G219" s="24" t="str">
        <f>Source!DE90</f>
        <v>)*1,25</v>
      </c>
      <c r="H219" s="11">
        <f>Source!AV91</f>
        <v>1.0469999999999999</v>
      </c>
      <c r="I219" s="25">
        <f>Source!Q90</f>
        <v>0.28999999999999998</v>
      </c>
      <c r="J219" s="11">
        <f>IF(Source!BB91&lt;&gt; 0, Source!BB91, 1)</f>
        <v>10.119999999999999</v>
      </c>
      <c r="K219" s="25">
        <f>Source!Q91</f>
        <v>3.04</v>
      </c>
    </row>
    <row r="220" spans="1:22" ht="14.25" x14ac:dyDescent="0.2">
      <c r="A220" s="22"/>
      <c r="B220" s="22"/>
      <c r="C220" s="22" t="s">
        <v>647</v>
      </c>
      <c r="D220" s="23"/>
      <c r="E220" s="11"/>
      <c r="F220" s="25">
        <f>Source!AN90</f>
        <v>2</v>
      </c>
      <c r="G220" s="24" t="str">
        <f>Source!DF90</f>
        <v>)*1,25</v>
      </c>
      <c r="H220" s="11">
        <f>Source!AV91</f>
        <v>1.0469999999999999</v>
      </c>
      <c r="I220" s="26">
        <f>Source!R90</f>
        <v>0.03</v>
      </c>
      <c r="J220" s="11">
        <f>IF(Source!BS91&lt;&gt; 0, Source!BS91, 1)</f>
        <v>29.03</v>
      </c>
      <c r="K220" s="26">
        <f>Source!R91</f>
        <v>0.87</v>
      </c>
    </row>
    <row r="221" spans="1:22" ht="14.25" x14ac:dyDescent="0.2">
      <c r="A221" s="22"/>
      <c r="B221" s="22"/>
      <c r="C221" s="22" t="s">
        <v>655</v>
      </c>
      <c r="D221" s="23"/>
      <c r="E221" s="11"/>
      <c r="F221" s="25">
        <f>Source!AL90</f>
        <v>45.49</v>
      </c>
      <c r="G221" s="24" t="str">
        <f>Source!DD90</f>
        <v/>
      </c>
      <c r="H221" s="11">
        <f>Source!AW91</f>
        <v>1.022</v>
      </c>
      <c r="I221" s="25">
        <f>Source!P90</f>
        <v>0.5</v>
      </c>
      <c r="J221" s="11">
        <f>IF(Source!BC91&lt;&gt; 0, Source!BC91, 1)</f>
        <v>7.38</v>
      </c>
      <c r="K221" s="25">
        <f>Source!P91</f>
        <v>3.76</v>
      </c>
    </row>
    <row r="222" spans="1:22" ht="71.25" x14ac:dyDescent="0.2">
      <c r="A222" s="22" t="s">
        <v>185</v>
      </c>
      <c r="B222" s="22" t="str">
        <f>Source!F92</f>
        <v>1.3-4-22</v>
      </c>
      <c r="C222" s="22" t="s">
        <v>146</v>
      </c>
      <c r="D222" s="23" t="str">
        <f>Source!H92</f>
        <v>т</v>
      </c>
      <c r="E222" s="11">
        <f>Source!I92</f>
        <v>1.0999999999999999E-2</v>
      </c>
      <c r="F222" s="25">
        <f>Source!AK92</f>
        <v>5752.41</v>
      </c>
      <c r="G222" s="36" t="s">
        <v>3</v>
      </c>
      <c r="H222" s="11">
        <f>Source!AW93</f>
        <v>1.022</v>
      </c>
      <c r="I222" s="25">
        <f>Source!O92</f>
        <v>63.28</v>
      </c>
      <c r="J222" s="11">
        <f>IF(Source!BC93&lt;&gt; 0, Source!BC93, 1)</f>
        <v>10.06</v>
      </c>
      <c r="K222" s="25">
        <f>Source!O93</f>
        <v>650.58000000000004</v>
      </c>
      <c r="Q222">
        <f>Source!X92</f>
        <v>0</v>
      </c>
      <c r="R222">
        <f>Source!X93</f>
        <v>0</v>
      </c>
      <c r="S222">
        <f>Source!Y92</f>
        <v>0</v>
      </c>
      <c r="T222">
        <f>Source!Y93</f>
        <v>0</v>
      </c>
      <c r="U222">
        <f>ROUND((175/100)*ROUND(Source!R92, 2), 2)</f>
        <v>0</v>
      </c>
      <c r="V222">
        <f>ROUND((160/100)*ROUND(Source!R93, 2), 2)</f>
        <v>0</v>
      </c>
    </row>
    <row r="223" spans="1:22" ht="14.25" x14ac:dyDescent="0.2">
      <c r="A223" s="22"/>
      <c r="B223" s="22"/>
      <c r="C223" s="22" t="s">
        <v>648</v>
      </c>
      <c r="D223" s="23" t="s">
        <v>649</v>
      </c>
      <c r="E223" s="11">
        <f>Source!DN91</f>
        <v>85</v>
      </c>
      <c r="F223" s="25"/>
      <c r="G223" s="24"/>
      <c r="H223" s="11"/>
      <c r="I223" s="25">
        <f>SUM(Q217:Q222)</f>
        <v>2.86</v>
      </c>
      <c r="J223" s="11">
        <f>Source!BZ91</f>
        <v>70</v>
      </c>
      <c r="K223" s="25">
        <f>SUM(R217:R222)</f>
        <v>71.33</v>
      </c>
    </row>
    <row r="224" spans="1:22" ht="14.25" x14ac:dyDescent="0.2">
      <c r="A224" s="22"/>
      <c r="B224" s="22"/>
      <c r="C224" s="22" t="s">
        <v>650</v>
      </c>
      <c r="D224" s="23" t="s">
        <v>649</v>
      </c>
      <c r="E224" s="11">
        <f>Source!DO91</f>
        <v>70</v>
      </c>
      <c r="F224" s="25"/>
      <c r="G224" s="24"/>
      <c r="H224" s="11"/>
      <c r="I224" s="25">
        <f>SUM(S217:S223)</f>
        <v>2.35</v>
      </c>
      <c r="J224" s="11">
        <f>Source!CA91</f>
        <v>41</v>
      </c>
      <c r="K224" s="25">
        <f>SUM(T217:T223)</f>
        <v>41.78</v>
      </c>
    </row>
    <row r="225" spans="1:22" ht="14.25" x14ac:dyDescent="0.2">
      <c r="A225" s="22"/>
      <c r="B225" s="22"/>
      <c r="C225" s="22" t="s">
        <v>651</v>
      </c>
      <c r="D225" s="23" t="s">
        <v>649</v>
      </c>
      <c r="E225" s="11">
        <f>175</f>
        <v>175</v>
      </c>
      <c r="F225" s="25"/>
      <c r="G225" s="24"/>
      <c r="H225" s="11"/>
      <c r="I225" s="25">
        <f>SUM(U217:U224)</f>
        <v>0.05</v>
      </c>
      <c r="J225" s="11">
        <f>160</f>
        <v>160</v>
      </c>
      <c r="K225" s="25">
        <f>SUM(V217:V224)</f>
        <v>1.39</v>
      </c>
    </row>
    <row r="226" spans="1:22" ht="14.25" x14ac:dyDescent="0.2">
      <c r="A226" s="28"/>
      <c r="B226" s="28"/>
      <c r="C226" s="28" t="s">
        <v>652</v>
      </c>
      <c r="D226" s="29" t="s">
        <v>653</v>
      </c>
      <c r="E226" s="30">
        <f>Source!AQ90</f>
        <v>21.73</v>
      </c>
      <c r="F226" s="31"/>
      <c r="G226" s="32" t="str">
        <f>Source!DI90</f>
        <v>)*1,15</v>
      </c>
      <c r="H226" s="30">
        <f>Source!AV91</f>
        <v>1.0469999999999999</v>
      </c>
      <c r="I226" s="31">
        <f>Source!U90</f>
        <v>0.27488449999999998</v>
      </c>
      <c r="J226" s="30"/>
      <c r="K226" s="31"/>
    </row>
    <row r="227" spans="1:22" ht="15" x14ac:dyDescent="0.25">
      <c r="A227" s="33"/>
      <c r="B227" s="33"/>
      <c r="C227" s="34" t="s">
        <v>654</v>
      </c>
      <c r="D227" s="33"/>
      <c r="E227" s="33"/>
      <c r="F227" s="33"/>
      <c r="G227" s="33"/>
      <c r="H227" s="47">
        <f>I218+I219+I221+I223+I224+I225+SUM(I222:I222)</f>
        <v>72.69</v>
      </c>
      <c r="I227" s="47"/>
      <c r="J227" s="47">
        <f>K218+K219+K221+K223+K224+K225+SUM(K222:K222)</f>
        <v>873.78000000000009</v>
      </c>
      <c r="K227" s="47"/>
      <c r="O227" s="27">
        <f>I218+I219+I221+I223+I224+I225+SUM(I222:I222)</f>
        <v>72.69</v>
      </c>
      <c r="P227" s="27">
        <f>K218+K219+K221+K223+K224+K225+SUM(K222:K222)</f>
        <v>873.78000000000009</v>
      </c>
    </row>
    <row r="229" spans="1:22" ht="57" x14ac:dyDescent="0.2">
      <c r="A229" s="22">
        <v>25</v>
      </c>
      <c r="B229" s="22" t="str">
        <f>Source!F94</f>
        <v>6.69-8-3</v>
      </c>
      <c r="C229" s="22" t="s">
        <v>188</v>
      </c>
      <c r="D229" s="23" t="str">
        <f>Source!H94</f>
        <v>1 м3 заделки</v>
      </c>
      <c r="E229" s="11">
        <f>Source!I94</f>
        <v>0.4</v>
      </c>
      <c r="F229" s="25"/>
      <c r="G229" s="24"/>
      <c r="H229" s="11"/>
      <c r="I229" s="25"/>
      <c r="J229" s="11"/>
      <c r="K229" s="25"/>
      <c r="Q229">
        <f>Source!X94</f>
        <v>176.08</v>
      </c>
      <c r="R229">
        <f>Source!X95</f>
        <v>4410.8900000000003</v>
      </c>
      <c r="S229">
        <f>Source!Y94</f>
        <v>135.44</v>
      </c>
      <c r="T229">
        <f>Source!Y95</f>
        <v>2411.29</v>
      </c>
      <c r="U229">
        <f>ROUND((175/100)*ROUND(Source!R94, 2), 2)</f>
        <v>0</v>
      </c>
      <c r="V229">
        <f>ROUND((160/100)*ROUND(Source!R95, 2), 2)</f>
        <v>0</v>
      </c>
    </row>
    <row r="230" spans="1:22" ht="14.25" x14ac:dyDescent="0.2">
      <c r="A230" s="22"/>
      <c r="B230" s="22"/>
      <c r="C230" s="22" t="s">
        <v>645</v>
      </c>
      <c r="D230" s="23"/>
      <c r="E230" s="11"/>
      <c r="F230" s="25">
        <f>Source!AO94</f>
        <v>483.73</v>
      </c>
      <c r="G230" s="24" t="str">
        <f>Source!DG94</f>
        <v/>
      </c>
      <c r="H230" s="11">
        <f>Source!AV95</f>
        <v>1.0469999999999999</v>
      </c>
      <c r="I230" s="25">
        <f>Source!S94</f>
        <v>193.49</v>
      </c>
      <c r="J230" s="11">
        <f>IF(Source!BA95&lt;&gt; 0, Source!BA95, 1)</f>
        <v>29.03</v>
      </c>
      <c r="K230" s="25">
        <f>Source!S95</f>
        <v>5881.19</v>
      </c>
    </row>
    <row r="231" spans="1:22" ht="28.5" x14ac:dyDescent="0.2">
      <c r="A231" s="22" t="s">
        <v>191</v>
      </c>
      <c r="B231" s="22" t="str">
        <f>Source!F96</f>
        <v>1.3-2-13</v>
      </c>
      <c r="C231" s="22" t="s">
        <v>167</v>
      </c>
      <c r="D231" s="23" t="str">
        <f>Source!H96</f>
        <v>м3</v>
      </c>
      <c r="E231" s="11">
        <f>Source!I96</f>
        <v>0.40400000000000003</v>
      </c>
      <c r="F231" s="25">
        <f>Source!AK96</f>
        <v>481.69</v>
      </c>
      <c r="G231" s="36" t="s">
        <v>3</v>
      </c>
      <c r="H231" s="11">
        <f>Source!AW97</f>
        <v>1.0249999999999999</v>
      </c>
      <c r="I231" s="25">
        <f>Source!O96</f>
        <v>194.6</v>
      </c>
      <c r="J231" s="11">
        <f>IF(Source!BC97&lt;&gt; 0, Source!BC97, 1)</f>
        <v>8.99</v>
      </c>
      <c r="K231" s="25">
        <f>Source!O97</f>
        <v>1793.24</v>
      </c>
      <c r="Q231">
        <f>Source!X96</f>
        <v>0</v>
      </c>
      <c r="R231">
        <f>Source!X97</f>
        <v>0</v>
      </c>
      <c r="S231">
        <f>Source!Y96</f>
        <v>0</v>
      </c>
      <c r="T231">
        <f>Source!Y97</f>
        <v>0</v>
      </c>
      <c r="U231">
        <f>ROUND((175/100)*ROUND(Source!R96, 2), 2)</f>
        <v>0</v>
      </c>
      <c r="V231">
        <f>ROUND((160/100)*ROUND(Source!R97, 2), 2)</f>
        <v>0</v>
      </c>
    </row>
    <row r="232" spans="1:22" ht="14.25" x14ac:dyDescent="0.2">
      <c r="A232" s="22"/>
      <c r="B232" s="22"/>
      <c r="C232" s="22" t="s">
        <v>648</v>
      </c>
      <c r="D232" s="23" t="s">
        <v>649</v>
      </c>
      <c r="E232" s="11">
        <f>Source!DN95</f>
        <v>91</v>
      </c>
      <c r="F232" s="25"/>
      <c r="G232" s="24"/>
      <c r="H232" s="11"/>
      <c r="I232" s="25">
        <f>SUM(Q229:Q231)</f>
        <v>176.08</v>
      </c>
      <c r="J232" s="11">
        <f>Source!BZ95</f>
        <v>75</v>
      </c>
      <c r="K232" s="25">
        <f>SUM(R229:R231)</f>
        <v>4410.8900000000003</v>
      </c>
    </row>
    <row r="233" spans="1:22" ht="14.25" x14ac:dyDescent="0.2">
      <c r="A233" s="22"/>
      <c r="B233" s="22"/>
      <c r="C233" s="22" t="s">
        <v>650</v>
      </c>
      <c r="D233" s="23" t="s">
        <v>649</v>
      </c>
      <c r="E233" s="11">
        <f>Source!DO95</f>
        <v>70</v>
      </c>
      <c r="F233" s="25"/>
      <c r="G233" s="24"/>
      <c r="H233" s="11"/>
      <c r="I233" s="25">
        <f>SUM(S229:S232)</f>
        <v>135.44</v>
      </c>
      <c r="J233" s="11">
        <f>Source!CA95</f>
        <v>41</v>
      </c>
      <c r="K233" s="25">
        <f>SUM(T229:T232)</f>
        <v>2411.29</v>
      </c>
    </row>
    <row r="234" spans="1:22" ht="14.25" x14ac:dyDescent="0.2">
      <c r="A234" s="28"/>
      <c r="B234" s="28"/>
      <c r="C234" s="28" t="s">
        <v>652</v>
      </c>
      <c r="D234" s="29" t="s">
        <v>653</v>
      </c>
      <c r="E234" s="30">
        <f>Source!AQ94</f>
        <v>44.42</v>
      </c>
      <c r="F234" s="31"/>
      <c r="G234" s="32" t="str">
        <f>Source!DI94</f>
        <v/>
      </c>
      <c r="H234" s="30">
        <f>Source!AV95</f>
        <v>1.0469999999999999</v>
      </c>
      <c r="I234" s="31">
        <f>Source!U94</f>
        <v>17.768000000000001</v>
      </c>
      <c r="J234" s="30"/>
      <c r="K234" s="31"/>
    </row>
    <row r="235" spans="1:22" ht="15" x14ac:dyDescent="0.25">
      <c r="A235" s="33"/>
      <c r="B235" s="33"/>
      <c r="C235" s="34" t="s">
        <v>654</v>
      </c>
      <c r="D235" s="33"/>
      <c r="E235" s="33"/>
      <c r="F235" s="33"/>
      <c r="G235" s="33"/>
      <c r="H235" s="47">
        <f>I230+I232+I233+SUM(I231:I231)</f>
        <v>699.61</v>
      </c>
      <c r="I235" s="47"/>
      <c r="J235" s="47">
        <f>K230+K232+K233+SUM(K231:K231)</f>
        <v>14496.609999999999</v>
      </c>
      <c r="K235" s="47"/>
      <c r="O235" s="27">
        <f>I230+I232+I233+SUM(I231:I231)</f>
        <v>699.61</v>
      </c>
      <c r="P235" s="27">
        <f>K230+K232+K233+SUM(K231:K231)</f>
        <v>14496.609999999999</v>
      </c>
    </row>
    <row r="237" spans="1:22" ht="28.5" x14ac:dyDescent="0.2">
      <c r="A237" s="22">
        <v>26</v>
      </c>
      <c r="B237" s="22" t="str">
        <f>Source!F98</f>
        <v>3.6-13-1</v>
      </c>
      <c r="C237" s="22" t="s">
        <v>194</v>
      </c>
      <c r="D237" s="23" t="str">
        <f>Source!H98</f>
        <v>100 м3 в деле</v>
      </c>
      <c r="E237" s="11">
        <f>Source!I98</f>
        <v>1.4999999999999999E-2</v>
      </c>
      <c r="F237" s="25"/>
      <c r="G237" s="24"/>
      <c r="H237" s="11"/>
      <c r="I237" s="25"/>
      <c r="J237" s="11"/>
      <c r="K237" s="25"/>
      <c r="Q237">
        <f>Source!X98</f>
        <v>142.26</v>
      </c>
      <c r="R237">
        <f>Source!X99</f>
        <v>3560.85</v>
      </c>
      <c r="S237">
        <f>Source!Y98</f>
        <v>117.15</v>
      </c>
      <c r="T237">
        <f>Source!Y99</f>
        <v>2085.64</v>
      </c>
      <c r="U237">
        <f>ROUND((175/100)*ROUND(Source!R98, 2), 2)</f>
        <v>1.23</v>
      </c>
      <c r="V237">
        <f>ROUND((160/100)*ROUND(Source!R99, 2), 2)</f>
        <v>34.369999999999997</v>
      </c>
    </row>
    <row r="238" spans="1:22" x14ac:dyDescent="0.2">
      <c r="C238" s="35" t="str">
        <f>"Объем: "&amp;Source!I98&amp;"=1,5/"&amp;"100"</f>
        <v>Объем: 0,015=1,5/100</v>
      </c>
    </row>
    <row r="239" spans="1:22" ht="14.25" x14ac:dyDescent="0.2">
      <c r="A239" s="22"/>
      <c r="B239" s="22"/>
      <c r="C239" s="22" t="s">
        <v>645</v>
      </c>
      <c r="D239" s="23"/>
      <c r="E239" s="11"/>
      <c r="F239" s="25">
        <f>Source!AO98</f>
        <v>9702</v>
      </c>
      <c r="G239" s="24" t="str">
        <f>Source!DG98</f>
        <v>)*1,15</v>
      </c>
      <c r="H239" s="11">
        <f>Source!AV99</f>
        <v>1.0469999999999999</v>
      </c>
      <c r="I239" s="25">
        <f>Source!S98</f>
        <v>167.36</v>
      </c>
      <c r="J239" s="11">
        <f>IF(Source!BA99&lt;&gt; 0, Source!BA99, 1)</f>
        <v>29.03</v>
      </c>
      <c r="K239" s="25">
        <f>Source!S99</f>
        <v>5086.93</v>
      </c>
    </row>
    <row r="240" spans="1:22" ht="14.25" x14ac:dyDescent="0.2">
      <c r="A240" s="22"/>
      <c r="B240" s="22"/>
      <c r="C240" s="22" t="s">
        <v>646</v>
      </c>
      <c r="D240" s="23"/>
      <c r="E240" s="11"/>
      <c r="F240" s="25">
        <f>Source!AM98</f>
        <v>1370.44</v>
      </c>
      <c r="G240" s="24" t="str">
        <f>Source!DE98</f>
        <v>)*1,25</v>
      </c>
      <c r="H240" s="11">
        <f>Source!AV99</f>
        <v>1.0469999999999999</v>
      </c>
      <c r="I240" s="25">
        <f>Source!Q98</f>
        <v>25.7</v>
      </c>
      <c r="J240" s="11">
        <f>IF(Source!BB99&lt;&gt; 0, Source!BB99, 1)</f>
        <v>9.76</v>
      </c>
      <c r="K240" s="25">
        <f>Source!Q99</f>
        <v>262.54000000000002</v>
      </c>
    </row>
    <row r="241" spans="1:22" ht="14.25" x14ac:dyDescent="0.2">
      <c r="A241" s="22"/>
      <c r="B241" s="22"/>
      <c r="C241" s="22" t="s">
        <v>647</v>
      </c>
      <c r="D241" s="23"/>
      <c r="E241" s="11"/>
      <c r="F241" s="25">
        <f>Source!AN98</f>
        <v>37.5</v>
      </c>
      <c r="G241" s="24" t="str">
        <f>Source!DF98</f>
        <v>)*1,25</v>
      </c>
      <c r="H241" s="11">
        <f>Source!AV99</f>
        <v>1.0469999999999999</v>
      </c>
      <c r="I241" s="26">
        <f>Source!R98</f>
        <v>0.7</v>
      </c>
      <c r="J241" s="11">
        <f>IF(Source!BS99&lt;&gt; 0, Source!BS99, 1)</f>
        <v>29.03</v>
      </c>
      <c r="K241" s="26">
        <f>Source!R99</f>
        <v>21.48</v>
      </c>
    </row>
    <row r="242" spans="1:22" ht="14.25" x14ac:dyDescent="0.2">
      <c r="A242" s="22"/>
      <c r="B242" s="22"/>
      <c r="C242" s="22" t="s">
        <v>655</v>
      </c>
      <c r="D242" s="23"/>
      <c r="E242" s="11"/>
      <c r="F242" s="25">
        <f>Source!AL98</f>
        <v>9404.01</v>
      </c>
      <c r="G242" s="24" t="str">
        <f>Source!DD98</f>
        <v/>
      </c>
      <c r="H242" s="11">
        <f>Source!AW99</f>
        <v>1.022</v>
      </c>
      <c r="I242" s="25">
        <f>Source!P98</f>
        <v>141.06</v>
      </c>
      <c r="J242" s="11">
        <f>IF(Source!BC99&lt;&gt; 0, Source!BC99, 1)</f>
        <v>6.89</v>
      </c>
      <c r="K242" s="25">
        <f>Source!P99</f>
        <v>993.26</v>
      </c>
    </row>
    <row r="243" spans="1:22" ht="71.25" x14ac:dyDescent="0.2">
      <c r="A243" s="22" t="s">
        <v>196</v>
      </c>
      <c r="B243" s="22" t="str">
        <f>Source!F100</f>
        <v>1.3-4-22</v>
      </c>
      <c r="C243" s="22" t="s">
        <v>146</v>
      </c>
      <c r="D243" s="23" t="str">
        <f>Source!H100</f>
        <v>т</v>
      </c>
      <c r="E243" s="11">
        <f>Source!I100</f>
        <v>0.1875</v>
      </c>
      <c r="F243" s="25">
        <f>Source!AK100</f>
        <v>5752.41</v>
      </c>
      <c r="G243" s="36" t="s">
        <v>3</v>
      </c>
      <c r="H243" s="11">
        <f>Source!AW101</f>
        <v>1.022</v>
      </c>
      <c r="I243" s="25">
        <f>Source!O100</f>
        <v>1078.58</v>
      </c>
      <c r="J243" s="11">
        <f>IF(Source!BC101&lt;&gt; 0, Source!BC101, 1)</f>
        <v>10.06</v>
      </c>
      <c r="K243" s="25">
        <f>Source!O101</f>
        <v>11089.24</v>
      </c>
      <c r="Q243">
        <f>Source!X100</f>
        <v>0</v>
      </c>
      <c r="R243">
        <f>Source!X101</f>
        <v>0</v>
      </c>
      <c r="S243">
        <f>Source!Y100</f>
        <v>0</v>
      </c>
      <c r="T243">
        <f>Source!Y101</f>
        <v>0</v>
      </c>
      <c r="U243">
        <f>ROUND((175/100)*ROUND(Source!R100, 2), 2)</f>
        <v>0</v>
      </c>
      <c r="V243">
        <f>ROUND((160/100)*ROUND(Source!R101, 2), 2)</f>
        <v>0</v>
      </c>
    </row>
    <row r="244" spans="1:22" ht="57" x14ac:dyDescent="0.2">
      <c r="A244" s="22" t="s">
        <v>197</v>
      </c>
      <c r="B244" s="22" t="str">
        <f>Source!F102</f>
        <v>1.3-1-110</v>
      </c>
      <c r="C244" s="22" t="s">
        <v>123</v>
      </c>
      <c r="D244" s="23" t="str">
        <f>Source!H102</f>
        <v>м3</v>
      </c>
      <c r="E244" s="11">
        <f>Source!I102</f>
        <v>1.5225</v>
      </c>
      <c r="F244" s="25">
        <f>Source!AK102</f>
        <v>736.36</v>
      </c>
      <c r="G244" s="36" t="s">
        <v>3</v>
      </c>
      <c r="H244" s="11">
        <f>Source!AW103</f>
        <v>1.002</v>
      </c>
      <c r="I244" s="25">
        <f>Source!O102</f>
        <v>1121.1099999999999</v>
      </c>
      <c r="J244" s="11">
        <f>IF(Source!BC103&lt;&gt; 0, Source!BC103, 1)</f>
        <v>8.16</v>
      </c>
      <c r="K244" s="25">
        <f>Source!O103</f>
        <v>9166.5400000000009</v>
      </c>
      <c r="Q244">
        <f>Source!X102</f>
        <v>0</v>
      </c>
      <c r="R244">
        <f>Source!X103</f>
        <v>0</v>
      </c>
      <c r="S244">
        <f>Source!Y102</f>
        <v>0</v>
      </c>
      <c r="T244">
        <f>Source!Y103</f>
        <v>0</v>
      </c>
      <c r="U244">
        <f>ROUND((175/100)*ROUND(Source!R102, 2), 2)</f>
        <v>0</v>
      </c>
      <c r="V244">
        <f>ROUND((160/100)*ROUND(Source!R103, 2), 2)</f>
        <v>0</v>
      </c>
    </row>
    <row r="245" spans="1:22" ht="57" x14ac:dyDescent="0.2">
      <c r="A245" s="22" t="s">
        <v>198</v>
      </c>
      <c r="B245" s="22" t="str">
        <f>Source!F104</f>
        <v>1.1-1-227</v>
      </c>
      <c r="C245" s="22" t="s">
        <v>200</v>
      </c>
      <c r="D245" s="23" t="str">
        <f>Source!H104</f>
        <v>м3</v>
      </c>
      <c r="E245" s="11">
        <f>Source!I104</f>
        <v>-1.2150000000000001E-2</v>
      </c>
      <c r="F245" s="25">
        <f>Source!AK104</f>
        <v>1828.56</v>
      </c>
      <c r="G245" s="36" t="s">
        <v>3</v>
      </c>
      <c r="H245" s="11">
        <f>Source!AW105</f>
        <v>1.022</v>
      </c>
      <c r="I245" s="25">
        <f>Source!O104</f>
        <v>-22.22</v>
      </c>
      <c r="J245" s="11">
        <f>IF(Source!BC105&lt;&gt; 0, Source!BC105, 1)</f>
        <v>4.25</v>
      </c>
      <c r="K245" s="25">
        <f>Source!O105</f>
        <v>-96.52</v>
      </c>
      <c r="Q245">
        <f>Source!X104</f>
        <v>0</v>
      </c>
      <c r="R245">
        <f>Source!X105</f>
        <v>0</v>
      </c>
      <c r="S245">
        <f>Source!Y104</f>
        <v>0</v>
      </c>
      <c r="T245">
        <f>Source!Y105</f>
        <v>0</v>
      </c>
      <c r="U245">
        <f>ROUND((175/100)*ROUND(Source!R104, 2), 2)</f>
        <v>0</v>
      </c>
      <c r="V245">
        <f>ROUND((160/100)*ROUND(Source!R105, 2), 2)</f>
        <v>0</v>
      </c>
    </row>
    <row r="246" spans="1:22" ht="41.25" x14ac:dyDescent="0.2">
      <c r="A246" s="22" t="s">
        <v>202</v>
      </c>
      <c r="B246" s="22" t="str">
        <f>Source!F106</f>
        <v>цена пост.</v>
      </c>
      <c r="C246" s="22" t="s">
        <v>657</v>
      </c>
      <c r="D246" s="23" t="str">
        <f>Source!H106</f>
        <v>м3</v>
      </c>
      <c r="E246" s="11">
        <f>Source!I106</f>
        <v>0.5</v>
      </c>
      <c r="F246" s="25">
        <f>Source!AK106</f>
        <v>0</v>
      </c>
      <c r="G246" s="36" t="s">
        <v>3</v>
      </c>
      <c r="H246" s="11">
        <f>Source!AW107</f>
        <v>1</v>
      </c>
      <c r="I246" s="25">
        <f>Source!O106</f>
        <v>0</v>
      </c>
      <c r="J246" s="11">
        <f>IF(Source!BC107&lt;&gt; 0, Source!BC107, 1)</f>
        <v>1</v>
      </c>
      <c r="K246" s="25">
        <f>Source!O107</f>
        <v>5500</v>
      </c>
      <c r="Q246">
        <f>Source!X106</f>
        <v>0</v>
      </c>
      <c r="R246">
        <f>Source!X107</f>
        <v>0</v>
      </c>
      <c r="S246">
        <f>Source!Y106</f>
        <v>0</v>
      </c>
      <c r="T246">
        <f>Source!Y107</f>
        <v>0</v>
      </c>
      <c r="U246">
        <f>ROUND((175/100)*ROUND(Source!R106, 2), 2)</f>
        <v>0</v>
      </c>
      <c r="V246">
        <f>ROUND((160/100)*ROUND(Source!R107, 2), 2)</f>
        <v>0</v>
      </c>
    </row>
    <row r="247" spans="1:22" ht="57" x14ac:dyDescent="0.2">
      <c r="A247" s="22" t="s">
        <v>207</v>
      </c>
      <c r="B247" s="22" t="str">
        <f>Source!F108</f>
        <v>1.9-11-3</v>
      </c>
      <c r="C247" s="22" t="s">
        <v>209</v>
      </c>
      <c r="D247" s="23" t="str">
        <f>Source!H108</f>
        <v>м2</v>
      </c>
      <c r="E247" s="11">
        <f>Source!I108</f>
        <v>-1.1685000000000001</v>
      </c>
      <c r="F247" s="25">
        <f>Source!AK108</f>
        <v>60.91</v>
      </c>
      <c r="G247" s="36" t="s">
        <v>3</v>
      </c>
      <c r="H247" s="11">
        <f>Source!AW109</f>
        <v>1.022</v>
      </c>
      <c r="I247" s="25">
        <f>Source!O108</f>
        <v>-71.17</v>
      </c>
      <c r="J247" s="11">
        <f>IF(Source!BC109&lt;&gt; 0, Source!BC109, 1)</f>
        <v>2.96</v>
      </c>
      <c r="K247" s="25">
        <f>Source!O109</f>
        <v>-215.31</v>
      </c>
      <c r="Q247">
        <f>Source!X108</f>
        <v>0</v>
      </c>
      <c r="R247">
        <f>Source!X109</f>
        <v>0</v>
      </c>
      <c r="S247">
        <f>Source!Y108</f>
        <v>0</v>
      </c>
      <c r="T247">
        <f>Source!Y109</f>
        <v>0</v>
      </c>
      <c r="U247">
        <f>ROUND((175/100)*ROUND(Source!R108, 2), 2)</f>
        <v>0</v>
      </c>
      <c r="V247">
        <f>ROUND((160/100)*ROUND(Source!R109, 2), 2)</f>
        <v>0</v>
      </c>
    </row>
    <row r="248" spans="1:22" ht="14.25" x14ac:dyDescent="0.2">
      <c r="A248" s="22"/>
      <c r="B248" s="22"/>
      <c r="C248" s="22" t="s">
        <v>648</v>
      </c>
      <c r="D248" s="23" t="s">
        <v>649</v>
      </c>
      <c r="E248" s="11">
        <f>Source!DN99</f>
        <v>85</v>
      </c>
      <c r="F248" s="25"/>
      <c r="G248" s="24"/>
      <c r="H248" s="11"/>
      <c r="I248" s="25">
        <f>SUM(Q237:Q247)</f>
        <v>142.26</v>
      </c>
      <c r="J248" s="11">
        <f>Source!BZ99</f>
        <v>70</v>
      </c>
      <c r="K248" s="25">
        <f>SUM(R237:R247)</f>
        <v>3560.85</v>
      </c>
    </row>
    <row r="249" spans="1:22" ht="14.25" x14ac:dyDescent="0.2">
      <c r="A249" s="22"/>
      <c r="B249" s="22"/>
      <c r="C249" s="22" t="s">
        <v>650</v>
      </c>
      <c r="D249" s="23" t="s">
        <v>649</v>
      </c>
      <c r="E249" s="11">
        <f>Source!DO99</f>
        <v>70</v>
      </c>
      <c r="F249" s="25"/>
      <c r="G249" s="24"/>
      <c r="H249" s="11"/>
      <c r="I249" s="25">
        <f>SUM(S237:S248)</f>
        <v>117.15</v>
      </c>
      <c r="J249" s="11">
        <f>Source!CA99</f>
        <v>41</v>
      </c>
      <c r="K249" s="25">
        <f>SUM(T237:T248)</f>
        <v>2085.64</v>
      </c>
    </row>
    <row r="250" spans="1:22" ht="14.25" x14ac:dyDescent="0.2">
      <c r="A250" s="22"/>
      <c r="B250" s="22"/>
      <c r="C250" s="22" t="s">
        <v>651</v>
      </c>
      <c r="D250" s="23" t="s">
        <v>649</v>
      </c>
      <c r="E250" s="11">
        <f>175</f>
        <v>175</v>
      </c>
      <c r="F250" s="25"/>
      <c r="G250" s="24"/>
      <c r="H250" s="11"/>
      <c r="I250" s="25">
        <f>SUM(U237:U249)</f>
        <v>1.23</v>
      </c>
      <c r="J250" s="11">
        <f>160</f>
        <v>160</v>
      </c>
      <c r="K250" s="25">
        <f>SUM(V237:V249)</f>
        <v>34.369999999999997</v>
      </c>
    </row>
    <row r="251" spans="1:22" ht="14.25" x14ac:dyDescent="0.2">
      <c r="A251" s="28"/>
      <c r="B251" s="28"/>
      <c r="C251" s="28" t="s">
        <v>652</v>
      </c>
      <c r="D251" s="29" t="s">
        <v>653</v>
      </c>
      <c r="E251" s="30">
        <f>Source!AQ98</f>
        <v>825</v>
      </c>
      <c r="F251" s="31"/>
      <c r="G251" s="32" t="str">
        <f>Source!DI98</f>
        <v>)*1,15</v>
      </c>
      <c r="H251" s="30">
        <f>Source!AV99</f>
        <v>1.0469999999999999</v>
      </c>
      <c r="I251" s="31">
        <f>Source!U98</f>
        <v>14.231249999999998</v>
      </c>
      <c r="J251" s="30"/>
      <c r="K251" s="31"/>
    </row>
    <row r="252" spans="1:22" ht="15" x14ac:dyDescent="0.25">
      <c r="A252" s="33"/>
      <c r="B252" s="33"/>
      <c r="C252" s="34" t="s">
        <v>654</v>
      </c>
      <c r="D252" s="33"/>
      <c r="E252" s="33"/>
      <c r="F252" s="33"/>
      <c r="G252" s="33"/>
      <c r="H252" s="47">
        <f>I239+I240+I242+I248+I249+I250+SUM(I243:I247)</f>
        <v>2701.0599999999995</v>
      </c>
      <c r="I252" s="47"/>
      <c r="J252" s="47">
        <f>K239+K240+K242+K248+K249+K250+SUM(K243:K247)</f>
        <v>37467.539999999994</v>
      </c>
      <c r="K252" s="47"/>
      <c r="O252" s="27">
        <f>I239+I240+I242+I248+I249+I250+SUM(I243:I247)</f>
        <v>2701.0599999999995</v>
      </c>
      <c r="P252" s="27">
        <f>K239+K240+K242+K248+K249+K250+SUM(K243:K247)</f>
        <v>37467.539999999994</v>
      </c>
    </row>
    <row r="254" spans="1:22" ht="42.75" x14ac:dyDescent="0.2">
      <c r="A254" s="22">
        <v>27</v>
      </c>
      <c r="B254" s="22" t="str">
        <f>Source!F110</f>
        <v>3.7-60-4</v>
      </c>
      <c r="C254" s="22" t="s">
        <v>214</v>
      </c>
      <c r="D254" s="23" t="str">
        <f>Source!H110</f>
        <v>100 м ограждений</v>
      </c>
      <c r="E254" s="11">
        <f>Source!I110</f>
        <v>0.12</v>
      </c>
      <c r="F254" s="25"/>
      <c r="G254" s="24"/>
      <c r="H254" s="11"/>
      <c r="I254" s="25"/>
      <c r="J254" s="11"/>
      <c r="K254" s="25"/>
      <c r="Q254">
        <f>Source!X110</f>
        <v>64.260000000000005</v>
      </c>
      <c r="R254">
        <f>Source!X111</f>
        <v>1609.64</v>
      </c>
      <c r="S254">
        <f>Source!Y110</f>
        <v>49.43</v>
      </c>
      <c r="T254">
        <f>Source!Y111</f>
        <v>879.94</v>
      </c>
      <c r="U254">
        <f>ROUND((175/100)*ROUND(Source!R110, 2), 2)</f>
        <v>5.04</v>
      </c>
      <c r="V254">
        <f>ROUND((160/100)*ROUND(Source!R111, 2), 2)</f>
        <v>139.81</v>
      </c>
    </row>
    <row r="255" spans="1:22" x14ac:dyDescent="0.2">
      <c r="C255" s="35" t="str">
        <f>"Объем: "&amp;Source!I110&amp;"=12/"&amp;"100"</f>
        <v>Объем: 0,12=12/100</v>
      </c>
    </row>
    <row r="256" spans="1:22" ht="14.25" x14ac:dyDescent="0.2">
      <c r="A256" s="22"/>
      <c r="B256" s="22"/>
      <c r="C256" s="22" t="s">
        <v>645</v>
      </c>
      <c r="D256" s="23"/>
      <c r="E256" s="11"/>
      <c r="F256" s="25">
        <f>Source!AO110</f>
        <v>511.69</v>
      </c>
      <c r="G256" s="24" t="str">
        <f>Source!DG110</f>
        <v>)*1,15</v>
      </c>
      <c r="H256" s="11">
        <f>Source!AV111</f>
        <v>1.0469999999999999</v>
      </c>
      <c r="I256" s="25">
        <f>Source!S110</f>
        <v>70.61</v>
      </c>
      <c r="J256" s="11">
        <f>IF(Source!BA111&lt;&gt; 0, Source!BA111, 1)</f>
        <v>29.03</v>
      </c>
      <c r="K256" s="25">
        <f>Source!S111</f>
        <v>2146.19</v>
      </c>
    </row>
    <row r="257" spans="1:22" ht="14.25" x14ac:dyDescent="0.2">
      <c r="A257" s="22"/>
      <c r="B257" s="22"/>
      <c r="C257" s="22" t="s">
        <v>646</v>
      </c>
      <c r="D257" s="23"/>
      <c r="E257" s="11"/>
      <c r="F257" s="25">
        <f>Source!AM110</f>
        <v>81.14</v>
      </c>
      <c r="G257" s="24" t="str">
        <f>Source!DE110</f>
        <v>)*1,25</v>
      </c>
      <c r="H257" s="11">
        <f>Source!AV111</f>
        <v>1.0469999999999999</v>
      </c>
      <c r="I257" s="25">
        <f>Source!Q110</f>
        <v>12.17</v>
      </c>
      <c r="J257" s="11">
        <f>IF(Source!BB111&lt;&gt; 0, Source!BB111, 1)</f>
        <v>12.75</v>
      </c>
      <c r="K257" s="25">
        <f>Source!Q111</f>
        <v>162.44</v>
      </c>
    </row>
    <row r="258" spans="1:22" ht="14.25" x14ac:dyDescent="0.2">
      <c r="A258" s="22"/>
      <c r="B258" s="22"/>
      <c r="C258" s="22" t="s">
        <v>647</v>
      </c>
      <c r="D258" s="23"/>
      <c r="E258" s="11"/>
      <c r="F258" s="25">
        <f>Source!AN110</f>
        <v>19.170000000000002</v>
      </c>
      <c r="G258" s="24" t="str">
        <f>Source!DF110</f>
        <v>)*1,25</v>
      </c>
      <c r="H258" s="11">
        <f>Source!AV111</f>
        <v>1.0469999999999999</v>
      </c>
      <c r="I258" s="26">
        <f>Source!R110</f>
        <v>2.88</v>
      </c>
      <c r="J258" s="11">
        <f>IF(Source!BS111&lt;&gt; 0, Source!BS111, 1)</f>
        <v>29.03</v>
      </c>
      <c r="K258" s="26">
        <f>Source!R111</f>
        <v>87.38</v>
      </c>
    </row>
    <row r="259" spans="1:22" ht="28.5" x14ac:dyDescent="0.2">
      <c r="A259" s="22" t="s">
        <v>219</v>
      </c>
      <c r="B259" s="22" t="str">
        <f>Source!F112</f>
        <v>1.6-1-218</v>
      </c>
      <c r="C259" s="22" t="s">
        <v>221</v>
      </c>
      <c r="D259" s="23" t="str">
        <f>Source!H112</f>
        <v>т</v>
      </c>
      <c r="E259" s="11">
        <f>Source!I112</f>
        <v>0.03</v>
      </c>
      <c r="F259" s="25">
        <f>Source!AK112</f>
        <v>14881.46</v>
      </c>
      <c r="G259" s="36" t="s">
        <v>3</v>
      </c>
      <c r="H259" s="11">
        <f>Source!AW113</f>
        <v>1</v>
      </c>
      <c r="I259" s="25">
        <f>Source!O112</f>
        <v>446.44</v>
      </c>
      <c r="J259" s="11">
        <f>IF(Source!BC113&lt;&gt; 0, Source!BC113, 1)</f>
        <v>8.57</v>
      </c>
      <c r="K259" s="25">
        <f>Source!O113</f>
        <v>3825.99</v>
      </c>
      <c r="Q259">
        <f>Source!X112</f>
        <v>0</v>
      </c>
      <c r="R259">
        <f>Source!X113</f>
        <v>0</v>
      </c>
      <c r="S259">
        <f>Source!Y112</f>
        <v>0</v>
      </c>
      <c r="T259">
        <f>Source!Y113</f>
        <v>0</v>
      </c>
      <c r="U259">
        <f>ROUND((175/100)*ROUND(Source!R112, 2), 2)</f>
        <v>0</v>
      </c>
      <c r="V259">
        <f>ROUND((160/100)*ROUND(Source!R113, 2), 2)</f>
        <v>0</v>
      </c>
    </row>
    <row r="260" spans="1:22" ht="14.25" x14ac:dyDescent="0.2">
      <c r="A260" s="22"/>
      <c r="B260" s="22"/>
      <c r="C260" s="22" t="s">
        <v>648</v>
      </c>
      <c r="D260" s="23" t="s">
        <v>649</v>
      </c>
      <c r="E260" s="11">
        <f>Source!DN111</f>
        <v>91</v>
      </c>
      <c r="F260" s="25"/>
      <c r="G260" s="24"/>
      <c r="H260" s="11"/>
      <c r="I260" s="25">
        <f>SUM(Q254:Q259)</f>
        <v>64.260000000000005</v>
      </c>
      <c r="J260" s="11">
        <f>Source!BZ111</f>
        <v>75</v>
      </c>
      <c r="K260" s="25">
        <f>SUM(R254:R259)</f>
        <v>1609.64</v>
      </c>
    </row>
    <row r="261" spans="1:22" ht="14.25" x14ac:dyDescent="0.2">
      <c r="A261" s="22"/>
      <c r="B261" s="22"/>
      <c r="C261" s="22" t="s">
        <v>650</v>
      </c>
      <c r="D261" s="23" t="s">
        <v>649</v>
      </c>
      <c r="E261" s="11">
        <f>Source!DO111</f>
        <v>70</v>
      </c>
      <c r="F261" s="25"/>
      <c r="G261" s="24"/>
      <c r="H261" s="11"/>
      <c r="I261" s="25">
        <f>SUM(S254:S260)</f>
        <v>49.43</v>
      </c>
      <c r="J261" s="11">
        <f>Source!CA111</f>
        <v>41</v>
      </c>
      <c r="K261" s="25">
        <f>SUM(T254:T260)</f>
        <v>879.94</v>
      </c>
    </row>
    <row r="262" spans="1:22" ht="14.25" x14ac:dyDescent="0.2">
      <c r="A262" s="22"/>
      <c r="B262" s="22"/>
      <c r="C262" s="22" t="s">
        <v>651</v>
      </c>
      <c r="D262" s="23" t="s">
        <v>649</v>
      </c>
      <c r="E262" s="11">
        <f>175</f>
        <v>175</v>
      </c>
      <c r="F262" s="25"/>
      <c r="G262" s="24"/>
      <c r="H262" s="11"/>
      <c r="I262" s="25">
        <f>SUM(U254:U261)</f>
        <v>5.04</v>
      </c>
      <c r="J262" s="11">
        <f>160</f>
        <v>160</v>
      </c>
      <c r="K262" s="25">
        <f>SUM(V254:V261)</f>
        <v>139.81</v>
      </c>
    </row>
    <row r="263" spans="1:22" ht="14.25" x14ac:dyDescent="0.2">
      <c r="A263" s="28"/>
      <c r="B263" s="28"/>
      <c r="C263" s="28" t="s">
        <v>652</v>
      </c>
      <c r="D263" s="29" t="s">
        <v>653</v>
      </c>
      <c r="E263" s="30">
        <f>Source!AQ110</f>
        <v>41.5</v>
      </c>
      <c r="F263" s="31"/>
      <c r="G263" s="32" t="str">
        <f>Source!DI110</f>
        <v>)*1,15</v>
      </c>
      <c r="H263" s="30">
        <f>Source!AV111</f>
        <v>1.0469999999999999</v>
      </c>
      <c r="I263" s="31">
        <f>Source!U110</f>
        <v>5.7269999999999994</v>
      </c>
      <c r="J263" s="30"/>
      <c r="K263" s="31"/>
    </row>
    <row r="264" spans="1:22" ht="15" x14ac:dyDescent="0.25">
      <c r="A264" s="33"/>
      <c r="B264" s="33"/>
      <c r="C264" s="34" t="s">
        <v>654</v>
      </c>
      <c r="D264" s="33"/>
      <c r="E264" s="33"/>
      <c r="F264" s="33"/>
      <c r="G264" s="33"/>
      <c r="H264" s="47">
        <f>I256+I257+I260+I261+I262+SUM(I259:I259)</f>
        <v>647.95000000000005</v>
      </c>
      <c r="I264" s="47"/>
      <c r="J264" s="47">
        <f>K256+K257+K260+K261+K262+SUM(K259:K259)</f>
        <v>8764.010000000002</v>
      </c>
      <c r="K264" s="47"/>
      <c r="O264" s="27">
        <f>I256+I257+I260+I261+I262+SUM(I259:I259)</f>
        <v>647.95000000000005</v>
      </c>
      <c r="P264" s="27">
        <f>K256+K257+K260+K261+K262+SUM(K259:K259)</f>
        <v>8764.010000000002</v>
      </c>
    </row>
    <row r="266" spans="1:22" ht="57" x14ac:dyDescent="0.2">
      <c r="A266" s="22">
        <v>28</v>
      </c>
      <c r="B266" s="22" t="str">
        <f>Source!F114</f>
        <v>3.8-27-1</v>
      </c>
      <c r="C266" s="22" t="s">
        <v>225</v>
      </c>
      <c r="D266" s="23" t="str">
        <f>Source!H114</f>
        <v>100 м2</v>
      </c>
      <c r="E266" s="11">
        <f>Source!I114</f>
        <v>0.42</v>
      </c>
      <c r="F266" s="25"/>
      <c r="G266" s="24"/>
      <c r="H266" s="11"/>
      <c r="I266" s="25"/>
      <c r="J266" s="11"/>
      <c r="K266" s="25"/>
      <c r="Q266">
        <f>Source!X114</f>
        <v>228.37</v>
      </c>
      <c r="R266">
        <f>Source!X115</f>
        <v>5720.94</v>
      </c>
      <c r="S266">
        <f>Source!Y114</f>
        <v>175.67</v>
      </c>
      <c r="T266">
        <f>Source!Y115</f>
        <v>3127.45</v>
      </c>
      <c r="U266">
        <f>ROUND((175/100)*ROUND(Source!R114, 2), 2)</f>
        <v>1.61</v>
      </c>
      <c r="V266">
        <f>ROUND((160/100)*ROUND(Source!R115, 2), 2)</f>
        <v>45.06</v>
      </c>
    </row>
    <row r="267" spans="1:22" x14ac:dyDescent="0.2">
      <c r="C267" s="35" t="str">
        <f>"Объем: "&amp;Source!I114&amp;"=42/"&amp;"100"</f>
        <v>Объем: 0,42=42/100</v>
      </c>
    </row>
    <row r="268" spans="1:22" ht="14.25" x14ac:dyDescent="0.2">
      <c r="A268" s="22"/>
      <c r="B268" s="22"/>
      <c r="C268" s="22" t="s">
        <v>645</v>
      </c>
      <c r="D268" s="23"/>
      <c r="E268" s="11"/>
      <c r="F268" s="25">
        <f>Source!AO114</f>
        <v>519.59</v>
      </c>
      <c r="G268" s="24" t="str">
        <f>Source!DG114</f>
        <v>)*1,15</v>
      </c>
      <c r="H268" s="11">
        <f>Source!AV115</f>
        <v>1.0469999999999999</v>
      </c>
      <c r="I268" s="25">
        <f>Source!S114</f>
        <v>250.96</v>
      </c>
      <c r="J268" s="11">
        <f>IF(Source!BA115&lt;&gt; 0, Source!BA115, 1)</f>
        <v>29.03</v>
      </c>
      <c r="K268" s="25">
        <f>Source!S115</f>
        <v>7627.92</v>
      </c>
    </row>
    <row r="269" spans="1:22" ht="14.25" x14ac:dyDescent="0.2">
      <c r="A269" s="22"/>
      <c r="B269" s="22"/>
      <c r="C269" s="22" t="s">
        <v>646</v>
      </c>
      <c r="D269" s="23"/>
      <c r="E269" s="11"/>
      <c r="F269" s="25">
        <f>Source!AM114</f>
        <v>7.44</v>
      </c>
      <c r="G269" s="24" t="str">
        <f>Source!DE114</f>
        <v>)*1,25</v>
      </c>
      <c r="H269" s="11">
        <f>Source!AV115</f>
        <v>1.0469999999999999</v>
      </c>
      <c r="I269" s="25">
        <f>Source!Q114</f>
        <v>3.91</v>
      </c>
      <c r="J269" s="11">
        <f>IF(Source!BB115&lt;&gt; 0, Source!BB115, 1)</f>
        <v>12.76</v>
      </c>
      <c r="K269" s="25">
        <f>Source!Q115</f>
        <v>52.19</v>
      </c>
    </row>
    <row r="270" spans="1:22" ht="14.25" x14ac:dyDescent="0.2">
      <c r="A270" s="22"/>
      <c r="B270" s="22"/>
      <c r="C270" s="22" t="s">
        <v>647</v>
      </c>
      <c r="D270" s="23"/>
      <c r="E270" s="11"/>
      <c r="F270" s="25">
        <f>Source!AN114</f>
        <v>1.76</v>
      </c>
      <c r="G270" s="24" t="str">
        <f>Source!DF114</f>
        <v>)*1,25</v>
      </c>
      <c r="H270" s="11">
        <f>Source!AV115</f>
        <v>1.0469999999999999</v>
      </c>
      <c r="I270" s="26">
        <f>Source!R114</f>
        <v>0.92</v>
      </c>
      <c r="J270" s="11">
        <f>IF(Source!BS115&lt;&gt; 0, Source!BS115, 1)</f>
        <v>29.03</v>
      </c>
      <c r="K270" s="26">
        <f>Source!R115</f>
        <v>28.16</v>
      </c>
    </row>
    <row r="271" spans="1:22" ht="14.25" x14ac:dyDescent="0.2">
      <c r="A271" s="22"/>
      <c r="B271" s="22"/>
      <c r="C271" s="22" t="s">
        <v>655</v>
      </c>
      <c r="D271" s="23"/>
      <c r="E271" s="11"/>
      <c r="F271" s="25">
        <f>Source!AL114</f>
        <v>13.71</v>
      </c>
      <c r="G271" s="24" t="str">
        <f>Source!DD114</f>
        <v/>
      </c>
      <c r="H271" s="11">
        <f>Source!AW115</f>
        <v>1</v>
      </c>
      <c r="I271" s="25">
        <f>Source!P114</f>
        <v>5.76</v>
      </c>
      <c r="J271" s="11">
        <f>IF(Source!BC115&lt;&gt; 0, Source!BC115, 1)</f>
        <v>6.81</v>
      </c>
      <c r="K271" s="25">
        <f>Source!P115</f>
        <v>39.229999999999997</v>
      </c>
    </row>
    <row r="272" spans="1:22" ht="14.25" x14ac:dyDescent="0.2">
      <c r="A272" s="22"/>
      <c r="B272" s="22"/>
      <c r="C272" s="22" t="s">
        <v>648</v>
      </c>
      <c r="D272" s="23" t="s">
        <v>649</v>
      </c>
      <c r="E272" s="11">
        <f>Source!DN115</f>
        <v>91</v>
      </c>
      <c r="F272" s="25"/>
      <c r="G272" s="24"/>
      <c r="H272" s="11"/>
      <c r="I272" s="25">
        <f>SUM(Q266:Q271)</f>
        <v>228.37</v>
      </c>
      <c r="J272" s="11">
        <f>Source!BZ115</f>
        <v>75</v>
      </c>
      <c r="K272" s="25">
        <f>SUM(R266:R271)</f>
        <v>5720.94</v>
      </c>
    </row>
    <row r="273" spans="1:22" ht="14.25" x14ac:dyDescent="0.2">
      <c r="A273" s="22"/>
      <c r="B273" s="22"/>
      <c r="C273" s="22" t="s">
        <v>650</v>
      </c>
      <c r="D273" s="23" t="s">
        <v>649</v>
      </c>
      <c r="E273" s="11">
        <f>Source!DO115</f>
        <v>70</v>
      </c>
      <c r="F273" s="25"/>
      <c r="G273" s="24"/>
      <c r="H273" s="11"/>
      <c r="I273" s="25">
        <f>SUM(S266:S272)</f>
        <v>175.67</v>
      </c>
      <c r="J273" s="11">
        <f>Source!CA115</f>
        <v>41</v>
      </c>
      <c r="K273" s="25">
        <f>SUM(T266:T272)</f>
        <v>3127.45</v>
      </c>
    </row>
    <row r="274" spans="1:22" ht="14.25" x14ac:dyDescent="0.2">
      <c r="A274" s="22"/>
      <c r="B274" s="22"/>
      <c r="C274" s="22" t="s">
        <v>651</v>
      </c>
      <c r="D274" s="23" t="s">
        <v>649</v>
      </c>
      <c r="E274" s="11">
        <f>175</f>
        <v>175</v>
      </c>
      <c r="F274" s="25"/>
      <c r="G274" s="24"/>
      <c r="H274" s="11"/>
      <c r="I274" s="25">
        <f>SUM(U266:U273)</f>
        <v>1.61</v>
      </c>
      <c r="J274" s="11">
        <f>160</f>
        <v>160</v>
      </c>
      <c r="K274" s="25">
        <f>SUM(V266:V273)</f>
        <v>45.06</v>
      </c>
    </row>
    <row r="275" spans="1:22" ht="14.25" x14ac:dyDescent="0.2">
      <c r="A275" s="28"/>
      <c r="B275" s="28"/>
      <c r="C275" s="28" t="s">
        <v>652</v>
      </c>
      <c r="D275" s="29" t="s">
        <v>653</v>
      </c>
      <c r="E275" s="30">
        <f>Source!AQ114</f>
        <v>45.9</v>
      </c>
      <c r="F275" s="31"/>
      <c r="G275" s="32" t="str">
        <f>Source!DI114</f>
        <v>)*1,15</v>
      </c>
      <c r="H275" s="30">
        <f>Source!AV115</f>
        <v>1.0469999999999999</v>
      </c>
      <c r="I275" s="31">
        <f>Source!U114</f>
        <v>22.169699999999999</v>
      </c>
      <c r="J275" s="30"/>
      <c r="K275" s="31"/>
    </row>
    <row r="276" spans="1:22" ht="15" x14ac:dyDescent="0.25">
      <c r="A276" s="33"/>
      <c r="B276" s="33"/>
      <c r="C276" s="34" t="s">
        <v>654</v>
      </c>
      <c r="D276" s="33"/>
      <c r="E276" s="33"/>
      <c r="F276" s="33"/>
      <c r="G276" s="33"/>
      <c r="H276" s="47">
        <f>I268+I269+I271+I272+I273+I274</f>
        <v>666.28</v>
      </c>
      <c r="I276" s="47"/>
      <c r="J276" s="47">
        <f>K268+K269+K271+K272+K273+K274</f>
        <v>16612.79</v>
      </c>
      <c r="K276" s="47"/>
      <c r="O276" s="27">
        <f>I268+I269+I271+I272+I273+I274</f>
        <v>666.28</v>
      </c>
      <c r="P276" s="27">
        <f>K268+K269+K271+K272+K273+K274</f>
        <v>16612.79</v>
      </c>
    </row>
    <row r="278" spans="1:22" ht="14.25" x14ac:dyDescent="0.2">
      <c r="A278" s="22">
        <v>29</v>
      </c>
      <c r="B278" s="22" t="str">
        <f>Source!F116</f>
        <v>3.13-17-6</v>
      </c>
      <c r="C278" s="22" t="s">
        <v>232</v>
      </c>
      <c r="D278" s="23" t="str">
        <f>Source!H116</f>
        <v>1 м2</v>
      </c>
      <c r="E278" s="11">
        <f>Source!I116</f>
        <v>10.3</v>
      </c>
      <c r="F278" s="25"/>
      <c r="G278" s="24"/>
      <c r="H278" s="11"/>
      <c r="I278" s="25"/>
      <c r="J278" s="11"/>
      <c r="K278" s="25"/>
      <c r="Q278">
        <f>Source!X116</f>
        <v>119.16</v>
      </c>
      <c r="R278">
        <f>Source!X117</f>
        <v>3006.08</v>
      </c>
      <c r="S278">
        <f>Source!Y116</f>
        <v>76.260000000000005</v>
      </c>
      <c r="T278">
        <f>Source!Y117</f>
        <v>1484.93</v>
      </c>
      <c r="U278">
        <f>ROUND((175/100)*ROUND(Source!R116, 2), 2)</f>
        <v>0</v>
      </c>
      <c r="V278">
        <f>ROUND((160/100)*ROUND(Source!R117, 2), 2)</f>
        <v>0</v>
      </c>
    </row>
    <row r="279" spans="1:22" ht="14.25" x14ac:dyDescent="0.2">
      <c r="A279" s="22"/>
      <c r="B279" s="22"/>
      <c r="C279" s="22" t="s">
        <v>645</v>
      </c>
      <c r="D279" s="23"/>
      <c r="E279" s="11"/>
      <c r="F279" s="25">
        <f>Source!AO116</f>
        <v>10.06</v>
      </c>
      <c r="G279" s="24" t="str">
        <f>Source!DG116</f>
        <v>)*1,15</v>
      </c>
      <c r="H279" s="11">
        <f>Source!AV117</f>
        <v>1.0469999999999999</v>
      </c>
      <c r="I279" s="25">
        <f>Source!S116</f>
        <v>119.16</v>
      </c>
      <c r="J279" s="11">
        <f>IF(Source!BA117&lt;&gt; 0, Source!BA117, 1)</f>
        <v>29.03</v>
      </c>
      <c r="K279" s="25">
        <f>Source!S117</f>
        <v>3621.78</v>
      </c>
    </row>
    <row r="280" spans="1:22" ht="14.25" x14ac:dyDescent="0.2">
      <c r="A280" s="22"/>
      <c r="B280" s="22"/>
      <c r="C280" s="22" t="s">
        <v>648</v>
      </c>
      <c r="D280" s="23" t="s">
        <v>649</v>
      </c>
      <c r="E280" s="11">
        <f>Source!DN117</f>
        <v>100</v>
      </c>
      <c r="F280" s="25"/>
      <c r="G280" s="24"/>
      <c r="H280" s="11"/>
      <c r="I280" s="25">
        <f>SUM(Q278:Q279)</f>
        <v>119.16</v>
      </c>
      <c r="J280" s="11">
        <f>Source!BZ117</f>
        <v>83</v>
      </c>
      <c r="K280" s="25">
        <f>SUM(R278:R279)</f>
        <v>3006.08</v>
      </c>
    </row>
    <row r="281" spans="1:22" ht="14.25" x14ac:dyDescent="0.2">
      <c r="A281" s="22"/>
      <c r="B281" s="22"/>
      <c r="C281" s="22" t="s">
        <v>650</v>
      </c>
      <c r="D281" s="23" t="s">
        <v>649</v>
      </c>
      <c r="E281" s="11">
        <f>Source!DO117</f>
        <v>64</v>
      </c>
      <c r="F281" s="25"/>
      <c r="G281" s="24"/>
      <c r="H281" s="11"/>
      <c r="I281" s="25">
        <f>SUM(S278:S280)</f>
        <v>76.260000000000005</v>
      </c>
      <c r="J281" s="11">
        <f>Source!CA117</f>
        <v>41</v>
      </c>
      <c r="K281" s="25">
        <f>SUM(T278:T280)</f>
        <v>1484.93</v>
      </c>
    </row>
    <row r="282" spans="1:22" ht="14.25" x14ac:dyDescent="0.2">
      <c r="A282" s="28"/>
      <c r="B282" s="28"/>
      <c r="C282" s="28" t="s">
        <v>652</v>
      </c>
      <c r="D282" s="29" t="s">
        <v>653</v>
      </c>
      <c r="E282" s="30">
        <f>Source!AQ116</f>
        <v>0.9</v>
      </c>
      <c r="F282" s="31"/>
      <c r="G282" s="32" t="str">
        <f>Source!DI116</f>
        <v>)*1,15</v>
      </c>
      <c r="H282" s="30">
        <f>Source!AV117</f>
        <v>1.0469999999999999</v>
      </c>
      <c r="I282" s="31">
        <f>Source!U116</f>
        <v>10.660500000000001</v>
      </c>
      <c r="J282" s="30"/>
      <c r="K282" s="31"/>
    </row>
    <row r="283" spans="1:22" ht="15" x14ac:dyDescent="0.25">
      <c r="A283" s="33"/>
      <c r="B283" s="33"/>
      <c r="C283" s="34" t="s">
        <v>654</v>
      </c>
      <c r="D283" s="33"/>
      <c r="E283" s="33"/>
      <c r="F283" s="33"/>
      <c r="G283" s="33"/>
      <c r="H283" s="47">
        <f>I279+I280+I281</f>
        <v>314.58</v>
      </c>
      <c r="I283" s="47"/>
      <c r="J283" s="47">
        <f>K279+K280+K281</f>
        <v>8112.7900000000009</v>
      </c>
      <c r="K283" s="47"/>
      <c r="O283" s="27">
        <f>I279+I280+I281</f>
        <v>314.58</v>
      </c>
      <c r="P283" s="27">
        <f>K279+K280+K281</f>
        <v>8112.7900000000009</v>
      </c>
    </row>
    <row r="285" spans="1:22" ht="85.5" x14ac:dyDescent="0.2">
      <c r="A285" s="22">
        <v>30</v>
      </c>
      <c r="B285" s="22" t="str">
        <f>Source!F118</f>
        <v>3.15-63-1</v>
      </c>
      <c r="C285" s="22" t="s">
        <v>239</v>
      </c>
      <c r="D285" s="23" t="str">
        <f>Source!H118</f>
        <v>100 м2 оштукатуриваемой поверхности</v>
      </c>
      <c r="E285" s="11">
        <f>Source!I118</f>
        <v>0.47</v>
      </c>
      <c r="F285" s="25"/>
      <c r="G285" s="24"/>
      <c r="H285" s="11"/>
      <c r="I285" s="25"/>
      <c r="J285" s="11"/>
      <c r="K285" s="25"/>
      <c r="Q285">
        <f>Source!X118</f>
        <v>834.6</v>
      </c>
      <c r="R285">
        <f>Source!X119</f>
        <v>20612.46</v>
      </c>
      <c r="S285">
        <f>Source!Y118</f>
        <v>534.14</v>
      </c>
      <c r="T285">
        <f>Source!Y119</f>
        <v>10182.06</v>
      </c>
      <c r="U285">
        <f>ROUND((175/100)*ROUND(Source!R118, 2), 2)</f>
        <v>62.11</v>
      </c>
      <c r="V285">
        <f>ROUND((160/100)*ROUND(Source!R119, 2), 2)</f>
        <v>1689.31</v>
      </c>
    </row>
    <row r="286" spans="1:22" x14ac:dyDescent="0.2">
      <c r="C286" s="35" t="str">
        <f>"Объем: "&amp;Source!I118&amp;"=47/"&amp;"100"</f>
        <v>Объем: 0,47=47/100</v>
      </c>
    </row>
    <row r="287" spans="1:22" ht="14.25" x14ac:dyDescent="0.2">
      <c r="A287" s="22"/>
      <c r="B287" s="22"/>
      <c r="C287" s="22" t="s">
        <v>645</v>
      </c>
      <c r="D287" s="23"/>
      <c r="E287" s="11"/>
      <c r="F287" s="25">
        <f>Source!AO118</f>
        <v>1544.13</v>
      </c>
      <c r="G287" s="24" t="str">
        <f>Source!DG118</f>
        <v>)*1,15</v>
      </c>
      <c r="H287" s="11">
        <f>Source!AV119</f>
        <v>1.0249999999999999</v>
      </c>
      <c r="I287" s="25">
        <f>Source!S118</f>
        <v>834.6</v>
      </c>
      <c r="J287" s="11">
        <f>IF(Source!BA119&lt;&gt; 0, Source!BA119, 1)</f>
        <v>29.03</v>
      </c>
      <c r="K287" s="25">
        <f>Source!S119</f>
        <v>24834.29</v>
      </c>
    </row>
    <row r="288" spans="1:22" ht="14.25" x14ac:dyDescent="0.2">
      <c r="A288" s="22"/>
      <c r="B288" s="22"/>
      <c r="C288" s="22" t="s">
        <v>646</v>
      </c>
      <c r="D288" s="23"/>
      <c r="E288" s="11"/>
      <c r="F288" s="25">
        <f>Source!AM118</f>
        <v>267.05</v>
      </c>
      <c r="G288" s="24" t="str">
        <f>Source!DE118</f>
        <v>)*1,25</v>
      </c>
      <c r="H288" s="11">
        <f>Source!AV119</f>
        <v>1.0249999999999999</v>
      </c>
      <c r="I288" s="25">
        <f>Source!Q118</f>
        <v>156.88999999999999</v>
      </c>
      <c r="J288" s="11">
        <f>IF(Source!BB119&lt;&gt; 0, Source!BB119, 1)</f>
        <v>12.54</v>
      </c>
      <c r="K288" s="25">
        <f>Source!Q119</f>
        <v>2016.56</v>
      </c>
    </row>
    <row r="289" spans="1:22" ht="14.25" x14ac:dyDescent="0.2">
      <c r="A289" s="22"/>
      <c r="B289" s="22"/>
      <c r="C289" s="22" t="s">
        <v>647</v>
      </c>
      <c r="D289" s="23"/>
      <c r="E289" s="11"/>
      <c r="F289" s="25">
        <f>Source!AN118</f>
        <v>60.4</v>
      </c>
      <c r="G289" s="24" t="str">
        <f>Source!DF118</f>
        <v>)*1,25</v>
      </c>
      <c r="H289" s="11">
        <f>Source!AV119</f>
        <v>1.0249999999999999</v>
      </c>
      <c r="I289" s="26">
        <f>Source!R118</f>
        <v>35.49</v>
      </c>
      <c r="J289" s="11">
        <f>IF(Source!BS119&lt;&gt; 0, Source!BS119, 1)</f>
        <v>29.03</v>
      </c>
      <c r="K289" s="26">
        <f>Source!R119</f>
        <v>1055.82</v>
      </c>
    </row>
    <row r="290" spans="1:22" ht="14.25" x14ac:dyDescent="0.2">
      <c r="A290" s="22"/>
      <c r="B290" s="22"/>
      <c r="C290" s="22" t="s">
        <v>655</v>
      </c>
      <c r="D290" s="23"/>
      <c r="E290" s="11"/>
      <c r="F290" s="25">
        <f>Source!AL118</f>
        <v>3796.22</v>
      </c>
      <c r="G290" s="24" t="str">
        <f>Source!DD118</f>
        <v/>
      </c>
      <c r="H290" s="11">
        <f>Source!AW119</f>
        <v>1</v>
      </c>
      <c r="I290" s="25">
        <f>Source!P118</f>
        <v>1784.22</v>
      </c>
      <c r="J290" s="11">
        <f>IF(Source!BC119&lt;&gt; 0, Source!BC119, 1)</f>
        <v>22.29</v>
      </c>
      <c r="K290" s="25">
        <f>Source!P119</f>
        <v>39770.26</v>
      </c>
    </row>
    <row r="291" spans="1:22" ht="42.75" x14ac:dyDescent="0.2">
      <c r="A291" s="22" t="s">
        <v>244</v>
      </c>
      <c r="B291" s="22" t="str">
        <f>Source!F120</f>
        <v>1.1-1-3456</v>
      </c>
      <c r="C291" s="22" t="s">
        <v>246</v>
      </c>
      <c r="D291" s="23" t="str">
        <f>Source!H120</f>
        <v>м2</v>
      </c>
      <c r="E291" s="11">
        <f>Source!I120</f>
        <v>50.76</v>
      </c>
      <c r="F291" s="25">
        <f>Source!AK120</f>
        <v>28.46</v>
      </c>
      <c r="G291" s="36" t="s">
        <v>3</v>
      </c>
      <c r="H291" s="11">
        <f>Source!AW121</f>
        <v>1</v>
      </c>
      <c r="I291" s="25">
        <f>Source!O120</f>
        <v>1444.63</v>
      </c>
      <c r="J291" s="11">
        <f>IF(Source!BC121&lt;&gt; 0, Source!BC121, 1)</f>
        <v>28.66</v>
      </c>
      <c r="K291" s="25">
        <f>Source!O121</f>
        <v>41403.1</v>
      </c>
      <c r="Q291">
        <f>Source!X120</f>
        <v>0</v>
      </c>
      <c r="R291">
        <f>Source!X121</f>
        <v>0</v>
      </c>
      <c r="S291">
        <f>Source!Y120</f>
        <v>0</v>
      </c>
      <c r="T291">
        <f>Source!Y121</f>
        <v>0</v>
      </c>
      <c r="U291">
        <f>ROUND((175/100)*ROUND(Source!R120, 2), 2)</f>
        <v>0</v>
      </c>
      <c r="V291">
        <f>ROUND((160/100)*ROUND(Source!R121, 2), 2)</f>
        <v>0</v>
      </c>
    </row>
    <row r="292" spans="1:22" ht="14.25" x14ac:dyDescent="0.2">
      <c r="A292" s="22" t="s">
        <v>248</v>
      </c>
      <c r="B292" s="22" t="str">
        <f>Source!F122</f>
        <v>1.1-1-118</v>
      </c>
      <c r="C292" s="22" t="s">
        <v>250</v>
      </c>
      <c r="D292" s="23" t="str">
        <f>Source!H122</f>
        <v>м3</v>
      </c>
      <c r="E292" s="11">
        <f>Source!I122</f>
        <v>8.5671999999999998E-2</v>
      </c>
      <c r="F292" s="25">
        <f>Source!AK122</f>
        <v>7.07</v>
      </c>
      <c r="G292" s="36" t="s">
        <v>3</v>
      </c>
      <c r="H292" s="11">
        <f>Source!AW123</f>
        <v>1</v>
      </c>
      <c r="I292" s="25">
        <f>Source!O122</f>
        <v>0.61</v>
      </c>
      <c r="J292" s="11">
        <f>IF(Source!BC123&lt;&gt; 0, Source!BC123, 1)</f>
        <v>6</v>
      </c>
      <c r="K292" s="25">
        <f>Source!O123</f>
        <v>3.66</v>
      </c>
      <c r="Q292">
        <f>Source!X122</f>
        <v>0</v>
      </c>
      <c r="R292">
        <f>Source!X123</f>
        <v>0</v>
      </c>
      <c r="S292">
        <f>Source!Y122</f>
        <v>0</v>
      </c>
      <c r="T292">
        <f>Source!Y123</f>
        <v>0</v>
      </c>
      <c r="U292">
        <f>ROUND((175/100)*ROUND(Source!R122, 2), 2)</f>
        <v>0</v>
      </c>
      <c r="V292">
        <f>ROUND((160/100)*ROUND(Source!R123, 2), 2)</f>
        <v>0</v>
      </c>
    </row>
    <row r="293" spans="1:22" ht="14.25" x14ac:dyDescent="0.2">
      <c r="A293" s="22" t="s">
        <v>252</v>
      </c>
      <c r="B293" s="22" t="str">
        <f>Source!F124</f>
        <v>1.3-2-6</v>
      </c>
      <c r="C293" s="22" t="s">
        <v>254</v>
      </c>
      <c r="D293" s="23" t="str">
        <f>Source!H124</f>
        <v>м3</v>
      </c>
      <c r="E293" s="11">
        <f>Source!I124</f>
        <v>1.2238800000000001</v>
      </c>
      <c r="F293" s="25">
        <f>Source!AK124</f>
        <v>478.96</v>
      </c>
      <c r="G293" s="36" t="s">
        <v>3</v>
      </c>
      <c r="H293" s="11">
        <f>Source!AW125</f>
        <v>1</v>
      </c>
      <c r="I293" s="25">
        <f>Source!O124</f>
        <v>586.19000000000005</v>
      </c>
      <c r="J293" s="11">
        <f>IF(Source!BC125&lt;&gt; 0, Source!BC125, 1)</f>
        <v>8.8000000000000007</v>
      </c>
      <c r="K293" s="25">
        <f>Source!O125</f>
        <v>5158.47</v>
      </c>
      <c r="Q293">
        <f>Source!X124</f>
        <v>0</v>
      </c>
      <c r="R293">
        <f>Source!X125</f>
        <v>0</v>
      </c>
      <c r="S293">
        <f>Source!Y124</f>
        <v>0</v>
      </c>
      <c r="T293">
        <f>Source!Y125</f>
        <v>0</v>
      </c>
      <c r="U293">
        <f>ROUND((175/100)*ROUND(Source!R124, 2), 2)</f>
        <v>0</v>
      </c>
      <c r="V293">
        <f>ROUND((160/100)*ROUND(Source!R125, 2), 2)</f>
        <v>0</v>
      </c>
    </row>
    <row r="294" spans="1:22" ht="28.5" x14ac:dyDescent="0.2">
      <c r="A294" s="22" t="s">
        <v>256</v>
      </c>
      <c r="B294" s="22" t="str">
        <f>Source!F126</f>
        <v>1.1-1-1029</v>
      </c>
      <c r="C294" s="22" t="s">
        <v>258</v>
      </c>
      <c r="D294" s="23" t="str">
        <f>Source!H126</f>
        <v>м2</v>
      </c>
      <c r="E294" s="11">
        <f>Source!I126</f>
        <v>-50.76</v>
      </c>
      <c r="F294" s="25">
        <f>Source!AK126</f>
        <v>33.56</v>
      </c>
      <c r="G294" s="36" t="s">
        <v>3</v>
      </c>
      <c r="H294" s="11">
        <f>Source!AW127</f>
        <v>1</v>
      </c>
      <c r="I294" s="25">
        <f>Source!O126</f>
        <v>-1703.51</v>
      </c>
      <c r="J294" s="11">
        <f>IF(Source!BC127&lt;&gt; 0, Source!BC127, 1)</f>
        <v>22.86</v>
      </c>
      <c r="K294" s="25">
        <f>Source!O127</f>
        <v>-38942.239999999998</v>
      </c>
      <c r="Q294">
        <f>Source!X126</f>
        <v>0</v>
      </c>
      <c r="R294">
        <f>Source!X127</f>
        <v>0</v>
      </c>
      <c r="S294">
        <f>Source!Y126</f>
        <v>0</v>
      </c>
      <c r="T294">
        <f>Source!Y127</f>
        <v>0</v>
      </c>
      <c r="U294">
        <f>ROUND((175/100)*ROUND(Source!R126, 2), 2)</f>
        <v>0</v>
      </c>
      <c r="V294">
        <f>ROUND((160/100)*ROUND(Source!R127, 2), 2)</f>
        <v>0</v>
      </c>
    </row>
    <row r="295" spans="1:22" ht="14.25" x14ac:dyDescent="0.2">
      <c r="A295" s="22"/>
      <c r="B295" s="22"/>
      <c r="C295" s="22" t="s">
        <v>648</v>
      </c>
      <c r="D295" s="23" t="s">
        <v>649</v>
      </c>
      <c r="E295" s="11">
        <f>Source!DN119</f>
        <v>100</v>
      </c>
      <c r="F295" s="25"/>
      <c r="G295" s="24"/>
      <c r="H295" s="11"/>
      <c r="I295" s="25">
        <f>SUM(Q285:Q294)</f>
        <v>834.6</v>
      </c>
      <c r="J295" s="11">
        <f>Source!BZ119</f>
        <v>83</v>
      </c>
      <c r="K295" s="25">
        <f>SUM(R285:R294)</f>
        <v>20612.46</v>
      </c>
    </row>
    <row r="296" spans="1:22" ht="14.25" x14ac:dyDescent="0.2">
      <c r="A296" s="22"/>
      <c r="B296" s="22"/>
      <c r="C296" s="22" t="s">
        <v>650</v>
      </c>
      <c r="D296" s="23" t="s">
        <v>649</v>
      </c>
      <c r="E296" s="11">
        <f>Source!DO119</f>
        <v>64</v>
      </c>
      <c r="F296" s="25"/>
      <c r="G296" s="24"/>
      <c r="H296" s="11"/>
      <c r="I296" s="25">
        <f>SUM(S285:S295)</f>
        <v>534.14</v>
      </c>
      <c r="J296" s="11">
        <f>Source!CA119</f>
        <v>41</v>
      </c>
      <c r="K296" s="25">
        <f>SUM(T285:T295)</f>
        <v>10182.06</v>
      </c>
    </row>
    <row r="297" spans="1:22" ht="14.25" x14ac:dyDescent="0.2">
      <c r="A297" s="22"/>
      <c r="B297" s="22"/>
      <c r="C297" s="22" t="s">
        <v>651</v>
      </c>
      <c r="D297" s="23" t="s">
        <v>649</v>
      </c>
      <c r="E297" s="11">
        <f>175</f>
        <v>175</v>
      </c>
      <c r="F297" s="25"/>
      <c r="G297" s="24"/>
      <c r="H297" s="11"/>
      <c r="I297" s="25">
        <f>SUM(U285:U296)</f>
        <v>62.11</v>
      </c>
      <c r="J297" s="11">
        <f>160</f>
        <v>160</v>
      </c>
      <c r="K297" s="25">
        <f>SUM(V285:V296)</f>
        <v>1689.31</v>
      </c>
    </row>
    <row r="298" spans="1:22" ht="14.25" x14ac:dyDescent="0.2">
      <c r="A298" s="28"/>
      <c r="B298" s="28"/>
      <c r="C298" s="28" t="s">
        <v>652</v>
      </c>
      <c r="D298" s="29" t="s">
        <v>653</v>
      </c>
      <c r="E298" s="30">
        <f>Source!AQ118</f>
        <v>133</v>
      </c>
      <c r="F298" s="31"/>
      <c r="G298" s="32" t="str">
        <f>Source!DI118</f>
        <v>)*1,15</v>
      </c>
      <c r="H298" s="30">
        <f>Source!AV119</f>
        <v>1.0249999999999999</v>
      </c>
      <c r="I298" s="31">
        <f>Source!U118</f>
        <v>71.886499999999984</v>
      </c>
      <c r="J298" s="30"/>
      <c r="K298" s="31"/>
    </row>
    <row r="299" spans="1:22" ht="15" x14ac:dyDescent="0.25">
      <c r="A299" s="33"/>
      <c r="B299" s="33"/>
      <c r="C299" s="34" t="s">
        <v>654</v>
      </c>
      <c r="D299" s="33"/>
      <c r="E299" s="33"/>
      <c r="F299" s="33"/>
      <c r="G299" s="33"/>
      <c r="H299" s="47">
        <f>I287+I288+I290+I295+I296+I297+SUM(I291:I294)</f>
        <v>4534.4799999999996</v>
      </c>
      <c r="I299" s="47"/>
      <c r="J299" s="47">
        <f>K287+K288+K290+K295+K296+K297+SUM(K291:K294)</f>
        <v>106727.93000000001</v>
      </c>
      <c r="K299" s="47"/>
      <c r="O299" s="27">
        <f>I287+I288+I290+I295+I296+I297+SUM(I291:I294)</f>
        <v>4534.4799999999996</v>
      </c>
      <c r="P299" s="27">
        <f>K287+K288+K290+K295+K296+K297+SUM(K291:K294)</f>
        <v>106727.93000000001</v>
      </c>
    </row>
    <row r="301" spans="1:22" ht="71.25" x14ac:dyDescent="0.2">
      <c r="A301" s="22">
        <v>31</v>
      </c>
      <c r="B301" s="22" t="str">
        <f>Source!F128</f>
        <v>3.15-83-1</v>
      </c>
      <c r="C301" s="22" t="s">
        <v>262</v>
      </c>
      <c r="D301" s="23" t="str">
        <f>Source!H128</f>
        <v>100 м2 окрашиваемой поверхности</v>
      </c>
      <c r="E301" s="11">
        <f>Source!I128</f>
        <v>0.7</v>
      </c>
      <c r="F301" s="25"/>
      <c r="G301" s="24"/>
      <c r="H301" s="11"/>
      <c r="I301" s="25"/>
      <c r="J301" s="11"/>
      <c r="K301" s="25"/>
      <c r="Q301">
        <f>Source!X128</f>
        <v>140.26</v>
      </c>
      <c r="R301">
        <f>Source!X129</f>
        <v>3538.58</v>
      </c>
      <c r="S301">
        <f>Source!Y128</f>
        <v>89.77</v>
      </c>
      <c r="T301">
        <f>Source!Y129</f>
        <v>1747.97</v>
      </c>
      <c r="U301">
        <f>ROUND((175/100)*ROUND(Source!R128, 2), 2)</f>
        <v>2.42</v>
      </c>
      <c r="V301">
        <f>ROUND((160/100)*ROUND(Source!R129, 2), 2)</f>
        <v>67.34</v>
      </c>
    </row>
    <row r="302" spans="1:22" x14ac:dyDescent="0.2">
      <c r="C302" s="35" t="str">
        <f>"Объем: "&amp;Source!I128&amp;"=70/"&amp;"100"</f>
        <v>Объем: 0,7=70/100</v>
      </c>
    </row>
    <row r="303" spans="1:22" ht="14.25" x14ac:dyDescent="0.2">
      <c r="A303" s="22"/>
      <c r="B303" s="22"/>
      <c r="C303" s="22" t="s">
        <v>645</v>
      </c>
      <c r="D303" s="23"/>
      <c r="E303" s="11"/>
      <c r="F303" s="25">
        <f>Source!AO128</f>
        <v>174.24</v>
      </c>
      <c r="G303" s="24" t="str">
        <f>Source!DG128</f>
        <v>)*1,15</v>
      </c>
      <c r="H303" s="11">
        <f>Source!AV129</f>
        <v>1.0469999999999999</v>
      </c>
      <c r="I303" s="25">
        <f>Source!S128</f>
        <v>140.26</v>
      </c>
      <c r="J303" s="11">
        <f>IF(Source!BA129&lt;&gt; 0, Source!BA129, 1)</f>
        <v>29.03</v>
      </c>
      <c r="K303" s="25">
        <f>Source!S129</f>
        <v>4263.3500000000004</v>
      </c>
    </row>
    <row r="304" spans="1:22" ht="14.25" x14ac:dyDescent="0.2">
      <c r="A304" s="22"/>
      <c r="B304" s="22"/>
      <c r="C304" s="22" t="s">
        <v>646</v>
      </c>
      <c r="D304" s="23"/>
      <c r="E304" s="11"/>
      <c r="F304" s="25">
        <f>Source!AM128</f>
        <v>8.6</v>
      </c>
      <c r="G304" s="24" t="str">
        <f>Source!DE128</f>
        <v>)*1,25</v>
      </c>
      <c r="H304" s="11">
        <f>Source!AV129</f>
        <v>1.0469999999999999</v>
      </c>
      <c r="I304" s="25">
        <f>Source!Q128</f>
        <v>7.53</v>
      </c>
      <c r="J304" s="11">
        <f>IF(Source!BB129&lt;&gt; 0, Source!BB129, 1)</f>
        <v>10.93</v>
      </c>
      <c r="K304" s="25">
        <f>Source!Q129</f>
        <v>86.13</v>
      </c>
    </row>
    <row r="305" spans="1:22" ht="14.25" x14ac:dyDescent="0.2">
      <c r="A305" s="22"/>
      <c r="B305" s="22"/>
      <c r="C305" s="22" t="s">
        <v>647</v>
      </c>
      <c r="D305" s="23"/>
      <c r="E305" s="11"/>
      <c r="F305" s="25">
        <f>Source!AN128</f>
        <v>1.58</v>
      </c>
      <c r="G305" s="24" t="str">
        <f>Source!DF128</f>
        <v>)*1,25</v>
      </c>
      <c r="H305" s="11">
        <f>Source!AV129</f>
        <v>1.0469999999999999</v>
      </c>
      <c r="I305" s="26">
        <f>Source!R128</f>
        <v>1.38</v>
      </c>
      <c r="J305" s="11">
        <f>IF(Source!BS129&lt;&gt; 0, Source!BS129, 1)</f>
        <v>29.03</v>
      </c>
      <c r="K305" s="26">
        <f>Source!R129</f>
        <v>42.09</v>
      </c>
    </row>
    <row r="306" spans="1:22" ht="14.25" x14ac:dyDescent="0.2">
      <c r="A306" s="22"/>
      <c r="B306" s="22"/>
      <c r="C306" s="22" t="s">
        <v>655</v>
      </c>
      <c r="D306" s="23"/>
      <c r="E306" s="11"/>
      <c r="F306" s="25">
        <f>Source!AL128</f>
        <v>426.17</v>
      </c>
      <c r="G306" s="24" t="str">
        <f>Source!DD128</f>
        <v/>
      </c>
      <c r="H306" s="11">
        <f>Source!AW129</f>
        <v>1.0029999999999999</v>
      </c>
      <c r="I306" s="25">
        <f>Source!P128</f>
        <v>298.32</v>
      </c>
      <c r="J306" s="11">
        <f>IF(Source!BC129&lt;&gt; 0, Source!BC129, 1)</f>
        <v>11.02</v>
      </c>
      <c r="K306" s="25">
        <f>Source!P129</f>
        <v>3297.29</v>
      </c>
    </row>
    <row r="307" spans="1:22" ht="156.75" x14ac:dyDescent="0.2">
      <c r="A307" s="22" t="s">
        <v>267</v>
      </c>
      <c r="B307" s="22" t="str">
        <f>Source!F130</f>
        <v>1.1-1-3983</v>
      </c>
      <c r="C307" s="22" t="s">
        <v>625</v>
      </c>
      <c r="D307" s="23" t="str">
        <f>Source!H130</f>
        <v>кг</v>
      </c>
      <c r="E307" s="11">
        <f>Source!I130</f>
        <v>41.3</v>
      </c>
      <c r="F307" s="25">
        <f>Source!AK130</f>
        <v>111.69</v>
      </c>
      <c r="G307" s="36" t="s">
        <v>3</v>
      </c>
      <c r="H307" s="11">
        <f>Source!AW131</f>
        <v>1.0029999999999999</v>
      </c>
      <c r="I307" s="25">
        <f>Source!O130</f>
        <v>4612.8</v>
      </c>
      <c r="J307" s="11">
        <f>IF(Source!BC131&lt;&gt; 0, Source!BC131, 1)</f>
        <v>4.55</v>
      </c>
      <c r="K307" s="25">
        <f>Source!O131</f>
        <v>21051.21</v>
      </c>
      <c r="Q307">
        <f>Source!X130</f>
        <v>0</v>
      </c>
      <c r="R307">
        <f>Source!X131</f>
        <v>0</v>
      </c>
      <c r="S307">
        <f>Source!Y130</f>
        <v>0</v>
      </c>
      <c r="T307">
        <f>Source!Y131</f>
        <v>0</v>
      </c>
      <c r="U307">
        <f>ROUND((175/100)*ROUND(Source!R130, 2), 2)</f>
        <v>0</v>
      </c>
      <c r="V307">
        <f>ROUND((160/100)*ROUND(Source!R131, 2), 2)</f>
        <v>0</v>
      </c>
    </row>
    <row r="308" spans="1:22" ht="14.25" x14ac:dyDescent="0.2">
      <c r="A308" s="22"/>
      <c r="B308" s="22"/>
      <c r="C308" s="22" t="s">
        <v>648</v>
      </c>
      <c r="D308" s="23" t="s">
        <v>649</v>
      </c>
      <c r="E308" s="11">
        <f>Source!DN129</f>
        <v>100</v>
      </c>
      <c r="F308" s="25"/>
      <c r="G308" s="24"/>
      <c r="H308" s="11"/>
      <c r="I308" s="25">
        <f>SUM(Q301:Q307)</f>
        <v>140.26</v>
      </c>
      <c r="J308" s="11">
        <f>Source!BZ129</f>
        <v>83</v>
      </c>
      <c r="K308" s="25">
        <f>SUM(R301:R307)</f>
        <v>3538.58</v>
      </c>
    </row>
    <row r="309" spans="1:22" ht="14.25" x14ac:dyDescent="0.2">
      <c r="A309" s="22"/>
      <c r="B309" s="22"/>
      <c r="C309" s="22" t="s">
        <v>650</v>
      </c>
      <c r="D309" s="23" t="s">
        <v>649</v>
      </c>
      <c r="E309" s="11">
        <f>Source!DO129</f>
        <v>64</v>
      </c>
      <c r="F309" s="25"/>
      <c r="G309" s="24"/>
      <c r="H309" s="11"/>
      <c r="I309" s="25">
        <f>SUM(S301:S308)</f>
        <v>89.77</v>
      </c>
      <c r="J309" s="11">
        <f>Source!CA129</f>
        <v>41</v>
      </c>
      <c r="K309" s="25">
        <f>SUM(T301:T308)</f>
        <v>1747.97</v>
      </c>
    </row>
    <row r="310" spans="1:22" ht="14.25" x14ac:dyDescent="0.2">
      <c r="A310" s="22"/>
      <c r="B310" s="22"/>
      <c r="C310" s="22" t="s">
        <v>651</v>
      </c>
      <c r="D310" s="23" t="s">
        <v>649</v>
      </c>
      <c r="E310" s="11">
        <f>175</f>
        <v>175</v>
      </c>
      <c r="F310" s="25"/>
      <c r="G310" s="24"/>
      <c r="H310" s="11"/>
      <c r="I310" s="25">
        <f>SUM(U301:U309)</f>
        <v>2.42</v>
      </c>
      <c r="J310" s="11">
        <f>160</f>
        <v>160</v>
      </c>
      <c r="K310" s="25">
        <f>SUM(V301:V309)</f>
        <v>67.34</v>
      </c>
    </row>
    <row r="311" spans="1:22" ht="14.25" x14ac:dyDescent="0.2">
      <c r="A311" s="28"/>
      <c r="B311" s="28"/>
      <c r="C311" s="28" t="s">
        <v>652</v>
      </c>
      <c r="D311" s="29" t="s">
        <v>653</v>
      </c>
      <c r="E311" s="30">
        <f>Source!AQ128</f>
        <v>13.2</v>
      </c>
      <c r="F311" s="31"/>
      <c r="G311" s="32" t="str">
        <f>Source!DI128</f>
        <v>)*1,15</v>
      </c>
      <c r="H311" s="30">
        <f>Source!AV129</f>
        <v>1.0469999999999999</v>
      </c>
      <c r="I311" s="31">
        <f>Source!U128</f>
        <v>10.625999999999998</v>
      </c>
      <c r="J311" s="30"/>
      <c r="K311" s="31"/>
    </row>
    <row r="312" spans="1:22" ht="15" x14ac:dyDescent="0.25">
      <c r="A312" s="33"/>
      <c r="B312" s="33"/>
      <c r="C312" s="34" t="s">
        <v>654</v>
      </c>
      <c r="D312" s="33"/>
      <c r="E312" s="33"/>
      <c r="F312" s="33"/>
      <c r="G312" s="33"/>
      <c r="H312" s="47">
        <f>I303+I304+I306+I308+I309+I310+SUM(I307:I307)</f>
        <v>5291.3600000000006</v>
      </c>
      <c r="I312" s="47"/>
      <c r="J312" s="47">
        <f>K303+K304+K306+K308+K309+K310+SUM(K307:K307)</f>
        <v>34051.869999999995</v>
      </c>
      <c r="K312" s="47"/>
      <c r="O312" s="27">
        <f>I303+I304+I306+I308+I309+I310+SUM(I307:I307)</f>
        <v>5291.3600000000006</v>
      </c>
      <c r="P312" s="27">
        <f>K303+K304+K306+K308+K309+K310+SUM(K307:K307)</f>
        <v>34051.869999999995</v>
      </c>
    </row>
    <row r="314" spans="1:22" ht="57" x14ac:dyDescent="0.2">
      <c r="A314" s="22">
        <v>32</v>
      </c>
      <c r="B314" s="22" t="str">
        <f>Source!F132</f>
        <v>3.13-18-1</v>
      </c>
      <c r="C314" s="22" t="s">
        <v>273</v>
      </c>
      <c r="D314" s="23" t="str">
        <f>Source!H132</f>
        <v>100 м2</v>
      </c>
      <c r="E314" s="11">
        <f>Source!I132</f>
        <v>1.4999999999999999E-2</v>
      </c>
      <c r="F314" s="25"/>
      <c r="G314" s="24"/>
      <c r="H314" s="11"/>
      <c r="I314" s="25"/>
      <c r="J314" s="11"/>
      <c r="K314" s="25"/>
      <c r="Q314">
        <f>Source!X132</f>
        <v>1.8</v>
      </c>
      <c r="R314">
        <f>Source!X133</f>
        <v>45.3</v>
      </c>
      <c r="S314">
        <f>Source!Y132</f>
        <v>1.1499999999999999</v>
      </c>
      <c r="T314">
        <f>Source!Y133</f>
        <v>22.38</v>
      </c>
      <c r="U314">
        <f>ROUND((175/100)*ROUND(Source!R132, 2), 2)</f>
        <v>0.02</v>
      </c>
      <c r="V314">
        <f>ROUND((160/100)*ROUND(Source!R133, 2), 2)</f>
        <v>0.46</v>
      </c>
    </row>
    <row r="315" spans="1:22" x14ac:dyDescent="0.2">
      <c r="C315" s="35" t="str">
        <f>"Объем: "&amp;Source!I132&amp;"=1,5/"&amp;"100"</f>
        <v>Объем: 0,015=1,5/100</v>
      </c>
    </row>
    <row r="316" spans="1:22" ht="14.25" x14ac:dyDescent="0.2">
      <c r="A316" s="22"/>
      <c r="B316" s="22"/>
      <c r="C316" s="22" t="s">
        <v>645</v>
      </c>
      <c r="D316" s="23"/>
      <c r="E316" s="11"/>
      <c r="F316" s="25">
        <f>Source!AO132</f>
        <v>104.15</v>
      </c>
      <c r="G316" s="24" t="str">
        <f>Source!DG132</f>
        <v>)*1,15</v>
      </c>
      <c r="H316" s="11">
        <f>Source!AV133</f>
        <v>1.0469999999999999</v>
      </c>
      <c r="I316" s="25">
        <f>Source!S132</f>
        <v>1.8</v>
      </c>
      <c r="J316" s="11">
        <f>IF(Source!BA133&lt;&gt; 0, Source!BA133, 1)</f>
        <v>29.03</v>
      </c>
      <c r="K316" s="25">
        <f>Source!S133</f>
        <v>54.58</v>
      </c>
    </row>
    <row r="317" spans="1:22" ht="14.25" x14ac:dyDescent="0.2">
      <c r="A317" s="22"/>
      <c r="B317" s="22"/>
      <c r="C317" s="22" t="s">
        <v>646</v>
      </c>
      <c r="D317" s="23"/>
      <c r="E317" s="11"/>
      <c r="F317" s="25">
        <f>Source!AM132</f>
        <v>1.49</v>
      </c>
      <c r="G317" s="24" t="str">
        <f>Source!DE132</f>
        <v>)*1,25</v>
      </c>
      <c r="H317" s="11">
        <f>Source!AV133</f>
        <v>1.0469999999999999</v>
      </c>
      <c r="I317" s="25">
        <f>Source!Q132</f>
        <v>0.03</v>
      </c>
      <c r="J317" s="11">
        <f>IF(Source!BB133&lt;&gt; 0, Source!BB133, 1)</f>
        <v>12.72</v>
      </c>
      <c r="K317" s="25">
        <f>Source!Q133</f>
        <v>0.38</v>
      </c>
    </row>
    <row r="318" spans="1:22" ht="14.25" x14ac:dyDescent="0.2">
      <c r="A318" s="22"/>
      <c r="B318" s="22"/>
      <c r="C318" s="22" t="s">
        <v>647</v>
      </c>
      <c r="D318" s="23"/>
      <c r="E318" s="11"/>
      <c r="F318" s="25">
        <f>Source!AN132</f>
        <v>0.35</v>
      </c>
      <c r="G318" s="24" t="str">
        <f>Source!DF132</f>
        <v>)*1,25</v>
      </c>
      <c r="H318" s="11">
        <f>Source!AV133</f>
        <v>1.0469999999999999</v>
      </c>
      <c r="I318" s="26">
        <f>Source!R132</f>
        <v>0.01</v>
      </c>
      <c r="J318" s="11">
        <f>IF(Source!BS133&lt;&gt; 0, Source!BS133, 1)</f>
        <v>29.03</v>
      </c>
      <c r="K318" s="26">
        <f>Source!R133</f>
        <v>0.28999999999999998</v>
      </c>
    </row>
    <row r="319" spans="1:22" ht="14.25" x14ac:dyDescent="0.2">
      <c r="A319" s="22"/>
      <c r="B319" s="22"/>
      <c r="C319" s="22" t="s">
        <v>655</v>
      </c>
      <c r="D319" s="23"/>
      <c r="E319" s="11"/>
      <c r="F319" s="25">
        <f>Source!AL132</f>
        <v>401.12</v>
      </c>
      <c r="G319" s="24" t="str">
        <f>Source!DD132</f>
        <v/>
      </c>
      <c r="H319" s="11">
        <f>Source!AW133</f>
        <v>1</v>
      </c>
      <c r="I319" s="25">
        <f>Source!P132</f>
        <v>6.02</v>
      </c>
      <c r="J319" s="11">
        <f>IF(Source!BC133&lt;&gt; 0, Source!BC133, 1)</f>
        <v>4.32</v>
      </c>
      <c r="K319" s="25">
        <f>Source!P133</f>
        <v>26.01</v>
      </c>
    </row>
    <row r="320" spans="1:22" ht="14.25" x14ac:dyDescent="0.2">
      <c r="A320" s="22"/>
      <c r="B320" s="22"/>
      <c r="C320" s="22" t="s">
        <v>648</v>
      </c>
      <c r="D320" s="23" t="s">
        <v>649</v>
      </c>
      <c r="E320" s="11">
        <f>Source!DN133</f>
        <v>100</v>
      </c>
      <c r="F320" s="25"/>
      <c r="G320" s="24"/>
      <c r="H320" s="11"/>
      <c r="I320" s="25">
        <f>SUM(Q314:Q319)</f>
        <v>1.8</v>
      </c>
      <c r="J320" s="11">
        <f>Source!BZ133</f>
        <v>83</v>
      </c>
      <c r="K320" s="25">
        <f>SUM(R314:R319)</f>
        <v>45.3</v>
      </c>
    </row>
    <row r="321" spans="1:22" ht="14.25" x14ac:dyDescent="0.2">
      <c r="A321" s="22"/>
      <c r="B321" s="22"/>
      <c r="C321" s="22" t="s">
        <v>650</v>
      </c>
      <c r="D321" s="23" t="s">
        <v>649</v>
      </c>
      <c r="E321" s="11">
        <f>Source!DO133</f>
        <v>64</v>
      </c>
      <c r="F321" s="25"/>
      <c r="G321" s="24"/>
      <c r="H321" s="11"/>
      <c r="I321" s="25">
        <f>SUM(S314:S320)</f>
        <v>1.1499999999999999</v>
      </c>
      <c r="J321" s="11">
        <f>Source!CA133</f>
        <v>41</v>
      </c>
      <c r="K321" s="25">
        <f>SUM(T314:T320)</f>
        <v>22.38</v>
      </c>
    </row>
    <row r="322" spans="1:22" ht="14.25" x14ac:dyDescent="0.2">
      <c r="A322" s="22"/>
      <c r="B322" s="22"/>
      <c r="C322" s="22" t="s">
        <v>651</v>
      </c>
      <c r="D322" s="23" t="s">
        <v>649</v>
      </c>
      <c r="E322" s="11">
        <f>175</f>
        <v>175</v>
      </c>
      <c r="F322" s="25"/>
      <c r="G322" s="24"/>
      <c r="H322" s="11"/>
      <c r="I322" s="25">
        <f>SUM(U314:U321)</f>
        <v>0.02</v>
      </c>
      <c r="J322" s="11">
        <f>160</f>
        <v>160</v>
      </c>
      <c r="K322" s="25">
        <f>SUM(V314:V321)</f>
        <v>0.46</v>
      </c>
    </row>
    <row r="323" spans="1:22" ht="14.25" x14ac:dyDescent="0.2">
      <c r="A323" s="28"/>
      <c r="B323" s="28"/>
      <c r="C323" s="28" t="s">
        <v>652</v>
      </c>
      <c r="D323" s="29" t="s">
        <v>653</v>
      </c>
      <c r="E323" s="30">
        <f>Source!AQ132</f>
        <v>9.08</v>
      </c>
      <c r="F323" s="31"/>
      <c r="G323" s="32" t="str">
        <f>Source!DI132</f>
        <v>)*1,15</v>
      </c>
      <c r="H323" s="30">
        <f>Source!AV133</f>
        <v>1.0469999999999999</v>
      </c>
      <c r="I323" s="31">
        <f>Source!U132</f>
        <v>0.15662999999999996</v>
      </c>
      <c r="J323" s="30"/>
      <c r="K323" s="31"/>
    </row>
    <row r="324" spans="1:22" ht="15" x14ac:dyDescent="0.25">
      <c r="A324" s="33"/>
      <c r="B324" s="33"/>
      <c r="C324" s="34" t="s">
        <v>654</v>
      </c>
      <c r="D324" s="33"/>
      <c r="E324" s="33"/>
      <c r="F324" s="33"/>
      <c r="G324" s="33"/>
      <c r="H324" s="47">
        <f>I316+I317+I319+I320+I321+I322</f>
        <v>10.82</v>
      </c>
      <c r="I324" s="47"/>
      <c r="J324" s="47">
        <f>K316+K317+K319+K320+K321+K322</f>
        <v>149.11000000000001</v>
      </c>
      <c r="K324" s="47"/>
      <c r="O324" s="27">
        <f>I316+I317+I319+I320+I321+I322</f>
        <v>10.82</v>
      </c>
      <c r="P324" s="27">
        <f>K316+K317+K319+K320+K321+K322</f>
        <v>149.11000000000001</v>
      </c>
    </row>
    <row r="326" spans="1:22" ht="42.75" x14ac:dyDescent="0.2">
      <c r="A326" s="22">
        <v>33</v>
      </c>
      <c r="B326" s="22" t="str">
        <f>Source!F134</f>
        <v>6.62-39-2</v>
      </c>
      <c r="C326" s="22" t="s">
        <v>277</v>
      </c>
      <c r="D326" s="23" t="str">
        <f>Source!H134</f>
        <v>100 м2</v>
      </c>
      <c r="E326" s="11">
        <f>Source!I134</f>
        <v>1.4999999999999999E-2</v>
      </c>
      <c r="F326" s="25"/>
      <c r="G326" s="24"/>
      <c r="H326" s="11"/>
      <c r="I326" s="25"/>
      <c r="J326" s="11"/>
      <c r="K326" s="25"/>
      <c r="Q326">
        <f>Source!X134</f>
        <v>8.25</v>
      </c>
      <c r="R326">
        <f>Source!X135</f>
        <v>203.84</v>
      </c>
      <c r="S326">
        <f>Source!Y134</f>
        <v>5.28</v>
      </c>
      <c r="T326">
        <f>Source!Y135</f>
        <v>100.69</v>
      </c>
      <c r="U326">
        <f>ROUND((175/100)*ROUND(Source!R134, 2), 2)</f>
        <v>0</v>
      </c>
      <c r="V326">
        <f>ROUND((160/100)*ROUND(Source!R135, 2), 2)</f>
        <v>0</v>
      </c>
    </row>
    <row r="327" spans="1:22" x14ac:dyDescent="0.2">
      <c r="C327" s="35" t="str">
        <f>"Объем: "&amp;Source!I134&amp;"=1,5/"&amp;"100"</f>
        <v>Объем: 0,015=1,5/100</v>
      </c>
    </row>
    <row r="328" spans="1:22" ht="14.25" x14ac:dyDescent="0.2">
      <c r="A328" s="22"/>
      <c r="B328" s="22"/>
      <c r="C328" s="22" t="s">
        <v>645</v>
      </c>
      <c r="D328" s="23"/>
      <c r="E328" s="11"/>
      <c r="F328" s="25">
        <f>Source!AO134</f>
        <v>550.05999999999995</v>
      </c>
      <c r="G328" s="24" t="str">
        <f>Source!DG134</f>
        <v/>
      </c>
      <c r="H328" s="11">
        <f>Source!AV135</f>
        <v>1.0249999999999999</v>
      </c>
      <c r="I328" s="25">
        <f>Source!S134</f>
        <v>8.25</v>
      </c>
      <c r="J328" s="11">
        <f>IF(Source!BA135&lt;&gt; 0, Source!BA135, 1)</f>
        <v>29.03</v>
      </c>
      <c r="K328" s="25">
        <f>Source!S135</f>
        <v>245.59</v>
      </c>
    </row>
    <row r="329" spans="1:22" ht="14.25" x14ac:dyDescent="0.2">
      <c r="A329" s="22"/>
      <c r="B329" s="22"/>
      <c r="C329" s="22" t="s">
        <v>655</v>
      </c>
      <c r="D329" s="23"/>
      <c r="E329" s="11"/>
      <c r="F329" s="25">
        <f>Source!AL134</f>
        <v>165.36</v>
      </c>
      <c r="G329" s="24" t="str">
        <f>Source!DD134</f>
        <v/>
      </c>
      <c r="H329" s="11">
        <f>Source!AW135</f>
        <v>1</v>
      </c>
      <c r="I329" s="25">
        <f>Source!P134</f>
        <v>2.48</v>
      </c>
      <c r="J329" s="11">
        <f>IF(Source!BC135&lt;&gt; 0, Source!BC135, 1)</f>
        <v>3.11</v>
      </c>
      <c r="K329" s="25">
        <f>Source!P135</f>
        <v>7.71</v>
      </c>
    </row>
    <row r="330" spans="1:22" ht="14.25" x14ac:dyDescent="0.2">
      <c r="A330" s="22" t="s">
        <v>281</v>
      </c>
      <c r="B330" s="22" t="str">
        <f>Source!F136</f>
        <v>1.1-1-493</v>
      </c>
      <c r="C330" s="22" t="s">
        <v>283</v>
      </c>
      <c r="D330" s="23" t="str">
        <f>Source!H136</f>
        <v>т</v>
      </c>
      <c r="E330" s="11">
        <f>Source!I136</f>
        <v>-1.4999999999999999E-4</v>
      </c>
      <c r="F330" s="25">
        <f>Source!AK136</f>
        <v>16189.08</v>
      </c>
      <c r="G330" s="36" t="s">
        <v>3</v>
      </c>
      <c r="H330" s="11">
        <f>Source!AW137</f>
        <v>1</v>
      </c>
      <c r="I330" s="25">
        <f>Source!O136</f>
        <v>-2.4300000000000002</v>
      </c>
      <c r="J330" s="11">
        <f>IF(Source!BC137&lt;&gt; 0, Source!BC137, 1)</f>
        <v>2.99</v>
      </c>
      <c r="K330" s="25">
        <f>Source!O137</f>
        <v>-7.27</v>
      </c>
      <c r="Q330">
        <f>Source!X136</f>
        <v>0</v>
      </c>
      <c r="R330">
        <f>Source!X137</f>
        <v>0</v>
      </c>
      <c r="S330">
        <f>Source!Y136</f>
        <v>0</v>
      </c>
      <c r="T330">
        <f>Source!Y137</f>
        <v>0</v>
      </c>
      <c r="U330">
        <f>ROUND((175/100)*ROUND(Source!R136, 2), 2)</f>
        <v>0</v>
      </c>
      <c r="V330">
        <f>ROUND((160/100)*ROUND(Source!R137, 2), 2)</f>
        <v>0</v>
      </c>
    </row>
    <row r="331" spans="1:22" ht="28.5" x14ac:dyDescent="0.2">
      <c r="A331" s="22" t="s">
        <v>285</v>
      </c>
      <c r="B331" s="22" t="str">
        <f>Source!F138</f>
        <v>цена пост.</v>
      </c>
      <c r="C331" s="22" t="s">
        <v>286</v>
      </c>
      <c r="D331" s="23" t="str">
        <f>Source!H138</f>
        <v>кг</v>
      </c>
      <c r="E331" s="11">
        <f>Source!I138</f>
        <v>0.8</v>
      </c>
      <c r="F331" s="25">
        <f>Source!AK138</f>
        <v>0</v>
      </c>
      <c r="G331" s="36" t="s">
        <v>3</v>
      </c>
      <c r="H331" s="11">
        <f>Source!AW139</f>
        <v>1</v>
      </c>
      <c r="I331" s="25">
        <f>Source!O138</f>
        <v>0</v>
      </c>
      <c r="J331" s="11">
        <f>IF(Source!BC139&lt;&gt; 0, Source!BC139, 1)</f>
        <v>1</v>
      </c>
      <c r="K331" s="25">
        <f>Source!O139</f>
        <v>512</v>
      </c>
      <c r="Q331">
        <f>Source!X138</f>
        <v>0</v>
      </c>
      <c r="R331">
        <f>Source!X139</f>
        <v>0</v>
      </c>
      <c r="S331">
        <f>Source!Y138</f>
        <v>0</v>
      </c>
      <c r="T331">
        <f>Source!Y139</f>
        <v>0</v>
      </c>
      <c r="U331">
        <f>ROUND((175/100)*ROUND(Source!R138, 2), 2)</f>
        <v>0</v>
      </c>
      <c r="V331">
        <f>ROUND((160/100)*ROUND(Source!R139, 2), 2)</f>
        <v>0</v>
      </c>
    </row>
    <row r="332" spans="1:22" ht="14.25" x14ac:dyDescent="0.2">
      <c r="A332" s="22"/>
      <c r="B332" s="22"/>
      <c r="C332" s="22" t="s">
        <v>648</v>
      </c>
      <c r="D332" s="23" t="s">
        <v>649</v>
      </c>
      <c r="E332" s="11">
        <f>Source!DN135</f>
        <v>100</v>
      </c>
      <c r="F332" s="25"/>
      <c r="G332" s="24"/>
      <c r="H332" s="11"/>
      <c r="I332" s="25">
        <f>SUM(Q326:Q331)</f>
        <v>8.25</v>
      </c>
      <c r="J332" s="11">
        <f>Source!BZ135</f>
        <v>83</v>
      </c>
      <c r="K332" s="25">
        <f>SUM(R326:R331)</f>
        <v>203.84</v>
      </c>
    </row>
    <row r="333" spans="1:22" ht="14.25" x14ac:dyDescent="0.2">
      <c r="A333" s="22"/>
      <c r="B333" s="22"/>
      <c r="C333" s="22" t="s">
        <v>650</v>
      </c>
      <c r="D333" s="23" t="s">
        <v>649</v>
      </c>
      <c r="E333" s="11">
        <f>Source!DO135</f>
        <v>64</v>
      </c>
      <c r="F333" s="25"/>
      <c r="G333" s="24"/>
      <c r="H333" s="11"/>
      <c r="I333" s="25">
        <f>SUM(S326:S332)</f>
        <v>5.28</v>
      </c>
      <c r="J333" s="11">
        <f>Source!CA135</f>
        <v>41</v>
      </c>
      <c r="K333" s="25">
        <f>SUM(T326:T332)</f>
        <v>100.69</v>
      </c>
    </row>
    <row r="334" spans="1:22" ht="14.25" x14ac:dyDescent="0.2">
      <c r="A334" s="28"/>
      <c r="B334" s="28"/>
      <c r="C334" s="28" t="s">
        <v>652</v>
      </c>
      <c r="D334" s="29" t="s">
        <v>653</v>
      </c>
      <c r="E334" s="30">
        <f>Source!AQ134</f>
        <v>49.2</v>
      </c>
      <c r="F334" s="31"/>
      <c r="G334" s="32" t="str">
        <f>Source!DI134</f>
        <v/>
      </c>
      <c r="H334" s="30">
        <f>Source!AV135</f>
        <v>1.0249999999999999</v>
      </c>
      <c r="I334" s="31">
        <f>Source!U134</f>
        <v>0.73799999999999999</v>
      </c>
      <c r="J334" s="30"/>
      <c r="K334" s="31"/>
    </row>
    <row r="335" spans="1:22" ht="15" x14ac:dyDescent="0.25">
      <c r="A335" s="33"/>
      <c r="B335" s="33"/>
      <c r="C335" s="34" t="s">
        <v>654</v>
      </c>
      <c r="D335" s="33"/>
      <c r="E335" s="33"/>
      <c r="F335" s="33"/>
      <c r="G335" s="33"/>
      <c r="H335" s="47">
        <f>I328+I329+I332+I333+SUM(I330:I331)</f>
        <v>21.830000000000002</v>
      </c>
      <c r="I335" s="47"/>
      <c r="J335" s="47">
        <f>K328+K329+K332+K333+SUM(K330:K331)</f>
        <v>1062.56</v>
      </c>
      <c r="K335" s="47"/>
      <c r="O335" s="27">
        <f>I328+I329+I332+I333+SUM(I330:I331)</f>
        <v>21.830000000000002</v>
      </c>
      <c r="P335" s="27">
        <f>K328+K329+K332+K333+SUM(K330:K331)</f>
        <v>1062.56</v>
      </c>
    </row>
    <row r="337" spans="1:22" ht="42.75" x14ac:dyDescent="0.2">
      <c r="A337" s="22">
        <v>34</v>
      </c>
      <c r="B337" s="22" t="str">
        <f>Source!F140</f>
        <v>3.27-26-2</v>
      </c>
      <c r="C337" s="22" t="s">
        <v>289</v>
      </c>
      <c r="D337" s="23" t="str">
        <f>Source!H140</f>
        <v>100 м бортового камня</v>
      </c>
      <c r="E337" s="11">
        <f>Source!I140</f>
        <v>0.06</v>
      </c>
      <c r="F337" s="25"/>
      <c r="G337" s="24"/>
      <c r="H337" s="11"/>
      <c r="I337" s="25"/>
      <c r="J337" s="11"/>
      <c r="K337" s="25"/>
      <c r="Q337">
        <f>Source!X140</f>
        <v>85.22</v>
      </c>
      <c r="R337">
        <f>Source!X141</f>
        <v>2129.11</v>
      </c>
      <c r="S337">
        <f>Source!Y140</f>
        <v>56.64</v>
      </c>
      <c r="T337">
        <f>Source!Y141</f>
        <v>873.89</v>
      </c>
      <c r="U337">
        <f>ROUND((175/100)*ROUND(Source!R140, 2), 2)</f>
        <v>1.45</v>
      </c>
      <c r="V337">
        <f>ROUND((160/100)*ROUND(Source!R141, 2), 2)</f>
        <v>39.9</v>
      </c>
    </row>
    <row r="338" spans="1:22" x14ac:dyDescent="0.2">
      <c r="C338" s="35" t="str">
        <f>"Объем: "&amp;Source!I140&amp;"=6/"&amp;"100"</f>
        <v>Объем: 0,06=6/100</v>
      </c>
    </row>
    <row r="339" spans="1:22" ht="14.25" x14ac:dyDescent="0.2">
      <c r="A339" s="22"/>
      <c r="B339" s="22"/>
      <c r="C339" s="22" t="s">
        <v>645</v>
      </c>
      <c r="D339" s="23"/>
      <c r="E339" s="11"/>
      <c r="F339" s="25">
        <f>Source!AO140</f>
        <v>767.1</v>
      </c>
      <c r="G339" s="24" t="str">
        <f>Source!DG140</f>
        <v>)*1,15</v>
      </c>
      <c r="H339" s="11">
        <f>Source!AV141</f>
        <v>1.0469999999999999</v>
      </c>
      <c r="I339" s="25">
        <f>Source!S140</f>
        <v>52.93</v>
      </c>
      <c r="J339" s="11">
        <f>IF(Source!BA141&lt;&gt; 0, Source!BA141, 1)</f>
        <v>28.67</v>
      </c>
      <c r="K339" s="25">
        <f>Source!S141</f>
        <v>1588.89</v>
      </c>
    </row>
    <row r="340" spans="1:22" ht="14.25" x14ac:dyDescent="0.2">
      <c r="A340" s="22"/>
      <c r="B340" s="22"/>
      <c r="C340" s="22" t="s">
        <v>646</v>
      </c>
      <c r="D340" s="23"/>
      <c r="E340" s="11"/>
      <c r="F340" s="25">
        <f>Source!AM140</f>
        <v>116.47</v>
      </c>
      <c r="G340" s="24" t="str">
        <f>Source!DE140</f>
        <v>)*1,25</v>
      </c>
      <c r="H340" s="11">
        <f>Source!AV141</f>
        <v>1.0469999999999999</v>
      </c>
      <c r="I340" s="25">
        <f>Source!Q140</f>
        <v>8.74</v>
      </c>
      <c r="J340" s="11">
        <f>IF(Source!BB141&lt;&gt; 0, Source!BB141, 1)</f>
        <v>9.89</v>
      </c>
      <c r="K340" s="25">
        <f>Source!Q141</f>
        <v>90.49</v>
      </c>
    </row>
    <row r="341" spans="1:22" ht="14.25" x14ac:dyDescent="0.2">
      <c r="A341" s="22"/>
      <c r="B341" s="22"/>
      <c r="C341" s="22" t="s">
        <v>647</v>
      </c>
      <c r="D341" s="23"/>
      <c r="E341" s="11"/>
      <c r="F341" s="25">
        <f>Source!AN140</f>
        <v>11.07</v>
      </c>
      <c r="G341" s="24" t="str">
        <f>Source!DF140</f>
        <v>)*1,25</v>
      </c>
      <c r="H341" s="11">
        <f>Source!AV141</f>
        <v>1.0469999999999999</v>
      </c>
      <c r="I341" s="26">
        <f>Source!R140</f>
        <v>0.83</v>
      </c>
      <c r="J341" s="11">
        <f>IF(Source!BS141&lt;&gt; 0, Source!BS141, 1)</f>
        <v>28.67</v>
      </c>
      <c r="K341" s="26">
        <f>Source!R141</f>
        <v>24.94</v>
      </c>
    </row>
    <row r="342" spans="1:22" ht="14.25" x14ac:dyDescent="0.2">
      <c r="A342" s="22"/>
      <c r="B342" s="22"/>
      <c r="C342" s="22" t="s">
        <v>655</v>
      </c>
      <c r="D342" s="23"/>
      <c r="E342" s="11"/>
      <c r="F342" s="25">
        <f>Source!AL140</f>
        <v>4302.26</v>
      </c>
      <c r="G342" s="24" t="str">
        <f>Source!DD140</f>
        <v/>
      </c>
      <c r="H342" s="11">
        <f>Source!AW141</f>
        <v>1.006</v>
      </c>
      <c r="I342" s="25">
        <f>Source!P140</f>
        <v>258.14</v>
      </c>
      <c r="J342" s="11">
        <f>IF(Source!BC141&lt;&gt; 0, Source!BC141, 1)</f>
        <v>8.3800000000000008</v>
      </c>
      <c r="K342" s="25">
        <f>Source!P141</f>
        <v>2176.12</v>
      </c>
    </row>
    <row r="343" spans="1:22" ht="14.25" x14ac:dyDescent="0.2">
      <c r="A343" s="22"/>
      <c r="B343" s="22"/>
      <c r="C343" s="22" t="s">
        <v>648</v>
      </c>
      <c r="D343" s="23" t="s">
        <v>649</v>
      </c>
      <c r="E343" s="11">
        <f>Source!DN141</f>
        <v>161</v>
      </c>
      <c r="F343" s="25"/>
      <c r="G343" s="24"/>
      <c r="H343" s="11"/>
      <c r="I343" s="25">
        <f>SUM(Q337:Q342)</f>
        <v>85.22</v>
      </c>
      <c r="J343" s="11">
        <f>Source!BZ141</f>
        <v>134</v>
      </c>
      <c r="K343" s="25">
        <f>SUM(R337:R342)</f>
        <v>2129.11</v>
      </c>
    </row>
    <row r="344" spans="1:22" ht="14.25" x14ac:dyDescent="0.2">
      <c r="A344" s="22"/>
      <c r="B344" s="22"/>
      <c r="C344" s="22" t="s">
        <v>650</v>
      </c>
      <c r="D344" s="23" t="s">
        <v>649</v>
      </c>
      <c r="E344" s="11">
        <f>Source!DO141</f>
        <v>107</v>
      </c>
      <c r="F344" s="25"/>
      <c r="G344" s="24"/>
      <c r="H344" s="11"/>
      <c r="I344" s="25">
        <f>SUM(S337:S343)</f>
        <v>56.64</v>
      </c>
      <c r="J344" s="11">
        <f>Source!CA141</f>
        <v>55</v>
      </c>
      <c r="K344" s="25">
        <f>SUM(T337:T343)</f>
        <v>873.89</v>
      </c>
    </row>
    <row r="345" spans="1:22" ht="14.25" x14ac:dyDescent="0.2">
      <c r="A345" s="22"/>
      <c r="B345" s="22"/>
      <c r="C345" s="22" t="s">
        <v>651</v>
      </c>
      <c r="D345" s="23" t="s">
        <v>649</v>
      </c>
      <c r="E345" s="11">
        <f>175</f>
        <v>175</v>
      </c>
      <c r="F345" s="25"/>
      <c r="G345" s="24"/>
      <c r="H345" s="11"/>
      <c r="I345" s="25">
        <f>SUM(U337:U344)</f>
        <v>1.45</v>
      </c>
      <c r="J345" s="11">
        <f>160</f>
        <v>160</v>
      </c>
      <c r="K345" s="25">
        <f>SUM(V337:V344)</f>
        <v>39.9</v>
      </c>
    </row>
    <row r="346" spans="1:22" ht="14.25" x14ac:dyDescent="0.2">
      <c r="A346" s="28"/>
      <c r="B346" s="28"/>
      <c r="C346" s="28" t="s">
        <v>652</v>
      </c>
      <c r="D346" s="29" t="s">
        <v>653</v>
      </c>
      <c r="E346" s="30">
        <f>Source!AQ140</f>
        <v>69.8</v>
      </c>
      <c r="F346" s="31"/>
      <c r="G346" s="32" t="str">
        <f>Source!DI140</f>
        <v>)*1,15</v>
      </c>
      <c r="H346" s="30">
        <f>Source!AV141</f>
        <v>1.0469999999999999</v>
      </c>
      <c r="I346" s="31">
        <f>Source!U140</f>
        <v>4.8161999999999994</v>
      </c>
      <c r="J346" s="30"/>
      <c r="K346" s="31"/>
    </row>
    <row r="347" spans="1:22" ht="15" x14ac:dyDescent="0.25">
      <c r="A347" s="33"/>
      <c r="B347" s="33"/>
      <c r="C347" s="34" t="s">
        <v>654</v>
      </c>
      <c r="D347" s="33"/>
      <c r="E347" s="33"/>
      <c r="F347" s="33"/>
      <c r="G347" s="33"/>
      <c r="H347" s="47">
        <f>I339+I340+I342+I343+I344+I345</f>
        <v>463.11999999999995</v>
      </c>
      <c r="I347" s="47"/>
      <c r="J347" s="47">
        <f>K339+K340+K342+K343+K344+K345</f>
        <v>6898.4000000000005</v>
      </c>
      <c r="K347" s="47"/>
      <c r="O347" s="27">
        <f>I339+I340+I342+I343+I344+I345</f>
        <v>463.11999999999995</v>
      </c>
      <c r="P347" s="27">
        <f>K339+K340+K342+K343+K344+K345</f>
        <v>6898.4000000000005</v>
      </c>
    </row>
    <row r="349" spans="1:22" ht="57" x14ac:dyDescent="0.2">
      <c r="A349" s="22">
        <v>35</v>
      </c>
      <c r="B349" s="22" t="str">
        <f>Source!F142</f>
        <v>6.68-50-2</v>
      </c>
      <c r="C349" s="22" t="s">
        <v>296</v>
      </c>
      <c r="D349" s="23" t="str">
        <f>Source!H142</f>
        <v>100 т смеси</v>
      </c>
      <c r="E349" s="11">
        <f>Source!I142</f>
        <v>0.1128</v>
      </c>
      <c r="F349" s="25"/>
      <c r="G349" s="24"/>
      <c r="H349" s="11"/>
      <c r="I349" s="25"/>
      <c r="J349" s="11"/>
      <c r="K349" s="25"/>
      <c r="Q349">
        <f>Source!X142</f>
        <v>108.81</v>
      </c>
      <c r="R349">
        <f>Source!X143</f>
        <v>2716.83</v>
      </c>
      <c r="S349">
        <f>Source!Y142</f>
        <v>61.4</v>
      </c>
      <c r="T349">
        <f>Source!Y143</f>
        <v>968.61</v>
      </c>
      <c r="U349">
        <f>ROUND((175/100)*ROUND(Source!R142, 2), 2)</f>
        <v>64.98</v>
      </c>
      <c r="V349">
        <f>ROUND((160/100)*ROUND(Source!R143, 2), 2)</f>
        <v>1805.44</v>
      </c>
    </row>
    <row r="350" spans="1:22" x14ac:dyDescent="0.2">
      <c r="C350" s="35" t="str">
        <f>"Объем: "&amp;Source!I142&amp;"=11,28/"&amp;"100"</f>
        <v>Объем: 0,1128=11,28/100</v>
      </c>
    </row>
    <row r="351" spans="1:22" ht="14.25" x14ac:dyDescent="0.2">
      <c r="A351" s="22"/>
      <c r="B351" s="22"/>
      <c r="C351" s="22" t="s">
        <v>645</v>
      </c>
      <c r="D351" s="23"/>
      <c r="E351" s="11"/>
      <c r="F351" s="25">
        <f>Source!AO142</f>
        <v>689.05</v>
      </c>
      <c r="G351" s="24" t="str">
        <f>Source!DG142</f>
        <v/>
      </c>
      <c r="H351" s="11">
        <f>Source!AV143</f>
        <v>1.0469999999999999</v>
      </c>
      <c r="I351" s="25">
        <f>Source!S142</f>
        <v>77.72</v>
      </c>
      <c r="J351" s="11">
        <f>IF(Source!BA143&lt;&gt; 0, Source!BA143, 1)</f>
        <v>29.03</v>
      </c>
      <c r="K351" s="25">
        <f>Source!S143</f>
        <v>2362.46</v>
      </c>
    </row>
    <row r="352" spans="1:22" ht="14.25" x14ac:dyDescent="0.2">
      <c r="A352" s="22"/>
      <c r="B352" s="22"/>
      <c r="C352" s="22" t="s">
        <v>646</v>
      </c>
      <c r="D352" s="23"/>
      <c r="E352" s="11"/>
      <c r="F352" s="25">
        <f>Source!AM142</f>
        <v>3915.19</v>
      </c>
      <c r="G352" s="24" t="str">
        <f>Source!DE142</f>
        <v/>
      </c>
      <c r="H352" s="11">
        <f>Source!AV143</f>
        <v>1.0469999999999999</v>
      </c>
      <c r="I352" s="25">
        <f>Source!Q142</f>
        <v>441.63</v>
      </c>
      <c r="J352" s="11">
        <f>IF(Source!BB143&lt;&gt; 0, Source!BB143, 1)</f>
        <v>10.199999999999999</v>
      </c>
      <c r="K352" s="25">
        <f>Source!Q143</f>
        <v>4716.38</v>
      </c>
    </row>
    <row r="353" spans="1:22" ht="14.25" x14ac:dyDescent="0.2">
      <c r="A353" s="22"/>
      <c r="B353" s="22"/>
      <c r="C353" s="22" t="s">
        <v>647</v>
      </c>
      <c r="D353" s="23"/>
      <c r="E353" s="11"/>
      <c r="F353" s="25">
        <f>Source!AN142</f>
        <v>329.16</v>
      </c>
      <c r="G353" s="24" t="str">
        <f>Source!DF142</f>
        <v/>
      </c>
      <c r="H353" s="11">
        <f>Source!AV143</f>
        <v>1.0469999999999999</v>
      </c>
      <c r="I353" s="26">
        <f>Source!R142</f>
        <v>37.130000000000003</v>
      </c>
      <c r="J353" s="11">
        <f>IF(Source!BS143&lt;&gt; 0, Source!BS143, 1)</f>
        <v>29.03</v>
      </c>
      <c r="K353" s="26">
        <f>Source!R143</f>
        <v>1128.4000000000001</v>
      </c>
    </row>
    <row r="354" spans="1:22" ht="14.25" x14ac:dyDescent="0.2">
      <c r="A354" s="22"/>
      <c r="B354" s="22"/>
      <c r="C354" s="22" t="s">
        <v>655</v>
      </c>
      <c r="D354" s="23"/>
      <c r="E354" s="11"/>
      <c r="F354" s="25">
        <f>Source!AL142</f>
        <v>33.39</v>
      </c>
      <c r="G354" s="24" t="str">
        <f>Source!DD142</f>
        <v/>
      </c>
      <c r="H354" s="11">
        <f>Source!AW143</f>
        <v>1</v>
      </c>
      <c r="I354" s="25">
        <f>Source!P142</f>
        <v>3.77</v>
      </c>
      <c r="J354" s="11">
        <f>IF(Source!BC143&lt;&gt; 0, Source!BC143, 1)</f>
        <v>8.65</v>
      </c>
      <c r="K354" s="25">
        <f>Source!P143</f>
        <v>32.61</v>
      </c>
    </row>
    <row r="355" spans="1:22" ht="57" x14ac:dyDescent="0.2">
      <c r="A355" s="22" t="s">
        <v>301</v>
      </c>
      <c r="B355" s="22" t="str">
        <f>Source!F144</f>
        <v>1.3-3-28</v>
      </c>
      <c r="C355" s="22" t="s">
        <v>303</v>
      </c>
      <c r="D355" s="23" t="str">
        <f>Source!H144</f>
        <v>т</v>
      </c>
      <c r="E355" s="11">
        <f>Source!I144</f>
        <v>11.392799999999999</v>
      </c>
      <c r="F355" s="25">
        <f>Source!AK144</f>
        <v>533.63</v>
      </c>
      <c r="G355" s="36" t="s">
        <v>3</v>
      </c>
      <c r="H355" s="11">
        <f>Source!AW145</f>
        <v>1</v>
      </c>
      <c r="I355" s="25">
        <f>Source!O144</f>
        <v>6079.54</v>
      </c>
      <c r="J355" s="11">
        <f>IF(Source!BC145&lt;&gt; 0, Source!BC145, 1)</f>
        <v>9.81</v>
      </c>
      <c r="K355" s="25">
        <f>Source!O145</f>
        <v>59640.29</v>
      </c>
      <c r="Q355">
        <f>Source!X144</f>
        <v>0</v>
      </c>
      <c r="R355">
        <f>Source!X145</f>
        <v>0</v>
      </c>
      <c r="S355">
        <f>Source!Y144</f>
        <v>0</v>
      </c>
      <c r="T355">
        <f>Source!Y145</f>
        <v>0</v>
      </c>
      <c r="U355">
        <f>ROUND((175/100)*ROUND(Source!R144, 2), 2)</f>
        <v>0</v>
      </c>
      <c r="V355">
        <f>ROUND((160/100)*ROUND(Source!R145, 2), 2)</f>
        <v>0</v>
      </c>
    </row>
    <row r="356" spans="1:22" ht="14.25" x14ac:dyDescent="0.2">
      <c r="A356" s="22"/>
      <c r="B356" s="22"/>
      <c r="C356" s="22" t="s">
        <v>648</v>
      </c>
      <c r="D356" s="23" t="s">
        <v>649</v>
      </c>
      <c r="E356" s="11">
        <f>Source!DN143</f>
        <v>140</v>
      </c>
      <c r="F356" s="25"/>
      <c r="G356" s="24"/>
      <c r="H356" s="11"/>
      <c r="I356" s="25">
        <f>SUM(Q349:Q355)</f>
        <v>108.81</v>
      </c>
      <c r="J356" s="11">
        <f>Source!BZ143</f>
        <v>115</v>
      </c>
      <c r="K356" s="25">
        <f>SUM(R349:R355)</f>
        <v>2716.83</v>
      </c>
    </row>
    <row r="357" spans="1:22" ht="14.25" x14ac:dyDescent="0.2">
      <c r="A357" s="22"/>
      <c r="B357" s="22"/>
      <c r="C357" s="22" t="s">
        <v>650</v>
      </c>
      <c r="D357" s="23" t="s">
        <v>649</v>
      </c>
      <c r="E357" s="11">
        <f>Source!DO143</f>
        <v>79</v>
      </c>
      <c r="F357" s="25"/>
      <c r="G357" s="24"/>
      <c r="H357" s="11"/>
      <c r="I357" s="25">
        <f>SUM(S349:S356)</f>
        <v>61.4</v>
      </c>
      <c r="J357" s="11">
        <f>Source!CA143</f>
        <v>41</v>
      </c>
      <c r="K357" s="25">
        <f>SUM(T349:T356)</f>
        <v>968.61</v>
      </c>
    </row>
    <row r="358" spans="1:22" ht="14.25" x14ac:dyDescent="0.2">
      <c r="A358" s="22"/>
      <c r="B358" s="22"/>
      <c r="C358" s="22" t="s">
        <v>651</v>
      </c>
      <c r="D358" s="23" t="s">
        <v>649</v>
      </c>
      <c r="E358" s="11">
        <f>175</f>
        <v>175</v>
      </c>
      <c r="F358" s="25"/>
      <c r="G358" s="24"/>
      <c r="H358" s="11"/>
      <c r="I358" s="25">
        <f>SUM(U349:U357)</f>
        <v>64.98</v>
      </c>
      <c r="J358" s="11">
        <f>160</f>
        <v>160</v>
      </c>
      <c r="K358" s="25">
        <f>SUM(V349:V357)</f>
        <v>1805.44</v>
      </c>
    </row>
    <row r="359" spans="1:22" ht="14.25" x14ac:dyDescent="0.2">
      <c r="A359" s="28"/>
      <c r="B359" s="28"/>
      <c r="C359" s="28" t="s">
        <v>652</v>
      </c>
      <c r="D359" s="29" t="s">
        <v>653</v>
      </c>
      <c r="E359" s="30">
        <f>Source!AQ142</f>
        <v>54.6</v>
      </c>
      <c r="F359" s="31"/>
      <c r="G359" s="32" t="str">
        <f>Source!DI142</f>
        <v/>
      </c>
      <c r="H359" s="30">
        <f>Source!AV143</f>
        <v>1.0469999999999999</v>
      </c>
      <c r="I359" s="31">
        <f>Source!U142</f>
        <v>6.1588799999999999</v>
      </c>
      <c r="J359" s="30"/>
      <c r="K359" s="31"/>
    </row>
    <row r="360" spans="1:22" ht="15" x14ac:dyDescent="0.25">
      <c r="A360" s="33"/>
      <c r="B360" s="33"/>
      <c r="C360" s="34" t="s">
        <v>654</v>
      </c>
      <c r="D360" s="33"/>
      <c r="E360" s="33"/>
      <c r="F360" s="33"/>
      <c r="G360" s="33"/>
      <c r="H360" s="47">
        <f>I351+I352+I354+I356+I357+I358+SUM(I355:I355)</f>
        <v>6837.85</v>
      </c>
      <c r="I360" s="47"/>
      <c r="J360" s="47">
        <f>K351+K352+K354+K356+K357+K358+SUM(K355:K355)</f>
        <v>72242.62</v>
      </c>
      <c r="K360" s="47"/>
      <c r="O360" s="27">
        <f>I351+I352+I354+I356+I357+I358+SUM(I355:I355)</f>
        <v>6837.85</v>
      </c>
      <c r="P360" s="27">
        <f>K351+K352+K354+K356+K357+K358+SUM(K355:K355)</f>
        <v>72242.62</v>
      </c>
    </row>
    <row r="362" spans="1:22" ht="42.75" x14ac:dyDescent="0.2">
      <c r="A362" s="22">
        <v>36</v>
      </c>
      <c r="B362" s="22" t="str">
        <f>Source!F146</f>
        <v>3.11-10-11</v>
      </c>
      <c r="C362" s="22" t="s">
        <v>307</v>
      </c>
      <c r="D362" s="23" t="str">
        <f>Source!H146</f>
        <v>100 м2 стяжки</v>
      </c>
      <c r="E362" s="11">
        <f>Source!I146</f>
        <v>0.22600000000000001</v>
      </c>
      <c r="F362" s="25"/>
      <c r="G362" s="24"/>
      <c r="H362" s="11"/>
      <c r="I362" s="25"/>
      <c r="J362" s="11"/>
      <c r="K362" s="25"/>
      <c r="Q362">
        <f>Source!X146</f>
        <v>105.81</v>
      </c>
      <c r="R362">
        <f>Source!X147</f>
        <v>2690.28</v>
      </c>
      <c r="S362">
        <f>Source!Y146</f>
        <v>71.22</v>
      </c>
      <c r="T362">
        <f>Source!Y147</f>
        <v>1267.83</v>
      </c>
      <c r="U362">
        <f>ROUND((175/100)*ROUND(Source!R146, 2), 2)</f>
        <v>3.48</v>
      </c>
      <c r="V362">
        <f>ROUND((160/100)*ROUND(Source!R147, 2), 2)</f>
        <v>97.07</v>
      </c>
    </row>
    <row r="363" spans="1:22" x14ac:dyDescent="0.2">
      <c r="C363" s="35" t="str">
        <f>"Объем: "&amp;Source!I146&amp;"=22,6/"&amp;"100"</f>
        <v>Объем: 0,226=22,6/100</v>
      </c>
    </row>
    <row r="364" spans="1:22" ht="14.25" x14ac:dyDescent="0.2">
      <c r="A364" s="22"/>
      <c r="B364" s="22"/>
      <c r="C364" s="22" t="s">
        <v>645</v>
      </c>
      <c r="D364" s="23"/>
      <c r="E364" s="11"/>
      <c r="F364" s="25">
        <f>Source!AO146</f>
        <v>391.47</v>
      </c>
      <c r="G364" s="24" t="str">
        <f>Source!DG146</f>
        <v>)*1,15</v>
      </c>
      <c r="H364" s="11">
        <f>Source!AV147</f>
        <v>1.0469999999999999</v>
      </c>
      <c r="I364" s="25">
        <f>Source!S146</f>
        <v>101.74</v>
      </c>
      <c r="J364" s="11">
        <f>IF(Source!BA147&lt;&gt; 0, Source!BA147, 1)</f>
        <v>29.03</v>
      </c>
      <c r="K364" s="25">
        <f>Source!S147</f>
        <v>3092.28</v>
      </c>
    </row>
    <row r="365" spans="1:22" ht="14.25" x14ac:dyDescent="0.2">
      <c r="A365" s="22"/>
      <c r="B365" s="22"/>
      <c r="C365" s="22" t="s">
        <v>646</v>
      </c>
      <c r="D365" s="23"/>
      <c r="E365" s="11"/>
      <c r="F365" s="25">
        <f>Source!AM146</f>
        <v>53.41</v>
      </c>
      <c r="G365" s="24" t="str">
        <f>Source!DE146</f>
        <v>)*1,25</v>
      </c>
      <c r="H365" s="11">
        <f>Source!AV147</f>
        <v>1.0469999999999999</v>
      </c>
      <c r="I365" s="25">
        <f>Source!Q146</f>
        <v>15.09</v>
      </c>
      <c r="J365" s="11">
        <f>IF(Source!BB147&lt;&gt; 0, Source!BB147, 1)</f>
        <v>9.85</v>
      </c>
      <c r="K365" s="25">
        <f>Source!Q147</f>
        <v>155.63</v>
      </c>
    </row>
    <row r="366" spans="1:22" ht="14.25" x14ac:dyDescent="0.2">
      <c r="A366" s="22"/>
      <c r="B366" s="22"/>
      <c r="C366" s="22" t="s">
        <v>647</v>
      </c>
      <c r="D366" s="23"/>
      <c r="E366" s="11"/>
      <c r="F366" s="25">
        <f>Source!AN146</f>
        <v>7.05</v>
      </c>
      <c r="G366" s="24" t="str">
        <f>Source!DF146</f>
        <v>)*1,25</v>
      </c>
      <c r="H366" s="11">
        <f>Source!AV147</f>
        <v>1.0469999999999999</v>
      </c>
      <c r="I366" s="26">
        <f>Source!R146</f>
        <v>1.99</v>
      </c>
      <c r="J366" s="11">
        <f>IF(Source!BS147&lt;&gt; 0, Source!BS147, 1)</f>
        <v>29.03</v>
      </c>
      <c r="K366" s="26">
        <f>Source!R147</f>
        <v>60.67</v>
      </c>
    </row>
    <row r="367" spans="1:22" ht="14.25" x14ac:dyDescent="0.2">
      <c r="A367" s="22"/>
      <c r="B367" s="22"/>
      <c r="C367" s="22" t="s">
        <v>655</v>
      </c>
      <c r="D367" s="23"/>
      <c r="E367" s="11"/>
      <c r="F367" s="25">
        <f>Source!AL146</f>
        <v>25.24</v>
      </c>
      <c r="G367" s="24" t="str">
        <f>Source!DD146</f>
        <v/>
      </c>
      <c r="H367" s="11">
        <f>Source!AW147</f>
        <v>1</v>
      </c>
      <c r="I367" s="25">
        <f>Source!P146</f>
        <v>5.7</v>
      </c>
      <c r="J367" s="11">
        <f>IF(Source!BC147&lt;&gt; 0, Source!BC147, 1)</f>
        <v>3.61</v>
      </c>
      <c r="K367" s="25">
        <f>Source!P147</f>
        <v>20.58</v>
      </c>
    </row>
    <row r="368" spans="1:22" ht="114" x14ac:dyDescent="0.2">
      <c r="A368" s="22" t="s">
        <v>312</v>
      </c>
      <c r="B368" s="22" t="str">
        <f>Source!F148</f>
        <v>1.1-1-3107</v>
      </c>
      <c r="C368" s="22" t="s">
        <v>314</v>
      </c>
      <c r="D368" s="23" t="str">
        <f>Source!H148</f>
        <v>кг</v>
      </c>
      <c r="E368" s="11">
        <f>Source!I148</f>
        <v>4.5199999999999996</v>
      </c>
      <c r="F368" s="25">
        <f>Source!AK148</f>
        <v>21.24</v>
      </c>
      <c r="G368" s="36" t="s">
        <v>3</v>
      </c>
      <c r="H368" s="11">
        <f>Source!AW149</f>
        <v>1</v>
      </c>
      <c r="I368" s="25">
        <f>Source!O148</f>
        <v>96</v>
      </c>
      <c r="J368" s="11">
        <f>IF(Source!BC149&lt;&gt; 0, Source!BC149, 1)</f>
        <v>3.68</v>
      </c>
      <c r="K368" s="25">
        <f>Source!O149</f>
        <v>353.28</v>
      </c>
      <c r="Q368">
        <f>Source!X148</f>
        <v>0</v>
      </c>
      <c r="R368">
        <f>Source!X149</f>
        <v>0</v>
      </c>
      <c r="S368">
        <f>Source!Y148</f>
        <v>0</v>
      </c>
      <c r="T368">
        <f>Source!Y149</f>
        <v>0</v>
      </c>
      <c r="U368">
        <f>ROUND((175/100)*ROUND(Source!R148, 2), 2)</f>
        <v>0</v>
      </c>
      <c r="V368">
        <f>ROUND((160/100)*ROUND(Source!R149, 2), 2)</f>
        <v>0</v>
      </c>
    </row>
    <row r="369" spans="1:22" ht="285" x14ac:dyDescent="0.2">
      <c r="A369" s="22" t="s">
        <v>316</v>
      </c>
      <c r="B369" s="22" t="str">
        <f>Source!F150</f>
        <v>1.3-2-179</v>
      </c>
      <c r="C369" s="22" t="s">
        <v>626</v>
      </c>
      <c r="D369" s="23" t="str">
        <f>Source!H150</f>
        <v>т</v>
      </c>
      <c r="E369" s="11">
        <f>Source!I150</f>
        <v>0.19029199999999999</v>
      </c>
      <c r="F369" s="25">
        <f>Source!AK150</f>
        <v>16698.189999999999</v>
      </c>
      <c r="G369" s="36" t="s">
        <v>3</v>
      </c>
      <c r="H369" s="11">
        <f>Source!AW151</f>
        <v>1</v>
      </c>
      <c r="I369" s="25">
        <f>Source!O150</f>
        <v>3177.53</v>
      </c>
      <c r="J369" s="11">
        <f>IF(Source!BC151&lt;&gt; 0, Source!BC151, 1)</f>
        <v>3.9</v>
      </c>
      <c r="K369" s="25">
        <f>Source!O151</f>
        <v>12392.37</v>
      </c>
      <c r="Q369">
        <f>Source!X150</f>
        <v>0</v>
      </c>
      <c r="R369">
        <f>Source!X151</f>
        <v>0</v>
      </c>
      <c r="S369">
        <f>Source!Y150</f>
        <v>0</v>
      </c>
      <c r="T369">
        <f>Source!Y151</f>
        <v>0</v>
      </c>
      <c r="U369">
        <f>ROUND((175/100)*ROUND(Source!R150, 2), 2)</f>
        <v>0</v>
      </c>
      <c r="V369">
        <f>ROUND((160/100)*ROUND(Source!R151, 2), 2)</f>
        <v>0</v>
      </c>
    </row>
    <row r="370" spans="1:22" ht="14.25" x14ac:dyDescent="0.2">
      <c r="A370" s="22"/>
      <c r="B370" s="22"/>
      <c r="C370" s="22" t="s">
        <v>648</v>
      </c>
      <c r="D370" s="23" t="s">
        <v>649</v>
      </c>
      <c r="E370" s="11">
        <f>Source!DN147</f>
        <v>104</v>
      </c>
      <c r="F370" s="25"/>
      <c r="G370" s="24"/>
      <c r="H370" s="11"/>
      <c r="I370" s="25">
        <f>SUM(Q362:Q369)</f>
        <v>105.81</v>
      </c>
      <c r="J370" s="11">
        <f>Source!BZ147</f>
        <v>87</v>
      </c>
      <c r="K370" s="25">
        <f>SUM(R362:R369)</f>
        <v>2690.28</v>
      </c>
    </row>
    <row r="371" spans="1:22" ht="14.25" x14ac:dyDescent="0.2">
      <c r="A371" s="22"/>
      <c r="B371" s="22"/>
      <c r="C371" s="22" t="s">
        <v>650</v>
      </c>
      <c r="D371" s="23" t="s">
        <v>649</v>
      </c>
      <c r="E371" s="11">
        <f>Source!DO147</f>
        <v>70</v>
      </c>
      <c r="F371" s="25"/>
      <c r="G371" s="24"/>
      <c r="H371" s="11"/>
      <c r="I371" s="25">
        <f>SUM(S362:S370)</f>
        <v>71.22</v>
      </c>
      <c r="J371" s="11">
        <f>Source!CA147</f>
        <v>41</v>
      </c>
      <c r="K371" s="25">
        <f>SUM(T362:T370)</f>
        <v>1267.83</v>
      </c>
    </row>
    <row r="372" spans="1:22" ht="14.25" x14ac:dyDescent="0.2">
      <c r="A372" s="22"/>
      <c r="B372" s="22"/>
      <c r="C372" s="22" t="s">
        <v>651</v>
      </c>
      <c r="D372" s="23" t="s">
        <v>649</v>
      </c>
      <c r="E372" s="11">
        <f>175</f>
        <v>175</v>
      </c>
      <c r="F372" s="25"/>
      <c r="G372" s="24"/>
      <c r="H372" s="11"/>
      <c r="I372" s="25">
        <f>SUM(U362:U371)</f>
        <v>3.48</v>
      </c>
      <c r="J372" s="11">
        <f>160</f>
        <v>160</v>
      </c>
      <c r="K372" s="25">
        <f>SUM(V362:V371)</f>
        <v>97.07</v>
      </c>
    </row>
    <row r="373" spans="1:22" ht="14.25" x14ac:dyDescent="0.2">
      <c r="A373" s="28"/>
      <c r="B373" s="28"/>
      <c r="C373" s="28" t="s">
        <v>652</v>
      </c>
      <c r="D373" s="29" t="s">
        <v>653</v>
      </c>
      <c r="E373" s="30">
        <f>Source!AQ146</f>
        <v>33.020000000000003</v>
      </c>
      <c r="F373" s="31"/>
      <c r="G373" s="32" t="str">
        <f>Source!DI146</f>
        <v>)*1,15</v>
      </c>
      <c r="H373" s="30">
        <f>Source!AV147</f>
        <v>1.0469999999999999</v>
      </c>
      <c r="I373" s="31">
        <f>Source!U146</f>
        <v>8.5818980000000007</v>
      </c>
      <c r="J373" s="30"/>
      <c r="K373" s="31"/>
    </row>
    <row r="374" spans="1:22" ht="15" x14ac:dyDescent="0.25">
      <c r="A374" s="33"/>
      <c r="B374" s="33"/>
      <c r="C374" s="34" t="s">
        <v>654</v>
      </c>
      <c r="D374" s="33"/>
      <c r="E374" s="33"/>
      <c r="F374" s="33"/>
      <c r="G374" s="33"/>
      <c r="H374" s="47">
        <f>I364+I365+I367+I370+I371+I372+SUM(I368:I369)</f>
        <v>3576.57</v>
      </c>
      <c r="I374" s="47"/>
      <c r="J374" s="47">
        <f>K364+K365+K367+K370+K371+K372+SUM(K368:K369)</f>
        <v>20069.32</v>
      </c>
      <c r="K374" s="47"/>
      <c r="O374" s="27">
        <f>I364+I365+I367+I370+I371+I372+SUM(I368:I369)</f>
        <v>3576.57</v>
      </c>
      <c r="P374" s="27">
        <f>K364+K365+K367+K370+K371+K372+SUM(K368:K369)</f>
        <v>20069.32</v>
      </c>
    </row>
    <row r="376" spans="1:22" ht="57" x14ac:dyDescent="0.2">
      <c r="A376" s="22">
        <v>37</v>
      </c>
      <c r="B376" s="22" t="str">
        <f>Source!F152</f>
        <v>3.11-10-12</v>
      </c>
      <c r="C376" s="22" t="s">
        <v>321</v>
      </c>
      <c r="D376" s="23" t="str">
        <f>Source!H152</f>
        <v>100 м2 стяжки</v>
      </c>
      <c r="E376" s="11">
        <f>Source!I152</f>
        <v>0.22600000000000001</v>
      </c>
      <c r="F376" s="25"/>
      <c r="G376" s="24"/>
      <c r="H376" s="11"/>
      <c r="I376" s="25"/>
      <c r="J376" s="11"/>
      <c r="K376" s="25"/>
      <c r="Q376">
        <f>Source!X152</f>
        <v>59.56</v>
      </c>
      <c r="R376">
        <f>Source!X153</f>
        <v>1514.36</v>
      </c>
      <c r="S376">
        <f>Source!Y152</f>
        <v>40.090000000000003</v>
      </c>
      <c r="T376">
        <f>Source!Y153</f>
        <v>713.66</v>
      </c>
      <c r="U376">
        <f>ROUND((175/100)*ROUND(Source!R152, 2), 2)</f>
        <v>3.55</v>
      </c>
      <c r="V376">
        <f>ROUND((160/100)*ROUND(Source!R153, 2), 2)</f>
        <v>98.93</v>
      </c>
    </row>
    <row r="377" spans="1:22" x14ac:dyDescent="0.2">
      <c r="C377" s="35" t="str">
        <f>"Объем: "&amp;Source!I152&amp;"=22,6/"&amp;"100"</f>
        <v>Объем: 0,226=22,6/100</v>
      </c>
    </row>
    <row r="378" spans="1:22" ht="28.5" x14ac:dyDescent="0.2">
      <c r="A378" s="22"/>
      <c r="B378" s="22"/>
      <c r="C378" s="22" t="s">
        <v>645</v>
      </c>
      <c r="D378" s="23"/>
      <c r="E378" s="11"/>
      <c r="F378" s="25">
        <f>Source!AO152</f>
        <v>44.07</v>
      </c>
      <c r="G378" s="24" t="str">
        <f>Source!DG152</f>
        <v>)*1,15)*5</v>
      </c>
      <c r="H378" s="11">
        <f>Source!AV153</f>
        <v>1.0469999999999999</v>
      </c>
      <c r="I378" s="25">
        <f>Source!S152</f>
        <v>57.27</v>
      </c>
      <c r="J378" s="11">
        <f>IF(Source!BA153&lt;&gt; 0, Source!BA153, 1)</f>
        <v>29.03</v>
      </c>
      <c r="K378" s="25">
        <f>Source!S153</f>
        <v>1740.64</v>
      </c>
    </row>
    <row r="379" spans="1:22" ht="28.5" x14ac:dyDescent="0.2">
      <c r="A379" s="22"/>
      <c r="B379" s="22"/>
      <c r="C379" s="22" t="s">
        <v>646</v>
      </c>
      <c r="D379" s="23"/>
      <c r="E379" s="11"/>
      <c r="F379" s="25">
        <f>Source!AM152</f>
        <v>8.33</v>
      </c>
      <c r="G379" s="24" t="str">
        <f>Source!DE152</f>
        <v>)*1,25)*5</v>
      </c>
      <c r="H379" s="11">
        <f>Source!AV153</f>
        <v>1.0469999999999999</v>
      </c>
      <c r="I379" s="25">
        <f>Source!Q152</f>
        <v>11.77</v>
      </c>
      <c r="J379" s="11">
        <f>IF(Source!BB153&lt;&gt; 0, Source!BB153, 1)</f>
        <v>10.65</v>
      </c>
      <c r="K379" s="25">
        <f>Source!Q153</f>
        <v>131.21</v>
      </c>
    </row>
    <row r="380" spans="1:22" ht="28.5" x14ac:dyDescent="0.2">
      <c r="A380" s="22"/>
      <c r="B380" s="22"/>
      <c r="C380" s="22" t="s">
        <v>647</v>
      </c>
      <c r="D380" s="23"/>
      <c r="E380" s="11"/>
      <c r="F380" s="25">
        <f>Source!AN152</f>
        <v>1.44</v>
      </c>
      <c r="G380" s="24" t="str">
        <f>Source!DF152</f>
        <v>)*1,25)*5</v>
      </c>
      <c r="H380" s="11">
        <f>Source!AV153</f>
        <v>1.0469999999999999</v>
      </c>
      <c r="I380" s="26">
        <f>Source!R152</f>
        <v>2.0299999999999998</v>
      </c>
      <c r="J380" s="11">
        <f>IF(Source!BS153&lt;&gt; 0, Source!BS153, 1)</f>
        <v>29.03</v>
      </c>
      <c r="K380" s="26">
        <f>Source!R153</f>
        <v>61.83</v>
      </c>
    </row>
    <row r="381" spans="1:22" ht="14.25" x14ac:dyDescent="0.2">
      <c r="A381" s="22"/>
      <c r="B381" s="22"/>
      <c r="C381" s="22" t="s">
        <v>655</v>
      </c>
      <c r="D381" s="23"/>
      <c r="E381" s="11"/>
      <c r="F381" s="25">
        <f>Source!AL152</f>
        <v>0.28999999999999998</v>
      </c>
      <c r="G381" s="24" t="str">
        <f>Source!DD152</f>
        <v/>
      </c>
      <c r="H381" s="11">
        <f>Source!AW153</f>
        <v>1</v>
      </c>
      <c r="I381" s="25">
        <f>Source!P152</f>
        <v>7.0000000000000007E-2</v>
      </c>
      <c r="J381" s="11">
        <f>IF(Source!BC153&lt;&gt; 0, Source!BC153, 1)</f>
        <v>5.9</v>
      </c>
      <c r="K381" s="25">
        <f>Source!P153</f>
        <v>0.41</v>
      </c>
    </row>
    <row r="382" spans="1:22" ht="285" x14ac:dyDescent="0.2">
      <c r="A382" s="22" t="s">
        <v>325</v>
      </c>
      <c r="B382" s="22" t="str">
        <f>Source!F154</f>
        <v>1.3-2-179</v>
      </c>
      <c r="C382" s="22" t="s">
        <v>626</v>
      </c>
      <c r="D382" s="23" t="str">
        <f>Source!H154</f>
        <v>т</v>
      </c>
      <c r="E382" s="11">
        <f>Source!I154</f>
        <v>0.18984000000000001</v>
      </c>
      <c r="F382" s="25">
        <f>Source!AK154</f>
        <v>16698.189999999999</v>
      </c>
      <c r="G382" s="36" t="s">
        <v>658</v>
      </c>
      <c r="H382" s="11">
        <f>Source!AW155</f>
        <v>1</v>
      </c>
      <c r="I382" s="25">
        <f>Source!O154</f>
        <v>3169.98</v>
      </c>
      <c r="J382" s="11">
        <f>IF(Source!BC155&lt;&gt; 0, Source!BC155, 1)</f>
        <v>3.9</v>
      </c>
      <c r="K382" s="25">
        <f>Source!O155</f>
        <v>12362.92</v>
      </c>
      <c r="Q382">
        <f>Source!X154</f>
        <v>0</v>
      </c>
      <c r="R382">
        <f>Source!X155</f>
        <v>0</v>
      </c>
      <c r="S382">
        <f>Source!Y154</f>
        <v>0</v>
      </c>
      <c r="T382">
        <f>Source!Y155</f>
        <v>0</v>
      </c>
      <c r="U382">
        <f>ROUND((175/100)*ROUND(Source!R154, 2), 2)</f>
        <v>0</v>
      </c>
      <c r="V382">
        <f>ROUND((160/100)*ROUND(Source!R155, 2), 2)</f>
        <v>0</v>
      </c>
    </row>
    <row r="383" spans="1:22" ht="14.25" x14ac:dyDescent="0.2">
      <c r="A383" s="22"/>
      <c r="B383" s="22"/>
      <c r="C383" s="22" t="s">
        <v>648</v>
      </c>
      <c r="D383" s="23" t="s">
        <v>649</v>
      </c>
      <c r="E383" s="11">
        <f>Source!DN153</f>
        <v>104</v>
      </c>
      <c r="F383" s="25"/>
      <c r="G383" s="24"/>
      <c r="H383" s="11"/>
      <c r="I383" s="25">
        <f>SUM(Q376:Q382)</f>
        <v>59.56</v>
      </c>
      <c r="J383" s="11">
        <f>Source!BZ153</f>
        <v>87</v>
      </c>
      <c r="K383" s="25">
        <f>SUM(R376:R382)</f>
        <v>1514.36</v>
      </c>
    </row>
    <row r="384" spans="1:22" ht="14.25" x14ac:dyDescent="0.2">
      <c r="A384" s="22"/>
      <c r="B384" s="22"/>
      <c r="C384" s="22" t="s">
        <v>650</v>
      </c>
      <c r="D384" s="23" t="s">
        <v>649</v>
      </c>
      <c r="E384" s="11">
        <f>Source!DO153</f>
        <v>70</v>
      </c>
      <c r="F384" s="25"/>
      <c r="G384" s="24"/>
      <c r="H384" s="11"/>
      <c r="I384" s="25">
        <f>SUM(S376:S383)</f>
        <v>40.090000000000003</v>
      </c>
      <c r="J384" s="11">
        <f>Source!CA153</f>
        <v>41</v>
      </c>
      <c r="K384" s="25">
        <f>SUM(T376:T383)</f>
        <v>713.66</v>
      </c>
    </row>
    <row r="385" spans="1:22" ht="14.25" x14ac:dyDescent="0.2">
      <c r="A385" s="22"/>
      <c r="B385" s="22"/>
      <c r="C385" s="22" t="s">
        <v>651</v>
      </c>
      <c r="D385" s="23" t="s">
        <v>649</v>
      </c>
      <c r="E385" s="11">
        <f>175</f>
        <v>175</v>
      </c>
      <c r="F385" s="25"/>
      <c r="G385" s="24"/>
      <c r="H385" s="11"/>
      <c r="I385" s="25">
        <f>SUM(U376:U384)</f>
        <v>3.55</v>
      </c>
      <c r="J385" s="11">
        <f>160</f>
        <v>160</v>
      </c>
      <c r="K385" s="25">
        <f>SUM(V376:V384)</f>
        <v>98.93</v>
      </c>
    </row>
    <row r="386" spans="1:22" ht="28.5" x14ac:dyDescent="0.2">
      <c r="A386" s="28"/>
      <c r="B386" s="28"/>
      <c r="C386" s="28" t="s">
        <v>652</v>
      </c>
      <c r="D386" s="29" t="s">
        <v>653</v>
      </c>
      <c r="E386" s="30">
        <f>Source!AQ152</f>
        <v>3.44</v>
      </c>
      <c r="F386" s="31"/>
      <c r="G386" s="32" t="str">
        <f>Source!DI152</f>
        <v>)*1,15)*5</v>
      </c>
      <c r="H386" s="30">
        <f>Source!AV153</f>
        <v>1.0469999999999999</v>
      </c>
      <c r="I386" s="31">
        <f>Source!U152</f>
        <v>4.4702799999999998</v>
      </c>
      <c r="J386" s="30"/>
      <c r="K386" s="31"/>
    </row>
    <row r="387" spans="1:22" ht="15" x14ac:dyDescent="0.25">
      <c r="A387" s="33"/>
      <c r="B387" s="33"/>
      <c r="C387" s="34" t="s">
        <v>654</v>
      </c>
      <c r="D387" s="33"/>
      <c r="E387" s="33"/>
      <c r="F387" s="33"/>
      <c r="G387" s="33"/>
      <c r="H387" s="47">
        <f>I378+I379+I381+I383+I384+I385+SUM(I382:I382)</f>
        <v>3342.29</v>
      </c>
      <c r="I387" s="47"/>
      <c r="J387" s="47">
        <f>K378+K379+K381+K383+K384+K385+SUM(K382:K382)</f>
        <v>16562.13</v>
      </c>
      <c r="K387" s="47"/>
      <c r="O387" s="27">
        <f>I378+I379+I381+I383+I384+I385+SUM(I382:I382)</f>
        <v>3342.29</v>
      </c>
      <c r="P387" s="27">
        <f>K378+K379+K381+K383+K384+K385+SUM(K382:K382)</f>
        <v>16562.13</v>
      </c>
    </row>
    <row r="389" spans="1:22" ht="28.5" x14ac:dyDescent="0.2">
      <c r="A389" s="22">
        <v>38</v>
      </c>
      <c r="B389" s="22" t="str">
        <f>Source!F156</f>
        <v>3.11-10-3</v>
      </c>
      <c r="C389" s="22" t="s">
        <v>329</v>
      </c>
      <c r="D389" s="23" t="str">
        <f>Source!H156</f>
        <v>100 м2 стяжки</v>
      </c>
      <c r="E389" s="11">
        <f>Source!I156</f>
        <v>0.22600000000000001</v>
      </c>
      <c r="F389" s="25"/>
      <c r="G389" s="24"/>
      <c r="H389" s="11"/>
      <c r="I389" s="25"/>
      <c r="J389" s="11"/>
      <c r="K389" s="25"/>
      <c r="Q389">
        <f>Source!X156</f>
        <v>81.209999999999994</v>
      </c>
      <c r="R389">
        <f>Source!X157</f>
        <v>2064.94</v>
      </c>
      <c r="S389">
        <f>Source!Y156</f>
        <v>54.66</v>
      </c>
      <c r="T389">
        <f>Source!Y157</f>
        <v>973.13</v>
      </c>
      <c r="U389">
        <f>ROUND((175/100)*ROUND(Source!R156, 2), 2)</f>
        <v>0</v>
      </c>
      <c r="V389">
        <f>ROUND((160/100)*ROUND(Source!R157, 2), 2)</f>
        <v>0</v>
      </c>
    </row>
    <row r="390" spans="1:22" x14ac:dyDescent="0.2">
      <c r="C390" s="35" t="str">
        <f>"Объем: "&amp;Source!I156&amp;"=22,6/"&amp;"100"</f>
        <v>Объем: 0,226=22,6/100</v>
      </c>
    </row>
    <row r="391" spans="1:22" ht="14.25" x14ac:dyDescent="0.2">
      <c r="A391" s="22"/>
      <c r="B391" s="22"/>
      <c r="C391" s="22" t="s">
        <v>645</v>
      </c>
      <c r="D391" s="23"/>
      <c r="E391" s="11"/>
      <c r="F391" s="25">
        <f>Source!AO156</f>
        <v>300.47000000000003</v>
      </c>
      <c r="G391" s="24" t="str">
        <f>Source!DG156</f>
        <v>)*1,15</v>
      </c>
      <c r="H391" s="11">
        <f>Source!AV157</f>
        <v>1.0469999999999999</v>
      </c>
      <c r="I391" s="25">
        <f>Source!S156</f>
        <v>78.09</v>
      </c>
      <c r="J391" s="11">
        <f>IF(Source!BA157&lt;&gt; 0, Source!BA157, 1)</f>
        <v>29.03</v>
      </c>
      <c r="K391" s="25">
        <f>Source!S157</f>
        <v>2373.4899999999998</v>
      </c>
    </row>
    <row r="392" spans="1:22" ht="14.25" x14ac:dyDescent="0.2">
      <c r="A392" s="22"/>
      <c r="B392" s="22"/>
      <c r="C392" s="22" t="s">
        <v>646</v>
      </c>
      <c r="D392" s="23"/>
      <c r="E392" s="11"/>
      <c r="F392" s="25">
        <f>Source!AM156</f>
        <v>0.97</v>
      </c>
      <c r="G392" s="24" t="str">
        <f>Source!DE156</f>
        <v>)*1,25</v>
      </c>
      <c r="H392" s="11">
        <f>Source!AV157</f>
        <v>1.0469999999999999</v>
      </c>
      <c r="I392" s="25">
        <f>Source!Q156</f>
        <v>0.27</v>
      </c>
      <c r="J392" s="11">
        <f>IF(Source!BB157&lt;&gt; 0, Source!BB157, 1)</f>
        <v>8.27</v>
      </c>
      <c r="K392" s="25">
        <f>Source!Q157</f>
        <v>2.4</v>
      </c>
    </row>
    <row r="393" spans="1:22" ht="14.25" x14ac:dyDescent="0.2">
      <c r="A393" s="22"/>
      <c r="B393" s="22"/>
      <c r="C393" s="22" t="s">
        <v>655</v>
      </c>
      <c r="D393" s="23"/>
      <c r="E393" s="11"/>
      <c r="F393" s="25">
        <f>Source!AL156</f>
        <v>24.75</v>
      </c>
      <c r="G393" s="24" t="str">
        <f>Source!DD156</f>
        <v/>
      </c>
      <c r="H393" s="11">
        <f>Source!AW157</f>
        <v>1</v>
      </c>
      <c r="I393" s="25">
        <f>Source!P156</f>
        <v>5.59</v>
      </c>
      <c r="J393" s="11">
        <f>IF(Source!BC157&lt;&gt; 0, Source!BC157, 1)</f>
        <v>6</v>
      </c>
      <c r="K393" s="25">
        <f>Source!P157</f>
        <v>33.54</v>
      </c>
    </row>
    <row r="394" spans="1:22" ht="57" x14ac:dyDescent="0.2">
      <c r="A394" s="22" t="s">
        <v>333</v>
      </c>
      <c r="B394" s="22" t="str">
        <f>Source!F158</f>
        <v>1.3-1-60</v>
      </c>
      <c r="C394" s="22" t="s">
        <v>335</v>
      </c>
      <c r="D394" s="23" t="str">
        <f>Source!H158</f>
        <v>м3</v>
      </c>
      <c r="E394" s="11">
        <f>Source!I158</f>
        <v>0.46104000000000001</v>
      </c>
      <c r="F394" s="25">
        <f>Source!AK158</f>
        <v>811.26</v>
      </c>
      <c r="G394" s="36" t="s">
        <v>3</v>
      </c>
      <c r="H394" s="11">
        <f>Source!AW159</f>
        <v>1</v>
      </c>
      <c r="I394" s="25">
        <f>Source!O158</f>
        <v>374.02</v>
      </c>
      <c r="J394" s="11">
        <f>IF(Source!BC159&lt;&gt; 0, Source!BC159, 1)</f>
        <v>8.14</v>
      </c>
      <c r="K394" s="25">
        <f>Source!O159</f>
        <v>3044.52</v>
      </c>
      <c r="Q394">
        <f>Source!X158</f>
        <v>0</v>
      </c>
      <c r="R394">
        <f>Source!X159</f>
        <v>0</v>
      </c>
      <c r="S394">
        <f>Source!Y158</f>
        <v>0</v>
      </c>
      <c r="T394">
        <f>Source!Y159</f>
        <v>0</v>
      </c>
      <c r="U394">
        <f>ROUND((175/100)*ROUND(Source!R158, 2), 2)</f>
        <v>0</v>
      </c>
      <c r="V394">
        <f>ROUND((160/100)*ROUND(Source!R159, 2), 2)</f>
        <v>0</v>
      </c>
    </row>
    <row r="395" spans="1:22" ht="14.25" x14ac:dyDescent="0.2">
      <c r="A395" s="22"/>
      <c r="B395" s="22"/>
      <c r="C395" s="22" t="s">
        <v>648</v>
      </c>
      <c r="D395" s="23" t="s">
        <v>649</v>
      </c>
      <c r="E395" s="11">
        <f>Source!DN157</f>
        <v>104</v>
      </c>
      <c r="F395" s="25"/>
      <c r="G395" s="24"/>
      <c r="H395" s="11"/>
      <c r="I395" s="25">
        <f>SUM(Q389:Q394)</f>
        <v>81.209999999999994</v>
      </c>
      <c r="J395" s="11">
        <f>Source!BZ157</f>
        <v>87</v>
      </c>
      <c r="K395" s="25">
        <f>SUM(R389:R394)</f>
        <v>2064.94</v>
      </c>
    </row>
    <row r="396" spans="1:22" ht="14.25" x14ac:dyDescent="0.2">
      <c r="A396" s="22"/>
      <c r="B396" s="22"/>
      <c r="C396" s="22" t="s">
        <v>650</v>
      </c>
      <c r="D396" s="23" t="s">
        <v>649</v>
      </c>
      <c r="E396" s="11">
        <f>Source!DO157</f>
        <v>70</v>
      </c>
      <c r="F396" s="25"/>
      <c r="G396" s="24"/>
      <c r="H396" s="11"/>
      <c r="I396" s="25">
        <f>SUM(S389:S395)</f>
        <v>54.66</v>
      </c>
      <c r="J396" s="11">
        <f>Source!CA157</f>
        <v>41</v>
      </c>
      <c r="K396" s="25">
        <f>SUM(T389:T395)</f>
        <v>973.13</v>
      </c>
    </row>
    <row r="397" spans="1:22" ht="14.25" x14ac:dyDescent="0.2">
      <c r="A397" s="28"/>
      <c r="B397" s="28"/>
      <c r="C397" s="28" t="s">
        <v>652</v>
      </c>
      <c r="D397" s="29" t="s">
        <v>653</v>
      </c>
      <c r="E397" s="30">
        <f>Source!AQ156</f>
        <v>29.4</v>
      </c>
      <c r="F397" s="31"/>
      <c r="G397" s="32" t="str">
        <f>Source!DI156</f>
        <v>)*1,15</v>
      </c>
      <c r="H397" s="30">
        <f>Source!AV157</f>
        <v>1.0469999999999999</v>
      </c>
      <c r="I397" s="31">
        <f>Source!U156</f>
        <v>7.6410599999999995</v>
      </c>
      <c r="J397" s="30"/>
      <c r="K397" s="31"/>
    </row>
    <row r="398" spans="1:22" ht="15" x14ac:dyDescent="0.25">
      <c r="A398" s="33"/>
      <c r="B398" s="33"/>
      <c r="C398" s="34" t="s">
        <v>654</v>
      </c>
      <c r="D398" s="33"/>
      <c r="E398" s="33"/>
      <c r="F398" s="33"/>
      <c r="G398" s="33"/>
      <c r="H398" s="47">
        <f>I391+I392+I393+I395+I396+SUM(I394:I394)</f>
        <v>593.83999999999992</v>
      </c>
      <c r="I398" s="47"/>
      <c r="J398" s="47">
        <f>K391+K392+K393+K395+K396+SUM(K394:K394)</f>
        <v>8492.02</v>
      </c>
      <c r="K398" s="47"/>
      <c r="O398" s="27">
        <f>I391+I392+I393+I395+I396+SUM(I394:I394)</f>
        <v>593.83999999999992</v>
      </c>
      <c r="P398" s="27">
        <f>K391+K392+K393+K395+K396+SUM(K394:K394)</f>
        <v>8492.02</v>
      </c>
    </row>
    <row r="400" spans="1:22" ht="71.25" x14ac:dyDescent="0.2">
      <c r="A400" s="22">
        <v>39</v>
      </c>
      <c r="B400" s="22" t="str">
        <f>Source!F160</f>
        <v>3.11-10-4</v>
      </c>
      <c r="C400" s="22" t="s">
        <v>339</v>
      </c>
      <c r="D400" s="23" t="str">
        <f>Source!H160</f>
        <v>100 м2 стяжки</v>
      </c>
      <c r="E400" s="11">
        <f>Source!I160</f>
        <v>0.22600000000000001</v>
      </c>
      <c r="F400" s="25"/>
      <c r="G400" s="24"/>
      <c r="H400" s="11"/>
      <c r="I400" s="25"/>
      <c r="J400" s="11"/>
      <c r="K400" s="25"/>
      <c r="Q400">
        <f>Source!X160</f>
        <v>14.59</v>
      </c>
      <c r="R400">
        <f>Source!X161</f>
        <v>371.01</v>
      </c>
      <c r="S400">
        <f>Source!Y160</f>
        <v>9.82</v>
      </c>
      <c r="T400">
        <f>Source!Y161</f>
        <v>174.84</v>
      </c>
      <c r="U400">
        <f>ROUND((175/100)*ROUND(Source!R160, 2), 2)</f>
        <v>0</v>
      </c>
      <c r="V400">
        <f>ROUND((160/100)*ROUND(Source!R161, 2), 2)</f>
        <v>0</v>
      </c>
    </row>
    <row r="401" spans="1:22" x14ac:dyDescent="0.2">
      <c r="C401" s="35" t="str">
        <f>"Объем: "&amp;Source!I160&amp;"=22,6/"&amp;"100"</f>
        <v>Объем: 0,226=22,6/100</v>
      </c>
    </row>
    <row r="402" spans="1:22" ht="28.5" x14ac:dyDescent="0.2">
      <c r="A402" s="22"/>
      <c r="B402" s="22"/>
      <c r="C402" s="22" t="s">
        <v>645</v>
      </c>
      <c r="D402" s="23"/>
      <c r="E402" s="11"/>
      <c r="F402" s="25">
        <f>Source!AO160</f>
        <v>4.5</v>
      </c>
      <c r="G402" s="24" t="str">
        <f>Source!DG160</f>
        <v>)*1,15)*12</v>
      </c>
      <c r="H402" s="11">
        <f>Source!AV161</f>
        <v>1.0469999999999999</v>
      </c>
      <c r="I402" s="25">
        <f>Source!S160</f>
        <v>14.03</v>
      </c>
      <c r="J402" s="11">
        <f>IF(Source!BA161&lt;&gt; 0, Source!BA161, 1)</f>
        <v>29.03</v>
      </c>
      <c r="K402" s="25">
        <f>Source!S161</f>
        <v>426.45</v>
      </c>
    </row>
    <row r="403" spans="1:22" ht="28.5" x14ac:dyDescent="0.2">
      <c r="A403" s="22"/>
      <c r="B403" s="22"/>
      <c r="C403" s="22" t="s">
        <v>646</v>
      </c>
      <c r="D403" s="23"/>
      <c r="E403" s="11"/>
      <c r="F403" s="25">
        <f>Source!AM160</f>
        <v>0.48</v>
      </c>
      <c r="G403" s="24" t="str">
        <f>Source!DE160</f>
        <v>)*1,25)*12</v>
      </c>
      <c r="H403" s="11">
        <f>Source!AV161</f>
        <v>1.0469999999999999</v>
      </c>
      <c r="I403" s="25">
        <f>Source!Q160</f>
        <v>1.63</v>
      </c>
      <c r="J403" s="11">
        <f>IF(Source!BB161&lt;&gt; 0, Source!BB161, 1)</f>
        <v>8.25</v>
      </c>
      <c r="K403" s="25">
        <f>Source!Q161</f>
        <v>14.03</v>
      </c>
    </row>
    <row r="404" spans="1:22" ht="57" x14ac:dyDescent="0.2">
      <c r="A404" s="22" t="s">
        <v>343</v>
      </c>
      <c r="B404" s="22" t="str">
        <f>Source!F162</f>
        <v>1.3-1-60</v>
      </c>
      <c r="C404" s="22" t="s">
        <v>335</v>
      </c>
      <c r="D404" s="23" t="str">
        <f>Source!H162</f>
        <v>м3</v>
      </c>
      <c r="E404" s="11">
        <f>Source!I162</f>
        <v>1.3831199999999999</v>
      </c>
      <c r="F404" s="25">
        <f>Source!AK162</f>
        <v>811.26</v>
      </c>
      <c r="G404" s="36" t="s">
        <v>659</v>
      </c>
      <c r="H404" s="11">
        <f>Source!AW163</f>
        <v>1</v>
      </c>
      <c r="I404" s="25">
        <f>Source!O162</f>
        <v>1122.07</v>
      </c>
      <c r="J404" s="11">
        <f>IF(Source!BC163&lt;&gt; 0, Source!BC163, 1)</f>
        <v>8.14</v>
      </c>
      <c r="K404" s="25">
        <f>Source!O163</f>
        <v>9133.65</v>
      </c>
      <c r="Q404">
        <f>Source!X162</f>
        <v>0</v>
      </c>
      <c r="R404">
        <f>Source!X163</f>
        <v>0</v>
      </c>
      <c r="S404">
        <f>Source!Y162</f>
        <v>0</v>
      </c>
      <c r="T404">
        <f>Source!Y163</f>
        <v>0</v>
      </c>
      <c r="U404">
        <f>ROUND((175/100)*ROUND(Source!R162, 2), 2)</f>
        <v>0</v>
      </c>
      <c r="V404">
        <f>ROUND((160/100)*ROUND(Source!R163, 2), 2)</f>
        <v>0</v>
      </c>
    </row>
    <row r="405" spans="1:22" ht="14.25" x14ac:dyDescent="0.2">
      <c r="A405" s="22"/>
      <c r="B405" s="22"/>
      <c r="C405" s="22" t="s">
        <v>648</v>
      </c>
      <c r="D405" s="23" t="s">
        <v>649</v>
      </c>
      <c r="E405" s="11">
        <f>Source!DN161</f>
        <v>104</v>
      </c>
      <c r="F405" s="25"/>
      <c r="G405" s="24"/>
      <c r="H405" s="11"/>
      <c r="I405" s="25">
        <f>SUM(Q400:Q404)</f>
        <v>14.59</v>
      </c>
      <c r="J405" s="11">
        <f>Source!BZ161</f>
        <v>87</v>
      </c>
      <c r="K405" s="25">
        <f>SUM(R400:R404)</f>
        <v>371.01</v>
      </c>
    </row>
    <row r="406" spans="1:22" ht="14.25" x14ac:dyDescent="0.2">
      <c r="A406" s="22"/>
      <c r="B406" s="22"/>
      <c r="C406" s="22" t="s">
        <v>650</v>
      </c>
      <c r="D406" s="23" t="s">
        <v>649</v>
      </c>
      <c r="E406" s="11">
        <f>Source!DO161</f>
        <v>70</v>
      </c>
      <c r="F406" s="25"/>
      <c r="G406" s="24"/>
      <c r="H406" s="11"/>
      <c r="I406" s="25">
        <f>SUM(S400:S405)</f>
        <v>9.82</v>
      </c>
      <c r="J406" s="11">
        <f>Source!CA161</f>
        <v>41</v>
      </c>
      <c r="K406" s="25">
        <f>SUM(T400:T405)</f>
        <v>174.84</v>
      </c>
    </row>
    <row r="407" spans="1:22" ht="28.5" x14ac:dyDescent="0.2">
      <c r="A407" s="28"/>
      <c r="B407" s="28"/>
      <c r="C407" s="28" t="s">
        <v>652</v>
      </c>
      <c r="D407" s="29" t="s">
        <v>653</v>
      </c>
      <c r="E407" s="30">
        <f>Source!AQ160</f>
        <v>0.44</v>
      </c>
      <c r="F407" s="31"/>
      <c r="G407" s="32" t="str">
        <f>Source!DI160</f>
        <v>)*1,15)*12</v>
      </c>
      <c r="H407" s="30">
        <f>Source!AV161</f>
        <v>1.0469999999999999</v>
      </c>
      <c r="I407" s="31">
        <f>Source!U160</f>
        <v>1.3722720000000002</v>
      </c>
      <c r="J407" s="30"/>
      <c r="K407" s="31"/>
    </row>
    <row r="408" spans="1:22" ht="15" x14ac:dyDescent="0.25">
      <c r="A408" s="33"/>
      <c r="B408" s="33"/>
      <c r="C408" s="34" t="s">
        <v>654</v>
      </c>
      <c r="D408" s="33"/>
      <c r="E408" s="33"/>
      <c r="F408" s="33"/>
      <c r="G408" s="33"/>
      <c r="H408" s="47">
        <f>I402+I403+I405+I406+SUM(I404:I404)</f>
        <v>1162.1399999999999</v>
      </c>
      <c r="I408" s="47"/>
      <c r="J408" s="47">
        <f>K402+K403+K405+K406+SUM(K404:K404)</f>
        <v>10119.98</v>
      </c>
      <c r="K408" s="47"/>
      <c r="O408" s="27">
        <f>I402+I403+I405+I406+SUM(I404:I404)</f>
        <v>1162.1399999999999</v>
      </c>
      <c r="P408" s="27">
        <f>K402+K403+K405+K406+SUM(K404:K404)</f>
        <v>10119.98</v>
      </c>
    </row>
    <row r="410" spans="1:22" ht="42.75" x14ac:dyDescent="0.2">
      <c r="A410" s="22">
        <v>40</v>
      </c>
      <c r="B410" s="22" t="str">
        <f>Source!F164</f>
        <v>3.13-10-2</v>
      </c>
      <c r="C410" s="22" t="s">
        <v>347</v>
      </c>
      <c r="D410" s="23" t="str">
        <f>Source!H164</f>
        <v>100 м2</v>
      </c>
      <c r="E410" s="11">
        <f>Source!I164</f>
        <v>0.22600000000000001</v>
      </c>
      <c r="F410" s="25"/>
      <c r="G410" s="24"/>
      <c r="H410" s="11"/>
      <c r="I410" s="25"/>
      <c r="J410" s="11"/>
      <c r="K410" s="25"/>
      <c r="Q410">
        <f>Source!X164</f>
        <v>19.920000000000002</v>
      </c>
      <c r="R410">
        <f>Source!X165</f>
        <v>502.38</v>
      </c>
      <c r="S410">
        <f>Source!Y164</f>
        <v>12.75</v>
      </c>
      <c r="T410">
        <f>Source!Y165</f>
        <v>248.16</v>
      </c>
      <c r="U410">
        <f>ROUND((175/100)*ROUND(Source!R164, 2), 2)</f>
        <v>0.56000000000000005</v>
      </c>
      <c r="V410">
        <f>ROUND((160/100)*ROUND(Source!R165, 2), 2)</f>
        <v>15.33</v>
      </c>
    </row>
    <row r="411" spans="1:22" x14ac:dyDescent="0.2">
      <c r="C411" s="35" t="str">
        <f>"Объем: "&amp;Source!I164&amp;"=22,6/"&amp;"100"</f>
        <v>Объем: 0,226=22,6/100</v>
      </c>
    </row>
    <row r="412" spans="1:22" ht="28.5" x14ac:dyDescent="0.2">
      <c r="A412" s="22"/>
      <c r="B412" s="22"/>
      <c r="C412" s="22" t="s">
        <v>645</v>
      </c>
      <c r="D412" s="23"/>
      <c r="E412" s="11"/>
      <c r="F412" s="25">
        <f>Source!AO164</f>
        <v>38.32</v>
      </c>
      <c r="G412" s="24" t="str">
        <f>Source!DG164</f>
        <v>)*1,15)*2</v>
      </c>
      <c r="H412" s="11">
        <f>Source!AV165</f>
        <v>1.0469999999999999</v>
      </c>
      <c r="I412" s="25">
        <f>Source!S164</f>
        <v>19.920000000000002</v>
      </c>
      <c r="J412" s="11">
        <f>IF(Source!BA165&lt;&gt; 0, Source!BA165, 1)</f>
        <v>29.03</v>
      </c>
      <c r="K412" s="25">
        <f>Source!S165</f>
        <v>605.28</v>
      </c>
    </row>
    <row r="413" spans="1:22" ht="28.5" x14ac:dyDescent="0.2">
      <c r="A413" s="22"/>
      <c r="B413" s="22"/>
      <c r="C413" s="22" t="s">
        <v>646</v>
      </c>
      <c r="D413" s="23"/>
      <c r="E413" s="11"/>
      <c r="F413" s="25">
        <f>Source!AM164</f>
        <v>8.99</v>
      </c>
      <c r="G413" s="24" t="str">
        <f>Source!DE164</f>
        <v>)*1,25)*2</v>
      </c>
      <c r="H413" s="11">
        <f>Source!AV165</f>
        <v>1.0469999999999999</v>
      </c>
      <c r="I413" s="25">
        <f>Source!Q164</f>
        <v>5.08</v>
      </c>
      <c r="J413" s="11">
        <f>IF(Source!BB165&lt;&gt; 0, Source!BB165, 1)</f>
        <v>9.1199999999999992</v>
      </c>
      <c r="K413" s="25">
        <f>Source!Q165</f>
        <v>48.52</v>
      </c>
    </row>
    <row r="414" spans="1:22" ht="28.5" x14ac:dyDescent="0.2">
      <c r="A414" s="22"/>
      <c r="B414" s="22"/>
      <c r="C414" s="22" t="s">
        <v>647</v>
      </c>
      <c r="D414" s="23"/>
      <c r="E414" s="11"/>
      <c r="F414" s="25">
        <f>Source!AN164</f>
        <v>0.56000000000000005</v>
      </c>
      <c r="G414" s="24" t="str">
        <f>Source!DF164</f>
        <v>)*1,25)*2</v>
      </c>
      <c r="H414" s="11">
        <f>Source!AV165</f>
        <v>1.0469999999999999</v>
      </c>
      <c r="I414" s="26">
        <f>Source!R164</f>
        <v>0.32</v>
      </c>
      <c r="J414" s="11">
        <f>IF(Source!BS165&lt;&gt; 0, Source!BS165, 1)</f>
        <v>29.03</v>
      </c>
      <c r="K414" s="26">
        <f>Source!R165</f>
        <v>9.58</v>
      </c>
    </row>
    <row r="415" spans="1:22" ht="14.25" x14ac:dyDescent="0.2">
      <c r="A415" s="22"/>
      <c r="B415" s="22"/>
      <c r="C415" s="22" t="s">
        <v>655</v>
      </c>
      <c r="D415" s="23"/>
      <c r="E415" s="11"/>
      <c r="F415" s="25">
        <f>Source!AL164</f>
        <v>77.36</v>
      </c>
      <c r="G415" s="24" t="str">
        <f>Source!DD164</f>
        <v/>
      </c>
      <c r="H415" s="11">
        <f>Source!AW165</f>
        <v>1</v>
      </c>
      <c r="I415" s="25">
        <f>Source!P164</f>
        <v>17.48</v>
      </c>
      <c r="J415" s="11">
        <f>IF(Source!BC165&lt;&gt; 0, Source!BC165, 1)</f>
        <v>12</v>
      </c>
      <c r="K415" s="25">
        <f>Source!P165</f>
        <v>209.76</v>
      </c>
    </row>
    <row r="416" spans="1:22" ht="28.5" x14ac:dyDescent="0.2">
      <c r="A416" s="22" t="s">
        <v>353</v>
      </c>
      <c r="B416" s="22" t="str">
        <f>Source!F166</f>
        <v>цена пост.</v>
      </c>
      <c r="C416" s="22" t="s">
        <v>354</v>
      </c>
      <c r="D416" s="23" t="str">
        <f>Source!H166</f>
        <v>кг</v>
      </c>
      <c r="E416" s="11">
        <f>Source!I166</f>
        <v>9.9440000000000008</v>
      </c>
      <c r="F416" s="25">
        <f>Source!AK166</f>
        <v>0</v>
      </c>
      <c r="G416" s="36" t="s">
        <v>660</v>
      </c>
      <c r="H416" s="11">
        <f>Source!AW167</f>
        <v>1</v>
      </c>
      <c r="I416" s="25">
        <f>Source!O166</f>
        <v>0</v>
      </c>
      <c r="J416" s="11">
        <f>IF(Source!BC167&lt;&gt; 0, Source!BC167, 1)</f>
        <v>1</v>
      </c>
      <c r="K416" s="25">
        <f>Source!O167</f>
        <v>4773.12</v>
      </c>
      <c r="Q416">
        <f>Source!X166</f>
        <v>0</v>
      </c>
      <c r="R416">
        <f>Source!X167</f>
        <v>0</v>
      </c>
      <c r="S416">
        <f>Source!Y166</f>
        <v>0</v>
      </c>
      <c r="T416">
        <f>Source!Y167</f>
        <v>0</v>
      </c>
      <c r="U416">
        <f>ROUND((175/100)*ROUND(Source!R166, 2), 2)</f>
        <v>0</v>
      </c>
      <c r="V416">
        <f>ROUND((160/100)*ROUND(Source!R167, 2), 2)</f>
        <v>0</v>
      </c>
    </row>
    <row r="417" spans="1:32" ht="14.25" x14ac:dyDescent="0.2">
      <c r="A417" s="22"/>
      <c r="B417" s="22"/>
      <c r="C417" s="22" t="s">
        <v>648</v>
      </c>
      <c r="D417" s="23" t="s">
        <v>649</v>
      </c>
      <c r="E417" s="11">
        <f>Source!DN165</f>
        <v>100</v>
      </c>
      <c r="F417" s="25"/>
      <c r="G417" s="24"/>
      <c r="H417" s="11"/>
      <c r="I417" s="25">
        <f>SUM(Q410:Q416)</f>
        <v>19.920000000000002</v>
      </c>
      <c r="J417" s="11">
        <f>Source!BZ165</f>
        <v>83</v>
      </c>
      <c r="K417" s="25">
        <f>SUM(R410:R416)</f>
        <v>502.38</v>
      </c>
    </row>
    <row r="418" spans="1:32" ht="14.25" x14ac:dyDescent="0.2">
      <c r="A418" s="22"/>
      <c r="B418" s="22"/>
      <c r="C418" s="22" t="s">
        <v>650</v>
      </c>
      <c r="D418" s="23" t="s">
        <v>649</v>
      </c>
      <c r="E418" s="11">
        <f>Source!DO165</f>
        <v>64</v>
      </c>
      <c r="F418" s="25"/>
      <c r="G418" s="24"/>
      <c r="H418" s="11"/>
      <c r="I418" s="25">
        <f>SUM(S410:S417)</f>
        <v>12.75</v>
      </c>
      <c r="J418" s="11">
        <f>Source!CA165</f>
        <v>41</v>
      </c>
      <c r="K418" s="25">
        <f>SUM(T410:T417)</f>
        <v>248.16</v>
      </c>
    </row>
    <row r="419" spans="1:32" ht="14.25" x14ac:dyDescent="0.2">
      <c r="A419" s="22"/>
      <c r="B419" s="22"/>
      <c r="C419" s="22" t="s">
        <v>651</v>
      </c>
      <c r="D419" s="23" t="s">
        <v>649</v>
      </c>
      <c r="E419" s="11">
        <f>175</f>
        <v>175</v>
      </c>
      <c r="F419" s="25"/>
      <c r="G419" s="24"/>
      <c r="H419" s="11"/>
      <c r="I419" s="25">
        <f>SUM(U410:U418)</f>
        <v>0.56000000000000005</v>
      </c>
      <c r="J419" s="11">
        <f>160</f>
        <v>160</v>
      </c>
      <c r="K419" s="25">
        <f>SUM(V410:V418)</f>
        <v>15.33</v>
      </c>
    </row>
    <row r="420" spans="1:32" ht="28.5" x14ac:dyDescent="0.2">
      <c r="A420" s="28"/>
      <c r="B420" s="28"/>
      <c r="C420" s="28" t="s">
        <v>652</v>
      </c>
      <c r="D420" s="29" t="s">
        <v>653</v>
      </c>
      <c r="E420" s="30">
        <f>Source!AQ164</f>
        <v>3.22</v>
      </c>
      <c r="F420" s="31"/>
      <c r="G420" s="32" t="str">
        <f>Source!DI164</f>
        <v>)*1,15)*2</v>
      </c>
      <c r="H420" s="30">
        <f>Source!AV165</f>
        <v>1.0469999999999999</v>
      </c>
      <c r="I420" s="31">
        <f>Source!U164</f>
        <v>1.673756</v>
      </c>
      <c r="J420" s="30"/>
      <c r="K420" s="31"/>
    </row>
    <row r="421" spans="1:32" ht="15" x14ac:dyDescent="0.25">
      <c r="A421" s="33"/>
      <c r="B421" s="33"/>
      <c r="C421" s="34" t="s">
        <v>654</v>
      </c>
      <c r="D421" s="33"/>
      <c r="E421" s="33"/>
      <c r="F421" s="33"/>
      <c r="G421" s="33"/>
      <c r="H421" s="47">
        <f>I412+I413+I415+I417+I418+I419+SUM(I416:I416)</f>
        <v>75.710000000000008</v>
      </c>
      <c r="I421" s="47"/>
      <c r="J421" s="47">
        <f>K412+K413+K415+K417+K418+K419+SUM(K416:K416)</f>
        <v>6402.55</v>
      </c>
      <c r="K421" s="47"/>
      <c r="O421" s="27">
        <f>I412+I413+I415+I417+I418+I419+SUM(I416:I416)</f>
        <v>75.710000000000008</v>
      </c>
      <c r="P421" s="27">
        <f>K412+K413+K415+K417+K418+K419+SUM(K416:K416)</f>
        <v>6402.55</v>
      </c>
    </row>
    <row r="423" spans="1:32" ht="28.5" x14ac:dyDescent="0.2">
      <c r="A423" s="22">
        <v>41</v>
      </c>
      <c r="B423" s="22" t="str">
        <f>Source!F168</f>
        <v>3.1-53-1</v>
      </c>
      <c r="C423" s="22" t="s">
        <v>358</v>
      </c>
      <c r="D423" s="23" t="str">
        <f>Source!H168</f>
        <v>100 м3 грунта</v>
      </c>
      <c r="E423" s="11">
        <f>Source!I168</f>
        <v>0.12</v>
      </c>
      <c r="F423" s="25"/>
      <c r="G423" s="24"/>
      <c r="H423" s="11"/>
      <c r="I423" s="25"/>
      <c r="J423" s="11"/>
      <c r="K423" s="25"/>
      <c r="Q423">
        <f>Source!X168</f>
        <v>132</v>
      </c>
      <c r="R423">
        <f>Source!X169</f>
        <v>3941.48</v>
      </c>
      <c r="S423">
        <f>Source!Y168</f>
        <v>97.19</v>
      </c>
      <c r="T423">
        <f>Source!Y169</f>
        <v>2154.67</v>
      </c>
      <c r="U423">
        <f>ROUND((175/100)*ROUND(Source!R168, 2), 2)</f>
        <v>0</v>
      </c>
      <c r="V423">
        <f>ROUND((160/100)*ROUND(Source!R169, 2), 2)</f>
        <v>0</v>
      </c>
    </row>
    <row r="424" spans="1:32" x14ac:dyDescent="0.2">
      <c r="C424" s="35" t="str">
        <f>"Объем: "&amp;Source!I168&amp;"=12/"&amp;"100"</f>
        <v>Объем: 0,12=12/100</v>
      </c>
    </row>
    <row r="425" spans="1:32" ht="14.25" x14ac:dyDescent="0.2">
      <c r="A425" s="22"/>
      <c r="B425" s="22"/>
      <c r="C425" s="22" t="s">
        <v>645</v>
      </c>
      <c r="D425" s="23"/>
      <c r="E425" s="11"/>
      <c r="F425" s="25">
        <f>Source!AO168</f>
        <v>1051.1300000000001</v>
      </c>
      <c r="G425" s="24" t="str">
        <f>Source!DG168</f>
        <v>)*1,15</v>
      </c>
      <c r="H425" s="11">
        <f>Source!AV169</f>
        <v>1.248</v>
      </c>
      <c r="I425" s="25">
        <f>Source!S168</f>
        <v>145.06</v>
      </c>
      <c r="J425" s="11">
        <f>IF(Source!BA169&lt;&gt; 0, Source!BA169, 1)</f>
        <v>29.03</v>
      </c>
      <c r="K425" s="25">
        <f>Source!S169</f>
        <v>5255.3</v>
      </c>
    </row>
    <row r="426" spans="1:32" ht="14.25" x14ac:dyDescent="0.2">
      <c r="A426" s="22"/>
      <c r="B426" s="22"/>
      <c r="C426" s="22" t="s">
        <v>648</v>
      </c>
      <c r="D426" s="23" t="s">
        <v>649</v>
      </c>
      <c r="E426" s="11">
        <f>Source!DN169</f>
        <v>91</v>
      </c>
      <c r="F426" s="25"/>
      <c r="G426" s="24"/>
      <c r="H426" s="11"/>
      <c r="I426" s="25">
        <f>SUM(Q423:Q425)</f>
        <v>132</v>
      </c>
      <c r="J426" s="11">
        <f>Source!BZ169</f>
        <v>75</v>
      </c>
      <c r="K426" s="25">
        <f>SUM(R423:R425)</f>
        <v>3941.48</v>
      </c>
    </row>
    <row r="427" spans="1:32" ht="14.25" x14ac:dyDescent="0.2">
      <c r="A427" s="22"/>
      <c r="B427" s="22"/>
      <c r="C427" s="22" t="s">
        <v>650</v>
      </c>
      <c r="D427" s="23" t="s">
        <v>649</v>
      </c>
      <c r="E427" s="11">
        <f>Source!DO169</f>
        <v>67</v>
      </c>
      <c r="F427" s="25"/>
      <c r="G427" s="24"/>
      <c r="H427" s="11"/>
      <c r="I427" s="25">
        <f>SUM(S423:S426)</f>
        <v>97.19</v>
      </c>
      <c r="J427" s="11">
        <f>Source!CA169</f>
        <v>41</v>
      </c>
      <c r="K427" s="25">
        <f>SUM(T423:T426)</f>
        <v>2154.67</v>
      </c>
    </row>
    <row r="428" spans="1:32" ht="14.25" x14ac:dyDescent="0.2">
      <c r="A428" s="28"/>
      <c r="B428" s="28"/>
      <c r="C428" s="28" t="s">
        <v>652</v>
      </c>
      <c r="D428" s="29" t="s">
        <v>653</v>
      </c>
      <c r="E428" s="30">
        <f>Source!AQ168</f>
        <v>107.04</v>
      </c>
      <c r="F428" s="31"/>
      <c r="G428" s="32" t="str">
        <f>Source!DI168</f>
        <v>)*1,15</v>
      </c>
      <c r="H428" s="30">
        <f>Source!AV169</f>
        <v>1.248</v>
      </c>
      <c r="I428" s="31">
        <f>Source!U168</f>
        <v>14.771520000000001</v>
      </c>
      <c r="J428" s="30"/>
      <c r="K428" s="31"/>
    </row>
    <row r="429" spans="1:32" ht="15" x14ac:dyDescent="0.25">
      <c r="A429" s="33"/>
      <c r="B429" s="33"/>
      <c r="C429" s="34" t="s">
        <v>654</v>
      </c>
      <c r="D429" s="33"/>
      <c r="E429" s="33"/>
      <c r="F429" s="33"/>
      <c r="G429" s="33"/>
      <c r="H429" s="47">
        <f>I425+I426+I427</f>
        <v>374.25</v>
      </c>
      <c r="I429" s="47"/>
      <c r="J429" s="47">
        <f>K425+K426+K427</f>
        <v>11351.45</v>
      </c>
      <c r="K429" s="47"/>
      <c r="O429" s="27">
        <f>I425+I426+I427</f>
        <v>374.25</v>
      </c>
      <c r="P429" s="27">
        <f>K425+K426+K427</f>
        <v>11351.45</v>
      </c>
    </row>
    <row r="432" spans="1:32" ht="15" x14ac:dyDescent="0.25">
      <c r="A432" s="46" t="str">
        <f>CONCATENATE("Итого по смете: ",IF(Source!G204&lt;&gt;"Новый объект", Source!G204, ""))</f>
        <v>Итого по смете: Ремонт надземного перехода стр. 14, ул. Мосфильмовская, д. 1</v>
      </c>
      <c r="B432" s="46"/>
      <c r="C432" s="46"/>
      <c r="D432" s="46"/>
      <c r="E432" s="46"/>
      <c r="F432" s="46"/>
      <c r="G432" s="46"/>
      <c r="H432" s="44">
        <f>SUM(O1:O431)</f>
        <v>114205.78</v>
      </c>
      <c r="I432" s="45"/>
      <c r="J432" s="44">
        <f>SUM(P1:P431)</f>
        <v>1595900.9600000002</v>
      </c>
      <c r="K432" s="45"/>
      <c r="AF432" s="37" t="str">
        <f>CONCATENATE("Итого по смете: ",IF(Source!G204&lt;&gt;"Новый объект", Source!G204, ""))</f>
        <v>Итого по смете: Ремонт надземного перехода стр. 14, ул. Мосфильмовская, д. 1</v>
      </c>
    </row>
    <row r="433" spans="1:11" hidden="1" x14ac:dyDescent="0.2">
      <c r="A433" t="s">
        <v>661</v>
      </c>
      <c r="I433">
        <f>SUM(W1:W432)</f>
        <v>0</v>
      </c>
      <c r="J433">
        <f>SUM(X1:X432)</f>
        <v>0</v>
      </c>
    </row>
    <row r="434" spans="1:11" hidden="1" x14ac:dyDescent="0.2">
      <c r="A434" t="s">
        <v>662</v>
      </c>
      <c r="I434">
        <f>SUM(Y1:Y433)</f>
        <v>0</v>
      </c>
      <c r="J434">
        <f>SUM(Z1:Z433)</f>
        <v>0</v>
      </c>
    </row>
    <row r="435" spans="1:11" ht="14.25" x14ac:dyDescent="0.2">
      <c r="C435" s="42" t="str">
        <f>Source!H234</f>
        <v>НДС 20%</v>
      </c>
      <c r="D435" s="42"/>
      <c r="E435" s="42"/>
      <c r="F435" s="42"/>
      <c r="G435" s="42"/>
      <c r="H435" s="43">
        <f>Source!F234</f>
        <v>22812.46</v>
      </c>
      <c r="I435" s="43"/>
      <c r="J435" s="43">
        <f>Source!P234</f>
        <v>319180.19</v>
      </c>
      <c r="K435" s="43"/>
    </row>
    <row r="436" spans="1:11" ht="14.25" x14ac:dyDescent="0.2">
      <c r="C436" s="42" t="str">
        <f>Source!H235</f>
        <v>Итого с НДС</v>
      </c>
      <c r="D436" s="42"/>
      <c r="E436" s="42"/>
      <c r="F436" s="42"/>
      <c r="G436" s="42"/>
      <c r="H436" s="43">
        <f>Source!F235</f>
        <v>136874.76999999999</v>
      </c>
      <c r="I436" s="43"/>
      <c r="J436" s="43">
        <f>Source!P235</f>
        <v>1915081.15</v>
      </c>
      <c r="K436" s="43"/>
    </row>
    <row r="440" spans="1:11" ht="14.25" x14ac:dyDescent="0.2">
      <c r="A440" s="39" t="s">
        <v>664</v>
      </c>
      <c r="B440" s="39"/>
      <c r="C440" s="41" t="s">
        <v>669</v>
      </c>
      <c r="D440" s="41"/>
      <c r="E440" s="41"/>
      <c r="F440" s="41"/>
      <c r="G440" s="41"/>
      <c r="H440" s="40" t="s">
        <v>670</v>
      </c>
      <c r="I440" s="40"/>
      <c r="J440" s="40"/>
      <c r="K440" s="40"/>
    </row>
    <row r="441" spans="1:11" ht="14.25" x14ac:dyDescent="0.2">
      <c r="A441" s="12"/>
      <c r="B441" s="12"/>
      <c r="C441" s="38" t="s">
        <v>665</v>
      </c>
      <c r="D441" s="38"/>
      <c r="E441" s="38"/>
      <c r="F441" s="38"/>
      <c r="G441" s="38"/>
      <c r="H441" s="12"/>
      <c r="I441" s="12"/>
      <c r="J441" s="12"/>
      <c r="K441" s="12"/>
    </row>
    <row r="442" spans="1:11" ht="14.25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ht="14.25" x14ac:dyDescent="0.2">
      <c r="A443" s="39" t="s">
        <v>666</v>
      </c>
      <c r="B443" s="39"/>
      <c r="C443" s="41" t="s">
        <v>671</v>
      </c>
      <c r="D443" s="41"/>
      <c r="E443" s="41"/>
      <c r="F443" s="41"/>
      <c r="G443" s="41"/>
      <c r="H443" s="40" t="s">
        <v>672</v>
      </c>
      <c r="I443" s="40"/>
      <c r="J443" s="40"/>
      <c r="K443" s="40"/>
    </row>
    <row r="444" spans="1:11" ht="14.25" x14ac:dyDescent="0.2">
      <c r="A444" s="12"/>
      <c r="B444" s="12"/>
      <c r="C444" s="38" t="s">
        <v>665</v>
      </c>
      <c r="D444" s="38"/>
      <c r="E444" s="38"/>
      <c r="F444" s="38"/>
      <c r="G444" s="38"/>
      <c r="H444" s="12"/>
      <c r="I444" s="12"/>
      <c r="J444" s="12"/>
      <c r="K444" s="12"/>
    </row>
  </sheetData>
  <mergeCells count="109">
    <mergeCell ref="A3:K3"/>
    <mergeCell ref="A4:K4"/>
    <mergeCell ref="A6:K6"/>
    <mergeCell ref="A17:K17"/>
    <mergeCell ref="A21:K21"/>
    <mergeCell ref="J30:K30"/>
    <mergeCell ref="H30:I30"/>
    <mergeCell ref="J36:K36"/>
    <mergeCell ref="H36:I36"/>
    <mergeCell ref="E13:H13"/>
    <mergeCell ref="E14:H14"/>
    <mergeCell ref="A7:K7"/>
    <mergeCell ref="A9:K9"/>
    <mergeCell ref="E12:H12"/>
    <mergeCell ref="J61:K61"/>
    <mergeCell ref="H61:I61"/>
    <mergeCell ref="J65:K65"/>
    <mergeCell ref="H65:I65"/>
    <mergeCell ref="J69:K69"/>
    <mergeCell ref="H69:I69"/>
    <mergeCell ref="J40:K40"/>
    <mergeCell ref="H40:I40"/>
    <mergeCell ref="J44:K44"/>
    <mergeCell ref="H44:I44"/>
    <mergeCell ref="J55:K55"/>
    <mergeCell ref="H55:I55"/>
    <mergeCell ref="J98:K98"/>
    <mergeCell ref="H98:I98"/>
    <mergeCell ref="J102:K102"/>
    <mergeCell ref="H102:I102"/>
    <mergeCell ref="J113:K113"/>
    <mergeCell ref="H113:I113"/>
    <mergeCell ref="J80:K80"/>
    <mergeCell ref="H80:I80"/>
    <mergeCell ref="J88:K88"/>
    <mergeCell ref="H88:I88"/>
    <mergeCell ref="J94:K94"/>
    <mergeCell ref="H94:I94"/>
    <mergeCell ref="J155:K155"/>
    <mergeCell ref="H155:I155"/>
    <mergeCell ref="J169:K169"/>
    <mergeCell ref="H169:I169"/>
    <mergeCell ref="J180:K180"/>
    <mergeCell ref="H180:I180"/>
    <mergeCell ref="J121:K121"/>
    <mergeCell ref="H121:I121"/>
    <mergeCell ref="J129:K129"/>
    <mergeCell ref="H129:I129"/>
    <mergeCell ref="J141:K141"/>
    <mergeCell ref="H141:I141"/>
    <mergeCell ref="J227:K227"/>
    <mergeCell ref="H227:I227"/>
    <mergeCell ref="J235:K235"/>
    <mergeCell ref="H235:I235"/>
    <mergeCell ref="J252:K252"/>
    <mergeCell ref="H252:I252"/>
    <mergeCell ref="J194:K194"/>
    <mergeCell ref="H194:I194"/>
    <mergeCell ref="J204:K204"/>
    <mergeCell ref="H204:I204"/>
    <mergeCell ref="J215:K215"/>
    <mergeCell ref="H215:I215"/>
    <mergeCell ref="J299:K299"/>
    <mergeCell ref="H299:I299"/>
    <mergeCell ref="J312:K312"/>
    <mergeCell ref="H312:I312"/>
    <mergeCell ref="J324:K324"/>
    <mergeCell ref="H324:I324"/>
    <mergeCell ref="J264:K264"/>
    <mergeCell ref="H264:I264"/>
    <mergeCell ref="J276:K276"/>
    <mergeCell ref="H276:I276"/>
    <mergeCell ref="J283:K283"/>
    <mergeCell ref="H283:I283"/>
    <mergeCell ref="J374:K374"/>
    <mergeCell ref="H374:I374"/>
    <mergeCell ref="J387:K387"/>
    <mergeCell ref="H387:I387"/>
    <mergeCell ref="J398:K398"/>
    <mergeCell ref="H398:I398"/>
    <mergeCell ref="J335:K335"/>
    <mergeCell ref="H335:I335"/>
    <mergeCell ref="J347:K347"/>
    <mergeCell ref="H347:I347"/>
    <mergeCell ref="J360:K360"/>
    <mergeCell ref="H360:I360"/>
    <mergeCell ref="J432:K432"/>
    <mergeCell ref="H432:I432"/>
    <mergeCell ref="A432:G432"/>
    <mergeCell ref="C440:G440"/>
    <mergeCell ref="J408:K408"/>
    <mergeCell ref="H408:I408"/>
    <mergeCell ref="J421:K421"/>
    <mergeCell ref="H421:I421"/>
    <mergeCell ref="J429:K429"/>
    <mergeCell ref="H429:I429"/>
    <mergeCell ref="A440:B440"/>
    <mergeCell ref="H440:K440"/>
    <mergeCell ref="C441:G441"/>
    <mergeCell ref="A443:B443"/>
    <mergeCell ref="H443:K443"/>
    <mergeCell ref="C444:G444"/>
    <mergeCell ref="C443:G443"/>
    <mergeCell ref="C435:G435"/>
    <mergeCell ref="H435:I435"/>
    <mergeCell ref="J435:K435"/>
    <mergeCell ref="C436:G436"/>
    <mergeCell ref="H436:I436"/>
    <mergeCell ref="J436:K436"/>
  </mergeCells>
  <pageMargins left="0.4" right="0.2" top="0.2" bottom="0.4" header="0.2" footer="0.2"/>
  <pageSetup paperSize="9" scale="6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8"/>
  <sheetViews>
    <sheetView workbookViewId="0">
      <selection activeCell="A244" sqref="A244:AN244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70495</v>
      </c>
      <c r="M1">
        <v>10</v>
      </c>
      <c r="N1">
        <v>11</v>
      </c>
      <c r="O1">
        <v>6</v>
      </c>
      <c r="P1">
        <v>0</v>
      </c>
      <c r="Q1">
        <v>5</v>
      </c>
    </row>
    <row r="12" spans="1:133" x14ac:dyDescent="0.2">
      <c r="A12" s="1">
        <v>1</v>
      </c>
      <c r="B12" s="1">
        <v>242</v>
      </c>
      <c r="C12" s="1">
        <v>0</v>
      </c>
      <c r="D12" s="1">
        <f>ROW(A204)</f>
        <v>204</v>
      </c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0</v>
      </c>
      <c r="R12" s="1">
        <v>167</v>
      </c>
      <c r="S12" s="1">
        <v>160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8192</v>
      </c>
      <c r="CI12" s="1" t="s">
        <v>3</v>
      </c>
      <c r="CJ12" s="1" t="s">
        <v>3</v>
      </c>
      <c r="CK12" s="1">
        <v>67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41660</v>
      </c>
      <c r="CT12" s="1">
        <v>1</v>
      </c>
      <c r="CU12" s="1">
        <v>67</v>
      </c>
      <c r="CV12" s="1"/>
      <c r="CW12" s="1"/>
      <c r="CX12" s="1"/>
      <c r="CY12" s="1">
        <v>0</v>
      </c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B204</f>
        <v>242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Ремонт надземного перехода стр. 14, ул. Мосфильмовская, д. 1</v>
      </c>
      <c r="G18" s="3" t="str">
        <f t="shared" si="0"/>
        <v>Ремонт надземного перехода стр. 14, ул. Мосфильмовская, д. 1</v>
      </c>
      <c r="H18" s="3"/>
      <c r="I18" s="3"/>
      <c r="J18" s="3"/>
      <c r="K18" s="3"/>
      <c r="L18" s="3"/>
      <c r="M18" s="3"/>
      <c r="N18" s="3"/>
      <c r="O18" s="3">
        <f t="shared" ref="O18:AT18" si="1">O204</f>
        <v>95944.639999999999</v>
      </c>
      <c r="P18" s="3">
        <f t="shared" si="1"/>
        <v>62794.61</v>
      </c>
      <c r="Q18" s="3">
        <f t="shared" si="1"/>
        <v>23978.32</v>
      </c>
      <c r="R18" s="3">
        <f t="shared" si="1"/>
        <v>1793.19</v>
      </c>
      <c r="S18" s="3">
        <f t="shared" si="1"/>
        <v>9171.7099999999991</v>
      </c>
      <c r="T18" s="3">
        <f t="shared" si="1"/>
        <v>0</v>
      </c>
      <c r="U18" s="3">
        <f t="shared" si="1"/>
        <v>807.06209450000006</v>
      </c>
      <c r="V18" s="3">
        <f t="shared" si="1"/>
        <v>0</v>
      </c>
      <c r="W18" s="3">
        <f t="shared" si="1"/>
        <v>0</v>
      </c>
      <c r="X18" s="3">
        <f t="shared" si="1"/>
        <v>8785.68</v>
      </c>
      <c r="Y18" s="3">
        <f t="shared" si="1"/>
        <v>6337.36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114062.31</v>
      </c>
      <c r="AS18" s="3">
        <f t="shared" si="1"/>
        <v>99167.08</v>
      </c>
      <c r="AT18" s="3">
        <f t="shared" si="1"/>
        <v>0</v>
      </c>
      <c r="AU18" s="3">
        <f t="shared" ref="AU18:BZ18" si="2">AU204</f>
        <v>14895.23</v>
      </c>
      <c r="AV18" s="3">
        <f t="shared" si="2"/>
        <v>62794.61</v>
      </c>
      <c r="AW18" s="3">
        <f t="shared" si="2"/>
        <v>62794.61</v>
      </c>
      <c r="AX18" s="3">
        <f t="shared" si="2"/>
        <v>0</v>
      </c>
      <c r="AY18" s="3">
        <f t="shared" si="2"/>
        <v>62794.61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CA204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DG204</f>
        <v>1167633.6299999999</v>
      </c>
      <c r="DH18" s="4">
        <f t="shared" si="4"/>
        <v>642938</v>
      </c>
      <c r="DI18" s="4">
        <f t="shared" si="4"/>
        <v>242484.68</v>
      </c>
      <c r="DJ18" s="4">
        <f t="shared" si="4"/>
        <v>55011.8</v>
      </c>
      <c r="DK18" s="4">
        <f t="shared" si="4"/>
        <v>282210.95</v>
      </c>
      <c r="DL18" s="4">
        <f t="shared" si="4"/>
        <v>0</v>
      </c>
      <c r="DM18" s="4">
        <f t="shared" si="4"/>
        <v>856.32130283550009</v>
      </c>
      <c r="DN18" s="4">
        <f t="shared" si="4"/>
        <v>0</v>
      </c>
      <c r="DO18" s="4">
        <f t="shared" si="4"/>
        <v>0</v>
      </c>
      <c r="DP18" s="4">
        <f t="shared" si="4"/>
        <v>224234.78</v>
      </c>
      <c r="DQ18" s="4">
        <f t="shared" si="4"/>
        <v>116013.68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1595900.96</v>
      </c>
      <c r="EK18" s="4">
        <f t="shared" si="4"/>
        <v>1472320.9</v>
      </c>
      <c r="EL18" s="4">
        <f t="shared" si="4"/>
        <v>0</v>
      </c>
      <c r="EM18" s="4">
        <f t="shared" ref="EM18:FR18" si="5">EM204</f>
        <v>123580.06</v>
      </c>
      <c r="EN18" s="4">
        <f t="shared" si="5"/>
        <v>642938</v>
      </c>
      <c r="EO18" s="4">
        <f t="shared" si="5"/>
        <v>642938</v>
      </c>
      <c r="EP18" s="4">
        <f t="shared" si="5"/>
        <v>0</v>
      </c>
      <c r="EQ18" s="4">
        <f t="shared" si="5"/>
        <v>642938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FS204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ROW(A171)</f>
        <v>171</v>
      </c>
      <c r="E20" s="1"/>
      <c r="F20" s="1" t="s">
        <v>4</v>
      </c>
      <c r="G20" s="1" t="s">
        <v>4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B171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Ремонт надземного перехода стр. 14, ул. Мосфильмовская, д. 1</v>
      </c>
      <c r="G22" s="3" t="str">
        <f t="shared" si="7"/>
        <v>Ремонт надземного перехода стр. 14, ул. Мосфильмовская, д. 1</v>
      </c>
      <c r="H22" s="3"/>
      <c r="I22" s="3"/>
      <c r="J22" s="3"/>
      <c r="K22" s="3"/>
      <c r="L22" s="3"/>
      <c r="M22" s="3"/>
      <c r="N22" s="3"/>
      <c r="O22" s="3">
        <f t="shared" ref="O22:AT22" si="8">O171</f>
        <v>95944.639999999999</v>
      </c>
      <c r="P22" s="3">
        <f t="shared" si="8"/>
        <v>62794.61</v>
      </c>
      <c r="Q22" s="3">
        <f t="shared" si="8"/>
        <v>23978.32</v>
      </c>
      <c r="R22" s="3">
        <f t="shared" si="8"/>
        <v>1793.19</v>
      </c>
      <c r="S22" s="3">
        <f t="shared" si="8"/>
        <v>9171.7099999999991</v>
      </c>
      <c r="T22" s="3">
        <f t="shared" si="8"/>
        <v>0</v>
      </c>
      <c r="U22" s="3">
        <f t="shared" si="8"/>
        <v>807.06209450000006</v>
      </c>
      <c r="V22" s="3">
        <f t="shared" si="8"/>
        <v>0</v>
      </c>
      <c r="W22" s="3">
        <f t="shared" si="8"/>
        <v>0</v>
      </c>
      <c r="X22" s="3">
        <f t="shared" si="8"/>
        <v>8785.68</v>
      </c>
      <c r="Y22" s="3">
        <f t="shared" si="8"/>
        <v>6337.36</v>
      </c>
      <c r="Z22" s="3">
        <f t="shared" si="8"/>
        <v>0</v>
      </c>
      <c r="AA22" s="3">
        <f t="shared" si="8"/>
        <v>0</v>
      </c>
      <c r="AB22" s="3">
        <f t="shared" si="8"/>
        <v>95944.639999999999</v>
      </c>
      <c r="AC22" s="3">
        <f t="shared" si="8"/>
        <v>62794.61</v>
      </c>
      <c r="AD22" s="3">
        <f t="shared" si="8"/>
        <v>23978.32</v>
      </c>
      <c r="AE22" s="3">
        <f t="shared" si="8"/>
        <v>1793.19</v>
      </c>
      <c r="AF22" s="3">
        <f t="shared" si="8"/>
        <v>9171.7099999999991</v>
      </c>
      <c r="AG22" s="3">
        <f t="shared" si="8"/>
        <v>0</v>
      </c>
      <c r="AH22" s="3">
        <f t="shared" si="8"/>
        <v>807.06209450000006</v>
      </c>
      <c r="AI22" s="3">
        <f t="shared" si="8"/>
        <v>0</v>
      </c>
      <c r="AJ22" s="3">
        <f t="shared" si="8"/>
        <v>0</v>
      </c>
      <c r="AK22" s="3">
        <f t="shared" si="8"/>
        <v>8785.68</v>
      </c>
      <c r="AL22" s="3">
        <f t="shared" si="8"/>
        <v>6337.36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114062.31</v>
      </c>
      <c r="AS22" s="3">
        <f t="shared" si="8"/>
        <v>99167.08</v>
      </c>
      <c r="AT22" s="3">
        <f t="shared" si="8"/>
        <v>0</v>
      </c>
      <c r="AU22" s="3">
        <f t="shared" ref="AU22:BZ22" si="9">AU171</f>
        <v>14895.23</v>
      </c>
      <c r="AV22" s="3">
        <f t="shared" si="9"/>
        <v>62794.61</v>
      </c>
      <c r="AW22" s="3">
        <f t="shared" si="9"/>
        <v>62794.61</v>
      </c>
      <c r="AX22" s="3">
        <f t="shared" si="9"/>
        <v>0</v>
      </c>
      <c r="AY22" s="3">
        <f t="shared" si="9"/>
        <v>62794.61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CA171</f>
        <v>114062.31</v>
      </c>
      <c r="CB22" s="3">
        <f t="shared" si="10"/>
        <v>99167.08</v>
      </c>
      <c r="CC22" s="3">
        <f t="shared" si="10"/>
        <v>0</v>
      </c>
      <c r="CD22" s="3">
        <f t="shared" si="10"/>
        <v>14895.23</v>
      </c>
      <c r="CE22" s="3">
        <f t="shared" si="10"/>
        <v>62794.61</v>
      </c>
      <c r="CF22" s="3">
        <f t="shared" si="10"/>
        <v>62794.61</v>
      </c>
      <c r="CG22" s="3">
        <f t="shared" si="10"/>
        <v>0</v>
      </c>
      <c r="CH22" s="3">
        <f t="shared" si="10"/>
        <v>62794.61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DG171</f>
        <v>1167633.6299999999</v>
      </c>
      <c r="DH22" s="4">
        <f t="shared" si="11"/>
        <v>642938</v>
      </c>
      <c r="DI22" s="4">
        <f t="shared" si="11"/>
        <v>242484.68</v>
      </c>
      <c r="DJ22" s="4">
        <f t="shared" si="11"/>
        <v>55011.8</v>
      </c>
      <c r="DK22" s="4">
        <f t="shared" si="11"/>
        <v>282210.95</v>
      </c>
      <c r="DL22" s="4">
        <f t="shared" si="11"/>
        <v>0</v>
      </c>
      <c r="DM22" s="4">
        <f t="shared" si="11"/>
        <v>856.32130283550009</v>
      </c>
      <c r="DN22" s="4">
        <f t="shared" si="11"/>
        <v>0</v>
      </c>
      <c r="DO22" s="4">
        <f t="shared" si="11"/>
        <v>0</v>
      </c>
      <c r="DP22" s="4">
        <f t="shared" si="11"/>
        <v>224234.78</v>
      </c>
      <c r="DQ22" s="4">
        <f t="shared" si="11"/>
        <v>116013.68</v>
      </c>
      <c r="DR22" s="4">
        <f t="shared" si="11"/>
        <v>0</v>
      </c>
      <c r="DS22" s="4">
        <f t="shared" si="11"/>
        <v>0</v>
      </c>
      <c r="DT22" s="4">
        <f t="shared" si="11"/>
        <v>1167633.6299999999</v>
      </c>
      <c r="DU22" s="4">
        <f t="shared" si="11"/>
        <v>642938</v>
      </c>
      <c r="DV22" s="4">
        <f t="shared" si="11"/>
        <v>242484.68</v>
      </c>
      <c r="DW22" s="4">
        <f t="shared" si="11"/>
        <v>55011.8</v>
      </c>
      <c r="DX22" s="4">
        <f t="shared" si="11"/>
        <v>282210.95</v>
      </c>
      <c r="DY22" s="4">
        <f t="shared" si="11"/>
        <v>0</v>
      </c>
      <c r="DZ22" s="4">
        <f t="shared" si="11"/>
        <v>856.32130283550009</v>
      </c>
      <c r="EA22" s="4">
        <f t="shared" si="11"/>
        <v>0</v>
      </c>
      <c r="EB22" s="4">
        <f t="shared" si="11"/>
        <v>0</v>
      </c>
      <c r="EC22" s="4">
        <f t="shared" si="11"/>
        <v>224234.78</v>
      </c>
      <c r="ED22" s="4">
        <f t="shared" si="11"/>
        <v>116013.68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1595900.96</v>
      </c>
      <c r="EK22" s="4">
        <f t="shared" si="11"/>
        <v>1472320.9</v>
      </c>
      <c r="EL22" s="4">
        <f t="shared" si="11"/>
        <v>0</v>
      </c>
      <c r="EM22" s="4">
        <f t="shared" ref="EM22:FR22" si="12">EM171</f>
        <v>123580.06</v>
      </c>
      <c r="EN22" s="4">
        <f t="shared" si="12"/>
        <v>642938</v>
      </c>
      <c r="EO22" s="4">
        <f t="shared" si="12"/>
        <v>642938</v>
      </c>
      <c r="EP22" s="4">
        <f t="shared" si="12"/>
        <v>0</v>
      </c>
      <c r="EQ22" s="4">
        <f t="shared" si="12"/>
        <v>642938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FS171</f>
        <v>1595900.96</v>
      </c>
      <c r="FT22" s="4">
        <f t="shared" si="13"/>
        <v>1472320.9</v>
      </c>
      <c r="FU22" s="4">
        <f t="shared" si="13"/>
        <v>0</v>
      </c>
      <c r="FV22" s="4">
        <f t="shared" si="13"/>
        <v>123580.06</v>
      </c>
      <c r="FW22" s="4">
        <f t="shared" si="13"/>
        <v>642938</v>
      </c>
      <c r="FX22" s="4">
        <f t="shared" si="13"/>
        <v>642938</v>
      </c>
      <c r="FY22" s="4">
        <f t="shared" si="13"/>
        <v>0</v>
      </c>
      <c r="FZ22" s="4">
        <f t="shared" si="13"/>
        <v>642938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17</v>
      </c>
      <c r="B24" s="2">
        <v>1</v>
      </c>
      <c r="C24" s="2">
        <f>ROW(SmtRes!A5)</f>
        <v>5</v>
      </c>
      <c r="D24" s="2">
        <f>ROW(EtalonRes!A5)</f>
        <v>5</v>
      </c>
      <c r="E24" s="2" t="s">
        <v>13</v>
      </c>
      <c r="F24" s="2" t="s">
        <v>14</v>
      </c>
      <c r="G24" s="2" t="s">
        <v>15</v>
      </c>
      <c r="H24" s="2" t="s">
        <v>16</v>
      </c>
      <c r="I24" s="2">
        <v>14.34</v>
      </c>
      <c r="J24" s="2">
        <v>0</v>
      </c>
      <c r="K24" s="2">
        <v>14.34</v>
      </c>
      <c r="L24" s="2"/>
      <c r="M24" s="2"/>
      <c r="N24" s="2"/>
      <c r="O24" s="2">
        <f t="shared" ref="O24:O55" si="14">ROUND(CP24,2)</f>
        <v>6704.24</v>
      </c>
      <c r="P24" s="2">
        <f t="shared" ref="P24:P55" si="15">ROUND((ROUND((AC24*AW24*I24),2)*BC24),2)</f>
        <v>0</v>
      </c>
      <c r="Q24" s="2">
        <f t="shared" ref="Q24:Q39" si="16">(ROUND((ROUND(((ET24)*AV24*I24),2)*BB24),2)+ROUND((ROUND(((AE24-(EU24))*AV24*I24),2)*BS24),2))</f>
        <v>5284.15</v>
      </c>
      <c r="R24" s="2">
        <f t="shared" ref="R24:R55" si="17">ROUND((ROUND((AE24*AV24*I24),2)*BS24),2)</f>
        <v>1104.47</v>
      </c>
      <c r="S24" s="2">
        <f t="shared" ref="S24:S55" si="18">ROUND((ROUND((AF24*AV24*I24),2)*BA24),2)</f>
        <v>1420.09</v>
      </c>
      <c r="T24" s="2">
        <f t="shared" ref="T24:T55" si="19">ROUND(CU24*I24,2)</f>
        <v>0</v>
      </c>
      <c r="U24" s="2">
        <f t="shared" ref="U24:U55" si="20">CV24*I24</f>
        <v>122.32019999999999</v>
      </c>
      <c r="V24" s="2">
        <f t="shared" ref="V24:V55" si="21">CW24*I24</f>
        <v>0</v>
      </c>
      <c r="W24" s="2">
        <f t="shared" ref="W24:W55" si="22">ROUND(CX24*I24,2)</f>
        <v>0</v>
      </c>
      <c r="X24" s="2">
        <f t="shared" ref="X24:X55" si="23">ROUND(CY24,2)</f>
        <v>1292.28</v>
      </c>
      <c r="Y24" s="2">
        <f t="shared" ref="Y24:Y55" si="24">ROUND(CZ24,2)</f>
        <v>994.06</v>
      </c>
      <c r="Z24" s="2"/>
      <c r="AA24" s="2">
        <v>65425122</v>
      </c>
      <c r="AB24" s="2">
        <f t="shared" ref="AB24:AB55" si="25">ROUND((AC24+AD24+AF24),6)</f>
        <v>467.52</v>
      </c>
      <c r="AC24" s="2">
        <f t="shared" ref="AC24:AC55" si="26">ROUND((ES24),6)</f>
        <v>0</v>
      </c>
      <c r="AD24" s="2">
        <f t="shared" ref="AD24:AD39" si="27">ROUND((((ET24)-(EU24))+AE24),6)</f>
        <v>368.49</v>
      </c>
      <c r="AE24" s="2">
        <f t="shared" ref="AE24:AE39" si="28">ROUND((EU24),6)</f>
        <v>77.02</v>
      </c>
      <c r="AF24" s="2">
        <f t="shared" ref="AF24:AF39" si="29">ROUND((EV24),6)</f>
        <v>99.03</v>
      </c>
      <c r="AG24" s="2">
        <f t="shared" ref="AG24:AG55" si="30">ROUND((AP24),6)</f>
        <v>0</v>
      </c>
      <c r="AH24" s="2">
        <f t="shared" ref="AH24:AH39" si="31">(EW24)</f>
        <v>8.5299999999999994</v>
      </c>
      <c r="AI24" s="2">
        <f t="shared" ref="AI24:AI39" si="32">(EX24)</f>
        <v>0</v>
      </c>
      <c r="AJ24" s="2">
        <f t="shared" ref="AJ24:AJ55" si="33">(AS24)</f>
        <v>0</v>
      </c>
      <c r="AK24" s="2">
        <v>467.52</v>
      </c>
      <c r="AL24" s="2">
        <v>0</v>
      </c>
      <c r="AM24" s="2">
        <v>368.49</v>
      </c>
      <c r="AN24" s="2">
        <v>77.02</v>
      </c>
      <c r="AO24" s="2">
        <v>99.03</v>
      </c>
      <c r="AP24" s="2">
        <v>0</v>
      </c>
      <c r="AQ24" s="2">
        <v>8.5299999999999994</v>
      </c>
      <c r="AR24" s="2">
        <v>0</v>
      </c>
      <c r="AS24" s="2">
        <v>0</v>
      </c>
      <c r="AT24" s="2">
        <v>91</v>
      </c>
      <c r="AU24" s="2">
        <v>70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1</v>
      </c>
      <c r="BJ24" s="2" t="s">
        <v>17</v>
      </c>
      <c r="BK24" s="2"/>
      <c r="BL24" s="2"/>
      <c r="BM24" s="2">
        <v>290</v>
      </c>
      <c r="BN24" s="2">
        <v>0</v>
      </c>
      <c r="BO24" s="2" t="s">
        <v>3</v>
      </c>
      <c r="BP24" s="2">
        <v>0</v>
      </c>
      <c r="BQ24" s="2">
        <v>30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91</v>
      </c>
      <c r="CA24" s="2">
        <v>70</v>
      </c>
      <c r="CB24" s="2" t="s">
        <v>3</v>
      </c>
      <c r="CC24" s="2"/>
      <c r="CD24" s="2"/>
      <c r="CE24" s="2">
        <v>30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3</v>
      </c>
      <c r="CO24" s="2">
        <v>0</v>
      </c>
      <c r="CP24" s="2">
        <f t="shared" ref="CP24:CP55" si="34">(P24+Q24+S24)</f>
        <v>6704.24</v>
      </c>
      <c r="CQ24" s="2">
        <f t="shared" ref="CQ24:CQ55" si="35">ROUND((ROUND((AC24*AW24*1),2)*BC24),2)</f>
        <v>0</v>
      </c>
      <c r="CR24" s="2">
        <f t="shared" ref="CR24:CR39" si="36">(ROUND((ROUND(((ET24)*AV24*1),2)*BB24),2)+ROUND((ROUND(((AE24-(EU24))*AV24*1),2)*BS24),2))</f>
        <v>368.49</v>
      </c>
      <c r="CS24" s="2">
        <f t="shared" ref="CS24:CS55" si="37">ROUND((ROUND((AE24*AV24*1),2)*BS24),2)</f>
        <v>77.02</v>
      </c>
      <c r="CT24" s="2">
        <f t="shared" ref="CT24:CT55" si="38">ROUND((ROUND((AF24*AV24*1),2)*BA24),2)</f>
        <v>99.03</v>
      </c>
      <c r="CU24" s="2">
        <f t="shared" ref="CU24:CU55" si="39">AG24</f>
        <v>0</v>
      </c>
      <c r="CV24" s="2">
        <f t="shared" ref="CV24:CV55" si="40">(AH24*AV24)</f>
        <v>8.5299999999999994</v>
      </c>
      <c r="CW24" s="2">
        <f t="shared" ref="CW24:CW55" si="41">AI24</f>
        <v>0</v>
      </c>
      <c r="CX24" s="2">
        <f t="shared" ref="CX24:CX55" si="42">AJ24</f>
        <v>0</v>
      </c>
      <c r="CY24" s="2">
        <f>((S24*BZ24)/100)</f>
        <v>1292.2819</v>
      </c>
      <c r="CZ24" s="2">
        <f>((S24*CA24)/100)</f>
        <v>994.06299999999987</v>
      </c>
      <c r="DA24" s="2"/>
      <c r="DB24" s="2"/>
      <c r="DC24" s="2" t="s">
        <v>3</v>
      </c>
      <c r="DD24" s="2" t="s">
        <v>3</v>
      </c>
      <c r="DE24" s="2" t="s">
        <v>3</v>
      </c>
      <c r="DF24" s="2" t="s">
        <v>3</v>
      </c>
      <c r="DG24" s="2" t="s">
        <v>3</v>
      </c>
      <c r="DH24" s="2" t="s">
        <v>3</v>
      </c>
      <c r="DI24" s="2" t="s">
        <v>3</v>
      </c>
      <c r="DJ24" s="2" t="s">
        <v>3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1.0469999999999999</v>
      </c>
      <c r="DQ24" s="2">
        <v>1.002</v>
      </c>
      <c r="DR24" s="2"/>
      <c r="DS24" s="2"/>
      <c r="DT24" s="2"/>
      <c r="DU24" s="2">
        <v>1013</v>
      </c>
      <c r="DV24" s="2" t="s">
        <v>16</v>
      </c>
      <c r="DW24" s="2" t="s">
        <v>16</v>
      </c>
      <c r="DX24" s="2">
        <v>1</v>
      </c>
      <c r="DY24" s="2"/>
      <c r="DZ24" s="2" t="s">
        <v>3</v>
      </c>
      <c r="EA24" s="2" t="s">
        <v>3</v>
      </c>
      <c r="EB24" s="2" t="s">
        <v>3</v>
      </c>
      <c r="EC24" s="2" t="s">
        <v>3</v>
      </c>
      <c r="ED24" s="2"/>
      <c r="EE24" s="2">
        <v>65096177</v>
      </c>
      <c r="EF24" s="2">
        <v>30</v>
      </c>
      <c r="EG24" s="2" t="s">
        <v>18</v>
      </c>
      <c r="EH24" s="2">
        <v>0</v>
      </c>
      <c r="EI24" s="2" t="s">
        <v>3</v>
      </c>
      <c r="EJ24" s="2">
        <v>1</v>
      </c>
      <c r="EK24" s="2">
        <v>290</v>
      </c>
      <c r="EL24" s="2" t="s">
        <v>19</v>
      </c>
      <c r="EM24" s="2" t="s">
        <v>20</v>
      </c>
      <c r="EN24" s="2"/>
      <c r="EO24" s="2" t="s">
        <v>3</v>
      </c>
      <c r="EP24" s="2"/>
      <c r="EQ24" s="2">
        <v>0</v>
      </c>
      <c r="ER24" s="2">
        <v>467.52</v>
      </c>
      <c r="ES24" s="2">
        <v>0</v>
      </c>
      <c r="ET24" s="2">
        <v>368.49</v>
      </c>
      <c r="EU24" s="2">
        <v>77.02</v>
      </c>
      <c r="EV24" s="2">
        <v>99.03</v>
      </c>
      <c r="EW24" s="2">
        <v>8.5299999999999994</v>
      </c>
      <c r="EX24" s="2">
        <v>0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f t="shared" ref="FR24:FR55" si="43">ROUND(IF(AND(BH24=3,BI24=3),P24,0),2)</f>
        <v>0</v>
      </c>
      <c r="FS24" s="2">
        <v>0</v>
      </c>
      <c r="FT24" s="2"/>
      <c r="FU24" s="2"/>
      <c r="FV24" s="2"/>
      <c r="FW24" s="2"/>
      <c r="FX24" s="2">
        <v>91</v>
      </c>
      <c r="FY24" s="2">
        <v>70</v>
      </c>
      <c r="FZ24" s="2"/>
      <c r="GA24" s="2" t="s">
        <v>3</v>
      </c>
      <c r="GB24" s="2"/>
      <c r="GC24" s="2"/>
      <c r="GD24" s="2">
        <v>0</v>
      </c>
      <c r="GE24" s="2"/>
      <c r="GF24" s="2">
        <v>-2131148645</v>
      </c>
      <c r="GG24" s="2">
        <v>2</v>
      </c>
      <c r="GH24" s="2">
        <v>1</v>
      </c>
      <c r="GI24" s="2">
        <v>-2</v>
      </c>
      <c r="GJ24" s="2">
        <v>0</v>
      </c>
      <c r="GK24" s="2">
        <f>ROUND(R24*(R12)/100,2)</f>
        <v>1844.46</v>
      </c>
      <c r="GL24" s="2">
        <f t="shared" ref="GL24:GL55" si="44">ROUND(IF(AND(BH24=3,BI24=3,FS24&lt;&gt;0),P24,0),2)</f>
        <v>0</v>
      </c>
      <c r="GM24" s="2">
        <f>ROUND(O24+X24+Y24+GK24,2)+GX24</f>
        <v>10835.04</v>
      </c>
      <c r="GN24" s="2">
        <f>IF(OR(BI24=0,BI24=1),ROUND(O24+X24+Y24+GK24,2),0)</f>
        <v>10835.04</v>
      </c>
      <c r="GO24" s="2">
        <f>IF(BI24=2,ROUND(O24+X24+Y24+GK24,2),0)</f>
        <v>0</v>
      </c>
      <c r="GP24" s="2">
        <f>IF(BI24=4,ROUND(O24+X24+Y24+GK24,2)+GX24,0)</f>
        <v>0</v>
      </c>
      <c r="GQ24" s="2"/>
      <c r="GR24" s="2">
        <v>0</v>
      </c>
      <c r="GS24" s="2">
        <v>3</v>
      </c>
      <c r="GT24" s="2">
        <v>0</v>
      </c>
      <c r="GU24" s="2" t="s">
        <v>3</v>
      </c>
      <c r="GV24" s="2">
        <f t="shared" ref="GV24:GV55" si="45">ROUND((GT24),6)</f>
        <v>0</v>
      </c>
      <c r="GW24" s="2">
        <v>1</v>
      </c>
      <c r="GX24" s="2">
        <f t="shared" ref="GX24:GX55" si="46">ROUND(HC24*I24,2)</f>
        <v>0</v>
      </c>
      <c r="GY24" s="2"/>
      <c r="GZ24" s="2"/>
      <c r="HA24" s="2">
        <v>0</v>
      </c>
      <c r="HB24" s="2">
        <v>0</v>
      </c>
      <c r="HC24" s="2">
        <f t="shared" ref="HC24:HC55" si="47">GV24*GW24</f>
        <v>0</v>
      </c>
      <c r="HD24" s="2"/>
      <c r="HE24" s="2" t="s">
        <v>3</v>
      </c>
      <c r="HF24" s="2" t="s">
        <v>3</v>
      </c>
      <c r="HG24" s="2"/>
      <c r="HH24" s="2"/>
      <c r="HI24" s="2"/>
      <c r="HJ24" s="2"/>
      <c r="HK24" s="2"/>
      <c r="HL24" s="2"/>
      <c r="HM24" s="2" t="s">
        <v>3</v>
      </c>
      <c r="HN24" s="2" t="s">
        <v>3</v>
      </c>
      <c r="HO24" s="2" t="s">
        <v>3</v>
      </c>
      <c r="HP24" s="2" t="s">
        <v>3</v>
      </c>
      <c r="HQ24" s="2" t="s">
        <v>3</v>
      </c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ROW(SmtRes!A10)</f>
        <v>10</v>
      </c>
      <c r="D25">
        <f>ROW(EtalonRes!A10)</f>
        <v>10</v>
      </c>
      <c r="E25" t="s">
        <v>13</v>
      </c>
      <c r="F25" t="s">
        <v>14</v>
      </c>
      <c r="G25" t="s">
        <v>15</v>
      </c>
      <c r="H25" t="s">
        <v>16</v>
      </c>
      <c r="I25">
        <v>14.34</v>
      </c>
      <c r="J25">
        <v>0</v>
      </c>
      <c r="K25">
        <v>14.34</v>
      </c>
      <c r="O25">
        <f t="shared" si="14"/>
        <v>112263.6</v>
      </c>
      <c r="P25">
        <f t="shared" si="15"/>
        <v>0</v>
      </c>
      <c r="Q25">
        <f t="shared" si="16"/>
        <v>69100.929999999993</v>
      </c>
      <c r="R25">
        <f t="shared" si="17"/>
        <v>33569.71</v>
      </c>
      <c r="S25">
        <f t="shared" si="18"/>
        <v>43162.67</v>
      </c>
      <c r="T25">
        <f t="shared" si="19"/>
        <v>0</v>
      </c>
      <c r="U25">
        <f t="shared" si="20"/>
        <v>128.06924939999999</v>
      </c>
      <c r="V25">
        <f t="shared" si="21"/>
        <v>0</v>
      </c>
      <c r="W25">
        <f t="shared" si="22"/>
        <v>0</v>
      </c>
      <c r="X25">
        <f t="shared" si="23"/>
        <v>32372</v>
      </c>
      <c r="Y25">
        <f t="shared" si="24"/>
        <v>17696.689999999999</v>
      </c>
      <c r="AA25">
        <v>65425120</v>
      </c>
      <c r="AB25">
        <f t="shared" si="25"/>
        <v>467.52</v>
      </c>
      <c r="AC25">
        <f t="shared" si="26"/>
        <v>0</v>
      </c>
      <c r="AD25">
        <f t="shared" si="27"/>
        <v>368.49</v>
      </c>
      <c r="AE25">
        <f t="shared" si="28"/>
        <v>77.02</v>
      </c>
      <c r="AF25">
        <f t="shared" si="29"/>
        <v>99.03</v>
      </c>
      <c r="AG25">
        <f t="shared" si="30"/>
        <v>0</v>
      </c>
      <c r="AH25">
        <f t="shared" si="31"/>
        <v>8.5299999999999994</v>
      </c>
      <c r="AI25">
        <f t="shared" si="32"/>
        <v>0</v>
      </c>
      <c r="AJ25">
        <f t="shared" si="33"/>
        <v>0</v>
      </c>
      <c r="AK25">
        <v>467.52</v>
      </c>
      <c r="AL25">
        <v>0</v>
      </c>
      <c r="AM25">
        <v>368.49</v>
      </c>
      <c r="AN25">
        <v>77.02</v>
      </c>
      <c r="AO25">
        <v>99.03</v>
      </c>
      <c r="AP25">
        <v>0</v>
      </c>
      <c r="AQ25">
        <v>8.5299999999999994</v>
      </c>
      <c r="AR25">
        <v>0</v>
      </c>
      <c r="AS25">
        <v>0</v>
      </c>
      <c r="AT25">
        <v>75</v>
      </c>
      <c r="AU25">
        <v>41</v>
      </c>
      <c r="AV25">
        <v>1.0469999999999999</v>
      </c>
      <c r="AW25">
        <v>1.002</v>
      </c>
      <c r="AZ25">
        <v>1</v>
      </c>
      <c r="BA25">
        <v>29.03</v>
      </c>
      <c r="BB25">
        <v>12.49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17</v>
      </c>
      <c r="BM25">
        <v>290</v>
      </c>
      <c r="BN25">
        <v>0</v>
      </c>
      <c r="BO25" t="s">
        <v>14</v>
      </c>
      <c r="BP25">
        <v>1</v>
      </c>
      <c r="BQ25">
        <v>30</v>
      </c>
      <c r="BR25">
        <v>0</v>
      </c>
      <c r="BS25">
        <v>29.03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75</v>
      </c>
      <c r="CA25">
        <v>41</v>
      </c>
      <c r="CB25" t="s">
        <v>3</v>
      </c>
      <c r="CE25">
        <v>30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112263.59999999999</v>
      </c>
      <c r="CQ25">
        <f t="shared" si="35"/>
        <v>0</v>
      </c>
      <c r="CR25">
        <f t="shared" si="36"/>
        <v>4818.7700000000004</v>
      </c>
      <c r="CS25">
        <f t="shared" si="37"/>
        <v>2340.98</v>
      </c>
      <c r="CT25">
        <f t="shared" si="38"/>
        <v>3009.83</v>
      </c>
      <c r="CU25">
        <f t="shared" si="39"/>
        <v>0</v>
      </c>
      <c r="CV25">
        <f t="shared" si="40"/>
        <v>8.930909999999999</v>
      </c>
      <c r="CW25">
        <f t="shared" si="41"/>
        <v>0</v>
      </c>
      <c r="CX25">
        <f t="shared" si="42"/>
        <v>0</v>
      </c>
      <c r="CY25">
        <f>S25*(BZ25/100)</f>
        <v>32372.002499999999</v>
      </c>
      <c r="CZ25">
        <f>S25*(CA25/100)</f>
        <v>17696.6947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91</v>
      </c>
      <c r="DO25">
        <v>70</v>
      </c>
      <c r="DP25">
        <v>1.0469999999999999</v>
      </c>
      <c r="DQ25">
        <v>1.002</v>
      </c>
      <c r="DU25">
        <v>1013</v>
      </c>
      <c r="DV25" t="s">
        <v>16</v>
      </c>
      <c r="DW25" t="s">
        <v>16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65096177</v>
      </c>
      <c r="EF25">
        <v>30</v>
      </c>
      <c r="EG25" t="s">
        <v>18</v>
      </c>
      <c r="EH25">
        <v>0</v>
      </c>
      <c r="EI25" t="s">
        <v>3</v>
      </c>
      <c r="EJ25">
        <v>1</v>
      </c>
      <c r="EK25">
        <v>290</v>
      </c>
      <c r="EL25" t="s">
        <v>19</v>
      </c>
      <c r="EM25" t="s">
        <v>20</v>
      </c>
      <c r="EO25" t="s">
        <v>3</v>
      </c>
      <c r="EQ25">
        <v>0</v>
      </c>
      <c r="ER25">
        <v>467.52</v>
      </c>
      <c r="ES25">
        <v>0</v>
      </c>
      <c r="ET25">
        <v>368.49</v>
      </c>
      <c r="EU25">
        <v>77.02</v>
      </c>
      <c r="EV25">
        <v>99.03</v>
      </c>
      <c r="EW25">
        <v>8.5299999999999994</v>
      </c>
      <c r="EX25">
        <v>0</v>
      </c>
      <c r="EY25">
        <v>0</v>
      </c>
      <c r="FQ25">
        <v>0</v>
      </c>
      <c r="FR25">
        <f t="shared" si="43"/>
        <v>0</v>
      </c>
      <c r="FS25">
        <v>0</v>
      </c>
      <c r="FX25">
        <v>91</v>
      </c>
      <c r="FY25">
        <v>70</v>
      </c>
      <c r="GA25" t="s">
        <v>3</v>
      </c>
      <c r="GD25">
        <v>0</v>
      </c>
      <c r="GF25">
        <v>-2131148645</v>
      </c>
      <c r="GG25">
        <v>2</v>
      </c>
      <c r="GH25">
        <v>1</v>
      </c>
      <c r="GI25">
        <v>2</v>
      </c>
      <c r="GJ25">
        <v>0</v>
      </c>
      <c r="GK25">
        <f>ROUND(R25*(S12)/100,2)</f>
        <v>53711.54</v>
      </c>
      <c r="GL25">
        <f t="shared" si="44"/>
        <v>0</v>
      </c>
      <c r="GM25">
        <f>ROUND(O25+X25+Y25+GK25,2)+GX25</f>
        <v>216043.83</v>
      </c>
      <c r="GN25">
        <f>IF(OR(BI25=0,BI25=1),ROUND(O25+X25+Y25+GK25,2),0)</f>
        <v>216043.83</v>
      </c>
      <c r="GO25">
        <f>IF(BI25=2,ROUND(O25+X25+Y25+GK25,2),0)</f>
        <v>0</v>
      </c>
      <c r="GP25">
        <f>IF(BI25=4,ROUND(O25+X25+Y25+GK25,2)+GX25,0)</f>
        <v>0</v>
      </c>
      <c r="GR25">
        <v>0</v>
      </c>
      <c r="GS25">
        <v>3</v>
      </c>
      <c r="GT25">
        <v>0</v>
      </c>
      <c r="GU25" t="s">
        <v>3</v>
      </c>
      <c r="GV25">
        <f t="shared" si="45"/>
        <v>0</v>
      </c>
      <c r="GW25">
        <v>1</v>
      </c>
      <c r="GX25">
        <f t="shared" si="46"/>
        <v>0</v>
      </c>
      <c r="HA25">
        <v>0</v>
      </c>
      <c r="HB25">
        <v>0</v>
      </c>
      <c r="HC25">
        <f t="shared" si="47"/>
        <v>0</v>
      </c>
      <c r="HE25" t="s">
        <v>3</v>
      </c>
      <c r="HF25" t="s">
        <v>3</v>
      </c>
      <c r="HM25" t="s">
        <v>3</v>
      </c>
      <c r="HN25" t="s">
        <v>3</v>
      </c>
      <c r="HO25" t="s">
        <v>3</v>
      </c>
      <c r="HP25" t="s">
        <v>3</v>
      </c>
      <c r="HQ25" t="s">
        <v>3</v>
      </c>
      <c r="IK25">
        <v>0</v>
      </c>
    </row>
    <row r="26" spans="1:255" x14ac:dyDescent="0.2">
      <c r="A26" s="2">
        <v>17</v>
      </c>
      <c r="B26" s="2">
        <v>1</v>
      </c>
      <c r="C26" s="2">
        <f>ROW(SmtRes!A11)</f>
        <v>11</v>
      </c>
      <c r="D26" s="2">
        <f>ROW(EtalonRes!A11)</f>
        <v>11</v>
      </c>
      <c r="E26" s="2" t="s">
        <v>21</v>
      </c>
      <c r="F26" s="2" t="s">
        <v>22</v>
      </c>
      <c r="G26" s="2" t="s">
        <v>23</v>
      </c>
      <c r="H26" s="2" t="s">
        <v>24</v>
      </c>
      <c r="I26" s="2">
        <v>25.82</v>
      </c>
      <c r="J26" s="2">
        <v>0</v>
      </c>
      <c r="K26" s="2">
        <v>25.82</v>
      </c>
      <c r="L26" s="2"/>
      <c r="M26" s="2"/>
      <c r="N26" s="2"/>
      <c r="O26" s="2">
        <f t="shared" si="14"/>
        <v>228.77</v>
      </c>
      <c r="P26" s="2">
        <f t="shared" si="15"/>
        <v>0</v>
      </c>
      <c r="Q26" s="2">
        <f t="shared" si="16"/>
        <v>228.77</v>
      </c>
      <c r="R26" s="2">
        <f t="shared" si="17"/>
        <v>38.21</v>
      </c>
      <c r="S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0</v>
      </c>
      <c r="W26" s="2">
        <f t="shared" si="22"/>
        <v>0</v>
      </c>
      <c r="X26" s="2">
        <f t="shared" si="23"/>
        <v>0</v>
      </c>
      <c r="Y26" s="2">
        <f t="shared" si="24"/>
        <v>0</v>
      </c>
      <c r="Z26" s="2"/>
      <c r="AA26" s="2">
        <v>65425122</v>
      </c>
      <c r="AB26" s="2">
        <f t="shared" si="25"/>
        <v>8.86</v>
      </c>
      <c r="AC26" s="2">
        <f t="shared" si="26"/>
        <v>0</v>
      </c>
      <c r="AD26" s="2">
        <f t="shared" si="27"/>
        <v>8.86</v>
      </c>
      <c r="AE26" s="2">
        <f t="shared" si="28"/>
        <v>1.48</v>
      </c>
      <c r="AF26" s="2">
        <f t="shared" si="29"/>
        <v>0</v>
      </c>
      <c r="AG26" s="2">
        <f t="shared" si="30"/>
        <v>0</v>
      </c>
      <c r="AH26" s="2">
        <f t="shared" si="31"/>
        <v>0</v>
      </c>
      <c r="AI26" s="2">
        <f t="shared" si="32"/>
        <v>0</v>
      </c>
      <c r="AJ26" s="2">
        <f t="shared" si="33"/>
        <v>0</v>
      </c>
      <c r="AK26" s="2">
        <v>8.86</v>
      </c>
      <c r="AL26" s="2">
        <v>0</v>
      </c>
      <c r="AM26" s="2">
        <v>8.86</v>
      </c>
      <c r="AN26" s="2">
        <v>1.48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91</v>
      </c>
      <c r="AU26" s="2">
        <v>70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0</v>
      </c>
      <c r="BI26" s="2">
        <v>1</v>
      </c>
      <c r="BJ26" s="2" t="s">
        <v>25</v>
      </c>
      <c r="BK26" s="2"/>
      <c r="BL26" s="2"/>
      <c r="BM26" s="2">
        <v>658</v>
      </c>
      <c r="BN26" s="2">
        <v>0</v>
      </c>
      <c r="BO26" s="2" t="s">
        <v>3</v>
      </c>
      <c r="BP26" s="2">
        <v>0</v>
      </c>
      <c r="BQ26" s="2">
        <v>60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91</v>
      </c>
      <c r="CA26" s="2">
        <v>70</v>
      </c>
      <c r="CB26" s="2" t="s">
        <v>3</v>
      </c>
      <c r="CC26" s="2"/>
      <c r="CD26" s="2"/>
      <c r="CE26" s="2">
        <v>30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3</v>
      </c>
      <c r="CO26" s="2">
        <v>0</v>
      </c>
      <c r="CP26" s="2">
        <f t="shared" si="34"/>
        <v>228.77</v>
      </c>
      <c r="CQ26" s="2">
        <f t="shared" si="35"/>
        <v>0</v>
      </c>
      <c r="CR26" s="2">
        <f t="shared" si="36"/>
        <v>8.86</v>
      </c>
      <c r="CS26" s="2">
        <f t="shared" si="37"/>
        <v>1.48</v>
      </c>
      <c r="CT26" s="2">
        <f t="shared" si="38"/>
        <v>0</v>
      </c>
      <c r="CU26" s="2">
        <f t="shared" si="39"/>
        <v>0</v>
      </c>
      <c r="CV26" s="2">
        <f t="shared" si="40"/>
        <v>0</v>
      </c>
      <c r="CW26" s="2">
        <f t="shared" si="41"/>
        <v>0</v>
      </c>
      <c r="CX26" s="2">
        <f t="shared" si="42"/>
        <v>0</v>
      </c>
      <c r="CY26" s="2">
        <f>((S26*BZ26)/100)</f>
        <v>0</v>
      </c>
      <c r="CZ26" s="2">
        <f>((S26*CA26)/100)</f>
        <v>0</v>
      </c>
      <c r="DA26" s="2"/>
      <c r="DB26" s="2"/>
      <c r="DC26" s="2" t="s">
        <v>3</v>
      </c>
      <c r="DD26" s="2" t="s">
        <v>3</v>
      </c>
      <c r="DE26" s="2" t="s">
        <v>3</v>
      </c>
      <c r="DF26" s="2" t="s">
        <v>3</v>
      </c>
      <c r="DG26" s="2" t="s">
        <v>3</v>
      </c>
      <c r="DH26" s="2" t="s">
        <v>3</v>
      </c>
      <c r="DI26" s="2" t="s">
        <v>3</v>
      </c>
      <c r="DJ26" s="2" t="s">
        <v>3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1.0469999999999999</v>
      </c>
      <c r="DQ26" s="2">
        <v>1.002</v>
      </c>
      <c r="DR26" s="2"/>
      <c r="DS26" s="2"/>
      <c r="DT26" s="2"/>
      <c r="DU26" s="2">
        <v>1013</v>
      </c>
      <c r="DV26" s="2" t="s">
        <v>24</v>
      </c>
      <c r="DW26" s="2" t="s">
        <v>24</v>
      </c>
      <c r="DX26" s="2">
        <v>1</v>
      </c>
      <c r="DY26" s="2"/>
      <c r="DZ26" s="2" t="s">
        <v>3</v>
      </c>
      <c r="EA26" s="2" t="s">
        <v>3</v>
      </c>
      <c r="EB26" s="2" t="s">
        <v>3</v>
      </c>
      <c r="EC26" s="2" t="s">
        <v>3</v>
      </c>
      <c r="ED26" s="2"/>
      <c r="EE26" s="2">
        <v>65096545</v>
      </c>
      <c r="EF26" s="2">
        <v>60</v>
      </c>
      <c r="EG26" s="2" t="s">
        <v>26</v>
      </c>
      <c r="EH26" s="2">
        <v>0</v>
      </c>
      <c r="EI26" s="2" t="s">
        <v>3</v>
      </c>
      <c r="EJ26" s="2">
        <v>1</v>
      </c>
      <c r="EK26" s="2">
        <v>658</v>
      </c>
      <c r="EL26" s="2" t="s">
        <v>27</v>
      </c>
      <c r="EM26" s="2" t="s">
        <v>28</v>
      </c>
      <c r="EN26" s="2"/>
      <c r="EO26" s="2" t="s">
        <v>3</v>
      </c>
      <c r="EP26" s="2"/>
      <c r="EQ26" s="2">
        <v>0</v>
      </c>
      <c r="ER26" s="2">
        <v>8.86</v>
      </c>
      <c r="ES26" s="2">
        <v>0</v>
      </c>
      <c r="ET26" s="2">
        <v>8.86</v>
      </c>
      <c r="EU26" s="2">
        <v>1.48</v>
      </c>
      <c r="EV26" s="2">
        <v>0</v>
      </c>
      <c r="EW26" s="2">
        <v>0</v>
      </c>
      <c r="EX26" s="2">
        <v>0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f t="shared" si="43"/>
        <v>0</v>
      </c>
      <c r="FS26" s="2">
        <v>0</v>
      </c>
      <c r="FT26" s="2"/>
      <c r="FU26" s="2"/>
      <c r="FV26" s="2"/>
      <c r="FW26" s="2"/>
      <c r="FX26" s="2">
        <v>91</v>
      </c>
      <c r="FY26" s="2">
        <v>70</v>
      </c>
      <c r="FZ26" s="2"/>
      <c r="GA26" s="2" t="s">
        <v>3</v>
      </c>
      <c r="GB26" s="2"/>
      <c r="GC26" s="2"/>
      <c r="GD26" s="2">
        <v>0</v>
      </c>
      <c r="GE26" s="2"/>
      <c r="GF26" s="2">
        <v>-1983005167</v>
      </c>
      <c r="GG26" s="2">
        <v>2</v>
      </c>
      <c r="GH26" s="2">
        <v>1</v>
      </c>
      <c r="GI26" s="2">
        <v>-2</v>
      </c>
      <c r="GJ26" s="2">
        <v>0</v>
      </c>
      <c r="GK26" s="2">
        <f>ROUND(R26*(R12)/100,2)</f>
        <v>63.81</v>
      </c>
      <c r="GL26" s="2">
        <f t="shared" si="44"/>
        <v>0</v>
      </c>
      <c r="GM26" s="2">
        <f>ROUND(O26+X26+Y26+GK26,2)+GX26</f>
        <v>292.58</v>
      </c>
      <c r="GN26" s="2">
        <f>IF(OR(BI26=0,BI26=1),ROUND(O26+X26+Y26+GK26,2),0)</f>
        <v>292.58</v>
      </c>
      <c r="GO26" s="2">
        <f>IF(BI26=2,ROUND(O26+X26+Y26+GK26,2),0)</f>
        <v>0</v>
      </c>
      <c r="GP26" s="2">
        <f>IF(BI26=4,ROUND(O26+X26+Y26+GK26,2)+GX26,0)</f>
        <v>0</v>
      </c>
      <c r="GQ26" s="2"/>
      <c r="GR26" s="2">
        <v>0</v>
      </c>
      <c r="GS26" s="2">
        <v>3</v>
      </c>
      <c r="GT26" s="2">
        <v>0</v>
      </c>
      <c r="GU26" s="2" t="s">
        <v>3</v>
      </c>
      <c r="GV26" s="2">
        <f t="shared" si="45"/>
        <v>0</v>
      </c>
      <c r="GW26" s="2">
        <v>1</v>
      </c>
      <c r="GX26" s="2">
        <f t="shared" si="46"/>
        <v>0</v>
      </c>
      <c r="GY26" s="2"/>
      <c r="GZ26" s="2"/>
      <c r="HA26" s="2">
        <v>0</v>
      </c>
      <c r="HB26" s="2">
        <v>0</v>
      </c>
      <c r="HC26" s="2">
        <f t="shared" si="47"/>
        <v>0</v>
      </c>
      <c r="HD26" s="2"/>
      <c r="HE26" s="2" t="s">
        <v>3</v>
      </c>
      <c r="HF26" s="2" t="s">
        <v>3</v>
      </c>
      <c r="HG26" s="2"/>
      <c r="HH26" s="2"/>
      <c r="HI26" s="2"/>
      <c r="HJ26" s="2"/>
      <c r="HK26" s="2"/>
      <c r="HL26" s="2"/>
      <c r="HM26" s="2" t="s">
        <v>3</v>
      </c>
      <c r="HN26" s="2" t="s">
        <v>3</v>
      </c>
      <c r="HO26" s="2" t="s">
        <v>3</v>
      </c>
      <c r="HP26" s="2" t="s">
        <v>3</v>
      </c>
      <c r="HQ26" s="2" t="s">
        <v>3</v>
      </c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17</v>
      </c>
      <c r="B27">
        <v>1</v>
      </c>
      <c r="C27">
        <f>ROW(SmtRes!A12)</f>
        <v>12</v>
      </c>
      <c r="D27">
        <f>ROW(EtalonRes!A12)</f>
        <v>12</v>
      </c>
      <c r="E27" t="s">
        <v>21</v>
      </c>
      <c r="F27" t="s">
        <v>22</v>
      </c>
      <c r="G27" t="s">
        <v>23</v>
      </c>
      <c r="H27" t="s">
        <v>24</v>
      </c>
      <c r="I27">
        <v>25.82</v>
      </c>
      <c r="J27">
        <v>0</v>
      </c>
      <c r="K27">
        <v>25.82</v>
      </c>
      <c r="O27">
        <f t="shared" si="14"/>
        <v>2701.79</v>
      </c>
      <c r="P27">
        <f t="shared" si="15"/>
        <v>0</v>
      </c>
      <c r="Q27">
        <f t="shared" si="16"/>
        <v>2701.79</v>
      </c>
      <c r="R27">
        <f t="shared" si="17"/>
        <v>1161.49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65425120</v>
      </c>
      <c r="AB27">
        <f t="shared" si="25"/>
        <v>8.86</v>
      </c>
      <c r="AC27">
        <f t="shared" si="26"/>
        <v>0</v>
      </c>
      <c r="AD27">
        <f t="shared" si="27"/>
        <v>8.86</v>
      </c>
      <c r="AE27">
        <f t="shared" si="28"/>
        <v>1.48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8.86</v>
      </c>
      <c r="AL27">
        <v>0</v>
      </c>
      <c r="AM27">
        <v>8.86</v>
      </c>
      <c r="AN27">
        <v>1.48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75</v>
      </c>
      <c r="AU27">
        <v>41</v>
      </c>
      <c r="AV27">
        <v>1.0469999999999999</v>
      </c>
      <c r="AW27">
        <v>1.002</v>
      </c>
      <c r="AZ27">
        <v>1</v>
      </c>
      <c r="BA27">
        <v>29.03</v>
      </c>
      <c r="BB27">
        <v>11.28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25</v>
      </c>
      <c r="BM27">
        <v>658</v>
      </c>
      <c r="BN27">
        <v>0</v>
      </c>
      <c r="BO27" t="s">
        <v>22</v>
      </c>
      <c r="BP27">
        <v>1</v>
      </c>
      <c r="BQ27">
        <v>60</v>
      </c>
      <c r="BR27">
        <v>0</v>
      </c>
      <c r="BS27">
        <v>29.03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75</v>
      </c>
      <c r="CA27">
        <v>41</v>
      </c>
      <c r="CB27" t="s">
        <v>3</v>
      </c>
      <c r="CE27">
        <v>30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2701.79</v>
      </c>
      <c r="CQ27">
        <f t="shared" si="35"/>
        <v>0</v>
      </c>
      <c r="CR27">
        <f t="shared" si="36"/>
        <v>104.68</v>
      </c>
      <c r="CS27">
        <f t="shared" si="37"/>
        <v>45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>S27*(BZ27/100)</f>
        <v>0</v>
      </c>
      <c r="CZ27">
        <f>S27*(CA27/100)</f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91</v>
      </c>
      <c r="DO27">
        <v>70</v>
      </c>
      <c r="DP27">
        <v>1.0469999999999999</v>
      </c>
      <c r="DQ27">
        <v>1.002</v>
      </c>
      <c r="DU27">
        <v>1013</v>
      </c>
      <c r="DV27" t="s">
        <v>24</v>
      </c>
      <c r="DW27" t="s">
        <v>24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65096545</v>
      </c>
      <c r="EF27">
        <v>60</v>
      </c>
      <c r="EG27" t="s">
        <v>26</v>
      </c>
      <c r="EH27">
        <v>0</v>
      </c>
      <c r="EI27" t="s">
        <v>3</v>
      </c>
      <c r="EJ27">
        <v>1</v>
      </c>
      <c r="EK27">
        <v>658</v>
      </c>
      <c r="EL27" t="s">
        <v>27</v>
      </c>
      <c r="EM27" t="s">
        <v>28</v>
      </c>
      <c r="EO27" t="s">
        <v>3</v>
      </c>
      <c r="EQ27">
        <v>0</v>
      </c>
      <c r="ER27">
        <v>8.86</v>
      </c>
      <c r="ES27">
        <v>0</v>
      </c>
      <c r="ET27">
        <v>8.86</v>
      </c>
      <c r="EU27">
        <v>1.48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3"/>
        <v>0</v>
      </c>
      <c r="FS27">
        <v>0</v>
      </c>
      <c r="FX27">
        <v>91</v>
      </c>
      <c r="FY27">
        <v>70</v>
      </c>
      <c r="GA27" t="s">
        <v>3</v>
      </c>
      <c r="GD27">
        <v>0</v>
      </c>
      <c r="GF27">
        <v>-1983005167</v>
      </c>
      <c r="GG27">
        <v>2</v>
      </c>
      <c r="GH27">
        <v>1</v>
      </c>
      <c r="GI27">
        <v>2</v>
      </c>
      <c r="GJ27">
        <v>0</v>
      </c>
      <c r="GK27">
        <f>ROUND(R27*(S12)/100,2)</f>
        <v>1858.38</v>
      </c>
      <c r="GL27">
        <f t="shared" si="44"/>
        <v>0</v>
      </c>
      <c r="GM27">
        <f>ROUND(O27+X27+Y27+GK27,2)+GX27</f>
        <v>4560.17</v>
      </c>
      <c r="GN27">
        <f>IF(OR(BI27=0,BI27=1),ROUND(O27+X27+Y27+GK27,2),0)</f>
        <v>4560.17</v>
      </c>
      <c r="GO27">
        <f>IF(BI27=2,ROUND(O27+X27+Y27+GK27,2),0)</f>
        <v>0</v>
      </c>
      <c r="GP27">
        <f>IF(BI27=4,ROUND(O27+X27+Y27+GK27,2)+GX27,0)</f>
        <v>0</v>
      </c>
      <c r="GR27">
        <v>0</v>
      </c>
      <c r="GS27">
        <v>0</v>
      </c>
      <c r="GT27">
        <v>0</v>
      </c>
      <c r="GU27" t="s">
        <v>3</v>
      </c>
      <c r="GV27">
        <f t="shared" si="45"/>
        <v>0</v>
      </c>
      <c r="GW27">
        <v>1</v>
      </c>
      <c r="GX27">
        <f t="shared" si="46"/>
        <v>0</v>
      </c>
      <c r="HA27">
        <v>0</v>
      </c>
      <c r="HB27">
        <v>0</v>
      </c>
      <c r="HC27">
        <f t="shared" si="47"/>
        <v>0</v>
      </c>
      <c r="HE27" t="s">
        <v>3</v>
      </c>
      <c r="HF27" t="s">
        <v>3</v>
      </c>
      <c r="HM27" t="s">
        <v>3</v>
      </c>
      <c r="HN27" t="s">
        <v>3</v>
      </c>
      <c r="HO27" t="s">
        <v>3</v>
      </c>
      <c r="HP27" t="s">
        <v>3</v>
      </c>
      <c r="HQ27" t="s">
        <v>3</v>
      </c>
      <c r="IK27">
        <v>0</v>
      </c>
    </row>
    <row r="28" spans="1:255" x14ac:dyDescent="0.2">
      <c r="A28" s="2">
        <v>17</v>
      </c>
      <c r="B28" s="2">
        <v>1</v>
      </c>
      <c r="C28" s="2">
        <f>ROW(SmtRes!A13)</f>
        <v>13</v>
      </c>
      <c r="D28" s="2">
        <f>ROW(EtalonRes!A13)</f>
        <v>13</v>
      </c>
      <c r="E28" s="2" t="s">
        <v>29</v>
      </c>
      <c r="F28" s="2" t="s">
        <v>30</v>
      </c>
      <c r="G28" s="2" t="s">
        <v>31</v>
      </c>
      <c r="H28" s="2" t="s">
        <v>32</v>
      </c>
      <c r="I28" s="2">
        <v>25.82</v>
      </c>
      <c r="J28" s="2">
        <v>0</v>
      </c>
      <c r="K28" s="2">
        <v>25.82</v>
      </c>
      <c r="L28" s="2"/>
      <c r="M28" s="2"/>
      <c r="N28" s="2"/>
      <c r="O28" s="2">
        <f t="shared" si="14"/>
        <v>1156.99</v>
      </c>
      <c r="P28" s="2">
        <f t="shared" si="15"/>
        <v>0</v>
      </c>
      <c r="Q28" s="2">
        <f t="shared" si="16"/>
        <v>1156.99</v>
      </c>
      <c r="R28" s="2">
        <f t="shared" si="17"/>
        <v>0</v>
      </c>
      <c r="S28" s="2">
        <f t="shared" si="18"/>
        <v>0</v>
      </c>
      <c r="T28" s="2">
        <f t="shared" si="19"/>
        <v>0</v>
      </c>
      <c r="U28" s="2">
        <f t="shared" si="20"/>
        <v>0</v>
      </c>
      <c r="V28" s="2">
        <f t="shared" si="21"/>
        <v>0</v>
      </c>
      <c r="W28" s="2">
        <f t="shared" si="22"/>
        <v>0</v>
      </c>
      <c r="X28" s="2">
        <f t="shared" si="23"/>
        <v>0</v>
      </c>
      <c r="Y28" s="2">
        <f t="shared" si="24"/>
        <v>0</v>
      </c>
      <c r="Z28" s="2"/>
      <c r="AA28" s="2">
        <v>65425122</v>
      </c>
      <c r="AB28" s="2">
        <f t="shared" si="25"/>
        <v>44.81</v>
      </c>
      <c r="AC28" s="2">
        <f t="shared" si="26"/>
        <v>0</v>
      </c>
      <c r="AD28" s="2">
        <f t="shared" si="27"/>
        <v>44.81</v>
      </c>
      <c r="AE28" s="2">
        <f t="shared" si="28"/>
        <v>0</v>
      </c>
      <c r="AF28" s="2">
        <f t="shared" si="29"/>
        <v>0</v>
      </c>
      <c r="AG28" s="2">
        <f t="shared" si="30"/>
        <v>0</v>
      </c>
      <c r="AH28" s="2">
        <f t="shared" si="31"/>
        <v>0</v>
      </c>
      <c r="AI28" s="2">
        <f t="shared" si="32"/>
        <v>0</v>
      </c>
      <c r="AJ28" s="2">
        <f t="shared" si="33"/>
        <v>0</v>
      </c>
      <c r="AK28" s="2">
        <v>44.81</v>
      </c>
      <c r="AL28" s="2">
        <v>0</v>
      </c>
      <c r="AM28" s="2">
        <v>44.81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4</v>
      </c>
      <c r="BJ28" s="2" t="s">
        <v>33</v>
      </c>
      <c r="BK28" s="2"/>
      <c r="BL28" s="2"/>
      <c r="BM28" s="2">
        <v>1113</v>
      </c>
      <c r="BN28" s="2">
        <v>0</v>
      </c>
      <c r="BO28" s="2" t="s">
        <v>3</v>
      </c>
      <c r="BP28" s="2">
        <v>0</v>
      </c>
      <c r="BQ28" s="2">
        <v>150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0</v>
      </c>
      <c r="CA28" s="2">
        <v>0</v>
      </c>
      <c r="CB28" s="2" t="s">
        <v>3</v>
      </c>
      <c r="CC28" s="2"/>
      <c r="CD28" s="2"/>
      <c r="CE28" s="2">
        <v>30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 t="shared" si="34"/>
        <v>1156.99</v>
      </c>
      <c r="CQ28" s="2">
        <f t="shared" si="35"/>
        <v>0</v>
      </c>
      <c r="CR28" s="2">
        <f t="shared" si="36"/>
        <v>44.81</v>
      </c>
      <c r="CS28" s="2">
        <f t="shared" si="37"/>
        <v>0</v>
      </c>
      <c r="CT28" s="2">
        <f t="shared" si="38"/>
        <v>0</v>
      </c>
      <c r="CU28" s="2">
        <f t="shared" si="39"/>
        <v>0</v>
      </c>
      <c r="CV28" s="2">
        <f t="shared" si="40"/>
        <v>0</v>
      </c>
      <c r="CW28" s="2">
        <f t="shared" si="41"/>
        <v>0</v>
      </c>
      <c r="CX28" s="2">
        <f t="shared" si="42"/>
        <v>0</v>
      </c>
      <c r="CY28" s="2">
        <f>((S28*BZ28)/100)</f>
        <v>0</v>
      </c>
      <c r="CZ28" s="2">
        <f>((S28*CA28)/100)</f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1009</v>
      </c>
      <c r="DV28" s="2" t="s">
        <v>32</v>
      </c>
      <c r="DW28" s="2" t="s">
        <v>32</v>
      </c>
      <c r="DX28" s="2">
        <v>1000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65097000</v>
      </c>
      <c r="EF28" s="2">
        <v>150</v>
      </c>
      <c r="EG28" s="2" t="s">
        <v>34</v>
      </c>
      <c r="EH28" s="2">
        <v>0</v>
      </c>
      <c r="EI28" s="2" t="s">
        <v>3</v>
      </c>
      <c r="EJ28" s="2">
        <v>4</v>
      </c>
      <c r="EK28" s="2">
        <v>1113</v>
      </c>
      <c r="EL28" s="2" t="s">
        <v>35</v>
      </c>
      <c r="EM28" s="2" t="s">
        <v>36</v>
      </c>
      <c r="EN28" s="2"/>
      <c r="EO28" s="2" t="s">
        <v>3</v>
      </c>
      <c r="EP28" s="2"/>
      <c r="EQ28" s="2">
        <v>0</v>
      </c>
      <c r="ER28" s="2">
        <v>44.81</v>
      </c>
      <c r="ES28" s="2">
        <v>0</v>
      </c>
      <c r="ET28" s="2">
        <v>44.81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si="43"/>
        <v>0</v>
      </c>
      <c r="FS28" s="2">
        <v>0</v>
      </c>
      <c r="FT28" s="2"/>
      <c r="FU28" s="2"/>
      <c r="FV28" s="2"/>
      <c r="FW28" s="2"/>
      <c r="FX28" s="2">
        <v>0</v>
      </c>
      <c r="FY28" s="2">
        <v>0</v>
      </c>
      <c r="FZ28" s="2"/>
      <c r="GA28" s="2" t="s">
        <v>3</v>
      </c>
      <c r="GB28" s="2"/>
      <c r="GC28" s="2"/>
      <c r="GD28" s="2">
        <v>1</v>
      </c>
      <c r="GE28" s="2"/>
      <c r="GF28" s="2">
        <v>338593990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44"/>
        <v>0</v>
      </c>
      <c r="GM28" s="2">
        <f>ROUND(O28+X28+Y28,2)+GX28</f>
        <v>1156.99</v>
      </c>
      <c r="GN28" s="2">
        <f>IF(OR(BI28=0,BI28=1),ROUND(O28+X28+Y28,2),0)</f>
        <v>0</v>
      </c>
      <c r="GO28" s="2">
        <f>IF(BI28=2,ROUND(O28+X28+Y28,2),0)</f>
        <v>0</v>
      </c>
      <c r="GP28" s="2">
        <f>IF(BI28=4,ROUND(O28+X28+Y28,2)+GX28,0)</f>
        <v>1156.99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si="45"/>
        <v>0</v>
      </c>
      <c r="GW28" s="2">
        <v>1</v>
      </c>
      <c r="GX28" s="2">
        <f t="shared" si="46"/>
        <v>0</v>
      </c>
      <c r="GY28" s="2"/>
      <c r="GZ28" s="2"/>
      <c r="HA28" s="2">
        <v>0</v>
      </c>
      <c r="HB28" s="2">
        <v>0</v>
      </c>
      <c r="HC28" s="2">
        <f t="shared" si="47"/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3</v>
      </c>
      <c r="HO28" s="2" t="s">
        <v>3</v>
      </c>
      <c r="HP28" s="2" t="s">
        <v>3</v>
      </c>
      <c r="HQ28" s="2" t="s">
        <v>3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ROW(SmtRes!A14)</f>
        <v>14</v>
      </c>
      <c r="D29">
        <f>ROW(EtalonRes!A14)</f>
        <v>14</v>
      </c>
      <c r="E29" t="s">
        <v>29</v>
      </c>
      <c r="F29" t="s">
        <v>30</v>
      </c>
      <c r="G29" t="s">
        <v>31</v>
      </c>
      <c r="H29" t="s">
        <v>32</v>
      </c>
      <c r="I29">
        <v>25.82</v>
      </c>
      <c r="J29">
        <v>0</v>
      </c>
      <c r="K29">
        <v>25.82</v>
      </c>
      <c r="O29">
        <f t="shared" si="14"/>
        <v>15677.21</v>
      </c>
      <c r="P29">
        <f t="shared" si="15"/>
        <v>0</v>
      </c>
      <c r="Q29">
        <f t="shared" si="16"/>
        <v>15677.21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65425120</v>
      </c>
      <c r="AB29">
        <f t="shared" si="25"/>
        <v>44.81</v>
      </c>
      <c r="AC29">
        <f t="shared" si="26"/>
        <v>0</v>
      </c>
      <c r="AD29">
        <f t="shared" si="27"/>
        <v>44.81</v>
      </c>
      <c r="AE29">
        <f t="shared" si="28"/>
        <v>0</v>
      </c>
      <c r="AF29">
        <f t="shared" si="29"/>
        <v>0</v>
      </c>
      <c r="AG29">
        <f t="shared" si="30"/>
        <v>0</v>
      </c>
      <c r="AH29">
        <f t="shared" si="31"/>
        <v>0</v>
      </c>
      <c r="AI29">
        <f t="shared" si="32"/>
        <v>0</v>
      </c>
      <c r="AJ29">
        <f t="shared" si="33"/>
        <v>0</v>
      </c>
      <c r="AK29">
        <v>44.81</v>
      </c>
      <c r="AL29">
        <v>0</v>
      </c>
      <c r="AM29">
        <v>44.81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1</v>
      </c>
      <c r="BB29">
        <v>13.55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4</v>
      </c>
      <c r="BJ29" t="s">
        <v>33</v>
      </c>
      <c r="BM29">
        <v>1113</v>
      </c>
      <c r="BN29">
        <v>0</v>
      </c>
      <c r="BO29" t="s">
        <v>30</v>
      </c>
      <c r="BP29">
        <v>1</v>
      </c>
      <c r="BQ29">
        <v>150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B29" t="s">
        <v>3</v>
      </c>
      <c r="CE29">
        <v>30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15677.21</v>
      </c>
      <c r="CQ29">
        <f t="shared" si="35"/>
        <v>0</v>
      </c>
      <c r="CR29">
        <f t="shared" si="36"/>
        <v>607.17999999999995</v>
      </c>
      <c r="CS29">
        <f t="shared" si="37"/>
        <v>0</v>
      </c>
      <c r="CT29">
        <f t="shared" si="38"/>
        <v>0</v>
      </c>
      <c r="CU29">
        <f t="shared" si="39"/>
        <v>0</v>
      </c>
      <c r="CV29">
        <f t="shared" si="40"/>
        <v>0</v>
      </c>
      <c r="CW29">
        <f t="shared" si="41"/>
        <v>0</v>
      </c>
      <c r="CX29">
        <f t="shared" si="42"/>
        <v>0</v>
      </c>
      <c r="CY29">
        <f>S29*(BZ29/100)</f>
        <v>0</v>
      </c>
      <c r="CZ29">
        <f>S29*(CA29/100)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32</v>
      </c>
      <c r="DW29" t="s">
        <v>32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65097000</v>
      </c>
      <c r="EF29">
        <v>150</v>
      </c>
      <c r="EG29" t="s">
        <v>34</v>
      </c>
      <c r="EH29">
        <v>0</v>
      </c>
      <c r="EI29" t="s">
        <v>3</v>
      </c>
      <c r="EJ29">
        <v>4</v>
      </c>
      <c r="EK29">
        <v>1113</v>
      </c>
      <c r="EL29" t="s">
        <v>35</v>
      </c>
      <c r="EM29" t="s">
        <v>36</v>
      </c>
      <c r="EO29" t="s">
        <v>3</v>
      </c>
      <c r="EQ29">
        <v>0</v>
      </c>
      <c r="ER29">
        <v>44.81</v>
      </c>
      <c r="ES29">
        <v>0</v>
      </c>
      <c r="ET29">
        <v>44.81</v>
      </c>
      <c r="EU29">
        <v>0</v>
      </c>
      <c r="EV29">
        <v>0</v>
      </c>
      <c r="EW29">
        <v>0</v>
      </c>
      <c r="EX29">
        <v>0</v>
      </c>
      <c r="EY29">
        <v>0</v>
      </c>
      <c r="FQ29">
        <v>0</v>
      </c>
      <c r="FR29">
        <f t="shared" si="43"/>
        <v>0</v>
      </c>
      <c r="FS29">
        <v>0</v>
      </c>
      <c r="FX29">
        <v>0</v>
      </c>
      <c r="FY29">
        <v>0</v>
      </c>
      <c r="GA29" t="s">
        <v>3</v>
      </c>
      <c r="GD29">
        <v>0</v>
      </c>
      <c r="GF29">
        <v>338593990</v>
      </c>
      <c r="GG29">
        <v>2</v>
      </c>
      <c r="GH29">
        <v>1</v>
      </c>
      <c r="GI29">
        <v>2</v>
      </c>
      <c r="GJ29">
        <v>0</v>
      </c>
      <c r="GK29">
        <f>ROUND(R29*(S12)/100,2)</f>
        <v>0</v>
      </c>
      <c r="GL29">
        <f t="shared" si="44"/>
        <v>0</v>
      </c>
      <c r="GM29">
        <f>ROUND(O29+X29+Y29+GK29,2)+GX29</f>
        <v>15677.21</v>
      </c>
      <c r="GN29">
        <f>IF(OR(BI29=0,BI29=1),ROUND(O29+X29+Y29+GK29,2),0)</f>
        <v>0</v>
      </c>
      <c r="GO29">
        <f>IF(BI29=2,ROUND(O29+X29+Y29+GK29,2),0)</f>
        <v>0</v>
      </c>
      <c r="GP29">
        <f>IF(BI29=4,ROUND(O29+X29+Y29+GK29,2)+GX29,0)</f>
        <v>15677.21</v>
      </c>
      <c r="GR29">
        <v>0</v>
      </c>
      <c r="GS29">
        <v>0</v>
      </c>
      <c r="GT29">
        <v>0</v>
      </c>
      <c r="GU29" t="s">
        <v>3</v>
      </c>
      <c r="GV29">
        <f t="shared" si="45"/>
        <v>0</v>
      </c>
      <c r="GW29">
        <v>1</v>
      </c>
      <c r="GX29">
        <f t="shared" si="46"/>
        <v>0</v>
      </c>
      <c r="HA29">
        <v>0</v>
      </c>
      <c r="HB29">
        <v>0</v>
      </c>
      <c r="HC29">
        <f t="shared" si="47"/>
        <v>0</v>
      </c>
      <c r="HE29" t="s">
        <v>3</v>
      </c>
      <c r="HF29" t="s">
        <v>3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ROW(SmtRes!A15)</f>
        <v>15</v>
      </c>
      <c r="D30" s="2">
        <f>ROW(EtalonRes!A15)</f>
        <v>15</v>
      </c>
      <c r="E30" s="2" t="s">
        <v>37</v>
      </c>
      <c r="F30" s="2" t="s">
        <v>38</v>
      </c>
      <c r="G30" s="2" t="s">
        <v>39</v>
      </c>
      <c r="H30" s="2" t="s">
        <v>24</v>
      </c>
      <c r="I30" s="2">
        <v>25.82</v>
      </c>
      <c r="J30" s="2">
        <v>0</v>
      </c>
      <c r="K30" s="2">
        <v>25.82</v>
      </c>
      <c r="L30" s="2"/>
      <c r="M30" s="2"/>
      <c r="N30" s="2"/>
      <c r="O30" s="2">
        <f t="shared" si="14"/>
        <v>4276.82</v>
      </c>
      <c r="P30" s="2">
        <f t="shared" si="15"/>
        <v>0</v>
      </c>
      <c r="Q30" s="2">
        <f t="shared" si="16"/>
        <v>4276.82</v>
      </c>
      <c r="R30" s="2">
        <f t="shared" si="17"/>
        <v>0</v>
      </c>
      <c r="S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W30" s="2">
        <f t="shared" si="22"/>
        <v>0</v>
      </c>
      <c r="X30" s="2">
        <f t="shared" si="23"/>
        <v>0</v>
      </c>
      <c r="Y30" s="2">
        <f t="shared" si="24"/>
        <v>0</v>
      </c>
      <c r="Z30" s="2"/>
      <c r="AA30" s="2">
        <v>65425122</v>
      </c>
      <c r="AB30" s="2">
        <f t="shared" si="25"/>
        <v>165.64</v>
      </c>
      <c r="AC30" s="2">
        <f t="shared" si="26"/>
        <v>0</v>
      </c>
      <c r="AD30" s="2">
        <f t="shared" si="27"/>
        <v>165.64</v>
      </c>
      <c r="AE30" s="2">
        <f t="shared" si="28"/>
        <v>0</v>
      </c>
      <c r="AF30" s="2">
        <f t="shared" si="29"/>
        <v>0</v>
      </c>
      <c r="AG30" s="2">
        <f t="shared" si="30"/>
        <v>0</v>
      </c>
      <c r="AH30" s="2">
        <f t="shared" si="31"/>
        <v>0</v>
      </c>
      <c r="AI30" s="2">
        <f t="shared" si="32"/>
        <v>0</v>
      </c>
      <c r="AJ30" s="2">
        <f t="shared" si="33"/>
        <v>0</v>
      </c>
      <c r="AK30" s="2">
        <v>165.64</v>
      </c>
      <c r="AL30" s="2">
        <v>0</v>
      </c>
      <c r="AM30" s="2">
        <v>165.64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4</v>
      </c>
      <c r="BJ30" s="2" t="s">
        <v>40</v>
      </c>
      <c r="BK30" s="2"/>
      <c r="BL30" s="2"/>
      <c r="BM30" s="2">
        <v>1113</v>
      </c>
      <c r="BN30" s="2">
        <v>0</v>
      </c>
      <c r="BO30" s="2" t="s">
        <v>3</v>
      </c>
      <c r="BP30" s="2">
        <v>0</v>
      </c>
      <c r="BQ30" s="2">
        <v>150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0</v>
      </c>
      <c r="CA30" s="2">
        <v>0</v>
      </c>
      <c r="CB30" s="2" t="s">
        <v>3</v>
      </c>
      <c r="CC30" s="2"/>
      <c r="CD30" s="2"/>
      <c r="CE30" s="2">
        <v>30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34"/>
        <v>4276.82</v>
      </c>
      <c r="CQ30" s="2">
        <f t="shared" si="35"/>
        <v>0</v>
      </c>
      <c r="CR30" s="2">
        <f t="shared" si="36"/>
        <v>165.64</v>
      </c>
      <c r="CS30" s="2">
        <f t="shared" si="37"/>
        <v>0</v>
      </c>
      <c r="CT30" s="2">
        <f t="shared" si="38"/>
        <v>0</v>
      </c>
      <c r="CU30" s="2">
        <f t="shared" si="39"/>
        <v>0</v>
      </c>
      <c r="CV30" s="2">
        <f t="shared" si="40"/>
        <v>0</v>
      </c>
      <c r="CW30" s="2">
        <f t="shared" si="41"/>
        <v>0</v>
      </c>
      <c r="CX30" s="2">
        <f t="shared" si="42"/>
        <v>0</v>
      </c>
      <c r="CY30" s="2">
        <f>((S30*BZ30)/100)</f>
        <v>0</v>
      </c>
      <c r="CZ30" s="2">
        <f>((S30*CA30)/100)</f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24</v>
      </c>
      <c r="DW30" s="2" t="s">
        <v>24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65097000</v>
      </c>
      <c r="EF30" s="2">
        <v>150</v>
      </c>
      <c r="EG30" s="2" t="s">
        <v>34</v>
      </c>
      <c r="EH30" s="2">
        <v>0</v>
      </c>
      <c r="EI30" s="2" t="s">
        <v>3</v>
      </c>
      <c r="EJ30" s="2">
        <v>4</v>
      </c>
      <c r="EK30" s="2">
        <v>1113</v>
      </c>
      <c r="EL30" s="2" t="s">
        <v>35</v>
      </c>
      <c r="EM30" s="2" t="s">
        <v>36</v>
      </c>
      <c r="EN30" s="2"/>
      <c r="EO30" s="2" t="s">
        <v>3</v>
      </c>
      <c r="EP30" s="2"/>
      <c r="EQ30" s="2">
        <v>0</v>
      </c>
      <c r="ER30" s="2">
        <v>165.64</v>
      </c>
      <c r="ES30" s="2">
        <v>0</v>
      </c>
      <c r="ET30" s="2">
        <v>165.64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3"/>
        <v>0</v>
      </c>
      <c r="FS30" s="2">
        <v>0</v>
      </c>
      <c r="FT30" s="2"/>
      <c r="FU30" s="2"/>
      <c r="FV30" s="2"/>
      <c r="FW30" s="2"/>
      <c r="FX30" s="2">
        <v>0</v>
      </c>
      <c r="FY30" s="2">
        <v>0</v>
      </c>
      <c r="FZ30" s="2"/>
      <c r="GA30" s="2" t="s">
        <v>3</v>
      </c>
      <c r="GB30" s="2"/>
      <c r="GC30" s="2"/>
      <c r="GD30" s="2">
        <v>1</v>
      </c>
      <c r="GE30" s="2"/>
      <c r="GF30" s="2">
        <v>1967092634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44"/>
        <v>0</v>
      </c>
      <c r="GM30" s="2">
        <f>ROUND(O30+X30+Y30,2)+GX30</f>
        <v>4276.82</v>
      </c>
      <c r="GN30" s="2">
        <f>IF(OR(BI30=0,BI30=1),ROUND(O30+X30+Y30,2),0)</f>
        <v>0</v>
      </c>
      <c r="GO30" s="2">
        <f>IF(BI30=2,ROUND(O30+X30+Y30,2),0)</f>
        <v>0</v>
      </c>
      <c r="GP30" s="2">
        <f>IF(BI30=4,ROUND(O30+X30+Y30,2)+GX30,0)</f>
        <v>4276.82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5"/>
        <v>0</v>
      </c>
      <c r="GW30" s="2">
        <v>1</v>
      </c>
      <c r="GX30" s="2">
        <f t="shared" si="46"/>
        <v>0</v>
      </c>
      <c r="GY30" s="2"/>
      <c r="GZ30" s="2"/>
      <c r="HA30" s="2">
        <v>0</v>
      </c>
      <c r="HB30" s="2">
        <v>0</v>
      </c>
      <c r="HC30" s="2">
        <f t="shared" si="47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3</v>
      </c>
      <c r="HO30" s="2" t="s">
        <v>3</v>
      </c>
      <c r="HP30" s="2" t="s">
        <v>3</v>
      </c>
      <c r="HQ30" s="2" t="s">
        <v>3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ROW(SmtRes!A16)</f>
        <v>16</v>
      </c>
      <c r="D31">
        <f>ROW(EtalonRes!A16)</f>
        <v>16</v>
      </c>
      <c r="E31" t="s">
        <v>37</v>
      </c>
      <c r="F31" t="s">
        <v>38</v>
      </c>
      <c r="G31" t="s">
        <v>39</v>
      </c>
      <c r="H31" t="s">
        <v>24</v>
      </c>
      <c r="I31">
        <v>25.82</v>
      </c>
      <c r="J31">
        <v>0</v>
      </c>
      <c r="K31">
        <v>25.82</v>
      </c>
      <c r="O31">
        <f t="shared" si="14"/>
        <v>27713.79</v>
      </c>
      <c r="P31">
        <f t="shared" si="15"/>
        <v>0</v>
      </c>
      <c r="Q31">
        <f t="shared" si="16"/>
        <v>27713.79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65425120</v>
      </c>
      <c r="AB31">
        <f t="shared" si="25"/>
        <v>165.64</v>
      </c>
      <c r="AC31">
        <f t="shared" si="26"/>
        <v>0</v>
      </c>
      <c r="AD31">
        <f t="shared" si="27"/>
        <v>165.64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165.64</v>
      </c>
      <c r="AL31">
        <v>0</v>
      </c>
      <c r="AM31">
        <v>165.64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95</v>
      </c>
      <c r="AU31">
        <v>65</v>
      </c>
      <c r="AV31">
        <v>1</v>
      </c>
      <c r="AW31">
        <v>1</v>
      </c>
      <c r="AZ31">
        <v>1</v>
      </c>
      <c r="BA31">
        <v>1</v>
      </c>
      <c r="BB31">
        <v>6.48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4</v>
      </c>
      <c r="BJ31" t="s">
        <v>40</v>
      </c>
      <c r="BM31">
        <v>1113</v>
      </c>
      <c r="BN31">
        <v>0</v>
      </c>
      <c r="BO31" t="s">
        <v>38</v>
      </c>
      <c r="BP31">
        <v>1</v>
      </c>
      <c r="BQ31">
        <v>150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95</v>
      </c>
      <c r="CA31">
        <v>65</v>
      </c>
      <c r="CB31" t="s">
        <v>3</v>
      </c>
      <c r="CE31">
        <v>30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27713.79</v>
      </c>
      <c r="CQ31">
        <f t="shared" si="35"/>
        <v>0</v>
      </c>
      <c r="CR31">
        <f t="shared" si="36"/>
        <v>1073.3499999999999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>S31*(BZ31/100)</f>
        <v>0</v>
      </c>
      <c r="CZ31">
        <f>S31*(CA31/100)</f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24</v>
      </c>
      <c r="DW31" t="s">
        <v>24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65097000</v>
      </c>
      <c r="EF31">
        <v>150</v>
      </c>
      <c r="EG31" t="s">
        <v>34</v>
      </c>
      <c r="EH31">
        <v>0</v>
      </c>
      <c r="EI31" t="s">
        <v>3</v>
      </c>
      <c r="EJ31">
        <v>4</v>
      </c>
      <c r="EK31">
        <v>1113</v>
      </c>
      <c r="EL31" t="s">
        <v>35</v>
      </c>
      <c r="EM31" t="s">
        <v>36</v>
      </c>
      <c r="EO31" t="s">
        <v>3</v>
      </c>
      <c r="EQ31">
        <v>0</v>
      </c>
      <c r="ER31">
        <v>165.64</v>
      </c>
      <c r="ES31">
        <v>0</v>
      </c>
      <c r="ET31">
        <v>165.64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3"/>
        <v>0</v>
      </c>
      <c r="FS31">
        <v>0</v>
      </c>
      <c r="FX31">
        <v>0</v>
      </c>
      <c r="FY31">
        <v>0</v>
      </c>
      <c r="GA31" t="s">
        <v>3</v>
      </c>
      <c r="GD31">
        <v>0</v>
      </c>
      <c r="GF31">
        <v>1967092634</v>
      </c>
      <c r="GG31">
        <v>2</v>
      </c>
      <c r="GH31">
        <v>1</v>
      </c>
      <c r="GI31">
        <v>2</v>
      </c>
      <c r="GJ31">
        <v>0</v>
      </c>
      <c r="GK31">
        <f>ROUND(R31*(S12)/100,2)</f>
        <v>0</v>
      </c>
      <c r="GL31">
        <f t="shared" si="44"/>
        <v>0</v>
      </c>
      <c r="GM31">
        <f>ROUND(O31+X31+Y31+GK31,2)+GX31</f>
        <v>27713.79</v>
      </c>
      <c r="GN31">
        <f>IF(OR(BI31=0,BI31=1),ROUND(O31+X31+Y31+GK31,2),0)</f>
        <v>0</v>
      </c>
      <c r="GO31">
        <f>IF(BI31=2,ROUND(O31+X31+Y31+GK31,2),0)</f>
        <v>0</v>
      </c>
      <c r="GP31">
        <f>IF(BI31=4,ROUND(O31+X31+Y31+GK31,2)+GX31,0)</f>
        <v>27713.79</v>
      </c>
      <c r="GR31">
        <v>0</v>
      </c>
      <c r="GS31">
        <v>3</v>
      </c>
      <c r="GT31">
        <v>0</v>
      </c>
      <c r="GU31" t="s">
        <v>3</v>
      </c>
      <c r="GV31">
        <f t="shared" si="45"/>
        <v>0</v>
      </c>
      <c r="GW31">
        <v>1</v>
      </c>
      <c r="GX31">
        <f t="shared" si="46"/>
        <v>0</v>
      </c>
      <c r="HA31">
        <v>0</v>
      </c>
      <c r="HB31">
        <v>0</v>
      </c>
      <c r="HC31">
        <f t="shared" si="47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55" x14ac:dyDescent="0.2">
      <c r="A32" s="2">
        <v>17</v>
      </c>
      <c r="B32" s="2">
        <v>1</v>
      </c>
      <c r="C32" s="2">
        <f>ROW(SmtRes!A21)</f>
        <v>21</v>
      </c>
      <c r="D32" s="2">
        <f>ROW(EtalonRes!A21)</f>
        <v>21</v>
      </c>
      <c r="E32" s="2" t="s">
        <v>41</v>
      </c>
      <c r="F32" s="2" t="s">
        <v>42</v>
      </c>
      <c r="G32" s="2" t="s">
        <v>43</v>
      </c>
      <c r="H32" s="2" t="s">
        <v>44</v>
      </c>
      <c r="I32" s="2">
        <f>ROUND(7.216/100,9)</f>
        <v>7.2160000000000002E-2</v>
      </c>
      <c r="J32" s="2">
        <v>0</v>
      </c>
      <c r="K32" s="2">
        <f>ROUND(7.216/100,9)</f>
        <v>7.2160000000000002E-2</v>
      </c>
      <c r="L32" s="2"/>
      <c r="M32" s="2"/>
      <c r="N32" s="2"/>
      <c r="O32" s="2">
        <f t="shared" si="14"/>
        <v>252.37</v>
      </c>
      <c r="P32" s="2">
        <f t="shared" si="15"/>
        <v>0</v>
      </c>
      <c r="Q32" s="2">
        <f t="shared" si="16"/>
        <v>130.57</v>
      </c>
      <c r="R32" s="2">
        <f t="shared" si="17"/>
        <v>36.57</v>
      </c>
      <c r="S32" s="2">
        <f t="shared" si="18"/>
        <v>121.8</v>
      </c>
      <c r="T32" s="2">
        <f t="shared" si="19"/>
        <v>0</v>
      </c>
      <c r="U32" s="2">
        <f t="shared" si="20"/>
        <v>11.184800000000001</v>
      </c>
      <c r="V32" s="2">
        <f t="shared" si="21"/>
        <v>0</v>
      </c>
      <c r="W32" s="2">
        <f t="shared" si="22"/>
        <v>0</v>
      </c>
      <c r="X32" s="2">
        <f t="shared" si="23"/>
        <v>97.44</v>
      </c>
      <c r="Y32" s="2">
        <f t="shared" si="24"/>
        <v>66.989999999999995</v>
      </c>
      <c r="Z32" s="2"/>
      <c r="AA32" s="2">
        <v>65425122</v>
      </c>
      <c r="AB32" s="2">
        <f t="shared" si="25"/>
        <v>3497.38</v>
      </c>
      <c r="AC32" s="2">
        <f t="shared" si="26"/>
        <v>0</v>
      </c>
      <c r="AD32" s="2">
        <f t="shared" si="27"/>
        <v>1809.43</v>
      </c>
      <c r="AE32" s="2">
        <f t="shared" si="28"/>
        <v>506.75</v>
      </c>
      <c r="AF32" s="2">
        <f t="shared" si="29"/>
        <v>1687.95</v>
      </c>
      <c r="AG32" s="2">
        <f t="shared" si="30"/>
        <v>0</v>
      </c>
      <c r="AH32" s="2">
        <f t="shared" si="31"/>
        <v>155</v>
      </c>
      <c r="AI32" s="2">
        <f t="shared" si="32"/>
        <v>0</v>
      </c>
      <c r="AJ32" s="2">
        <f t="shared" si="33"/>
        <v>0</v>
      </c>
      <c r="AK32" s="2">
        <v>3497.38</v>
      </c>
      <c r="AL32" s="2">
        <v>0</v>
      </c>
      <c r="AM32" s="2">
        <v>1809.43</v>
      </c>
      <c r="AN32" s="2">
        <v>506.75</v>
      </c>
      <c r="AO32" s="2">
        <v>1687.95</v>
      </c>
      <c r="AP32" s="2">
        <v>0</v>
      </c>
      <c r="AQ32" s="2">
        <v>155</v>
      </c>
      <c r="AR32" s="2">
        <v>0</v>
      </c>
      <c r="AS32" s="2">
        <v>0</v>
      </c>
      <c r="AT32" s="2">
        <v>80</v>
      </c>
      <c r="AU32" s="2">
        <v>55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45</v>
      </c>
      <c r="BK32" s="2"/>
      <c r="BL32" s="2"/>
      <c r="BM32" s="2">
        <v>674</v>
      </c>
      <c r="BN32" s="2">
        <v>0</v>
      </c>
      <c r="BO32" s="2" t="s">
        <v>3</v>
      </c>
      <c r="BP32" s="2">
        <v>0</v>
      </c>
      <c r="BQ32" s="2">
        <v>60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80</v>
      </c>
      <c r="CA32" s="2">
        <v>55</v>
      </c>
      <c r="CB32" s="2" t="s">
        <v>3</v>
      </c>
      <c r="CC32" s="2"/>
      <c r="CD32" s="2"/>
      <c r="CE32" s="2">
        <v>30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34"/>
        <v>252.37</v>
      </c>
      <c r="CQ32" s="2">
        <f t="shared" si="35"/>
        <v>0</v>
      </c>
      <c r="CR32" s="2">
        <f t="shared" si="36"/>
        <v>1809.43</v>
      </c>
      <c r="CS32" s="2">
        <f t="shared" si="37"/>
        <v>506.75</v>
      </c>
      <c r="CT32" s="2">
        <f t="shared" si="38"/>
        <v>1687.95</v>
      </c>
      <c r="CU32" s="2">
        <f t="shared" si="39"/>
        <v>0</v>
      </c>
      <c r="CV32" s="2">
        <f t="shared" si="40"/>
        <v>155</v>
      </c>
      <c r="CW32" s="2">
        <f t="shared" si="41"/>
        <v>0</v>
      </c>
      <c r="CX32" s="2">
        <f t="shared" si="42"/>
        <v>0</v>
      </c>
      <c r="CY32" s="2">
        <f>((S32*BZ32)/100)</f>
        <v>97.44</v>
      </c>
      <c r="CZ32" s="2">
        <f>((S32*CA32)/100)</f>
        <v>66.989999999999995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1.0469999999999999</v>
      </c>
      <c r="DQ32" s="2">
        <v>1</v>
      </c>
      <c r="DR32" s="2"/>
      <c r="DS32" s="2"/>
      <c r="DT32" s="2"/>
      <c r="DU32" s="2">
        <v>1007</v>
      </c>
      <c r="DV32" s="2" t="s">
        <v>44</v>
      </c>
      <c r="DW32" s="2" t="s">
        <v>44</v>
      </c>
      <c r="DX32" s="2">
        <v>100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65096561</v>
      </c>
      <c r="EF32" s="2">
        <v>60</v>
      </c>
      <c r="EG32" s="2" t="s">
        <v>26</v>
      </c>
      <c r="EH32" s="2">
        <v>0</v>
      </c>
      <c r="EI32" s="2" t="s">
        <v>3</v>
      </c>
      <c r="EJ32" s="2">
        <v>1</v>
      </c>
      <c r="EK32" s="2">
        <v>674</v>
      </c>
      <c r="EL32" s="2" t="s">
        <v>46</v>
      </c>
      <c r="EM32" s="2" t="s">
        <v>47</v>
      </c>
      <c r="EN32" s="2"/>
      <c r="EO32" s="2" t="s">
        <v>3</v>
      </c>
      <c r="EP32" s="2"/>
      <c r="EQ32" s="2">
        <v>0</v>
      </c>
      <c r="ER32" s="2">
        <v>3497.38</v>
      </c>
      <c r="ES32" s="2">
        <v>0</v>
      </c>
      <c r="ET32" s="2">
        <v>1809.43</v>
      </c>
      <c r="EU32" s="2">
        <v>506.75</v>
      </c>
      <c r="EV32" s="2">
        <v>1687.95</v>
      </c>
      <c r="EW32" s="2">
        <v>155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3"/>
        <v>0</v>
      </c>
      <c r="FS32" s="2">
        <v>0</v>
      </c>
      <c r="FT32" s="2"/>
      <c r="FU32" s="2"/>
      <c r="FV32" s="2"/>
      <c r="FW32" s="2"/>
      <c r="FX32" s="2">
        <v>80</v>
      </c>
      <c r="FY32" s="2">
        <v>55</v>
      </c>
      <c r="FZ32" s="2"/>
      <c r="GA32" s="2" t="s">
        <v>3</v>
      </c>
      <c r="GB32" s="2"/>
      <c r="GC32" s="2"/>
      <c r="GD32" s="2">
        <v>0</v>
      </c>
      <c r="GE32" s="2"/>
      <c r="GF32" s="2">
        <v>1416807092</v>
      </c>
      <c r="GG32" s="2">
        <v>2</v>
      </c>
      <c r="GH32" s="2">
        <v>1</v>
      </c>
      <c r="GI32" s="2">
        <v>-2</v>
      </c>
      <c r="GJ32" s="2">
        <v>0</v>
      </c>
      <c r="GK32" s="2">
        <f>ROUND(R32*(R12)/100,2)</f>
        <v>61.07</v>
      </c>
      <c r="GL32" s="2">
        <f t="shared" si="44"/>
        <v>0</v>
      </c>
      <c r="GM32" s="2">
        <f>ROUND(O32+X32+Y32+GK32,2)+GX32</f>
        <v>477.87</v>
      </c>
      <c r="GN32" s="2">
        <f>IF(OR(BI32=0,BI32=1),ROUND(O32+X32+Y32+GK32,2),0)</f>
        <v>477.87</v>
      </c>
      <c r="GO32" s="2">
        <f>IF(BI32=2,ROUND(O32+X32+Y32+GK32,2),0)</f>
        <v>0</v>
      </c>
      <c r="GP32" s="2">
        <f>IF(BI32=4,ROUND(O32+X32+Y32+GK32,2)+GX32,0)</f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5"/>
        <v>0</v>
      </c>
      <c r="GW32" s="2">
        <v>1</v>
      </c>
      <c r="GX32" s="2">
        <f t="shared" si="46"/>
        <v>0</v>
      </c>
      <c r="GY32" s="2"/>
      <c r="GZ32" s="2"/>
      <c r="HA32" s="2">
        <v>0</v>
      </c>
      <c r="HB32" s="2">
        <v>0</v>
      </c>
      <c r="HC32" s="2">
        <f t="shared" si="47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3</v>
      </c>
      <c r="HO32" s="2" t="s">
        <v>3</v>
      </c>
      <c r="HP32" s="2" t="s">
        <v>3</v>
      </c>
      <c r="HQ32" s="2" t="s">
        <v>3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ROW(SmtRes!A26)</f>
        <v>26</v>
      </c>
      <c r="D33">
        <f>ROW(EtalonRes!A26)</f>
        <v>26</v>
      </c>
      <c r="E33" t="s">
        <v>41</v>
      </c>
      <c r="F33" t="s">
        <v>42</v>
      </c>
      <c r="G33" t="s">
        <v>43</v>
      </c>
      <c r="H33" t="s">
        <v>44</v>
      </c>
      <c r="I33">
        <f>ROUND(7.216/100,9)</f>
        <v>7.2160000000000002E-2</v>
      </c>
      <c r="J33">
        <v>0</v>
      </c>
      <c r="K33">
        <f>ROUND(7.216/100,9)</f>
        <v>7.2160000000000002E-2</v>
      </c>
      <c r="O33">
        <f t="shared" si="14"/>
        <v>5672.19</v>
      </c>
      <c r="P33">
        <f t="shared" si="15"/>
        <v>0</v>
      </c>
      <c r="Q33">
        <f t="shared" si="16"/>
        <v>1969.99</v>
      </c>
      <c r="R33">
        <f t="shared" si="17"/>
        <v>1111.56</v>
      </c>
      <c r="S33">
        <f t="shared" si="18"/>
        <v>3702.2</v>
      </c>
      <c r="T33">
        <f t="shared" si="19"/>
        <v>0</v>
      </c>
      <c r="U33">
        <f t="shared" si="20"/>
        <v>11.7104856</v>
      </c>
      <c r="V33">
        <f t="shared" si="21"/>
        <v>0</v>
      </c>
      <c r="W33">
        <f t="shared" si="22"/>
        <v>0</v>
      </c>
      <c r="X33">
        <f t="shared" si="23"/>
        <v>2591.54</v>
      </c>
      <c r="Y33">
        <f t="shared" si="24"/>
        <v>1517.9</v>
      </c>
      <c r="AA33">
        <v>65425120</v>
      </c>
      <c r="AB33">
        <f t="shared" si="25"/>
        <v>3497.38</v>
      </c>
      <c r="AC33">
        <f t="shared" si="26"/>
        <v>0</v>
      </c>
      <c r="AD33">
        <f t="shared" si="27"/>
        <v>1809.43</v>
      </c>
      <c r="AE33">
        <f t="shared" si="28"/>
        <v>506.75</v>
      </c>
      <c r="AF33">
        <f t="shared" si="29"/>
        <v>1687.95</v>
      </c>
      <c r="AG33">
        <f t="shared" si="30"/>
        <v>0</v>
      </c>
      <c r="AH33">
        <f t="shared" si="31"/>
        <v>155</v>
      </c>
      <c r="AI33">
        <f t="shared" si="32"/>
        <v>0</v>
      </c>
      <c r="AJ33">
        <f t="shared" si="33"/>
        <v>0</v>
      </c>
      <c r="AK33">
        <v>3497.38</v>
      </c>
      <c r="AL33">
        <v>0</v>
      </c>
      <c r="AM33">
        <v>1809.43</v>
      </c>
      <c r="AN33">
        <v>506.75</v>
      </c>
      <c r="AO33">
        <v>1687.95</v>
      </c>
      <c r="AP33">
        <v>0</v>
      </c>
      <c r="AQ33">
        <v>155</v>
      </c>
      <c r="AR33">
        <v>0</v>
      </c>
      <c r="AS33">
        <v>0</v>
      </c>
      <c r="AT33">
        <v>70</v>
      </c>
      <c r="AU33">
        <v>41</v>
      </c>
      <c r="AV33">
        <v>1.0469999999999999</v>
      </c>
      <c r="AW33">
        <v>1</v>
      </c>
      <c r="AZ33">
        <v>1</v>
      </c>
      <c r="BA33">
        <v>29.03</v>
      </c>
      <c r="BB33">
        <v>14.41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45</v>
      </c>
      <c r="BM33">
        <v>674</v>
      </c>
      <c r="BN33">
        <v>0</v>
      </c>
      <c r="BO33" t="s">
        <v>42</v>
      </c>
      <c r="BP33">
        <v>1</v>
      </c>
      <c r="BQ33">
        <v>60</v>
      </c>
      <c r="BR33">
        <v>0</v>
      </c>
      <c r="BS33">
        <v>29.03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70</v>
      </c>
      <c r="CA33">
        <v>41</v>
      </c>
      <c r="CB33" t="s">
        <v>3</v>
      </c>
      <c r="CE33">
        <v>30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5672.19</v>
      </c>
      <c r="CQ33">
        <f t="shared" si="35"/>
        <v>0</v>
      </c>
      <c r="CR33">
        <f t="shared" si="36"/>
        <v>27299.31</v>
      </c>
      <c r="CS33">
        <f t="shared" si="37"/>
        <v>15402.45</v>
      </c>
      <c r="CT33">
        <f t="shared" si="38"/>
        <v>51304.14</v>
      </c>
      <c r="CU33">
        <f t="shared" si="39"/>
        <v>0</v>
      </c>
      <c r="CV33">
        <f t="shared" si="40"/>
        <v>162.285</v>
      </c>
      <c r="CW33">
        <f t="shared" si="41"/>
        <v>0</v>
      </c>
      <c r="CX33">
        <f t="shared" si="42"/>
        <v>0</v>
      </c>
      <c r="CY33">
        <f>S33*(BZ33/100)</f>
        <v>2591.5399999999995</v>
      </c>
      <c r="CZ33">
        <f>S33*(CA33/100)</f>
        <v>1517.9019999999998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80</v>
      </c>
      <c r="DO33">
        <v>55</v>
      </c>
      <c r="DP33">
        <v>1.0469999999999999</v>
      </c>
      <c r="DQ33">
        <v>1</v>
      </c>
      <c r="DU33">
        <v>1007</v>
      </c>
      <c r="DV33" t="s">
        <v>44</v>
      </c>
      <c r="DW33" t="s">
        <v>44</v>
      </c>
      <c r="DX33">
        <v>100</v>
      </c>
      <c r="DZ33" t="s">
        <v>3</v>
      </c>
      <c r="EA33" t="s">
        <v>3</v>
      </c>
      <c r="EB33" t="s">
        <v>3</v>
      </c>
      <c r="EC33" t="s">
        <v>3</v>
      </c>
      <c r="EE33">
        <v>65096561</v>
      </c>
      <c r="EF33">
        <v>60</v>
      </c>
      <c r="EG33" t="s">
        <v>26</v>
      </c>
      <c r="EH33">
        <v>0</v>
      </c>
      <c r="EI33" t="s">
        <v>3</v>
      </c>
      <c r="EJ33">
        <v>1</v>
      </c>
      <c r="EK33">
        <v>674</v>
      </c>
      <c r="EL33" t="s">
        <v>46</v>
      </c>
      <c r="EM33" t="s">
        <v>47</v>
      </c>
      <c r="EO33" t="s">
        <v>3</v>
      </c>
      <c r="EQ33">
        <v>0</v>
      </c>
      <c r="ER33">
        <v>3497.38</v>
      </c>
      <c r="ES33">
        <v>0</v>
      </c>
      <c r="ET33">
        <v>1809.43</v>
      </c>
      <c r="EU33">
        <v>506.75</v>
      </c>
      <c r="EV33">
        <v>1687.95</v>
      </c>
      <c r="EW33">
        <v>155</v>
      </c>
      <c r="EX33">
        <v>0</v>
      </c>
      <c r="EY33">
        <v>0</v>
      </c>
      <c r="FQ33">
        <v>0</v>
      </c>
      <c r="FR33">
        <f t="shared" si="43"/>
        <v>0</v>
      </c>
      <c r="FS33">
        <v>0</v>
      </c>
      <c r="FX33">
        <v>80</v>
      </c>
      <c r="FY33">
        <v>55</v>
      </c>
      <c r="GA33" t="s">
        <v>3</v>
      </c>
      <c r="GD33">
        <v>0</v>
      </c>
      <c r="GF33">
        <v>1416807092</v>
      </c>
      <c r="GG33">
        <v>2</v>
      </c>
      <c r="GH33">
        <v>1</v>
      </c>
      <c r="GI33">
        <v>2</v>
      </c>
      <c r="GJ33">
        <v>0</v>
      </c>
      <c r="GK33">
        <f>ROUND(R33*(S12)/100,2)</f>
        <v>1778.5</v>
      </c>
      <c r="GL33">
        <f t="shared" si="44"/>
        <v>0</v>
      </c>
      <c r="GM33">
        <f>ROUND(O33+X33+Y33+GK33,2)+GX33</f>
        <v>11560.13</v>
      </c>
      <c r="GN33">
        <f>IF(OR(BI33=0,BI33=1),ROUND(O33+X33+Y33+GK33,2),0)</f>
        <v>11560.13</v>
      </c>
      <c r="GO33">
        <f>IF(BI33=2,ROUND(O33+X33+Y33+GK33,2),0)</f>
        <v>0</v>
      </c>
      <c r="GP33">
        <f>IF(BI33=4,ROUND(O33+X33+Y33+GK33,2)+GX33,0)</f>
        <v>0</v>
      </c>
      <c r="GR33">
        <v>0</v>
      </c>
      <c r="GS33">
        <v>0</v>
      </c>
      <c r="GT33">
        <v>0</v>
      </c>
      <c r="GU33" t="s">
        <v>3</v>
      </c>
      <c r="GV33">
        <f t="shared" si="45"/>
        <v>0</v>
      </c>
      <c r="GW33">
        <v>1</v>
      </c>
      <c r="GX33">
        <f t="shared" si="46"/>
        <v>0</v>
      </c>
      <c r="HA33">
        <v>0</v>
      </c>
      <c r="HB33">
        <v>0</v>
      </c>
      <c r="HC33">
        <f t="shared" si="47"/>
        <v>0</v>
      </c>
      <c r="HE33" t="s">
        <v>3</v>
      </c>
      <c r="HF33" t="s">
        <v>3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ROW(SmtRes!A27)</f>
        <v>27</v>
      </c>
      <c r="D34" s="2">
        <f>ROW(EtalonRes!A27)</f>
        <v>27</v>
      </c>
      <c r="E34" s="2" t="s">
        <v>48</v>
      </c>
      <c r="F34" s="2" t="s">
        <v>22</v>
      </c>
      <c r="G34" s="2" t="s">
        <v>23</v>
      </c>
      <c r="H34" s="2" t="s">
        <v>24</v>
      </c>
      <c r="I34" s="2">
        <v>17.32</v>
      </c>
      <c r="J34" s="2">
        <v>0</v>
      </c>
      <c r="K34" s="2">
        <v>17.32</v>
      </c>
      <c r="L34" s="2"/>
      <c r="M34" s="2"/>
      <c r="N34" s="2"/>
      <c r="O34" s="2">
        <f t="shared" si="14"/>
        <v>153.46</v>
      </c>
      <c r="P34" s="2">
        <f t="shared" si="15"/>
        <v>0</v>
      </c>
      <c r="Q34" s="2">
        <f t="shared" si="16"/>
        <v>153.46</v>
      </c>
      <c r="R34" s="2">
        <f t="shared" si="17"/>
        <v>25.63</v>
      </c>
      <c r="S34" s="2">
        <f t="shared" si="18"/>
        <v>0</v>
      </c>
      <c r="T34" s="2">
        <f t="shared" si="19"/>
        <v>0</v>
      </c>
      <c r="U34" s="2">
        <f t="shared" si="20"/>
        <v>0</v>
      </c>
      <c r="V34" s="2">
        <f t="shared" si="21"/>
        <v>0</v>
      </c>
      <c r="W34" s="2">
        <f t="shared" si="22"/>
        <v>0</v>
      </c>
      <c r="X34" s="2">
        <f t="shared" si="23"/>
        <v>0</v>
      </c>
      <c r="Y34" s="2">
        <f t="shared" si="24"/>
        <v>0</v>
      </c>
      <c r="Z34" s="2"/>
      <c r="AA34" s="2">
        <v>65425122</v>
      </c>
      <c r="AB34" s="2">
        <f t="shared" si="25"/>
        <v>8.86</v>
      </c>
      <c r="AC34" s="2">
        <f t="shared" si="26"/>
        <v>0</v>
      </c>
      <c r="AD34" s="2">
        <f t="shared" si="27"/>
        <v>8.86</v>
      </c>
      <c r="AE34" s="2">
        <f t="shared" si="28"/>
        <v>1.48</v>
      </c>
      <c r="AF34" s="2">
        <f t="shared" si="29"/>
        <v>0</v>
      </c>
      <c r="AG34" s="2">
        <f t="shared" si="30"/>
        <v>0</v>
      </c>
      <c r="AH34" s="2">
        <f t="shared" si="31"/>
        <v>0</v>
      </c>
      <c r="AI34" s="2">
        <f t="shared" si="32"/>
        <v>0</v>
      </c>
      <c r="AJ34" s="2">
        <f t="shared" si="33"/>
        <v>0</v>
      </c>
      <c r="AK34" s="2">
        <v>8.86</v>
      </c>
      <c r="AL34" s="2">
        <v>0</v>
      </c>
      <c r="AM34" s="2">
        <v>8.86</v>
      </c>
      <c r="AN34" s="2">
        <v>1.48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91</v>
      </c>
      <c r="AU34" s="2">
        <v>70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25</v>
      </c>
      <c r="BK34" s="2"/>
      <c r="BL34" s="2"/>
      <c r="BM34" s="2">
        <v>658</v>
      </c>
      <c r="BN34" s="2">
        <v>0</v>
      </c>
      <c r="BO34" s="2" t="s">
        <v>3</v>
      </c>
      <c r="BP34" s="2">
        <v>0</v>
      </c>
      <c r="BQ34" s="2">
        <v>60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91</v>
      </c>
      <c r="CA34" s="2">
        <v>70</v>
      </c>
      <c r="CB34" s="2" t="s">
        <v>3</v>
      </c>
      <c r="CC34" s="2"/>
      <c r="CD34" s="2"/>
      <c r="CE34" s="2">
        <v>30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34"/>
        <v>153.46</v>
      </c>
      <c r="CQ34" s="2">
        <f t="shared" si="35"/>
        <v>0</v>
      </c>
      <c r="CR34" s="2">
        <f t="shared" si="36"/>
        <v>8.86</v>
      </c>
      <c r="CS34" s="2">
        <f t="shared" si="37"/>
        <v>1.48</v>
      </c>
      <c r="CT34" s="2">
        <f t="shared" si="38"/>
        <v>0</v>
      </c>
      <c r="CU34" s="2">
        <f t="shared" si="39"/>
        <v>0</v>
      </c>
      <c r="CV34" s="2">
        <f t="shared" si="40"/>
        <v>0</v>
      </c>
      <c r="CW34" s="2">
        <f t="shared" si="41"/>
        <v>0</v>
      </c>
      <c r="CX34" s="2">
        <f t="shared" si="42"/>
        <v>0</v>
      </c>
      <c r="CY34" s="2">
        <f>((S34*BZ34)/100)</f>
        <v>0</v>
      </c>
      <c r="CZ34" s="2">
        <f>((S34*CA34)/100)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1.0469999999999999</v>
      </c>
      <c r="DQ34" s="2">
        <v>1.002</v>
      </c>
      <c r="DR34" s="2"/>
      <c r="DS34" s="2"/>
      <c r="DT34" s="2"/>
      <c r="DU34" s="2">
        <v>1013</v>
      </c>
      <c r="DV34" s="2" t="s">
        <v>24</v>
      </c>
      <c r="DW34" s="2" t="s">
        <v>24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65096545</v>
      </c>
      <c r="EF34" s="2">
        <v>60</v>
      </c>
      <c r="EG34" s="2" t="s">
        <v>26</v>
      </c>
      <c r="EH34" s="2">
        <v>0</v>
      </c>
      <c r="EI34" s="2" t="s">
        <v>3</v>
      </c>
      <c r="EJ34" s="2">
        <v>1</v>
      </c>
      <c r="EK34" s="2">
        <v>658</v>
      </c>
      <c r="EL34" s="2" t="s">
        <v>27</v>
      </c>
      <c r="EM34" s="2" t="s">
        <v>28</v>
      </c>
      <c r="EN34" s="2"/>
      <c r="EO34" s="2" t="s">
        <v>3</v>
      </c>
      <c r="EP34" s="2"/>
      <c r="EQ34" s="2">
        <v>0</v>
      </c>
      <c r="ER34" s="2">
        <v>8.86</v>
      </c>
      <c r="ES34" s="2">
        <v>0</v>
      </c>
      <c r="ET34" s="2">
        <v>8.86</v>
      </c>
      <c r="EU34" s="2">
        <v>1.48</v>
      </c>
      <c r="EV34" s="2">
        <v>0</v>
      </c>
      <c r="EW34" s="2">
        <v>0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43"/>
        <v>0</v>
      </c>
      <c r="FS34" s="2">
        <v>0</v>
      </c>
      <c r="FT34" s="2"/>
      <c r="FU34" s="2"/>
      <c r="FV34" s="2"/>
      <c r="FW34" s="2"/>
      <c r="FX34" s="2">
        <v>91</v>
      </c>
      <c r="FY34" s="2">
        <v>70</v>
      </c>
      <c r="FZ34" s="2"/>
      <c r="GA34" s="2" t="s">
        <v>3</v>
      </c>
      <c r="GB34" s="2"/>
      <c r="GC34" s="2"/>
      <c r="GD34" s="2">
        <v>0</v>
      </c>
      <c r="GE34" s="2"/>
      <c r="GF34" s="2">
        <v>-1983005167</v>
      </c>
      <c r="GG34" s="2">
        <v>2</v>
      </c>
      <c r="GH34" s="2">
        <v>1</v>
      </c>
      <c r="GI34" s="2">
        <v>-2</v>
      </c>
      <c r="GJ34" s="2">
        <v>0</v>
      </c>
      <c r="GK34" s="2">
        <f>ROUND(R34*(R12)/100,2)</f>
        <v>42.8</v>
      </c>
      <c r="GL34" s="2">
        <f t="shared" si="44"/>
        <v>0</v>
      </c>
      <c r="GM34" s="2">
        <f>ROUND(O34+X34+Y34+GK34,2)+GX34</f>
        <v>196.26</v>
      </c>
      <c r="GN34" s="2">
        <f>IF(OR(BI34=0,BI34=1),ROUND(O34+X34+Y34+GK34,2),0)</f>
        <v>196.26</v>
      </c>
      <c r="GO34" s="2">
        <f>IF(BI34=2,ROUND(O34+X34+Y34+GK34,2),0)</f>
        <v>0</v>
      </c>
      <c r="GP34" s="2">
        <f>IF(BI34=4,ROUND(O34+X34+Y34+GK34,2)+GX34,0)</f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5"/>
        <v>0</v>
      </c>
      <c r="GW34" s="2">
        <v>1</v>
      </c>
      <c r="GX34" s="2">
        <f t="shared" si="46"/>
        <v>0</v>
      </c>
      <c r="GY34" s="2"/>
      <c r="GZ34" s="2"/>
      <c r="HA34" s="2">
        <v>0</v>
      </c>
      <c r="HB34" s="2">
        <v>0</v>
      </c>
      <c r="HC34" s="2">
        <f t="shared" si="47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3</v>
      </c>
      <c r="HO34" s="2" t="s">
        <v>3</v>
      </c>
      <c r="HP34" s="2" t="s">
        <v>3</v>
      </c>
      <c r="HQ34" s="2" t="s">
        <v>3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ROW(SmtRes!A28)</f>
        <v>28</v>
      </c>
      <c r="D35">
        <f>ROW(EtalonRes!A28)</f>
        <v>28</v>
      </c>
      <c r="E35" t="s">
        <v>48</v>
      </c>
      <c r="F35" t="s">
        <v>22</v>
      </c>
      <c r="G35" t="s">
        <v>23</v>
      </c>
      <c r="H35" t="s">
        <v>24</v>
      </c>
      <c r="I35">
        <v>17.32</v>
      </c>
      <c r="J35">
        <v>0</v>
      </c>
      <c r="K35">
        <v>17.32</v>
      </c>
      <c r="O35">
        <f t="shared" si="14"/>
        <v>1812.36</v>
      </c>
      <c r="P35">
        <f t="shared" si="15"/>
        <v>0</v>
      </c>
      <c r="Q35">
        <f t="shared" si="16"/>
        <v>1812.36</v>
      </c>
      <c r="R35">
        <f t="shared" si="17"/>
        <v>779.17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65425120</v>
      </c>
      <c r="AB35">
        <f t="shared" si="25"/>
        <v>8.86</v>
      </c>
      <c r="AC35">
        <f t="shared" si="26"/>
        <v>0</v>
      </c>
      <c r="AD35">
        <f t="shared" si="27"/>
        <v>8.86</v>
      </c>
      <c r="AE35">
        <f t="shared" si="28"/>
        <v>1.48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</v>
      </c>
      <c r="AK35">
        <v>8.86</v>
      </c>
      <c r="AL35">
        <v>0</v>
      </c>
      <c r="AM35">
        <v>8.86</v>
      </c>
      <c r="AN35">
        <v>1.48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75</v>
      </c>
      <c r="AU35">
        <v>41</v>
      </c>
      <c r="AV35">
        <v>1.0469999999999999</v>
      </c>
      <c r="AW35">
        <v>1.002</v>
      </c>
      <c r="AZ35">
        <v>1</v>
      </c>
      <c r="BA35">
        <v>29.03</v>
      </c>
      <c r="BB35">
        <v>11.28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25</v>
      </c>
      <c r="BM35">
        <v>658</v>
      </c>
      <c r="BN35">
        <v>0</v>
      </c>
      <c r="BO35" t="s">
        <v>22</v>
      </c>
      <c r="BP35">
        <v>1</v>
      </c>
      <c r="BQ35">
        <v>60</v>
      </c>
      <c r="BR35">
        <v>0</v>
      </c>
      <c r="BS35">
        <v>29.03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75</v>
      </c>
      <c r="CA35">
        <v>41</v>
      </c>
      <c r="CB35" t="s">
        <v>3</v>
      </c>
      <c r="CE35">
        <v>30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1812.36</v>
      </c>
      <c r="CQ35">
        <f t="shared" si="35"/>
        <v>0</v>
      </c>
      <c r="CR35">
        <f t="shared" si="36"/>
        <v>104.68</v>
      </c>
      <c r="CS35">
        <f t="shared" si="37"/>
        <v>45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</v>
      </c>
      <c r="CY35">
        <f>S35*(BZ35/100)</f>
        <v>0</v>
      </c>
      <c r="CZ35">
        <f>S35*(CA35/100)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91</v>
      </c>
      <c r="DO35">
        <v>70</v>
      </c>
      <c r="DP35">
        <v>1.0469999999999999</v>
      </c>
      <c r="DQ35">
        <v>1.002</v>
      </c>
      <c r="DU35">
        <v>1013</v>
      </c>
      <c r="DV35" t="s">
        <v>24</v>
      </c>
      <c r="DW35" t="s">
        <v>24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65096545</v>
      </c>
      <c r="EF35">
        <v>60</v>
      </c>
      <c r="EG35" t="s">
        <v>26</v>
      </c>
      <c r="EH35">
        <v>0</v>
      </c>
      <c r="EI35" t="s">
        <v>3</v>
      </c>
      <c r="EJ35">
        <v>1</v>
      </c>
      <c r="EK35">
        <v>658</v>
      </c>
      <c r="EL35" t="s">
        <v>27</v>
      </c>
      <c r="EM35" t="s">
        <v>28</v>
      </c>
      <c r="EO35" t="s">
        <v>3</v>
      </c>
      <c r="EQ35">
        <v>0</v>
      </c>
      <c r="ER35">
        <v>8.86</v>
      </c>
      <c r="ES35">
        <v>0</v>
      </c>
      <c r="ET35">
        <v>8.86</v>
      </c>
      <c r="EU35">
        <v>1.48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3"/>
        <v>0</v>
      </c>
      <c r="FS35">
        <v>0</v>
      </c>
      <c r="FX35">
        <v>91</v>
      </c>
      <c r="FY35">
        <v>70</v>
      </c>
      <c r="GA35" t="s">
        <v>3</v>
      </c>
      <c r="GD35">
        <v>0</v>
      </c>
      <c r="GF35">
        <v>-1983005167</v>
      </c>
      <c r="GG35">
        <v>2</v>
      </c>
      <c r="GH35">
        <v>1</v>
      </c>
      <c r="GI35">
        <v>2</v>
      </c>
      <c r="GJ35">
        <v>0</v>
      </c>
      <c r="GK35">
        <f>ROUND(R35*(S12)/100,2)</f>
        <v>1246.67</v>
      </c>
      <c r="GL35">
        <f t="shared" si="44"/>
        <v>0</v>
      </c>
      <c r="GM35">
        <f>ROUND(O35+X35+Y35+GK35,2)+GX35</f>
        <v>3059.03</v>
      </c>
      <c r="GN35">
        <f>IF(OR(BI35=0,BI35=1),ROUND(O35+X35+Y35+GK35,2),0)</f>
        <v>3059.03</v>
      </c>
      <c r="GO35">
        <f>IF(BI35=2,ROUND(O35+X35+Y35+GK35,2),0)</f>
        <v>0</v>
      </c>
      <c r="GP35">
        <f>IF(BI35=4,ROUND(O35+X35+Y35+GK35,2)+GX35,0)</f>
        <v>0</v>
      </c>
      <c r="GR35">
        <v>0</v>
      </c>
      <c r="GS35">
        <v>0</v>
      </c>
      <c r="GT35">
        <v>0</v>
      </c>
      <c r="GU35" t="s">
        <v>3</v>
      </c>
      <c r="GV35">
        <f t="shared" si="45"/>
        <v>0</v>
      </c>
      <c r="GW35">
        <v>1</v>
      </c>
      <c r="GX35">
        <f t="shared" si="46"/>
        <v>0</v>
      </c>
      <c r="HA35">
        <v>0</v>
      </c>
      <c r="HB35">
        <v>0</v>
      </c>
      <c r="HC35">
        <f t="shared" si="47"/>
        <v>0</v>
      </c>
      <c r="HE35" t="s">
        <v>3</v>
      </c>
      <c r="HF35" t="s">
        <v>3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IK35">
        <v>0</v>
      </c>
    </row>
    <row r="36" spans="1:255" x14ac:dyDescent="0.2">
      <c r="A36" s="2">
        <v>17</v>
      </c>
      <c r="B36" s="2">
        <v>1</v>
      </c>
      <c r="C36" s="2">
        <f>ROW(SmtRes!A29)</f>
        <v>29</v>
      </c>
      <c r="D36" s="2">
        <f>ROW(EtalonRes!A29)</f>
        <v>29</v>
      </c>
      <c r="E36" s="2" t="s">
        <v>49</v>
      </c>
      <c r="F36" s="2" t="s">
        <v>30</v>
      </c>
      <c r="G36" s="2" t="s">
        <v>31</v>
      </c>
      <c r="H36" s="2" t="s">
        <v>32</v>
      </c>
      <c r="I36" s="2">
        <v>17.32</v>
      </c>
      <c r="J36" s="2">
        <v>0</v>
      </c>
      <c r="K36" s="2">
        <v>17.32</v>
      </c>
      <c r="L36" s="2"/>
      <c r="M36" s="2"/>
      <c r="N36" s="2"/>
      <c r="O36" s="2">
        <f t="shared" si="14"/>
        <v>776.11</v>
      </c>
      <c r="P36" s="2">
        <f t="shared" si="15"/>
        <v>0</v>
      </c>
      <c r="Q36" s="2">
        <f t="shared" si="16"/>
        <v>776.11</v>
      </c>
      <c r="R36" s="2">
        <f t="shared" si="17"/>
        <v>0</v>
      </c>
      <c r="S36" s="2">
        <f t="shared" si="18"/>
        <v>0</v>
      </c>
      <c r="T36" s="2">
        <f t="shared" si="19"/>
        <v>0</v>
      </c>
      <c r="U36" s="2">
        <f t="shared" si="20"/>
        <v>0</v>
      </c>
      <c r="V36" s="2">
        <f t="shared" si="21"/>
        <v>0</v>
      </c>
      <c r="W36" s="2">
        <f t="shared" si="22"/>
        <v>0</v>
      </c>
      <c r="X36" s="2">
        <f t="shared" si="23"/>
        <v>0</v>
      </c>
      <c r="Y36" s="2">
        <f t="shared" si="24"/>
        <v>0</v>
      </c>
      <c r="Z36" s="2"/>
      <c r="AA36" s="2">
        <v>65425122</v>
      </c>
      <c r="AB36" s="2">
        <f t="shared" si="25"/>
        <v>44.81</v>
      </c>
      <c r="AC36" s="2">
        <f t="shared" si="26"/>
        <v>0</v>
      </c>
      <c r="AD36" s="2">
        <f t="shared" si="27"/>
        <v>44.81</v>
      </c>
      <c r="AE36" s="2">
        <f t="shared" si="28"/>
        <v>0</v>
      </c>
      <c r="AF36" s="2">
        <f t="shared" si="29"/>
        <v>0</v>
      </c>
      <c r="AG36" s="2">
        <f t="shared" si="30"/>
        <v>0</v>
      </c>
      <c r="AH36" s="2">
        <f t="shared" si="31"/>
        <v>0</v>
      </c>
      <c r="AI36" s="2">
        <f t="shared" si="32"/>
        <v>0</v>
      </c>
      <c r="AJ36" s="2">
        <f t="shared" si="33"/>
        <v>0</v>
      </c>
      <c r="AK36" s="2">
        <v>44.81</v>
      </c>
      <c r="AL36" s="2">
        <v>0</v>
      </c>
      <c r="AM36" s="2">
        <v>44.81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4</v>
      </c>
      <c r="BJ36" s="2" t="s">
        <v>33</v>
      </c>
      <c r="BK36" s="2"/>
      <c r="BL36" s="2"/>
      <c r="BM36" s="2">
        <v>1113</v>
      </c>
      <c r="BN36" s="2">
        <v>0</v>
      </c>
      <c r="BO36" s="2" t="s">
        <v>3</v>
      </c>
      <c r="BP36" s="2">
        <v>0</v>
      </c>
      <c r="BQ36" s="2">
        <v>150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0</v>
      </c>
      <c r="CA36" s="2">
        <v>0</v>
      </c>
      <c r="CB36" s="2" t="s">
        <v>3</v>
      </c>
      <c r="CC36" s="2"/>
      <c r="CD36" s="2"/>
      <c r="CE36" s="2">
        <v>30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34"/>
        <v>776.11</v>
      </c>
      <c r="CQ36" s="2">
        <f t="shared" si="35"/>
        <v>0</v>
      </c>
      <c r="CR36" s="2">
        <f t="shared" si="36"/>
        <v>44.81</v>
      </c>
      <c r="CS36" s="2">
        <f t="shared" si="37"/>
        <v>0</v>
      </c>
      <c r="CT36" s="2">
        <f t="shared" si="38"/>
        <v>0</v>
      </c>
      <c r="CU36" s="2">
        <f t="shared" si="39"/>
        <v>0</v>
      </c>
      <c r="CV36" s="2">
        <f t="shared" si="40"/>
        <v>0</v>
      </c>
      <c r="CW36" s="2">
        <f t="shared" si="41"/>
        <v>0</v>
      </c>
      <c r="CX36" s="2">
        <f t="shared" si="42"/>
        <v>0</v>
      </c>
      <c r="CY36" s="2">
        <f>((S36*BZ36)/100)</f>
        <v>0</v>
      </c>
      <c r="CZ36" s="2">
        <f>((S36*CA36)/100)</f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32</v>
      </c>
      <c r="DW36" s="2" t="s">
        <v>32</v>
      </c>
      <c r="DX36" s="2">
        <v>1000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65097000</v>
      </c>
      <c r="EF36" s="2">
        <v>150</v>
      </c>
      <c r="EG36" s="2" t="s">
        <v>34</v>
      </c>
      <c r="EH36" s="2">
        <v>0</v>
      </c>
      <c r="EI36" s="2" t="s">
        <v>3</v>
      </c>
      <c r="EJ36" s="2">
        <v>4</v>
      </c>
      <c r="EK36" s="2">
        <v>1113</v>
      </c>
      <c r="EL36" s="2" t="s">
        <v>35</v>
      </c>
      <c r="EM36" s="2" t="s">
        <v>36</v>
      </c>
      <c r="EN36" s="2"/>
      <c r="EO36" s="2" t="s">
        <v>3</v>
      </c>
      <c r="EP36" s="2"/>
      <c r="EQ36" s="2">
        <v>0</v>
      </c>
      <c r="ER36" s="2">
        <v>44.81</v>
      </c>
      <c r="ES36" s="2">
        <v>0</v>
      </c>
      <c r="ET36" s="2">
        <v>44.81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3"/>
        <v>0</v>
      </c>
      <c r="FS36" s="2">
        <v>0</v>
      </c>
      <c r="FT36" s="2"/>
      <c r="FU36" s="2"/>
      <c r="FV36" s="2"/>
      <c r="FW36" s="2"/>
      <c r="FX36" s="2">
        <v>0</v>
      </c>
      <c r="FY36" s="2">
        <v>0</v>
      </c>
      <c r="FZ36" s="2"/>
      <c r="GA36" s="2" t="s">
        <v>3</v>
      </c>
      <c r="GB36" s="2"/>
      <c r="GC36" s="2"/>
      <c r="GD36" s="2">
        <v>1</v>
      </c>
      <c r="GE36" s="2"/>
      <c r="GF36" s="2">
        <v>338593990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44"/>
        <v>0</v>
      </c>
      <c r="GM36" s="2">
        <f>ROUND(O36+X36+Y36,2)+GX36</f>
        <v>776.11</v>
      </c>
      <c r="GN36" s="2">
        <f>IF(OR(BI36=0,BI36=1),ROUND(O36+X36+Y36,2),0)</f>
        <v>0</v>
      </c>
      <c r="GO36" s="2">
        <f>IF(BI36=2,ROUND(O36+X36+Y36,2),0)</f>
        <v>0</v>
      </c>
      <c r="GP36" s="2">
        <f>IF(BI36=4,ROUND(O36+X36+Y36,2)+GX36,0)</f>
        <v>776.11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5"/>
        <v>0</v>
      </c>
      <c r="GW36" s="2">
        <v>1</v>
      </c>
      <c r="GX36" s="2">
        <f t="shared" si="46"/>
        <v>0</v>
      </c>
      <c r="GY36" s="2"/>
      <c r="GZ36" s="2"/>
      <c r="HA36" s="2">
        <v>0</v>
      </c>
      <c r="HB36" s="2">
        <v>0</v>
      </c>
      <c r="HC36" s="2">
        <f t="shared" si="47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3</v>
      </c>
      <c r="HO36" s="2" t="s">
        <v>3</v>
      </c>
      <c r="HP36" s="2" t="s">
        <v>3</v>
      </c>
      <c r="HQ36" s="2" t="s">
        <v>3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ROW(SmtRes!A30)</f>
        <v>30</v>
      </c>
      <c r="D37">
        <f>ROW(EtalonRes!A30)</f>
        <v>30</v>
      </c>
      <c r="E37" t="s">
        <v>49</v>
      </c>
      <c r="F37" t="s">
        <v>30</v>
      </c>
      <c r="G37" t="s">
        <v>31</v>
      </c>
      <c r="H37" t="s">
        <v>32</v>
      </c>
      <c r="I37">
        <v>17.32</v>
      </c>
      <c r="J37">
        <v>0</v>
      </c>
      <c r="K37">
        <v>17.32</v>
      </c>
      <c r="O37">
        <f t="shared" si="14"/>
        <v>10516.29</v>
      </c>
      <c r="P37">
        <f t="shared" si="15"/>
        <v>0</v>
      </c>
      <c r="Q37">
        <f t="shared" si="16"/>
        <v>10516.29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65425120</v>
      </c>
      <c r="AB37">
        <f t="shared" si="25"/>
        <v>44.81</v>
      </c>
      <c r="AC37">
        <f t="shared" si="26"/>
        <v>0</v>
      </c>
      <c r="AD37">
        <f t="shared" si="27"/>
        <v>44.81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44.81</v>
      </c>
      <c r="AL37">
        <v>0</v>
      </c>
      <c r="AM37">
        <v>44.81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95</v>
      </c>
      <c r="AU37">
        <v>65</v>
      </c>
      <c r="AV37">
        <v>1</v>
      </c>
      <c r="AW37">
        <v>1</v>
      </c>
      <c r="AZ37">
        <v>1</v>
      </c>
      <c r="BA37">
        <v>1</v>
      </c>
      <c r="BB37">
        <v>13.55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4</v>
      </c>
      <c r="BJ37" t="s">
        <v>33</v>
      </c>
      <c r="BM37">
        <v>1113</v>
      </c>
      <c r="BN37">
        <v>0</v>
      </c>
      <c r="BO37" t="s">
        <v>30</v>
      </c>
      <c r="BP37">
        <v>1</v>
      </c>
      <c r="BQ37">
        <v>150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95</v>
      </c>
      <c r="CA37">
        <v>65</v>
      </c>
      <c r="CB37" t="s">
        <v>3</v>
      </c>
      <c r="CE37">
        <v>30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10516.29</v>
      </c>
      <c r="CQ37">
        <f t="shared" si="35"/>
        <v>0</v>
      </c>
      <c r="CR37">
        <f t="shared" si="36"/>
        <v>607.17999999999995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>S37*(BZ37/100)</f>
        <v>0</v>
      </c>
      <c r="CZ37">
        <f>S37*(CA37/100)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32</v>
      </c>
      <c r="DW37" t="s">
        <v>32</v>
      </c>
      <c r="DX37">
        <v>1000</v>
      </c>
      <c r="DZ37" t="s">
        <v>3</v>
      </c>
      <c r="EA37" t="s">
        <v>3</v>
      </c>
      <c r="EB37" t="s">
        <v>3</v>
      </c>
      <c r="EC37" t="s">
        <v>3</v>
      </c>
      <c r="EE37">
        <v>65097000</v>
      </c>
      <c r="EF37">
        <v>150</v>
      </c>
      <c r="EG37" t="s">
        <v>34</v>
      </c>
      <c r="EH37">
        <v>0</v>
      </c>
      <c r="EI37" t="s">
        <v>3</v>
      </c>
      <c r="EJ37">
        <v>4</v>
      </c>
      <c r="EK37">
        <v>1113</v>
      </c>
      <c r="EL37" t="s">
        <v>35</v>
      </c>
      <c r="EM37" t="s">
        <v>36</v>
      </c>
      <c r="EO37" t="s">
        <v>3</v>
      </c>
      <c r="EQ37">
        <v>0</v>
      </c>
      <c r="ER37">
        <v>44.81</v>
      </c>
      <c r="ES37">
        <v>0</v>
      </c>
      <c r="ET37">
        <v>44.81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3"/>
        <v>0</v>
      </c>
      <c r="FS37">
        <v>0</v>
      </c>
      <c r="FX37">
        <v>0</v>
      </c>
      <c r="FY37">
        <v>0</v>
      </c>
      <c r="GA37" t="s">
        <v>3</v>
      </c>
      <c r="GD37">
        <v>0</v>
      </c>
      <c r="GF37">
        <v>338593990</v>
      </c>
      <c r="GG37">
        <v>2</v>
      </c>
      <c r="GH37">
        <v>1</v>
      </c>
      <c r="GI37">
        <v>2</v>
      </c>
      <c r="GJ37">
        <v>0</v>
      </c>
      <c r="GK37">
        <f>ROUND(R37*(S12)/100,2)</f>
        <v>0</v>
      </c>
      <c r="GL37">
        <f t="shared" si="44"/>
        <v>0</v>
      </c>
      <c r="GM37">
        <f>ROUND(O37+X37+Y37+GK37,2)+GX37</f>
        <v>10516.29</v>
      </c>
      <c r="GN37">
        <f>IF(OR(BI37=0,BI37=1),ROUND(O37+X37+Y37+GK37,2),0)</f>
        <v>0</v>
      </c>
      <c r="GO37">
        <f>IF(BI37=2,ROUND(O37+X37+Y37+GK37,2),0)</f>
        <v>0</v>
      </c>
      <c r="GP37">
        <f>IF(BI37=4,ROUND(O37+X37+Y37+GK37,2)+GX37,0)</f>
        <v>10516.29</v>
      </c>
      <c r="GR37">
        <v>0</v>
      </c>
      <c r="GS37">
        <v>0</v>
      </c>
      <c r="GT37">
        <v>0</v>
      </c>
      <c r="GU37" t="s">
        <v>3</v>
      </c>
      <c r="GV37">
        <f t="shared" si="45"/>
        <v>0</v>
      </c>
      <c r="GW37">
        <v>1</v>
      </c>
      <c r="GX37">
        <f t="shared" si="46"/>
        <v>0</v>
      </c>
      <c r="HA37">
        <v>0</v>
      </c>
      <c r="HB37">
        <v>0</v>
      </c>
      <c r="HC37">
        <f t="shared" si="47"/>
        <v>0</v>
      </c>
      <c r="HE37" t="s">
        <v>3</v>
      </c>
      <c r="HF37" t="s">
        <v>3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IK37">
        <v>0</v>
      </c>
    </row>
    <row r="38" spans="1:255" x14ac:dyDescent="0.2">
      <c r="A38" s="2">
        <v>17</v>
      </c>
      <c r="B38" s="2">
        <v>1</v>
      </c>
      <c r="C38" s="2">
        <f>ROW(SmtRes!A31)</f>
        <v>31</v>
      </c>
      <c r="D38" s="2">
        <f>ROW(EtalonRes!A31)</f>
        <v>31</v>
      </c>
      <c r="E38" s="2" t="s">
        <v>50</v>
      </c>
      <c r="F38" s="2" t="s">
        <v>51</v>
      </c>
      <c r="G38" s="2" t="s">
        <v>52</v>
      </c>
      <c r="H38" s="2" t="s">
        <v>24</v>
      </c>
      <c r="I38" s="2">
        <v>17.32</v>
      </c>
      <c r="J38" s="2">
        <v>0</v>
      </c>
      <c r="K38" s="2">
        <v>17.32</v>
      </c>
      <c r="L38" s="2"/>
      <c r="M38" s="2"/>
      <c r="N38" s="2"/>
      <c r="O38" s="2">
        <f t="shared" si="14"/>
        <v>3224.98</v>
      </c>
      <c r="P38" s="2">
        <f t="shared" si="15"/>
        <v>0</v>
      </c>
      <c r="Q38" s="2">
        <f t="shared" si="16"/>
        <v>3224.98</v>
      </c>
      <c r="R38" s="2">
        <f t="shared" si="17"/>
        <v>0</v>
      </c>
      <c r="S38" s="2">
        <f t="shared" si="18"/>
        <v>0</v>
      </c>
      <c r="T38" s="2">
        <f t="shared" si="19"/>
        <v>0</v>
      </c>
      <c r="U38" s="2">
        <f t="shared" si="20"/>
        <v>0</v>
      </c>
      <c r="V38" s="2">
        <f t="shared" si="21"/>
        <v>0</v>
      </c>
      <c r="W38" s="2">
        <f t="shared" si="22"/>
        <v>0</v>
      </c>
      <c r="X38" s="2">
        <f t="shared" si="23"/>
        <v>0</v>
      </c>
      <c r="Y38" s="2">
        <f t="shared" si="24"/>
        <v>0</v>
      </c>
      <c r="Z38" s="2"/>
      <c r="AA38" s="2">
        <v>65425122</v>
      </c>
      <c r="AB38" s="2">
        <f t="shared" si="25"/>
        <v>186.2</v>
      </c>
      <c r="AC38" s="2">
        <f t="shared" si="26"/>
        <v>0</v>
      </c>
      <c r="AD38" s="2">
        <f t="shared" si="27"/>
        <v>186.2</v>
      </c>
      <c r="AE38" s="2">
        <f t="shared" si="28"/>
        <v>0</v>
      </c>
      <c r="AF38" s="2">
        <f t="shared" si="29"/>
        <v>0</v>
      </c>
      <c r="AG38" s="2">
        <f t="shared" si="30"/>
        <v>0</v>
      </c>
      <c r="AH38" s="2">
        <f t="shared" si="31"/>
        <v>0</v>
      </c>
      <c r="AI38" s="2">
        <f t="shared" si="32"/>
        <v>0</v>
      </c>
      <c r="AJ38" s="2">
        <f t="shared" si="33"/>
        <v>0</v>
      </c>
      <c r="AK38" s="2">
        <v>186.2</v>
      </c>
      <c r="AL38" s="2">
        <v>0</v>
      </c>
      <c r="AM38" s="2">
        <v>186.2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4</v>
      </c>
      <c r="BJ38" s="2" t="s">
        <v>53</v>
      </c>
      <c r="BK38" s="2"/>
      <c r="BL38" s="2"/>
      <c r="BM38" s="2">
        <v>1113</v>
      </c>
      <c r="BN38" s="2">
        <v>0</v>
      </c>
      <c r="BO38" s="2" t="s">
        <v>3</v>
      </c>
      <c r="BP38" s="2">
        <v>0</v>
      </c>
      <c r="BQ38" s="2">
        <v>150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0</v>
      </c>
      <c r="CA38" s="2">
        <v>0</v>
      </c>
      <c r="CB38" s="2" t="s">
        <v>3</v>
      </c>
      <c r="CC38" s="2"/>
      <c r="CD38" s="2"/>
      <c r="CE38" s="2">
        <v>30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34"/>
        <v>3224.98</v>
      </c>
      <c r="CQ38" s="2">
        <f t="shared" si="35"/>
        <v>0</v>
      </c>
      <c r="CR38" s="2">
        <f t="shared" si="36"/>
        <v>186.2</v>
      </c>
      <c r="CS38" s="2">
        <f t="shared" si="37"/>
        <v>0</v>
      </c>
      <c r="CT38" s="2">
        <f t="shared" si="38"/>
        <v>0</v>
      </c>
      <c r="CU38" s="2">
        <f t="shared" si="39"/>
        <v>0</v>
      </c>
      <c r="CV38" s="2">
        <f t="shared" si="40"/>
        <v>0</v>
      </c>
      <c r="CW38" s="2">
        <f t="shared" si="41"/>
        <v>0</v>
      </c>
      <c r="CX38" s="2">
        <f t="shared" si="42"/>
        <v>0</v>
      </c>
      <c r="CY38" s="2">
        <f>((S38*BZ38)/100)</f>
        <v>0</v>
      </c>
      <c r="CZ38" s="2">
        <f>((S38*CA38)/100)</f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24</v>
      </c>
      <c r="DW38" s="2" t="s">
        <v>24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65097000</v>
      </c>
      <c r="EF38" s="2">
        <v>150</v>
      </c>
      <c r="EG38" s="2" t="s">
        <v>34</v>
      </c>
      <c r="EH38" s="2">
        <v>0</v>
      </c>
      <c r="EI38" s="2" t="s">
        <v>3</v>
      </c>
      <c r="EJ38" s="2">
        <v>4</v>
      </c>
      <c r="EK38" s="2">
        <v>1113</v>
      </c>
      <c r="EL38" s="2" t="s">
        <v>35</v>
      </c>
      <c r="EM38" s="2" t="s">
        <v>36</v>
      </c>
      <c r="EN38" s="2"/>
      <c r="EO38" s="2" t="s">
        <v>3</v>
      </c>
      <c r="EP38" s="2"/>
      <c r="EQ38" s="2">
        <v>0</v>
      </c>
      <c r="ER38" s="2">
        <v>186.2</v>
      </c>
      <c r="ES38" s="2">
        <v>0</v>
      </c>
      <c r="ET38" s="2">
        <v>186.2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3"/>
        <v>0</v>
      </c>
      <c r="FS38" s="2">
        <v>0</v>
      </c>
      <c r="FT38" s="2"/>
      <c r="FU38" s="2"/>
      <c r="FV38" s="2"/>
      <c r="FW38" s="2"/>
      <c r="FX38" s="2">
        <v>0</v>
      </c>
      <c r="FY38" s="2">
        <v>0</v>
      </c>
      <c r="FZ38" s="2"/>
      <c r="GA38" s="2" t="s">
        <v>3</v>
      </c>
      <c r="GB38" s="2"/>
      <c r="GC38" s="2"/>
      <c r="GD38" s="2">
        <v>1</v>
      </c>
      <c r="GE38" s="2"/>
      <c r="GF38" s="2">
        <v>1544519721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44"/>
        <v>0</v>
      </c>
      <c r="GM38" s="2">
        <f>ROUND(O38+X38+Y38,2)+GX38</f>
        <v>3224.98</v>
      </c>
      <c r="GN38" s="2">
        <f>IF(OR(BI38=0,BI38=1),ROUND(O38+X38+Y38,2),0)</f>
        <v>0</v>
      </c>
      <c r="GO38" s="2">
        <f>IF(BI38=2,ROUND(O38+X38+Y38,2),0)</f>
        <v>0</v>
      </c>
      <c r="GP38" s="2">
        <f>IF(BI38=4,ROUND(O38+X38+Y38,2)+GX38,0)</f>
        <v>3224.98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5"/>
        <v>0</v>
      </c>
      <c r="GW38" s="2">
        <v>1</v>
      </c>
      <c r="GX38" s="2">
        <f t="shared" si="46"/>
        <v>0</v>
      </c>
      <c r="GY38" s="2"/>
      <c r="GZ38" s="2"/>
      <c r="HA38" s="2">
        <v>0</v>
      </c>
      <c r="HB38" s="2">
        <v>0</v>
      </c>
      <c r="HC38" s="2">
        <f t="shared" si="47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3</v>
      </c>
      <c r="HO38" s="2" t="s">
        <v>3</v>
      </c>
      <c r="HP38" s="2" t="s">
        <v>3</v>
      </c>
      <c r="HQ38" s="2" t="s">
        <v>3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ROW(SmtRes!A32)</f>
        <v>32</v>
      </c>
      <c r="D39">
        <f>ROW(EtalonRes!A32)</f>
        <v>32</v>
      </c>
      <c r="E39" t="s">
        <v>50</v>
      </c>
      <c r="F39" t="s">
        <v>51</v>
      </c>
      <c r="G39" t="s">
        <v>52</v>
      </c>
      <c r="H39" t="s">
        <v>24</v>
      </c>
      <c r="I39">
        <v>17.32</v>
      </c>
      <c r="J39">
        <v>0</v>
      </c>
      <c r="K39">
        <v>17.32</v>
      </c>
      <c r="O39">
        <f t="shared" si="14"/>
        <v>6707.96</v>
      </c>
      <c r="P39">
        <f t="shared" si="15"/>
        <v>0</v>
      </c>
      <c r="Q39">
        <f t="shared" si="16"/>
        <v>6707.96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65425120</v>
      </c>
      <c r="AB39">
        <f t="shared" si="25"/>
        <v>186.2</v>
      </c>
      <c r="AC39">
        <f t="shared" si="26"/>
        <v>0</v>
      </c>
      <c r="AD39">
        <f t="shared" si="27"/>
        <v>186.2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186.2</v>
      </c>
      <c r="AL39">
        <v>0</v>
      </c>
      <c r="AM39">
        <v>186.2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95</v>
      </c>
      <c r="AU39">
        <v>65</v>
      </c>
      <c r="AV39">
        <v>1</v>
      </c>
      <c r="AW39">
        <v>1</v>
      </c>
      <c r="AZ39">
        <v>1</v>
      </c>
      <c r="BA39">
        <v>1</v>
      </c>
      <c r="BB39">
        <v>2.08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4</v>
      </c>
      <c r="BJ39" t="s">
        <v>53</v>
      </c>
      <c r="BM39">
        <v>1113</v>
      </c>
      <c r="BN39">
        <v>0</v>
      </c>
      <c r="BO39" t="s">
        <v>51</v>
      </c>
      <c r="BP39">
        <v>1</v>
      </c>
      <c r="BQ39">
        <v>150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95</v>
      </c>
      <c r="CA39">
        <v>65</v>
      </c>
      <c r="CB39" t="s">
        <v>3</v>
      </c>
      <c r="CE39">
        <v>30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6707.96</v>
      </c>
      <c r="CQ39">
        <f t="shared" si="35"/>
        <v>0</v>
      </c>
      <c r="CR39">
        <f t="shared" si="36"/>
        <v>387.3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>S39*(BZ39/100)</f>
        <v>0</v>
      </c>
      <c r="CZ39">
        <f>S39*(CA39/100)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</v>
      </c>
      <c r="DW39" t="s">
        <v>24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65097000</v>
      </c>
      <c r="EF39">
        <v>150</v>
      </c>
      <c r="EG39" t="s">
        <v>34</v>
      </c>
      <c r="EH39">
        <v>0</v>
      </c>
      <c r="EI39" t="s">
        <v>3</v>
      </c>
      <c r="EJ39">
        <v>4</v>
      </c>
      <c r="EK39">
        <v>1113</v>
      </c>
      <c r="EL39" t="s">
        <v>35</v>
      </c>
      <c r="EM39" t="s">
        <v>36</v>
      </c>
      <c r="EO39" t="s">
        <v>3</v>
      </c>
      <c r="EQ39">
        <v>0</v>
      </c>
      <c r="ER39">
        <v>186.2</v>
      </c>
      <c r="ES39">
        <v>0</v>
      </c>
      <c r="ET39">
        <v>186.2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3"/>
        <v>0</v>
      </c>
      <c r="FS39">
        <v>0</v>
      </c>
      <c r="FX39">
        <v>0</v>
      </c>
      <c r="FY39">
        <v>0</v>
      </c>
      <c r="GA39" t="s">
        <v>3</v>
      </c>
      <c r="GD39">
        <v>0</v>
      </c>
      <c r="GF39">
        <v>1544519721</v>
      </c>
      <c r="GG39">
        <v>2</v>
      </c>
      <c r="GH39">
        <v>1</v>
      </c>
      <c r="GI39">
        <v>2</v>
      </c>
      <c r="GJ39">
        <v>0</v>
      </c>
      <c r="GK39">
        <f>ROUND(R39*(S12)/100,2)</f>
        <v>0</v>
      </c>
      <c r="GL39">
        <f t="shared" si="44"/>
        <v>0</v>
      </c>
      <c r="GM39">
        <f t="shared" ref="GM39:GM45" si="48">ROUND(O39+X39+Y39+GK39,2)+GX39</f>
        <v>6707.96</v>
      </c>
      <c r="GN39">
        <f t="shared" ref="GN39:GN45" si="49">IF(OR(BI39=0,BI39=1),ROUND(O39+X39+Y39+GK39,2),0)</f>
        <v>0</v>
      </c>
      <c r="GO39">
        <f t="shared" ref="GO39:GO45" si="50">IF(BI39=2,ROUND(O39+X39+Y39+GK39,2),0)</f>
        <v>0</v>
      </c>
      <c r="GP39">
        <f t="shared" ref="GP39:GP45" si="51">IF(BI39=4,ROUND(O39+X39+Y39+GK39,2)+GX39,0)</f>
        <v>6707.96</v>
      </c>
      <c r="GR39">
        <v>0</v>
      </c>
      <c r="GS39">
        <v>0</v>
      </c>
      <c r="GT39">
        <v>0</v>
      </c>
      <c r="GU39" t="s">
        <v>3</v>
      </c>
      <c r="GV39">
        <f t="shared" si="45"/>
        <v>0</v>
      </c>
      <c r="GW39">
        <v>1</v>
      </c>
      <c r="GX39">
        <f t="shared" si="46"/>
        <v>0</v>
      </c>
      <c r="HA39">
        <v>0</v>
      </c>
      <c r="HB39">
        <v>0</v>
      </c>
      <c r="HC39">
        <f t="shared" si="47"/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IK39">
        <v>0</v>
      </c>
    </row>
    <row r="40" spans="1:255" x14ac:dyDescent="0.2">
      <c r="A40" s="2">
        <v>17</v>
      </c>
      <c r="B40" s="2">
        <v>1</v>
      </c>
      <c r="C40" s="2">
        <f>ROW(SmtRes!A36)</f>
        <v>36</v>
      </c>
      <c r="D40" s="2">
        <f>ROW(EtalonRes!A36)</f>
        <v>36</v>
      </c>
      <c r="E40" s="2" t="s">
        <v>54</v>
      </c>
      <c r="F40" s="2" t="s">
        <v>55</v>
      </c>
      <c r="G40" s="2" t="s">
        <v>56</v>
      </c>
      <c r="H40" s="2" t="s">
        <v>57</v>
      </c>
      <c r="I40" s="2">
        <f>ROUND(66.6/100,9)</f>
        <v>0.66600000000000004</v>
      </c>
      <c r="J40" s="2">
        <v>0</v>
      </c>
      <c r="K40" s="2">
        <f>ROUND(66.6/100,9)</f>
        <v>0.66600000000000004</v>
      </c>
      <c r="L40" s="2"/>
      <c r="M40" s="2"/>
      <c r="N40" s="2"/>
      <c r="O40" s="2">
        <f t="shared" si="14"/>
        <v>1018.61</v>
      </c>
      <c r="P40" s="2">
        <f t="shared" si="15"/>
        <v>0</v>
      </c>
      <c r="Q40" s="2">
        <f>(ROUND((ROUND((((ET40*1.25))*AV40*I40),2)*BB40),2)+ROUND((ROUND(((AE40-((EU40*1.25)))*AV40*I40),2)*BS40),2))</f>
        <v>995.52</v>
      </c>
      <c r="R40" s="2">
        <f t="shared" si="17"/>
        <v>114.44</v>
      </c>
      <c r="S40" s="2">
        <f t="shared" si="18"/>
        <v>23.09</v>
      </c>
      <c r="T40" s="2">
        <f t="shared" si="19"/>
        <v>0</v>
      </c>
      <c r="U40" s="2">
        <f t="shared" si="20"/>
        <v>2.2594050000000001</v>
      </c>
      <c r="V40" s="2">
        <f t="shared" si="21"/>
        <v>0</v>
      </c>
      <c r="W40" s="2">
        <f t="shared" si="22"/>
        <v>0</v>
      </c>
      <c r="X40" s="2">
        <f t="shared" si="23"/>
        <v>22.63</v>
      </c>
      <c r="Y40" s="2">
        <f t="shared" si="24"/>
        <v>17.78</v>
      </c>
      <c r="Z40" s="2"/>
      <c r="AA40" s="2">
        <v>65425122</v>
      </c>
      <c r="AB40" s="2">
        <f t="shared" si="25"/>
        <v>1529.4475</v>
      </c>
      <c r="AC40" s="2">
        <f t="shared" si="26"/>
        <v>0</v>
      </c>
      <c r="AD40" s="2">
        <f>ROUND(((((ET40*1.25))-((EU40*1.25)))+AE40),6)</f>
        <v>1494.7750000000001</v>
      </c>
      <c r="AE40" s="2">
        <f>ROUND(((EU40*1.25)),6)</f>
        <v>171.83750000000001</v>
      </c>
      <c r="AF40" s="2">
        <f>ROUND(((EV40*1.15)),6)</f>
        <v>34.672499999999999</v>
      </c>
      <c r="AG40" s="2">
        <f t="shared" si="30"/>
        <v>0</v>
      </c>
      <c r="AH40" s="2">
        <f>((EW40*1.15))</f>
        <v>3.3925000000000001</v>
      </c>
      <c r="AI40" s="2">
        <f>((EX40*1.25))</f>
        <v>0</v>
      </c>
      <c r="AJ40" s="2">
        <f t="shared" si="33"/>
        <v>0</v>
      </c>
      <c r="AK40" s="2">
        <v>1225.97</v>
      </c>
      <c r="AL40" s="2">
        <v>0</v>
      </c>
      <c r="AM40" s="2">
        <v>1195.82</v>
      </c>
      <c r="AN40" s="2">
        <v>137.47</v>
      </c>
      <c r="AO40" s="2">
        <v>30.15</v>
      </c>
      <c r="AP40" s="2">
        <v>0</v>
      </c>
      <c r="AQ40" s="2">
        <v>2.95</v>
      </c>
      <c r="AR40" s="2">
        <v>0</v>
      </c>
      <c r="AS40" s="2">
        <v>0</v>
      </c>
      <c r="AT40" s="2">
        <v>98</v>
      </c>
      <c r="AU40" s="2">
        <v>77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58</v>
      </c>
      <c r="BK40" s="2"/>
      <c r="BL40" s="2"/>
      <c r="BM40" s="2">
        <v>2</v>
      </c>
      <c r="BN40" s="2">
        <v>0</v>
      </c>
      <c r="BO40" s="2" t="s">
        <v>3</v>
      </c>
      <c r="BP40" s="2">
        <v>0</v>
      </c>
      <c r="BQ40" s="2">
        <v>30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98</v>
      </c>
      <c r="CA40" s="2">
        <v>77</v>
      </c>
      <c r="CB40" s="2" t="s">
        <v>3</v>
      </c>
      <c r="CC40" s="2"/>
      <c r="CD40" s="2"/>
      <c r="CE40" s="2">
        <v>30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624</v>
      </c>
      <c r="CO40" s="2">
        <v>0</v>
      </c>
      <c r="CP40" s="2">
        <f t="shared" si="34"/>
        <v>1018.61</v>
      </c>
      <c r="CQ40" s="2">
        <f t="shared" si="35"/>
        <v>0</v>
      </c>
      <c r="CR40" s="2">
        <f>(ROUND((ROUND((((ET40*1.25))*AV40*1),2)*BB40),2)+ROUND((ROUND(((AE40-((EU40*1.25)))*AV40*1),2)*BS40),2))</f>
        <v>1494.78</v>
      </c>
      <c r="CS40" s="2">
        <f t="shared" si="37"/>
        <v>171.84</v>
      </c>
      <c r="CT40" s="2">
        <f t="shared" si="38"/>
        <v>34.67</v>
      </c>
      <c r="CU40" s="2">
        <f t="shared" si="39"/>
        <v>0</v>
      </c>
      <c r="CV40" s="2">
        <f t="shared" si="40"/>
        <v>3.3925000000000001</v>
      </c>
      <c r="CW40" s="2">
        <f t="shared" si="41"/>
        <v>0</v>
      </c>
      <c r="CX40" s="2">
        <f t="shared" si="42"/>
        <v>0</v>
      </c>
      <c r="CY40" s="2">
        <f>((S40*BZ40)/100)</f>
        <v>22.628200000000003</v>
      </c>
      <c r="CZ40" s="2">
        <f>((S40*CA40)/100)</f>
        <v>17.779299999999999</v>
      </c>
      <c r="DA40" s="2"/>
      <c r="DB40" s="2"/>
      <c r="DC40" s="2" t="s">
        <v>3</v>
      </c>
      <c r="DD40" s="2" t="s">
        <v>3</v>
      </c>
      <c r="DE40" s="2" t="s">
        <v>59</v>
      </c>
      <c r="DF40" s="2" t="s">
        <v>59</v>
      </c>
      <c r="DG40" s="2" t="s">
        <v>60</v>
      </c>
      <c r="DH40" s="2" t="s">
        <v>3</v>
      </c>
      <c r="DI40" s="2" t="s">
        <v>60</v>
      </c>
      <c r="DJ40" s="2" t="s">
        <v>59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1.1919999999999999</v>
      </c>
      <c r="DQ40" s="2">
        <v>1</v>
      </c>
      <c r="DR40" s="2"/>
      <c r="DS40" s="2"/>
      <c r="DT40" s="2"/>
      <c r="DU40" s="2">
        <v>1013</v>
      </c>
      <c r="DV40" s="2" t="s">
        <v>57</v>
      </c>
      <c r="DW40" s="2" t="s">
        <v>57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65097890</v>
      </c>
      <c r="EF40" s="2">
        <v>30</v>
      </c>
      <c r="EG40" s="2" t="s">
        <v>18</v>
      </c>
      <c r="EH40" s="2">
        <v>0</v>
      </c>
      <c r="EI40" s="2" t="s">
        <v>3</v>
      </c>
      <c r="EJ40" s="2">
        <v>1</v>
      </c>
      <c r="EK40" s="2">
        <v>2</v>
      </c>
      <c r="EL40" s="2" t="s">
        <v>61</v>
      </c>
      <c r="EM40" s="2" t="s">
        <v>62</v>
      </c>
      <c r="EN40" s="2"/>
      <c r="EO40" s="2" t="s">
        <v>63</v>
      </c>
      <c r="EP40" s="2"/>
      <c r="EQ40" s="2">
        <v>0</v>
      </c>
      <c r="ER40" s="2">
        <v>1225.97</v>
      </c>
      <c r="ES40" s="2">
        <v>0</v>
      </c>
      <c r="ET40" s="2">
        <v>1195.82</v>
      </c>
      <c r="EU40" s="2">
        <v>137.47</v>
      </c>
      <c r="EV40" s="2">
        <v>30.15</v>
      </c>
      <c r="EW40" s="2">
        <v>2.95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43"/>
        <v>0</v>
      </c>
      <c r="FS40" s="2">
        <v>0</v>
      </c>
      <c r="FT40" s="2"/>
      <c r="FU40" s="2"/>
      <c r="FV40" s="2"/>
      <c r="FW40" s="2"/>
      <c r="FX40" s="2">
        <v>98</v>
      </c>
      <c r="FY40" s="2">
        <v>77</v>
      </c>
      <c r="FZ40" s="2"/>
      <c r="GA40" s="2" t="s">
        <v>3</v>
      </c>
      <c r="GB40" s="2"/>
      <c r="GC40" s="2"/>
      <c r="GD40" s="2">
        <v>0</v>
      </c>
      <c r="GE40" s="2"/>
      <c r="GF40" s="2">
        <v>-599870890</v>
      </c>
      <c r="GG40" s="2">
        <v>2</v>
      </c>
      <c r="GH40" s="2">
        <v>1</v>
      </c>
      <c r="GI40" s="2">
        <v>-2</v>
      </c>
      <c r="GJ40" s="2">
        <v>0</v>
      </c>
      <c r="GK40" s="2">
        <f>ROUND(R40*(R12)/100,2)</f>
        <v>191.11</v>
      </c>
      <c r="GL40" s="2">
        <f t="shared" si="44"/>
        <v>0</v>
      </c>
      <c r="GM40" s="2">
        <f t="shared" si="48"/>
        <v>1250.1300000000001</v>
      </c>
      <c r="GN40" s="2">
        <f t="shared" si="49"/>
        <v>1250.1300000000001</v>
      </c>
      <c r="GO40" s="2">
        <f t="shared" si="50"/>
        <v>0</v>
      </c>
      <c r="GP40" s="2">
        <f t="shared" si="5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5"/>
        <v>0</v>
      </c>
      <c r="GW40" s="2">
        <v>1</v>
      </c>
      <c r="GX40" s="2">
        <f t="shared" si="46"/>
        <v>0</v>
      </c>
      <c r="GY40" s="2"/>
      <c r="GZ40" s="2"/>
      <c r="HA40" s="2">
        <v>0</v>
      </c>
      <c r="HB40" s="2">
        <v>0</v>
      </c>
      <c r="HC40" s="2">
        <f t="shared" si="47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3</v>
      </c>
      <c r="HO40" s="2" t="s">
        <v>3</v>
      </c>
      <c r="HP40" s="2" t="s">
        <v>3</v>
      </c>
      <c r="HQ40" s="2" t="s">
        <v>3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ROW(SmtRes!A40)</f>
        <v>40</v>
      </c>
      <c r="D41">
        <f>ROW(EtalonRes!A40)</f>
        <v>40</v>
      </c>
      <c r="E41" t="s">
        <v>54</v>
      </c>
      <c r="F41" t="s">
        <v>55</v>
      </c>
      <c r="G41" t="s">
        <v>56</v>
      </c>
      <c r="H41" t="s">
        <v>57</v>
      </c>
      <c r="I41">
        <f>ROUND(66.6/100,9)</f>
        <v>0.66600000000000004</v>
      </c>
      <c r="J41">
        <v>0</v>
      </c>
      <c r="K41">
        <f>ROUND(66.6/100,9)</f>
        <v>0.66600000000000004</v>
      </c>
      <c r="O41">
        <f t="shared" si="14"/>
        <v>13330.33</v>
      </c>
      <c r="P41">
        <f t="shared" si="15"/>
        <v>0</v>
      </c>
      <c r="Q41">
        <f>(ROUND((ROUND((((ET41*1.25))*AV41*I41),2)*BB41),2)+ROUND((ROUND(((AE41-((EU41*1.25)))*AV41*I41),2)*BS41),2))</f>
        <v>12531.13</v>
      </c>
      <c r="R41">
        <f t="shared" si="17"/>
        <v>3960.27</v>
      </c>
      <c r="S41">
        <f t="shared" si="18"/>
        <v>799.2</v>
      </c>
      <c r="T41">
        <f t="shared" si="19"/>
        <v>0</v>
      </c>
      <c r="U41">
        <f t="shared" si="20"/>
        <v>2.6932107599999999</v>
      </c>
      <c r="V41">
        <f t="shared" si="21"/>
        <v>0</v>
      </c>
      <c r="W41">
        <f t="shared" si="22"/>
        <v>0</v>
      </c>
      <c r="X41">
        <f t="shared" si="23"/>
        <v>751.25</v>
      </c>
      <c r="Y41">
        <f t="shared" si="24"/>
        <v>407.59</v>
      </c>
      <c r="AA41">
        <v>65425120</v>
      </c>
      <c r="AB41">
        <f t="shared" si="25"/>
        <v>1529.4475</v>
      </c>
      <c r="AC41">
        <f t="shared" si="26"/>
        <v>0</v>
      </c>
      <c r="AD41">
        <f>ROUND(((((ET41*1.25))-((EU41*1.25)))+AE41),6)</f>
        <v>1494.7750000000001</v>
      </c>
      <c r="AE41">
        <f>ROUND(((EU41*1.25)),6)</f>
        <v>171.83750000000001</v>
      </c>
      <c r="AF41">
        <f>ROUND(((EV41*1.15)),6)</f>
        <v>34.672499999999999</v>
      </c>
      <c r="AG41">
        <f t="shared" si="30"/>
        <v>0</v>
      </c>
      <c r="AH41">
        <f>((EW41*1.15))</f>
        <v>3.3925000000000001</v>
      </c>
      <c r="AI41">
        <f>((EX41*1.25))</f>
        <v>0</v>
      </c>
      <c r="AJ41">
        <f t="shared" si="33"/>
        <v>0</v>
      </c>
      <c r="AK41">
        <v>1225.97</v>
      </c>
      <c r="AL41">
        <v>0</v>
      </c>
      <c r="AM41">
        <v>1195.82</v>
      </c>
      <c r="AN41">
        <v>137.47</v>
      </c>
      <c r="AO41">
        <v>30.15</v>
      </c>
      <c r="AP41">
        <v>0</v>
      </c>
      <c r="AQ41">
        <v>2.95</v>
      </c>
      <c r="AR41">
        <v>0</v>
      </c>
      <c r="AS41">
        <v>0</v>
      </c>
      <c r="AT41">
        <v>94</v>
      </c>
      <c r="AU41">
        <v>51</v>
      </c>
      <c r="AV41">
        <v>1.1919999999999999</v>
      </c>
      <c r="AW41">
        <v>1</v>
      </c>
      <c r="AZ41">
        <v>1</v>
      </c>
      <c r="BA41">
        <v>29.03</v>
      </c>
      <c r="BB41">
        <v>10.56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58</v>
      </c>
      <c r="BM41">
        <v>2</v>
      </c>
      <c r="BN41">
        <v>0</v>
      </c>
      <c r="BO41" t="s">
        <v>55</v>
      </c>
      <c r="BP41">
        <v>1</v>
      </c>
      <c r="BQ41">
        <v>30</v>
      </c>
      <c r="BR41">
        <v>0</v>
      </c>
      <c r="BS41">
        <v>29.03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94</v>
      </c>
      <c r="CA41">
        <v>51</v>
      </c>
      <c r="CB41" t="s">
        <v>3</v>
      </c>
      <c r="CE41">
        <v>30</v>
      </c>
      <c r="CF41">
        <v>0</v>
      </c>
      <c r="CG41">
        <v>0</v>
      </c>
      <c r="CM41">
        <v>0</v>
      </c>
      <c r="CN41" t="s">
        <v>624</v>
      </c>
      <c r="CO41">
        <v>0</v>
      </c>
      <c r="CP41">
        <f t="shared" si="34"/>
        <v>13330.33</v>
      </c>
      <c r="CQ41">
        <f t="shared" si="35"/>
        <v>0</v>
      </c>
      <c r="CR41">
        <f>(ROUND((ROUND((((ET41*1.25))*AV41*1),2)*BB41),2)+ROUND((ROUND(((AE41-((EU41*1.25)))*AV41*1),2)*BS41),2))</f>
        <v>18815.490000000002</v>
      </c>
      <c r="CS41">
        <f t="shared" si="37"/>
        <v>5946.21</v>
      </c>
      <c r="CT41">
        <f t="shared" si="38"/>
        <v>1199.81</v>
      </c>
      <c r="CU41">
        <f t="shared" si="39"/>
        <v>0</v>
      </c>
      <c r="CV41">
        <f t="shared" si="40"/>
        <v>4.0438599999999996</v>
      </c>
      <c r="CW41">
        <f t="shared" si="41"/>
        <v>0</v>
      </c>
      <c r="CX41">
        <f t="shared" si="42"/>
        <v>0</v>
      </c>
      <c r="CY41">
        <f>S41*(BZ41/100)</f>
        <v>751.24800000000005</v>
      </c>
      <c r="CZ41">
        <f>S41*(CA41/100)</f>
        <v>407.59200000000004</v>
      </c>
      <c r="DC41" t="s">
        <v>3</v>
      </c>
      <c r="DD41" t="s">
        <v>3</v>
      </c>
      <c r="DE41" t="s">
        <v>59</v>
      </c>
      <c r="DF41" t="s">
        <v>59</v>
      </c>
      <c r="DG41" t="s">
        <v>60</v>
      </c>
      <c r="DH41" t="s">
        <v>3</v>
      </c>
      <c r="DI41" t="s">
        <v>60</v>
      </c>
      <c r="DJ41" t="s">
        <v>59</v>
      </c>
      <c r="DK41" t="s">
        <v>3</v>
      </c>
      <c r="DL41" t="s">
        <v>3</v>
      </c>
      <c r="DM41" t="s">
        <v>3</v>
      </c>
      <c r="DN41">
        <v>98</v>
      </c>
      <c r="DO41">
        <v>77</v>
      </c>
      <c r="DP41">
        <v>1.1919999999999999</v>
      </c>
      <c r="DQ41">
        <v>1</v>
      </c>
      <c r="DU41">
        <v>1013</v>
      </c>
      <c r="DV41" t="s">
        <v>57</v>
      </c>
      <c r="DW41" t="s">
        <v>57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65097890</v>
      </c>
      <c r="EF41">
        <v>30</v>
      </c>
      <c r="EG41" t="s">
        <v>18</v>
      </c>
      <c r="EH41">
        <v>0</v>
      </c>
      <c r="EI41" t="s">
        <v>3</v>
      </c>
      <c r="EJ41">
        <v>1</v>
      </c>
      <c r="EK41">
        <v>2</v>
      </c>
      <c r="EL41" t="s">
        <v>61</v>
      </c>
      <c r="EM41" t="s">
        <v>62</v>
      </c>
      <c r="EO41" t="s">
        <v>63</v>
      </c>
      <c r="EQ41">
        <v>0</v>
      </c>
      <c r="ER41">
        <v>1225.97</v>
      </c>
      <c r="ES41">
        <v>0</v>
      </c>
      <c r="ET41">
        <v>1195.82</v>
      </c>
      <c r="EU41">
        <v>137.47</v>
      </c>
      <c r="EV41">
        <v>30.15</v>
      </c>
      <c r="EW41">
        <v>2.95</v>
      </c>
      <c r="EX41">
        <v>0</v>
      </c>
      <c r="EY41">
        <v>0</v>
      </c>
      <c r="FQ41">
        <v>0</v>
      </c>
      <c r="FR41">
        <f t="shared" si="43"/>
        <v>0</v>
      </c>
      <c r="FS41">
        <v>0</v>
      </c>
      <c r="FX41">
        <v>98</v>
      </c>
      <c r="FY41">
        <v>77</v>
      </c>
      <c r="GA41" t="s">
        <v>3</v>
      </c>
      <c r="GD41">
        <v>0</v>
      </c>
      <c r="GF41">
        <v>-599870890</v>
      </c>
      <c r="GG41">
        <v>2</v>
      </c>
      <c r="GH41">
        <v>1</v>
      </c>
      <c r="GI41">
        <v>2</v>
      </c>
      <c r="GJ41">
        <v>0</v>
      </c>
      <c r="GK41">
        <f>ROUND(R41*(S12)/100,2)</f>
        <v>6336.43</v>
      </c>
      <c r="GL41">
        <f t="shared" si="44"/>
        <v>0</v>
      </c>
      <c r="GM41">
        <f t="shared" si="48"/>
        <v>20825.599999999999</v>
      </c>
      <c r="GN41">
        <f t="shared" si="49"/>
        <v>20825.599999999999</v>
      </c>
      <c r="GO41">
        <f t="shared" si="50"/>
        <v>0</v>
      </c>
      <c r="GP41">
        <f t="shared" si="51"/>
        <v>0</v>
      </c>
      <c r="GR41">
        <v>0</v>
      </c>
      <c r="GS41">
        <v>0</v>
      </c>
      <c r="GT41">
        <v>0</v>
      </c>
      <c r="GU41" t="s">
        <v>3</v>
      </c>
      <c r="GV41">
        <f t="shared" si="45"/>
        <v>0</v>
      </c>
      <c r="GW41">
        <v>1</v>
      </c>
      <c r="GX41">
        <f t="shared" si="46"/>
        <v>0</v>
      </c>
      <c r="HA41">
        <v>0</v>
      </c>
      <c r="HB41">
        <v>0</v>
      </c>
      <c r="HC41">
        <f t="shared" si="47"/>
        <v>0</v>
      </c>
      <c r="HE41" t="s">
        <v>3</v>
      </c>
      <c r="HF41" t="s">
        <v>3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IK41">
        <v>0</v>
      </c>
    </row>
    <row r="42" spans="1:255" x14ac:dyDescent="0.2">
      <c r="A42" s="2">
        <v>17</v>
      </c>
      <c r="B42" s="2">
        <v>1</v>
      </c>
      <c r="C42" s="2">
        <f>ROW(SmtRes!A41)</f>
        <v>41</v>
      </c>
      <c r="D42" s="2">
        <f>ROW(EtalonRes!A41)</f>
        <v>41</v>
      </c>
      <c r="E42" s="2" t="s">
        <v>64</v>
      </c>
      <c r="F42" s="2" t="s">
        <v>65</v>
      </c>
      <c r="G42" s="2" t="s">
        <v>66</v>
      </c>
      <c r="H42" s="2" t="s">
        <v>57</v>
      </c>
      <c r="I42" s="2">
        <f>ROUND(9.02/100,9)</f>
        <v>9.0200000000000002E-2</v>
      </c>
      <c r="J42" s="2">
        <v>0</v>
      </c>
      <c r="K42" s="2">
        <f>ROUND(9.02/100,9)</f>
        <v>9.0200000000000002E-2</v>
      </c>
      <c r="L42" s="2"/>
      <c r="M42" s="2"/>
      <c r="N42" s="2"/>
      <c r="O42" s="2">
        <f t="shared" si="14"/>
        <v>398.01</v>
      </c>
      <c r="P42" s="2">
        <f t="shared" si="15"/>
        <v>0</v>
      </c>
      <c r="Q42" s="2">
        <f>(ROUND((ROUND((((ET42*1.25))*AV42*I42),2)*BB42),2)+ROUND((ROUND(((AE42-((EU42*1.25)))*AV42*I42),2)*BS42),2))</f>
        <v>0</v>
      </c>
      <c r="R42" s="2">
        <f t="shared" si="17"/>
        <v>0</v>
      </c>
      <c r="S42" s="2">
        <f t="shared" si="18"/>
        <v>398.01</v>
      </c>
      <c r="T42" s="2">
        <f t="shared" si="19"/>
        <v>0</v>
      </c>
      <c r="U42" s="2">
        <f t="shared" si="20"/>
        <v>35.921699000000004</v>
      </c>
      <c r="V42" s="2">
        <f t="shared" si="21"/>
        <v>0</v>
      </c>
      <c r="W42" s="2">
        <f t="shared" si="22"/>
        <v>0</v>
      </c>
      <c r="X42" s="2">
        <f t="shared" si="23"/>
        <v>362.19</v>
      </c>
      <c r="Y42" s="2">
        <f t="shared" si="24"/>
        <v>266.67</v>
      </c>
      <c r="Z42" s="2"/>
      <c r="AA42" s="2">
        <v>65425122</v>
      </c>
      <c r="AB42" s="2">
        <f t="shared" si="25"/>
        <v>4412.55</v>
      </c>
      <c r="AC42" s="2">
        <f t="shared" si="26"/>
        <v>0</v>
      </c>
      <c r="AD42" s="2">
        <f>ROUND(((((ET42*1.25))-((EU42*1.25)))+AE42),6)</f>
        <v>0</v>
      </c>
      <c r="AE42" s="2">
        <f>ROUND(((EU42*1.25)),6)</f>
        <v>0</v>
      </c>
      <c r="AF42" s="2">
        <f>ROUND(((EV42*1.15)),6)</f>
        <v>4412.55</v>
      </c>
      <c r="AG42" s="2">
        <f t="shared" si="30"/>
        <v>0</v>
      </c>
      <c r="AH42" s="2">
        <f>((EW42*1.15))</f>
        <v>398.245</v>
      </c>
      <c r="AI42" s="2">
        <f>((EX42*1.25))</f>
        <v>0</v>
      </c>
      <c r="AJ42" s="2">
        <f t="shared" si="33"/>
        <v>0</v>
      </c>
      <c r="AK42" s="2">
        <v>3837</v>
      </c>
      <c r="AL42" s="2">
        <v>0</v>
      </c>
      <c r="AM42" s="2">
        <v>0</v>
      </c>
      <c r="AN42" s="2">
        <v>0</v>
      </c>
      <c r="AO42" s="2">
        <v>3837</v>
      </c>
      <c r="AP42" s="2">
        <v>0</v>
      </c>
      <c r="AQ42" s="2">
        <v>346.3</v>
      </c>
      <c r="AR42" s="2">
        <v>0</v>
      </c>
      <c r="AS42" s="2">
        <v>0</v>
      </c>
      <c r="AT42" s="2">
        <v>91</v>
      </c>
      <c r="AU42" s="2">
        <v>67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1</v>
      </c>
      <c r="BJ42" s="2" t="s">
        <v>67</v>
      </c>
      <c r="BK42" s="2"/>
      <c r="BL42" s="2"/>
      <c r="BM42" s="2">
        <v>16</v>
      </c>
      <c r="BN42" s="2">
        <v>0</v>
      </c>
      <c r="BO42" s="2" t="s">
        <v>3</v>
      </c>
      <c r="BP42" s="2">
        <v>0</v>
      </c>
      <c r="BQ42" s="2">
        <v>30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91</v>
      </c>
      <c r="CA42" s="2">
        <v>67</v>
      </c>
      <c r="CB42" s="2" t="s">
        <v>3</v>
      </c>
      <c r="CC42" s="2"/>
      <c r="CD42" s="2"/>
      <c r="CE42" s="2">
        <v>30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624</v>
      </c>
      <c r="CO42" s="2">
        <v>0</v>
      </c>
      <c r="CP42" s="2">
        <f t="shared" si="34"/>
        <v>398.01</v>
      </c>
      <c r="CQ42" s="2">
        <f t="shared" si="35"/>
        <v>0</v>
      </c>
      <c r="CR42" s="2">
        <f>(ROUND((ROUND((((ET42*1.25))*AV42*1),2)*BB42),2)+ROUND((ROUND(((AE42-((EU42*1.25)))*AV42*1),2)*BS42),2))</f>
        <v>0</v>
      </c>
      <c r="CS42" s="2">
        <f t="shared" si="37"/>
        <v>0</v>
      </c>
      <c r="CT42" s="2">
        <f t="shared" si="38"/>
        <v>4412.55</v>
      </c>
      <c r="CU42" s="2">
        <f t="shared" si="39"/>
        <v>0</v>
      </c>
      <c r="CV42" s="2">
        <f t="shared" si="40"/>
        <v>398.245</v>
      </c>
      <c r="CW42" s="2">
        <f t="shared" si="41"/>
        <v>0</v>
      </c>
      <c r="CX42" s="2">
        <f t="shared" si="42"/>
        <v>0</v>
      </c>
      <c r="CY42" s="2">
        <f>((S42*BZ42)/100)</f>
        <v>362.18909999999994</v>
      </c>
      <c r="CZ42" s="2">
        <f>((S42*CA42)/100)</f>
        <v>266.66669999999999</v>
      </c>
      <c r="DA42" s="2"/>
      <c r="DB42" s="2"/>
      <c r="DC42" s="2" t="s">
        <v>3</v>
      </c>
      <c r="DD42" s="2" t="s">
        <v>3</v>
      </c>
      <c r="DE42" s="2" t="s">
        <v>59</v>
      </c>
      <c r="DF42" s="2" t="s">
        <v>59</v>
      </c>
      <c r="DG42" s="2" t="s">
        <v>60</v>
      </c>
      <c r="DH42" s="2" t="s">
        <v>3</v>
      </c>
      <c r="DI42" s="2" t="s">
        <v>60</v>
      </c>
      <c r="DJ42" s="2" t="s">
        <v>59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1.248</v>
      </c>
      <c r="DQ42" s="2">
        <v>1</v>
      </c>
      <c r="DR42" s="2"/>
      <c r="DS42" s="2"/>
      <c r="DT42" s="2"/>
      <c r="DU42" s="2">
        <v>1013</v>
      </c>
      <c r="DV42" s="2" t="s">
        <v>57</v>
      </c>
      <c r="DW42" s="2" t="s">
        <v>57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65097904</v>
      </c>
      <c r="EF42" s="2">
        <v>30</v>
      </c>
      <c r="EG42" s="2" t="s">
        <v>18</v>
      </c>
      <c r="EH42" s="2">
        <v>0</v>
      </c>
      <c r="EI42" s="2" t="s">
        <v>3</v>
      </c>
      <c r="EJ42" s="2">
        <v>1</v>
      </c>
      <c r="EK42" s="2">
        <v>16</v>
      </c>
      <c r="EL42" s="2" t="s">
        <v>68</v>
      </c>
      <c r="EM42" s="2" t="s">
        <v>69</v>
      </c>
      <c r="EN42" s="2"/>
      <c r="EO42" s="2" t="s">
        <v>63</v>
      </c>
      <c r="EP42" s="2"/>
      <c r="EQ42" s="2">
        <v>0</v>
      </c>
      <c r="ER42" s="2">
        <v>3837</v>
      </c>
      <c r="ES42" s="2">
        <v>0</v>
      </c>
      <c r="ET42" s="2">
        <v>0</v>
      </c>
      <c r="EU42" s="2">
        <v>0</v>
      </c>
      <c r="EV42" s="2">
        <v>3837</v>
      </c>
      <c r="EW42" s="2">
        <v>346.3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43"/>
        <v>0</v>
      </c>
      <c r="FS42" s="2">
        <v>0</v>
      </c>
      <c r="FT42" s="2"/>
      <c r="FU42" s="2"/>
      <c r="FV42" s="2"/>
      <c r="FW42" s="2"/>
      <c r="FX42" s="2">
        <v>91</v>
      </c>
      <c r="FY42" s="2">
        <v>67</v>
      </c>
      <c r="FZ42" s="2"/>
      <c r="GA42" s="2" t="s">
        <v>3</v>
      </c>
      <c r="GB42" s="2"/>
      <c r="GC42" s="2"/>
      <c r="GD42" s="2">
        <v>0</v>
      </c>
      <c r="GE42" s="2"/>
      <c r="GF42" s="2">
        <v>1802997441</v>
      </c>
      <c r="GG42" s="2">
        <v>2</v>
      </c>
      <c r="GH42" s="2">
        <v>1</v>
      </c>
      <c r="GI42" s="2">
        <v>-2</v>
      </c>
      <c r="GJ42" s="2">
        <v>0</v>
      </c>
      <c r="GK42" s="2">
        <f>ROUND(R42*(R12)/100,2)</f>
        <v>0</v>
      </c>
      <c r="GL42" s="2">
        <f t="shared" si="44"/>
        <v>0</v>
      </c>
      <c r="GM42" s="2">
        <f t="shared" si="48"/>
        <v>1026.8699999999999</v>
      </c>
      <c r="GN42" s="2">
        <f t="shared" si="49"/>
        <v>1026.8699999999999</v>
      </c>
      <c r="GO42" s="2">
        <f t="shared" si="50"/>
        <v>0</v>
      </c>
      <c r="GP42" s="2">
        <f t="shared" si="51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45"/>
        <v>0</v>
      </c>
      <c r="GW42" s="2">
        <v>1</v>
      </c>
      <c r="GX42" s="2">
        <f t="shared" si="46"/>
        <v>0</v>
      </c>
      <c r="GY42" s="2"/>
      <c r="GZ42" s="2"/>
      <c r="HA42" s="2">
        <v>0</v>
      </c>
      <c r="HB42" s="2">
        <v>0</v>
      </c>
      <c r="HC42" s="2">
        <f t="shared" si="47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3</v>
      </c>
      <c r="HO42" s="2" t="s">
        <v>3</v>
      </c>
      <c r="HP42" s="2" t="s">
        <v>3</v>
      </c>
      <c r="HQ42" s="2" t="s">
        <v>3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ROW(SmtRes!A42)</f>
        <v>42</v>
      </c>
      <c r="D43">
        <f>ROW(EtalonRes!A42)</f>
        <v>42</v>
      </c>
      <c r="E43" t="s">
        <v>64</v>
      </c>
      <c r="F43" t="s">
        <v>65</v>
      </c>
      <c r="G43" t="s">
        <v>66</v>
      </c>
      <c r="H43" t="s">
        <v>57</v>
      </c>
      <c r="I43">
        <f>ROUND(9.02/100,9)</f>
        <v>9.0200000000000002E-2</v>
      </c>
      <c r="J43">
        <v>0</v>
      </c>
      <c r="K43">
        <f>ROUND(9.02/100,9)</f>
        <v>9.0200000000000002E-2</v>
      </c>
      <c r="O43">
        <f t="shared" si="14"/>
        <v>14419.78</v>
      </c>
      <c r="P43">
        <f t="shared" si="15"/>
        <v>0</v>
      </c>
      <c r="Q43">
        <f>(ROUND((ROUND((((ET43*1.25))*AV43*I43),2)*BB43),2)+ROUND((ROUND(((AE43-((EU43*1.25)))*AV43*I43),2)*BS43),2))</f>
        <v>0</v>
      </c>
      <c r="R43">
        <f t="shared" si="17"/>
        <v>0</v>
      </c>
      <c r="S43">
        <f t="shared" si="18"/>
        <v>14419.78</v>
      </c>
      <c r="T43">
        <f t="shared" si="19"/>
        <v>0</v>
      </c>
      <c r="U43">
        <f t="shared" si="20"/>
        <v>44.830280352000003</v>
      </c>
      <c r="V43">
        <f t="shared" si="21"/>
        <v>0</v>
      </c>
      <c r="W43">
        <f t="shared" si="22"/>
        <v>0</v>
      </c>
      <c r="X43">
        <f t="shared" si="23"/>
        <v>10814.84</v>
      </c>
      <c r="Y43">
        <f t="shared" si="24"/>
        <v>5912.11</v>
      </c>
      <c r="AA43">
        <v>65425120</v>
      </c>
      <c r="AB43">
        <f t="shared" si="25"/>
        <v>4412.55</v>
      </c>
      <c r="AC43">
        <f t="shared" si="26"/>
        <v>0</v>
      </c>
      <c r="AD43">
        <f>ROUND(((((ET43*1.25))-((EU43*1.25)))+AE43),6)</f>
        <v>0</v>
      </c>
      <c r="AE43">
        <f>ROUND(((EU43*1.25)),6)</f>
        <v>0</v>
      </c>
      <c r="AF43">
        <f>ROUND(((EV43*1.15)),6)</f>
        <v>4412.55</v>
      </c>
      <c r="AG43">
        <f t="shared" si="30"/>
        <v>0</v>
      </c>
      <c r="AH43">
        <f>((EW43*1.15))</f>
        <v>398.245</v>
      </c>
      <c r="AI43">
        <f>((EX43*1.25))</f>
        <v>0</v>
      </c>
      <c r="AJ43">
        <f t="shared" si="33"/>
        <v>0</v>
      </c>
      <c r="AK43">
        <v>3837</v>
      </c>
      <c r="AL43">
        <v>0</v>
      </c>
      <c r="AM43">
        <v>0</v>
      </c>
      <c r="AN43">
        <v>0</v>
      </c>
      <c r="AO43">
        <v>3837</v>
      </c>
      <c r="AP43">
        <v>0</v>
      </c>
      <c r="AQ43">
        <v>346.3</v>
      </c>
      <c r="AR43">
        <v>0</v>
      </c>
      <c r="AS43">
        <v>0</v>
      </c>
      <c r="AT43">
        <v>75</v>
      </c>
      <c r="AU43">
        <v>41</v>
      </c>
      <c r="AV43">
        <v>1.248</v>
      </c>
      <c r="AW43">
        <v>1</v>
      </c>
      <c r="AZ43">
        <v>1</v>
      </c>
      <c r="BA43">
        <v>29.03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1</v>
      </c>
      <c r="BJ43" t="s">
        <v>67</v>
      </c>
      <c r="BM43">
        <v>16</v>
      </c>
      <c r="BN43">
        <v>0</v>
      </c>
      <c r="BO43" t="s">
        <v>65</v>
      </c>
      <c r="BP43">
        <v>1</v>
      </c>
      <c r="BQ43">
        <v>30</v>
      </c>
      <c r="BR43">
        <v>0</v>
      </c>
      <c r="BS43">
        <v>29.03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75</v>
      </c>
      <c r="CA43">
        <v>41</v>
      </c>
      <c r="CB43" t="s">
        <v>3</v>
      </c>
      <c r="CE43">
        <v>30</v>
      </c>
      <c r="CF43">
        <v>0</v>
      </c>
      <c r="CG43">
        <v>0</v>
      </c>
      <c r="CM43">
        <v>0</v>
      </c>
      <c r="CN43" t="s">
        <v>624</v>
      </c>
      <c r="CO43">
        <v>0</v>
      </c>
      <c r="CP43">
        <f t="shared" si="34"/>
        <v>14419.78</v>
      </c>
      <c r="CQ43">
        <f t="shared" si="35"/>
        <v>0</v>
      </c>
      <c r="CR43">
        <f>(ROUND((ROUND((((ET43*1.25))*AV43*1),2)*BB43),2)+ROUND((ROUND(((AE43-((EU43*1.25)))*AV43*1),2)*BS43),2))</f>
        <v>0</v>
      </c>
      <c r="CS43">
        <f t="shared" si="37"/>
        <v>0</v>
      </c>
      <c r="CT43">
        <f t="shared" si="38"/>
        <v>159864.15</v>
      </c>
      <c r="CU43">
        <f t="shared" si="39"/>
        <v>0</v>
      </c>
      <c r="CV43">
        <f t="shared" si="40"/>
        <v>497.00976000000003</v>
      </c>
      <c r="CW43">
        <f t="shared" si="41"/>
        <v>0</v>
      </c>
      <c r="CX43">
        <f t="shared" si="42"/>
        <v>0</v>
      </c>
      <c r="CY43">
        <f>S43*(BZ43/100)</f>
        <v>10814.835000000001</v>
      </c>
      <c r="CZ43">
        <f>S43*(CA43/100)</f>
        <v>5912.1098000000002</v>
      </c>
      <c r="DC43" t="s">
        <v>3</v>
      </c>
      <c r="DD43" t="s">
        <v>3</v>
      </c>
      <c r="DE43" t="s">
        <v>59</v>
      </c>
      <c r="DF43" t="s">
        <v>59</v>
      </c>
      <c r="DG43" t="s">
        <v>60</v>
      </c>
      <c r="DH43" t="s">
        <v>3</v>
      </c>
      <c r="DI43" t="s">
        <v>60</v>
      </c>
      <c r="DJ43" t="s">
        <v>59</v>
      </c>
      <c r="DK43" t="s">
        <v>3</v>
      </c>
      <c r="DL43" t="s">
        <v>3</v>
      </c>
      <c r="DM43" t="s">
        <v>3</v>
      </c>
      <c r="DN43">
        <v>91</v>
      </c>
      <c r="DO43">
        <v>67</v>
      </c>
      <c r="DP43">
        <v>1.248</v>
      </c>
      <c r="DQ43">
        <v>1</v>
      </c>
      <c r="DU43">
        <v>1013</v>
      </c>
      <c r="DV43" t="s">
        <v>57</v>
      </c>
      <c r="DW43" t="s">
        <v>57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65097904</v>
      </c>
      <c r="EF43">
        <v>30</v>
      </c>
      <c r="EG43" t="s">
        <v>18</v>
      </c>
      <c r="EH43">
        <v>0</v>
      </c>
      <c r="EI43" t="s">
        <v>3</v>
      </c>
      <c r="EJ43">
        <v>1</v>
      </c>
      <c r="EK43">
        <v>16</v>
      </c>
      <c r="EL43" t="s">
        <v>68</v>
      </c>
      <c r="EM43" t="s">
        <v>69</v>
      </c>
      <c r="EO43" t="s">
        <v>63</v>
      </c>
      <c r="EQ43">
        <v>0</v>
      </c>
      <c r="ER43">
        <v>3837</v>
      </c>
      <c r="ES43">
        <v>0</v>
      </c>
      <c r="ET43">
        <v>0</v>
      </c>
      <c r="EU43">
        <v>0</v>
      </c>
      <c r="EV43">
        <v>3837</v>
      </c>
      <c r="EW43">
        <v>346.3</v>
      </c>
      <c r="EX43">
        <v>0</v>
      </c>
      <c r="EY43">
        <v>0</v>
      </c>
      <c r="FQ43">
        <v>0</v>
      </c>
      <c r="FR43">
        <f t="shared" si="43"/>
        <v>0</v>
      </c>
      <c r="FS43">
        <v>0</v>
      </c>
      <c r="FX43">
        <v>91</v>
      </c>
      <c r="FY43">
        <v>67</v>
      </c>
      <c r="GA43" t="s">
        <v>3</v>
      </c>
      <c r="GD43">
        <v>0</v>
      </c>
      <c r="GF43">
        <v>1802997441</v>
      </c>
      <c r="GG43">
        <v>2</v>
      </c>
      <c r="GH43">
        <v>1</v>
      </c>
      <c r="GI43">
        <v>2</v>
      </c>
      <c r="GJ43">
        <v>0</v>
      </c>
      <c r="GK43">
        <f>ROUND(R43*(S12)/100,2)</f>
        <v>0</v>
      </c>
      <c r="GL43">
        <f t="shared" si="44"/>
        <v>0</v>
      </c>
      <c r="GM43">
        <f t="shared" si="48"/>
        <v>31146.73</v>
      </c>
      <c r="GN43">
        <f t="shared" si="49"/>
        <v>31146.73</v>
      </c>
      <c r="GO43">
        <f t="shared" si="50"/>
        <v>0</v>
      </c>
      <c r="GP43">
        <f t="shared" si="51"/>
        <v>0</v>
      </c>
      <c r="GR43">
        <v>0</v>
      </c>
      <c r="GS43">
        <v>0</v>
      </c>
      <c r="GT43">
        <v>0</v>
      </c>
      <c r="GU43" t="s">
        <v>3</v>
      </c>
      <c r="GV43">
        <f t="shared" si="45"/>
        <v>0</v>
      </c>
      <c r="GW43">
        <v>1</v>
      </c>
      <c r="GX43">
        <f t="shared" si="46"/>
        <v>0</v>
      </c>
      <c r="HA43">
        <v>0</v>
      </c>
      <c r="HB43">
        <v>0</v>
      </c>
      <c r="HC43">
        <f t="shared" si="47"/>
        <v>0</v>
      </c>
      <c r="HE43" t="s">
        <v>3</v>
      </c>
      <c r="HF43" t="s">
        <v>3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IK43">
        <v>0</v>
      </c>
    </row>
    <row r="44" spans="1:255" x14ac:dyDescent="0.2">
      <c r="A44" s="2">
        <v>17</v>
      </c>
      <c r="B44" s="2">
        <v>1</v>
      </c>
      <c r="C44" s="2">
        <f>ROW(SmtRes!A43)</f>
        <v>43</v>
      </c>
      <c r="D44" s="2">
        <f>ROW(EtalonRes!A43)</f>
        <v>43</v>
      </c>
      <c r="E44" s="2" t="s">
        <v>70</v>
      </c>
      <c r="F44" s="2" t="s">
        <v>22</v>
      </c>
      <c r="G44" s="2" t="s">
        <v>23</v>
      </c>
      <c r="H44" s="2" t="s">
        <v>24</v>
      </c>
      <c r="I44" s="2">
        <v>16.239999999999998</v>
      </c>
      <c r="J44" s="2">
        <v>0</v>
      </c>
      <c r="K44" s="2">
        <v>16.239999999999998</v>
      </c>
      <c r="L44" s="2"/>
      <c r="M44" s="2"/>
      <c r="N44" s="2"/>
      <c r="O44" s="2">
        <f t="shared" si="14"/>
        <v>143.88999999999999</v>
      </c>
      <c r="P44" s="2">
        <f t="shared" si="15"/>
        <v>0</v>
      </c>
      <c r="Q44" s="2">
        <f t="shared" ref="Q44:Q49" si="52">(ROUND((ROUND(((ET44)*AV44*I44),2)*BB44),2)+ROUND((ROUND(((AE44-(EU44))*AV44*I44),2)*BS44),2))</f>
        <v>143.88999999999999</v>
      </c>
      <c r="R44" s="2">
        <f t="shared" si="17"/>
        <v>24.04</v>
      </c>
      <c r="S44" s="2">
        <f t="shared" si="18"/>
        <v>0</v>
      </c>
      <c r="T44" s="2">
        <f t="shared" si="19"/>
        <v>0</v>
      </c>
      <c r="U44" s="2">
        <f t="shared" si="20"/>
        <v>0</v>
      </c>
      <c r="V44" s="2">
        <f t="shared" si="21"/>
        <v>0</v>
      </c>
      <c r="W44" s="2">
        <f t="shared" si="22"/>
        <v>0</v>
      </c>
      <c r="X44" s="2">
        <f t="shared" si="23"/>
        <v>0</v>
      </c>
      <c r="Y44" s="2">
        <f t="shared" si="24"/>
        <v>0</v>
      </c>
      <c r="Z44" s="2"/>
      <c r="AA44" s="2">
        <v>65425122</v>
      </c>
      <c r="AB44" s="2">
        <f t="shared" si="25"/>
        <v>8.86</v>
      </c>
      <c r="AC44" s="2">
        <f t="shared" si="26"/>
        <v>0</v>
      </c>
      <c r="AD44" s="2">
        <f t="shared" ref="AD44:AD49" si="53">ROUND((((ET44)-(EU44))+AE44),6)</f>
        <v>8.86</v>
      </c>
      <c r="AE44" s="2">
        <f t="shared" ref="AE44:AF49" si="54">ROUND((EU44),6)</f>
        <v>1.48</v>
      </c>
      <c r="AF44" s="2">
        <f t="shared" si="54"/>
        <v>0</v>
      </c>
      <c r="AG44" s="2">
        <f t="shared" si="30"/>
        <v>0</v>
      </c>
      <c r="AH44" s="2">
        <f t="shared" ref="AH44:AI49" si="55">(EW44)</f>
        <v>0</v>
      </c>
      <c r="AI44" s="2">
        <f t="shared" si="55"/>
        <v>0</v>
      </c>
      <c r="AJ44" s="2">
        <f t="shared" si="33"/>
        <v>0</v>
      </c>
      <c r="AK44" s="2">
        <v>8.86</v>
      </c>
      <c r="AL44" s="2">
        <v>0</v>
      </c>
      <c r="AM44" s="2">
        <v>8.86</v>
      </c>
      <c r="AN44" s="2">
        <v>1.48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91</v>
      </c>
      <c r="AU44" s="2">
        <v>70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25</v>
      </c>
      <c r="BK44" s="2"/>
      <c r="BL44" s="2"/>
      <c r="BM44" s="2">
        <v>658</v>
      </c>
      <c r="BN44" s="2">
        <v>0</v>
      </c>
      <c r="BO44" s="2" t="s">
        <v>3</v>
      </c>
      <c r="BP44" s="2">
        <v>0</v>
      </c>
      <c r="BQ44" s="2">
        <v>60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91</v>
      </c>
      <c r="CA44" s="2">
        <v>70</v>
      </c>
      <c r="CB44" s="2" t="s">
        <v>3</v>
      </c>
      <c r="CC44" s="2"/>
      <c r="CD44" s="2"/>
      <c r="CE44" s="2">
        <v>30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34"/>
        <v>143.88999999999999</v>
      </c>
      <c r="CQ44" s="2">
        <f t="shared" si="35"/>
        <v>0</v>
      </c>
      <c r="CR44" s="2">
        <f t="shared" ref="CR44:CR49" si="56">(ROUND((ROUND(((ET44)*AV44*1),2)*BB44),2)+ROUND((ROUND(((AE44-(EU44))*AV44*1),2)*BS44),2))</f>
        <v>8.86</v>
      </c>
      <c r="CS44" s="2">
        <f t="shared" si="37"/>
        <v>1.48</v>
      </c>
      <c r="CT44" s="2">
        <f t="shared" si="38"/>
        <v>0</v>
      </c>
      <c r="CU44" s="2">
        <f t="shared" si="39"/>
        <v>0</v>
      </c>
      <c r="CV44" s="2">
        <f t="shared" si="40"/>
        <v>0</v>
      </c>
      <c r="CW44" s="2">
        <f t="shared" si="41"/>
        <v>0</v>
      </c>
      <c r="CX44" s="2">
        <f t="shared" si="42"/>
        <v>0</v>
      </c>
      <c r="CY44" s="2">
        <f>((S44*BZ44)/100)</f>
        <v>0</v>
      </c>
      <c r="CZ44" s="2">
        <f>((S44*CA44)/100)</f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1.0469999999999999</v>
      </c>
      <c r="DQ44" s="2">
        <v>1.002</v>
      </c>
      <c r="DR44" s="2"/>
      <c r="DS44" s="2"/>
      <c r="DT44" s="2"/>
      <c r="DU44" s="2">
        <v>1013</v>
      </c>
      <c r="DV44" s="2" t="s">
        <v>24</v>
      </c>
      <c r="DW44" s="2" t="s">
        <v>24</v>
      </c>
      <c r="DX44" s="2">
        <v>1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65096545</v>
      </c>
      <c r="EF44" s="2">
        <v>60</v>
      </c>
      <c r="EG44" s="2" t="s">
        <v>26</v>
      </c>
      <c r="EH44" s="2">
        <v>0</v>
      </c>
      <c r="EI44" s="2" t="s">
        <v>3</v>
      </c>
      <c r="EJ44" s="2">
        <v>1</v>
      </c>
      <c r="EK44" s="2">
        <v>658</v>
      </c>
      <c r="EL44" s="2" t="s">
        <v>27</v>
      </c>
      <c r="EM44" s="2" t="s">
        <v>28</v>
      </c>
      <c r="EN44" s="2"/>
      <c r="EO44" s="2" t="s">
        <v>3</v>
      </c>
      <c r="EP44" s="2"/>
      <c r="EQ44" s="2">
        <v>0</v>
      </c>
      <c r="ER44" s="2">
        <v>8.86</v>
      </c>
      <c r="ES44" s="2">
        <v>0</v>
      </c>
      <c r="ET44" s="2">
        <v>8.86</v>
      </c>
      <c r="EU44" s="2">
        <v>1.48</v>
      </c>
      <c r="EV44" s="2">
        <v>0</v>
      </c>
      <c r="EW44" s="2">
        <v>0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43"/>
        <v>0</v>
      </c>
      <c r="FS44" s="2">
        <v>0</v>
      </c>
      <c r="FT44" s="2"/>
      <c r="FU44" s="2"/>
      <c r="FV44" s="2"/>
      <c r="FW44" s="2"/>
      <c r="FX44" s="2">
        <v>91</v>
      </c>
      <c r="FY44" s="2">
        <v>70</v>
      </c>
      <c r="FZ44" s="2"/>
      <c r="GA44" s="2" t="s">
        <v>3</v>
      </c>
      <c r="GB44" s="2"/>
      <c r="GC44" s="2"/>
      <c r="GD44" s="2">
        <v>0</v>
      </c>
      <c r="GE44" s="2"/>
      <c r="GF44" s="2">
        <v>-1983005167</v>
      </c>
      <c r="GG44" s="2">
        <v>2</v>
      </c>
      <c r="GH44" s="2">
        <v>1</v>
      </c>
      <c r="GI44" s="2">
        <v>-2</v>
      </c>
      <c r="GJ44" s="2">
        <v>0</v>
      </c>
      <c r="GK44" s="2">
        <f>ROUND(R44*(R12)/100,2)</f>
        <v>40.15</v>
      </c>
      <c r="GL44" s="2">
        <f t="shared" si="44"/>
        <v>0</v>
      </c>
      <c r="GM44" s="2">
        <f t="shared" si="48"/>
        <v>184.04</v>
      </c>
      <c r="GN44" s="2">
        <f t="shared" si="49"/>
        <v>184.04</v>
      </c>
      <c r="GO44" s="2">
        <f t="shared" si="50"/>
        <v>0</v>
      </c>
      <c r="GP44" s="2">
        <f t="shared" si="51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5"/>
        <v>0</v>
      </c>
      <c r="GW44" s="2">
        <v>1</v>
      </c>
      <c r="GX44" s="2">
        <f t="shared" si="46"/>
        <v>0</v>
      </c>
      <c r="GY44" s="2"/>
      <c r="GZ44" s="2"/>
      <c r="HA44" s="2">
        <v>0</v>
      </c>
      <c r="HB44" s="2">
        <v>0</v>
      </c>
      <c r="HC44" s="2">
        <f t="shared" si="47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3</v>
      </c>
      <c r="HO44" s="2" t="s">
        <v>3</v>
      </c>
      <c r="HP44" s="2" t="s">
        <v>3</v>
      </c>
      <c r="HQ44" s="2" t="s">
        <v>3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ROW(SmtRes!A44)</f>
        <v>44</v>
      </c>
      <c r="D45">
        <f>ROW(EtalonRes!A44)</f>
        <v>44</v>
      </c>
      <c r="E45" t="s">
        <v>70</v>
      </c>
      <c r="F45" t="s">
        <v>22</v>
      </c>
      <c r="G45" t="s">
        <v>23</v>
      </c>
      <c r="H45" t="s">
        <v>24</v>
      </c>
      <c r="I45">
        <v>16.239999999999998</v>
      </c>
      <c r="J45">
        <v>0</v>
      </c>
      <c r="K45">
        <v>16.239999999999998</v>
      </c>
      <c r="O45">
        <f t="shared" si="14"/>
        <v>1699.33</v>
      </c>
      <c r="P45">
        <f t="shared" si="15"/>
        <v>0</v>
      </c>
      <c r="Q45">
        <f t="shared" si="52"/>
        <v>1699.33</v>
      </c>
      <c r="R45">
        <f t="shared" si="17"/>
        <v>730.39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0</v>
      </c>
      <c r="W45">
        <f t="shared" si="22"/>
        <v>0</v>
      </c>
      <c r="X45">
        <f t="shared" si="23"/>
        <v>0</v>
      </c>
      <c r="Y45">
        <f t="shared" si="24"/>
        <v>0</v>
      </c>
      <c r="AA45">
        <v>65425120</v>
      </c>
      <c r="AB45">
        <f t="shared" si="25"/>
        <v>8.86</v>
      </c>
      <c r="AC45">
        <f t="shared" si="26"/>
        <v>0</v>
      </c>
      <c r="AD45">
        <f t="shared" si="53"/>
        <v>8.86</v>
      </c>
      <c r="AE45">
        <f t="shared" si="54"/>
        <v>1.48</v>
      </c>
      <c r="AF45">
        <f t="shared" si="54"/>
        <v>0</v>
      </c>
      <c r="AG45">
        <f t="shared" si="30"/>
        <v>0</v>
      </c>
      <c r="AH45">
        <f t="shared" si="55"/>
        <v>0</v>
      </c>
      <c r="AI45">
        <f t="shared" si="55"/>
        <v>0</v>
      </c>
      <c r="AJ45">
        <f t="shared" si="33"/>
        <v>0</v>
      </c>
      <c r="AK45">
        <v>8.86</v>
      </c>
      <c r="AL45">
        <v>0</v>
      </c>
      <c r="AM45">
        <v>8.86</v>
      </c>
      <c r="AN45">
        <v>1.48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75</v>
      </c>
      <c r="AU45">
        <v>41</v>
      </c>
      <c r="AV45">
        <v>1.0469999999999999</v>
      </c>
      <c r="AW45">
        <v>1.002</v>
      </c>
      <c r="AZ45">
        <v>1</v>
      </c>
      <c r="BA45">
        <v>29.03</v>
      </c>
      <c r="BB45">
        <v>11.28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25</v>
      </c>
      <c r="BM45">
        <v>658</v>
      </c>
      <c r="BN45">
        <v>0</v>
      </c>
      <c r="BO45" t="s">
        <v>22</v>
      </c>
      <c r="BP45">
        <v>1</v>
      </c>
      <c r="BQ45">
        <v>60</v>
      </c>
      <c r="BR45">
        <v>0</v>
      </c>
      <c r="BS45">
        <v>29.03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75</v>
      </c>
      <c r="CA45">
        <v>41</v>
      </c>
      <c r="CB45" t="s">
        <v>3</v>
      </c>
      <c r="CE45">
        <v>30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4"/>
        <v>1699.33</v>
      </c>
      <c r="CQ45">
        <f t="shared" si="35"/>
        <v>0</v>
      </c>
      <c r="CR45">
        <f t="shared" si="56"/>
        <v>104.68</v>
      </c>
      <c r="CS45">
        <f t="shared" si="37"/>
        <v>45</v>
      </c>
      <c r="CT45">
        <f t="shared" si="38"/>
        <v>0</v>
      </c>
      <c r="CU45">
        <f t="shared" si="39"/>
        <v>0</v>
      </c>
      <c r="CV45">
        <f t="shared" si="40"/>
        <v>0</v>
      </c>
      <c r="CW45">
        <f t="shared" si="41"/>
        <v>0</v>
      </c>
      <c r="CX45">
        <f t="shared" si="42"/>
        <v>0</v>
      </c>
      <c r="CY45">
        <f>S45*(BZ45/100)</f>
        <v>0</v>
      </c>
      <c r="CZ45">
        <f>S45*(CA45/100)</f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91</v>
      </c>
      <c r="DO45">
        <v>70</v>
      </c>
      <c r="DP45">
        <v>1.0469999999999999</v>
      </c>
      <c r="DQ45">
        <v>1.002</v>
      </c>
      <c r="DU45">
        <v>1013</v>
      </c>
      <c r="DV45" t="s">
        <v>24</v>
      </c>
      <c r="DW45" t="s">
        <v>24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65096545</v>
      </c>
      <c r="EF45">
        <v>60</v>
      </c>
      <c r="EG45" t="s">
        <v>26</v>
      </c>
      <c r="EH45">
        <v>0</v>
      </c>
      <c r="EI45" t="s">
        <v>3</v>
      </c>
      <c r="EJ45">
        <v>1</v>
      </c>
      <c r="EK45">
        <v>658</v>
      </c>
      <c r="EL45" t="s">
        <v>27</v>
      </c>
      <c r="EM45" t="s">
        <v>28</v>
      </c>
      <c r="EO45" t="s">
        <v>3</v>
      </c>
      <c r="EQ45">
        <v>0</v>
      </c>
      <c r="ER45">
        <v>8.86</v>
      </c>
      <c r="ES45">
        <v>0</v>
      </c>
      <c r="ET45">
        <v>8.86</v>
      </c>
      <c r="EU45">
        <v>1.48</v>
      </c>
      <c r="EV45">
        <v>0</v>
      </c>
      <c r="EW45">
        <v>0</v>
      </c>
      <c r="EX45">
        <v>0</v>
      </c>
      <c r="EY45">
        <v>0</v>
      </c>
      <c r="FQ45">
        <v>0</v>
      </c>
      <c r="FR45">
        <f t="shared" si="43"/>
        <v>0</v>
      </c>
      <c r="FS45">
        <v>0</v>
      </c>
      <c r="FX45">
        <v>91</v>
      </c>
      <c r="FY45">
        <v>70</v>
      </c>
      <c r="GA45" t="s">
        <v>3</v>
      </c>
      <c r="GD45">
        <v>0</v>
      </c>
      <c r="GF45">
        <v>-1983005167</v>
      </c>
      <c r="GG45">
        <v>2</v>
      </c>
      <c r="GH45">
        <v>1</v>
      </c>
      <c r="GI45">
        <v>2</v>
      </c>
      <c r="GJ45">
        <v>0</v>
      </c>
      <c r="GK45">
        <f>ROUND(R45*(S12)/100,2)</f>
        <v>1168.6199999999999</v>
      </c>
      <c r="GL45">
        <f t="shared" si="44"/>
        <v>0</v>
      </c>
      <c r="GM45">
        <f t="shared" si="48"/>
        <v>2867.95</v>
      </c>
      <c r="GN45">
        <f t="shared" si="49"/>
        <v>2867.95</v>
      </c>
      <c r="GO45">
        <f t="shared" si="50"/>
        <v>0</v>
      </c>
      <c r="GP45">
        <f t="shared" si="51"/>
        <v>0</v>
      </c>
      <c r="GR45">
        <v>0</v>
      </c>
      <c r="GS45">
        <v>0</v>
      </c>
      <c r="GT45">
        <v>0</v>
      </c>
      <c r="GU45" t="s">
        <v>3</v>
      </c>
      <c r="GV45">
        <f t="shared" si="45"/>
        <v>0</v>
      </c>
      <c r="GW45">
        <v>1</v>
      </c>
      <c r="GX45">
        <f t="shared" si="46"/>
        <v>0</v>
      </c>
      <c r="HA45">
        <v>0</v>
      </c>
      <c r="HB45">
        <v>0</v>
      </c>
      <c r="HC45">
        <f t="shared" si="47"/>
        <v>0</v>
      </c>
      <c r="HE45" t="s">
        <v>3</v>
      </c>
      <c r="HF45" t="s">
        <v>3</v>
      </c>
      <c r="HM45" t="s">
        <v>3</v>
      </c>
      <c r="HN45" t="s">
        <v>3</v>
      </c>
      <c r="HO45" t="s">
        <v>3</v>
      </c>
      <c r="HP45" t="s">
        <v>3</v>
      </c>
      <c r="HQ45" t="s">
        <v>3</v>
      </c>
      <c r="IK45">
        <v>0</v>
      </c>
    </row>
    <row r="46" spans="1:255" x14ac:dyDescent="0.2">
      <c r="A46" s="2">
        <v>17</v>
      </c>
      <c r="B46" s="2">
        <v>1</v>
      </c>
      <c r="C46" s="2">
        <f>ROW(SmtRes!A45)</f>
        <v>45</v>
      </c>
      <c r="D46" s="2">
        <f>ROW(EtalonRes!A45)</f>
        <v>45</v>
      </c>
      <c r="E46" s="2" t="s">
        <v>71</v>
      </c>
      <c r="F46" s="2" t="s">
        <v>72</v>
      </c>
      <c r="G46" s="2" t="s">
        <v>73</v>
      </c>
      <c r="H46" s="2" t="s">
        <v>32</v>
      </c>
      <c r="I46" s="2">
        <v>136.1</v>
      </c>
      <c r="J46" s="2">
        <v>0</v>
      </c>
      <c r="K46" s="2">
        <v>136.1</v>
      </c>
      <c r="L46" s="2"/>
      <c r="M46" s="2"/>
      <c r="N46" s="2"/>
      <c r="O46" s="2">
        <f t="shared" si="14"/>
        <v>2584.54</v>
      </c>
      <c r="P46" s="2">
        <f t="shared" si="15"/>
        <v>0</v>
      </c>
      <c r="Q46" s="2">
        <f t="shared" si="52"/>
        <v>2584.54</v>
      </c>
      <c r="R46" s="2">
        <f t="shared" si="17"/>
        <v>0</v>
      </c>
      <c r="S46" s="2">
        <f t="shared" si="18"/>
        <v>0</v>
      </c>
      <c r="T46" s="2">
        <f t="shared" si="19"/>
        <v>0</v>
      </c>
      <c r="U46" s="2">
        <f t="shared" si="20"/>
        <v>0</v>
      </c>
      <c r="V46" s="2">
        <f t="shared" si="21"/>
        <v>0</v>
      </c>
      <c r="W46" s="2">
        <f t="shared" si="22"/>
        <v>0</v>
      </c>
      <c r="X46" s="2">
        <f t="shared" si="23"/>
        <v>0</v>
      </c>
      <c r="Y46" s="2">
        <f t="shared" si="24"/>
        <v>0</v>
      </c>
      <c r="Z46" s="2"/>
      <c r="AA46" s="2">
        <v>65425122</v>
      </c>
      <c r="AB46" s="2">
        <f t="shared" si="25"/>
        <v>18.989999999999998</v>
      </c>
      <c r="AC46" s="2">
        <f t="shared" si="26"/>
        <v>0</v>
      </c>
      <c r="AD46" s="2">
        <f t="shared" si="53"/>
        <v>18.989999999999998</v>
      </c>
      <c r="AE46" s="2">
        <f t="shared" si="54"/>
        <v>0</v>
      </c>
      <c r="AF46" s="2">
        <f t="shared" si="54"/>
        <v>0</v>
      </c>
      <c r="AG46" s="2">
        <f t="shared" si="30"/>
        <v>0</v>
      </c>
      <c r="AH46" s="2">
        <f t="shared" si="55"/>
        <v>0</v>
      </c>
      <c r="AI46" s="2">
        <f t="shared" si="55"/>
        <v>0</v>
      </c>
      <c r="AJ46" s="2">
        <f t="shared" si="33"/>
        <v>0</v>
      </c>
      <c r="AK46" s="2">
        <v>18.989999999999998</v>
      </c>
      <c r="AL46" s="2">
        <v>0</v>
      </c>
      <c r="AM46" s="2">
        <v>18.989999999999998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4</v>
      </c>
      <c r="BJ46" s="2" t="s">
        <v>74</v>
      </c>
      <c r="BK46" s="2"/>
      <c r="BL46" s="2"/>
      <c r="BM46" s="2">
        <v>1111</v>
      </c>
      <c r="BN46" s="2">
        <v>0</v>
      </c>
      <c r="BO46" s="2" t="s">
        <v>3</v>
      </c>
      <c r="BP46" s="2">
        <v>0</v>
      </c>
      <c r="BQ46" s="2">
        <v>150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0</v>
      </c>
      <c r="CA46" s="2">
        <v>0</v>
      </c>
      <c r="CB46" s="2" t="s">
        <v>3</v>
      </c>
      <c r="CC46" s="2"/>
      <c r="CD46" s="2"/>
      <c r="CE46" s="2">
        <v>30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34"/>
        <v>2584.54</v>
      </c>
      <c r="CQ46" s="2">
        <f t="shared" si="35"/>
        <v>0</v>
      </c>
      <c r="CR46" s="2">
        <f t="shared" si="56"/>
        <v>18.989999999999998</v>
      </c>
      <c r="CS46" s="2">
        <f t="shared" si="37"/>
        <v>0</v>
      </c>
      <c r="CT46" s="2">
        <f t="shared" si="38"/>
        <v>0</v>
      </c>
      <c r="CU46" s="2">
        <f t="shared" si="39"/>
        <v>0</v>
      </c>
      <c r="CV46" s="2">
        <f t="shared" si="40"/>
        <v>0</v>
      </c>
      <c r="CW46" s="2">
        <f t="shared" si="41"/>
        <v>0</v>
      </c>
      <c r="CX46" s="2">
        <f t="shared" si="42"/>
        <v>0</v>
      </c>
      <c r="CY46" s="2">
        <f>((S46*BZ46)/100)</f>
        <v>0</v>
      </c>
      <c r="CZ46" s="2">
        <f>((S46*CA46)/100)</f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32</v>
      </c>
      <c r="DW46" s="2" t="s">
        <v>32</v>
      </c>
      <c r="DX46" s="2">
        <v>1000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65096998</v>
      </c>
      <c r="EF46" s="2">
        <v>150</v>
      </c>
      <c r="EG46" s="2" t="s">
        <v>34</v>
      </c>
      <c r="EH46" s="2">
        <v>0</v>
      </c>
      <c r="EI46" s="2" t="s">
        <v>3</v>
      </c>
      <c r="EJ46" s="2">
        <v>4</v>
      </c>
      <c r="EK46" s="2">
        <v>1111</v>
      </c>
      <c r="EL46" s="2" t="s">
        <v>75</v>
      </c>
      <c r="EM46" s="2" t="s">
        <v>76</v>
      </c>
      <c r="EN46" s="2"/>
      <c r="EO46" s="2" t="s">
        <v>3</v>
      </c>
      <c r="EP46" s="2"/>
      <c r="EQ46" s="2">
        <v>0</v>
      </c>
      <c r="ER46" s="2">
        <v>18.989999999999998</v>
      </c>
      <c r="ES46" s="2">
        <v>0</v>
      </c>
      <c r="ET46" s="2">
        <v>18.989999999999998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43"/>
        <v>0</v>
      </c>
      <c r="FS46" s="2">
        <v>0</v>
      </c>
      <c r="FT46" s="2"/>
      <c r="FU46" s="2"/>
      <c r="FV46" s="2"/>
      <c r="FW46" s="2"/>
      <c r="FX46" s="2">
        <v>0</v>
      </c>
      <c r="FY46" s="2">
        <v>0</v>
      </c>
      <c r="FZ46" s="2"/>
      <c r="GA46" s="2" t="s">
        <v>3</v>
      </c>
      <c r="GB46" s="2"/>
      <c r="GC46" s="2"/>
      <c r="GD46" s="2">
        <v>1</v>
      </c>
      <c r="GE46" s="2"/>
      <c r="GF46" s="2">
        <v>1757468918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44"/>
        <v>0</v>
      </c>
      <c r="GM46" s="2">
        <f>ROUND(O46+X46+Y46,2)+GX46</f>
        <v>2584.54</v>
      </c>
      <c r="GN46" s="2">
        <f>IF(OR(BI46=0,BI46=1),ROUND(O46+X46+Y46,2),0)</f>
        <v>0</v>
      </c>
      <c r="GO46" s="2">
        <f>IF(BI46=2,ROUND(O46+X46+Y46,2),0)</f>
        <v>0</v>
      </c>
      <c r="GP46" s="2">
        <f>IF(BI46=4,ROUND(O46+X46+Y46,2)+GX46,0)</f>
        <v>2584.54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5"/>
        <v>0</v>
      </c>
      <c r="GW46" s="2">
        <v>1</v>
      </c>
      <c r="GX46" s="2">
        <f t="shared" si="46"/>
        <v>0</v>
      </c>
      <c r="GY46" s="2"/>
      <c r="GZ46" s="2"/>
      <c r="HA46" s="2">
        <v>0</v>
      </c>
      <c r="HB46" s="2">
        <v>0</v>
      </c>
      <c r="HC46" s="2">
        <f t="shared" si="47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3</v>
      </c>
      <c r="HO46" s="2" t="s">
        <v>3</v>
      </c>
      <c r="HP46" s="2" t="s">
        <v>3</v>
      </c>
      <c r="HQ46" s="2" t="s">
        <v>3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ROW(SmtRes!A46)</f>
        <v>46</v>
      </c>
      <c r="D47">
        <f>ROW(EtalonRes!A46)</f>
        <v>46</v>
      </c>
      <c r="E47" t="s">
        <v>71</v>
      </c>
      <c r="F47" t="s">
        <v>72</v>
      </c>
      <c r="G47" t="s">
        <v>73</v>
      </c>
      <c r="H47" t="s">
        <v>32</v>
      </c>
      <c r="I47">
        <v>136.1</v>
      </c>
      <c r="J47">
        <v>0</v>
      </c>
      <c r="K47">
        <v>136.1</v>
      </c>
      <c r="O47">
        <f t="shared" si="14"/>
        <v>36881.39</v>
      </c>
      <c r="P47">
        <f t="shared" si="15"/>
        <v>0</v>
      </c>
      <c r="Q47">
        <f t="shared" si="52"/>
        <v>36881.39</v>
      </c>
      <c r="R47">
        <f t="shared" si="17"/>
        <v>0</v>
      </c>
      <c r="S47">
        <f t="shared" si="18"/>
        <v>0</v>
      </c>
      <c r="T47">
        <f t="shared" si="19"/>
        <v>0</v>
      </c>
      <c r="U47">
        <f t="shared" si="20"/>
        <v>0</v>
      </c>
      <c r="V47">
        <f t="shared" si="21"/>
        <v>0</v>
      </c>
      <c r="W47">
        <f t="shared" si="22"/>
        <v>0</v>
      </c>
      <c r="X47">
        <f t="shared" si="23"/>
        <v>0</v>
      </c>
      <c r="Y47">
        <f t="shared" si="24"/>
        <v>0</v>
      </c>
      <c r="AA47">
        <v>65425120</v>
      </c>
      <c r="AB47">
        <f t="shared" si="25"/>
        <v>18.989999999999998</v>
      </c>
      <c r="AC47">
        <f t="shared" si="26"/>
        <v>0</v>
      </c>
      <c r="AD47">
        <f t="shared" si="53"/>
        <v>18.989999999999998</v>
      </c>
      <c r="AE47">
        <f t="shared" si="54"/>
        <v>0</v>
      </c>
      <c r="AF47">
        <f t="shared" si="54"/>
        <v>0</v>
      </c>
      <c r="AG47">
        <f t="shared" si="30"/>
        <v>0</v>
      </c>
      <c r="AH47">
        <f t="shared" si="55"/>
        <v>0</v>
      </c>
      <c r="AI47">
        <f t="shared" si="55"/>
        <v>0</v>
      </c>
      <c r="AJ47">
        <f t="shared" si="33"/>
        <v>0</v>
      </c>
      <c r="AK47">
        <v>18.989999999999998</v>
      </c>
      <c r="AL47">
        <v>0</v>
      </c>
      <c r="AM47">
        <v>18.989999999999998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95</v>
      </c>
      <c r="AU47">
        <v>65</v>
      </c>
      <c r="AV47">
        <v>1</v>
      </c>
      <c r="AW47">
        <v>1</v>
      </c>
      <c r="AZ47">
        <v>1</v>
      </c>
      <c r="BA47">
        <v>1</v>
      </c>
      <c r="BB47">
        <v>14.27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4</v>
      </c>
      <c r="BJ47" t="s">
        <v>74</v>
      </c>
      <c r="BM47">
        <v>1111</v>
      </c>
      <c r="BN47">
        <v>0</v>
      </c>
      <c r="BO47" t="s">
        <v>72</v>
      </c>
      <c r="BP47">
        <v>1</v>
      </c>
      <c r="BQ47">
        <v>150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95</v>
      </c>
      <c r="CA47">
        <v>65</v>
      </c>
      <c r="CB47" t="s">
        <v>3</v>
      </c>
      <c r="CE47">
        <v>30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4"/>
        <v>36881.39</v>
      </c>
      <c r="CQ47">
        <f t="shared" si="35"/>
        <v>0</v>
      </c>
      <c r="CR47">
        <f t="shared" si="56"/>
        <v>270.99</v>
      </c>
      <c r="CS47">
        <f t="shared" si="37"/>
        <v>0</v>
      </c>
      <c r="CT47">
        <f t="shared" si="38"/>
        <v>0</v>
      </c>
      <c r="CU47">
        <f t="shared" si="39"/>
        <v>0</v>
      </c>
      <c r="CV47">
        <f t="shared" si="40"/>
        <v>0</v>
      </c>
      <c r="CW47">
        <f t="shared" si="41"/>
        <v>0</v>
      </c>
      <c r="CX47">
        <f t="shared" si="42"/>
        <v>0</v>
      </c>
      <c r="CY47">
        <f>S47*(BZ47/100)</f>
        <v>0</v>
      </c>
      <c r="CZ47">
        <f>S47*(CA47/100)</f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32</v>
      </c>
      <c r="DW47" t="s">
        <v>32</v>
      </c>
      <c r="DX47">
        <v>1000</v>
      </c>
      <c r="DZ47" t="s">
        <v>3</v>
      </c>
      <c r="EA47" t="s">
        <v>3</v>
      </c>
      <c r="EB47" t="s">
        <v>3</v>
      </c>
      <c r="EC47" t="s">
        <v>3</v>
      </c>
      <c r="EE47">
        <v>65096998</v>
      </c>
      <c r="EF47">
        <v>150</v>
      </c>
      <c r="EG47" t="s">
        <v>34</v>
      </c>
      <c r="EH47">
        <v>0</v>
      </c>
      <c r="EI47" t="s">
        <v>3</v>
      </c>
      <c r="EJ47">
        <v>4</v>
      </c>
      <c r="EK47">
        <v>1111</v>
      </c>
      <c r="EL47" t="s">
        <v>75</v>
      </c>
      <c r="EM47" t="s">
        <v>76</v>
      </c>
      <c r="EO47" t="s">
        <v>3</v>
      </c>
      <c r="EQ47">
        <v>0</v>
      </c>
      <c r="ER47">
        <v>18.989999999999998</v>
      </c>
      <c r="ES47">
        <v>0</v>
      </c>
      <c r="ET47">
        <v>18.989999999999998</v>
      </c>
      <c r="EU47">
        <v>0</v>
      </c>
      <c r="EV47">
        <v>0</v>
      </c>
      <c r="EW47">
        <v>0</v>
      </c>
      <c r="EX47">
        <v>0</v>
      </c>
      <c r="EY47">
        <v>0</v>
      </c>
      <c r="FQ47">
        <v>0</v>
      </c>
      <c r="FR47">
        <f t="shared" si="43"/>
        <v>0</v>
      </c>
      <c r="FS47">
        <v>0</v>
      </c>
      <c r="FX47">
        <v>0</v>
      </c>
      <c r="FY47">
        <v>0</v>
      </c>
      <c r="GA47" t="s">
        <v>3</v>
      </c>
      <c r="GD47">
        <v>0</v>
      </c>
      <c r="GF47">
        <v>1757468918</v>
      </c>
      <c r="GG47">
        <v>2</v>
      </c>
      <c r="GH47">
        <v>1</v>
      </c>
      <c r="GI47">
        <v>2</v>
      </c>
      <c r="GJ47">
        <v>0</v>
      </c>
      <c r="GK47">
        <f>ROUND(R47*(S12)/100,2)</f>
        <v>0</v>
      </c>
      <c r="GL47">
        <f t="shared" si="44"/>
        <v>0</v>
      </c>
      <c r="GM47">
        <f>ROUND(O47+X47+Y47+GK47,2)+GX47</f>
        <v>36881.39</v>
      </c>
      <c r="GN47">
        <f>IF(OR(BI47=0,BI47=1),ROUND(O47+X47+Y47+GK47,2),0)</f>
        <v>0</v>
      </c>
      <c r="GO47">
        <f>IF(BI47=2,ROUND(O47+X47+Y47+GK47,2),0)</f>
        <v>0</v>
      </c>
      <c r="GP47">
        <f>IF(BI47=4,ROUND(O47+X47+Y47+GK47,2)+GX47,0)</f>
        <v>36881.39</v>
      </c>
      <c r="GR47">
        <v>0</v>
      </c>
      <c r="GS47">
        <v>0</v>
      </c>
      <c r="GT47">
        <v>0</v>
      </c>
      <c r="GU47" t="s">
        <v>3</v>
      </c>
      <c r="GV47">
        <f t="shared" si="45"/>
        <v>0</v>
      </c>
      <c r="GW47">
        <v>1</v>
      </c>
      <c r="GX47">
        <f t="shared" si="46"/>
        <v>0</v>
      </c>
      <c r="HA47">
        <v>0</v>
      </c>
      <c r="HB47">
        <v>0</v>
      </c>
      <c r="HC47">
        <f t="shared" si="47"/>
        <v>0</v>
      </c>
      <c r="HE47" t="s">
        <v>3</v>
      </c>
      <c r="HF47" t="s">
        <v>3</v>
      </c>
      <c r="HM47" t="s">
        <v>3</v>
      </c>
      <c r="HN47" t="s">
        <v>3</v>
      </c>
      <c r="HO47" t="s">
        <v>3</v>
      </c>
      <c r="HP47" t="s">
        <v>3</v>
      </c>
      <c r="HQ47" t="s">
        <v>3</v>
      </c>
      <c r="IK47">
        <v>0</v>
      </c>
    </row>
    <row r="48" spans="1:255" x14ac:dyDescent="0.2">
      <c r="A48" s="2">
        <v>17</v>
      </c>
      <c r="B48" s="2">
        <v>1</v>
      </c>
      <c r="C48" s="2">
        <f>ROW(SmtRes!A47)</f>
        <v>47</v>
      </c>
      <c r="D48" s="2">
        <f>ROW(EtalonRes!A47)</f>
        <v>47</v>
      </c>
      <c r="E48" s="2" t="s">
        <v>77</v>
      </c>
      <c r="F48" s="2" t="s">
        <v>78</v>
      </c>
      <c r="G48" s="2" t="s">
        <v>79</v>
      </c>
      <c r="H48" s="2" t="s">
        <v>24</v>
      </c>
      <c r="I48" s="2">
        <v>136.1</v>
      </c>
      <c r="J48" s="2">
        <v>0</v>
      </c>
      <c r="K48" s="2">
        <v>136.1</v>
      </c>
      <c r="L48" s="2"/>
      <c r="M48" s="2"/>
      <c r="N48" s="2"/>
      <c r="O48" s="2">
        <f t="shared" si="14"/>
        <v>2875.79</v>
      </c>
      <c r="P48" s="2">
        <f t="shared" si="15"/>
        <v>0</v>
      </c>
      <c r="Q48" s="2">
        <f t="shared" si="52"/>
        <v>2875.79</v>
      </c>
      <c r="R48" s="2">
        <f t="shared" si="17"/>
        <v>0</v>
      </c>
      <c r="S48" s="2">
        <f t="shared" si="18"/>
        <v>0</v>
      </c>
      <c r="T48" s="2">
        <f t="shared" si="19"/>
        <v>0</v>
      </c>
      <c r="U48" s="2">
        <f t="shared" si="20"/>
        <v>0</v>
      </c>
      <c r="V48" s="2">
        <f t="shared" si="21"/>
        <v>0</v>
      </c>
      <c r="W48" s="2">
        <f t="shared" si="22"/>
        <v>0</v>
      </c>
      <c r="X48" s="2">
        <f t="shared" si="23"/>
        <v>0</v>
      </c>
      <c r="Y48" s="2">
        <f t="shared" si="24"/>
        <v>0</v>
      </c>
      <c r="Z48" s="2"/>
      <c r="AA48" s="2">
        <v>65425122</v>
      </c>
      <c r="AB48" s="2">
        <f t="shared" si="25"/>
        <v>21.13</v>
      </c>
      <c r="AC48" s="2">
        <f t="shared" si="26"/>
        <v>0</v>
      </c>
      <c r="AD48" s="2">
        <f t="shared" si="53"/>
        <v>21.13</v>
      </c>
      <c r="AE48" s="2">
        <f t="shared" si="54"/>
        <v>0</v>
      </c>
      <c r="AF48" s="2">
        <f t="shared" si="54"/>
        <v>0</v>
      </c>
      <c r="AG48" s="2">
        <f t="shared" si="30"/>
        <v>0</v>
      </c>
      <c r="AH48" s="2">
        <f t="shared" si="55"/>
        <v>0</v>
      </c>
      <c r="AI48" s="2">
        <f t="shared" si="55"/>
        <v>0</v>
      </c>
      <c r="AJ48" s="2">
        <f t="shared" si="33"/>
        <v>0</v>
      </c>
      <c r="AK48" s="2">
        <v>21.13</v>
      </c>
      <c r="AL48" s="2">
        <v>0</v>
      </c>
      <c r="AM48" s="2">
        <v>21.13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4</v>
      </c>
      <c r="BJ48" s="2" t="s">
        <v>80</v>
      </c>
      <c r="BK48" s="2"/>
      <c r="BL48" s="2"/>
      <c r="BM48" s="2">
        <v>1113</v>
      </c>
      <c r="BN48" s="2">
        <v>0</v>
      </c>
      <c r="BO48" s="2" t="s">
        <v>3</v>
      </c>
      <c r="BP48" s="2">
        <v>0</v>
      </c>
      <c r="BQ48" s="2">
        <v>150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0</v>
      </c>
      <c r="CA48" s="2">
        <v>0</v>
      </c>
      <c r="CB48" s="2" t="s">
        <v>3</v>
      </c>
      <c r="CC48" s="2"/>
      <c r="CD48" s="2"/>
      <c r="CE48" s="2">
        <v>30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34"/>
        <v>2875.79</v>
      </c>
      <c r="CQ48" s="2">
        <f t="shared" si="35"/>
        <v>0</v>
      </c>
      <c r="CR48" s="2">
        <f t="shared" si="56"/>
        <v>21.13</v>
      </c>
      <c r="CS48" s="2">
        <f t="shared" si="37"/>
        <v>0</v>
      </c>
      <c r="CT48" s="2">
        <f t="shared" si="38"/>
        <v>0</v>
      </c>
      <c r="CU48" s="2">
        <f t="shared" si="39"/>
        <v>0</v>
      </c>
      <c r="CV48" s="2">
        <f t="shared" si="40"/>
        <v>0</v>
      </c>
      <c r="CW48" s="2">
        <f t="shared" si="41"/>
        <v>0</v>
      </c>
      <c r="CX48" s="2">
        <f t="shared" si="42"/>
        <v>0</v>
      </c>
      <c r="CY48" s="2">
        <f>((S48*BZ48)/100)</f>
        <v>0</v>
      </c>
      <c r="CZ48" s="2">
        <f>((S48*CA48)/100)</f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24</v>
      </c>
      <c r="DW48" s="2" t="s">
        <v>24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65097000</v>
      </c>
      <c r="EF48" s="2">
        <v>150</v>
      </c>
      <c r="EG48" s="2" t="s">
        <v>34</v>
      </c>
      <c r="EH48" s="2">
        <v>0</v>
      </c>
      <c r="EI48" s="2" t="s">
        <v>3</v>
      </c>
      <c r="EJ48" s="2">
        <v>4</v>
      </c>
      <c r="EK48" s="2">
        <v>1113</v>
      </c>
      <c r="EL48" s="2" t="s">
        <v>35</v>
      </c>
      <c r="EM48" s="2" t="s">
        <v>36</v>
      </c>
      <c r="EN48" s="2"/>
      <c r="EO48" s="2" t="s">
        <v>3</v>
      </c>
      <c r="EP48" s="2"/>
      <c r="EQ48" s="2">
        <v>0</v>
      </c>
      <c r="ER48" s="2">
        <v>21.13</v>
      </c>
      <c r="ES48" s="2">
        <v>0</v>
      </c>
      <c r="ET48" s="2">
        <v>21.13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43"/>
        <v>0</v>
      </c>
      <c r="FS48" s="2">
        <v>0</v>
      </c>
      <c r="FT48" s="2"/>
      <c r="FU48" s="2"/>
      <c r="FV48" s="2"/>
      <c r="FW48" s="2"/>
      <c r="FX48" s="2">
        <v>0</v>
      </c>
      <c r="FY48" s="2">
        <v>0</v>
      </c>
      <c r="FZ48" s="2"/>
      <c r="GA48" s="2" t="s">
        <v>3</v>
      </c>
      <c r="GB48" s="2"/>
      <c r="GC48" s="2"/>
      <c r="GD48" s="2">
        <v>1</v>
      </c>
      <c r="GE48" s="2"/>
      <c r="GF48" s="2">
        <v>1465344968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44"/>
        <v>0</v>
      </c>
      <c r="GM48" s="2">
        <f>ROUND(O48+X48+Y48,2)+GX48</f>
        <v>2875.79</v>
      </c>
      <c r="GN48" s="2">
        <f>IF(OR(BI48=0,BI48=1),ROUND(O48+X48+Y48,2),0)</f>
        <v>0</v>
      </c>
      <c r="GO48" s="2">
        <f>IF(BI48=2,ROUND(O48+X48+Y48,2),0)</f>
        <v>0</v>
      </c>
      <c r="GP48" s="2">
        <f>IF(BI48=4,ROUND(O48+X48+Y48,2)+GX48,0)</f>
        <v>2875.79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5"/>
        <v>0</v>
      </c>
      <c r="GW48" s="2">
        <v>1</v>
      </c>
      <c r="GX48" s="2">
        <f t="shared" si="46"/>
        <v>0</v>
      </c>
      <c r="GY48" s="2"/>
      <c r="GZ48" s="2"/>
      <c r="HA48" s="2">
        <v>0</v>
      </c>
      <c r="HB48" s="2">
        <v>0</v>
      </c>
      <c r="HC48" s="2">
        <f t="shared" si="47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3</v>
      </c>
      <c r="HO48" s="2" t="s">
        <v>3</v>
      </c>
      <c r="HP48" s="2" t="s">
        <v>3</v>
      </c>
      <c r="HQ48" s="2" t="s">
        <v>3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17</v>
      </c>
      <c r="B49">
        <v>1</v>
      </c>
      <c r="C49">
        <f>ROW(SmtRes!A48)</f>
        <v>48</v>
      </c>
      <c r="D49">
        <f>ROW(EtalonRes!A48)</f>
        <v>48</v>
      </c>
      <c r="E49" t="s">
        <v>77</v>
      </c>
      <c r="F49" t="s">
        <v>78</v>
      </c>
      <c r="G49" t="s">
        <v>79</v>
      </c>
      <c r="H49" t="s">
        <v>24</v>
      </c>
      <c r="I49">
        <v>136.1</v>
      </c>
      <c r="J49">
        <v>0</v>
      </c>
      <c r="K49">
        <v>136.1</v>
      </c>
      <c r="O49">
        <f t="shared" si="14"/>
        <v>26083.42</v>
      </c>
      <c r="P49">
        <f t="shared" si="15"/>
        <v>0</v>
      </c>
      <c r="Q49">
        <f t="shared" si="52"/>
        <v>26083.42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  <c r="X49">
        <f t="shared" si="23"/>
        <v>0</v>
      </c>
      <c r="Y49">
        <f t="shared" si="24"/>
        <v>0</v>
      </c>
      <c r="AA49">
        <v>65425120</v>
      </c>
      <c r="AB49">
        <f t="shared" si="25"/>
        <v>21.13</v>
      </c>
      <c r="AC49">
        <f t="shared" si="26"/>
        <v>0</v>
      </c>
      <c r="AD49">
        <f t="shared" si="53"/>
        <v>21.13</v>
      </c>
      <c r="AE49">
        <f t="shared" si="54"/>
        <v>0</v>
      </c>
      <c r="AF49">
        <f t="shared" si="54"/>
        <v>0</v>
      </c>
      <c r="AG49">
        <f t="shared" si="30"/>
        <v>0</v>
      </c>
      <c r="AH49">
        <f t="shared" si="55"/>
        <v>0</v>
      </c>
      <c r="AI49">
        <f t="shared" si="55"/>
        <v>0</v>
      </c>
      <c r="AJ49">
        <f t="shared" si="33"/>
        <v>0</v>
      </c>
      <c r="AK49">
        <v>21.13</v>
      </c>
      <c r="AL49">
        <v>0</v>
      </c>
      <c r="AM49">
        <v>21.13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95</v>
      </c>
      <c r="AU49">
        <v>65</v>
      </c>
      <c r="AV49">
        <v>1</v>
      </c>
      <c r="AW49">
        <v>1</v>
      </c>
      <c r="AZ49">
        <v>1</v>
      </c>
      <c r="BA49">
        <v>1</v>
      </c>
      <c r="BB49">
        <v>9.07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4</v>
      </c>
      <c r="BJ49" t="s">
        <v>80</v>
      </c>
      <c r="BM49">
        <v>1113</v>
      </c>
      <c r="BN49">
        <v>0</v>
      </c>
      <c r="BO49" t="s">
        <v>78</v>
      </c>
      <c r="BP49">
        <v>1</v>
      </c>
      <c r="BQ49">
        <v>150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95</v>
      </c>
      <c r="CA49">
        <v>65</v>
      </c>
      <c r="CB49" t="s">
        <v>3</v>
      </c>
      <c r="CE49">
        <v>30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4"/>
        <v>26083.42</v>
      </c>
      <c r="CQ49">
        <f t="shared" si="35"/>
        <v>0</v>
      </c>
      <c r="CR49">
        <f t="shared" si="56"/>
        <v>191.65</v>
      </c>
      <c r="CS49">
        <f t="shared" si="37"/>
        <v>0</v>
      </c>
      <c r="CT49">
        <f t="shared" si="38"/>
        <v>0</v>
      </c>
      <c r="CU49">
        <f t="shared" si="39"/>
        <v>0</v>
      </c>
      <c r="CV49">
        <f t="shared" si="40"/>
        <v>0</v>
      </c>
      <c r="CW49">
        <f t="shared" si="41"/>
        <v>0</v>
      </c>
      <c r="CX49">
        <f t="shared" si="42"/>
        <v>0</v>
      </c>
      <c r="CY49">
        <f>S49*(BZ49/100)</f>
        <v>0</v>
      </c>
      <c r="CZ49">
        <f>S49*(CA49/100)</f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24</v>
      </c>
      <c r="DW49" t="s">
        <v>24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65097000</v>
      </c>
      <c r="EF49">
        <v>150</v>
      </c>
      <c r="EG49" t="s">
        <v>34</v>
      </c>
      <c r="EH49">
        <v>0</v>
      </c>
      <c r="EI49" t="s">
        <v>3</v>
      </c>
      <c r="EJ49">
        <v>4</v>
      </c>
      <c r="EK49">
        <v>1113</v>
      </c>
      <c r="EL49" t="s">
        <v>35</v>
      </c>
      <c r="EM49" t="s">
        <v>36</v>
      </c>
      <c r="EO49" t="s">
        <v>3</v>
      </c>
      <c r="EQ49">
        <v>0</v>
      </c>
      <c r="ER49">
        <v>21.13</v>
      </c>
      <c r="ES49">
        <v>0</v>
      </c>
      <c r="ET49">
        <v>21.13</v>
      </c>
      <c r="EU49">
        <v>0</v>
      </c>
      <c r="EV49">
        <v>0</v>
      </c>
      <c r="EW49">
        <v>0</v>
      </c>
      <c r="EX49">
        <v>0</v>
      </c>
      <c r="EY49">
        <v>0</v>
      </c>
      <c r="FQ49">
        <v>0</v>
      </c>
      <c r="FR49">
        <f t="shared" si="43"/>
        <v>0</v>
      </c>
      <c r="FS49">
        <v>0</v>
      </c>
      <c r="FX49">
        <v>0</v>
      </c>
      <c r="FY49">
        <v>0</v>
      </c>
      <c r="GA49" t="s">
        <v>3</v>
      </c>
      <c r="GD49">
        <v>0</v>
      </c>
      <c r="GF49">
        <v>1465344968</v>
      </c>
      <c r="GG49">
        <v>2</v>
      </c>
      <c r="GH49">
        <v>1</v>
      </c>
      <c r="GI49">
        <v>2</v>
      </c>
      <c r="GJ49">
        <v>0</v>
      </c>
      <c r="GK49">
        <f>ROUND(R49*(S12)/100,2)</f>
        <v>0</v>
      </c>
      <c r="GL49">
        <f t="shared" si="44"/>
        <v>0</v>
      </c>
      <c r="GM49">
        <f t="shared" ref="GM49:GM80" si="57">ROUND(O49+X49+Y49+GK49,2)+GX49</f>
        <v>26083.42</v>
      </c>
      <c r="GN49">
        <f t="shared" ref="GN49:GN80" si="58">IF(OR(BI49=0,BI49=1),ROUND(O49+X49+Y49+GK49,2),0)</f>
        <v>0</v>
      </c>
      <c r="GO49">
        <f t="shared" ref="GO49:GO80" si="59">IF(BI49=2,ROUND(O49+X49+Y49+GK49,2),0)</f>
        <v>0</v>
      </c>
      <c r="GP49">
        <f t="shared" ref="GP49:GP80" si="60">IF(BI49=4,ROUND(O49+X49+Y49+GK49,2)+GX49,0)</f>
        <v>26083.42</v>
      </c>
      <c r="GR49">
        <v>0</v>
      </c>
      <c r="GS49">
        <v>3</v>
      </c>
      <c r="GT49">
        <v>0</v>
      </c>
      <c r="GU49" t="s">
        <v>3</v>
      </c>
      <c r="GV49">
        <f t="shared" si="45"/>
        <v>0</v>
      </c>
      <c r="GW49">
        <v>1</v>
      </c>
      <c r="GX49">
        <f t="shared" si="46"/>
        <v>0</v>
      </c>
      <c r="HA49">
        <v>0</v>
      </c>
      <c r="HB49">
        <v>0</v>
      </c>
      <c r="HC49">
        <f t="shared" si="47"/>
        <v>0</v>
      </c>
      <c r="HE49" t="s">
        <v>3</v>
      </c>
      <c r="HF49" t="s">
        <v>3</v>
      </c>
      <c r="HM49" t="s">
        <v>3</v>
      </c>
      <c r="HN49" t="s">
        <v>3</v>
      </c>
      <c r="HO49" t="s">
        <v>3</v>
      </c>
      <c r="HP49" t="s">
        <v>3</v>
      </c>
      <c r="HQ49" t="s">
        <v>3</v>
      </c>
      <c r="IK49">
        <v>0</v>
      </c>
    </row>
    <row r="50" spans="1:255" x14ac:dyDescent="0.2">
      <c r="A50" s="2">
        <v>17</v>
      </c>
      <c r="B50" s="2">
        <v>1</v>
      </c>
      <c r="C50" s="2">
        <f>ROW(SmtRes!A50)</f>
        <v>50</v>
      </c>
      <c r="D50" s="2">
        <f>ROW(EtalonRes!A50)</f>
        <v>50</v>
      </c>
      <c r="E50" s="2" t="s">
        <v>81</v>
      </c>
      <c r="F50" s="2" t="s">
        <v>82</v>
      </c>
      <c r="G50" s="2" t="s">
        <v>83</v>
      </c>
      <c r="H50" s="2" t="s">
        <v>57</v>
      </c>
      <c r="I50" s="2">
        <f>ROUND(10/100,9)</f>
        <v>0.1</v>
      </c>
      <c r="J50" s="2">
        <v>0</v>
      </c>
      <c r="K50" s="2">
        <f>ROUND(10/100,9)</f>
        <v>0.1</v>
      </c>
      <c r="L50" s="2"/>
      <c r="M50" s="2"/>
      <c r="N50" s="2"/>
      <c r="O50" s="2">
        <f t="shared" si="14"/>
        <v>99.24</v>
      </c>
      <c r="P50" s="2">
        <f t="shared" si="15"/>
        <v>0</v>
      </c>
      <c r="Q50" s="2">
        <f>(ROUND((ROUND((((ET50*1.25))*AV50*I50),2)*BB50),2)+ROUND((ROUND(((AE50-((EU50*1.25)))*AV50*I50),2)*BS50),2))</f>
        <v>97.84</v>
      </c>
      <c r="R50" s="2">
        <f t="shared" si="17"/>
        <v>11.85</v>
      </c>
      <c r="S50" s="2">
        <f t="shared" si="18"/>
        <v>1.4</v>
      </c>
      <c r="T50" s="2">
        <f t="shared" si="19"/>
        <v>0</v>
      </c>
      <c r="U50" s="2">
        <f t="shared" si="20"/>
        <v>0.13685</v>
      </c>
      <c r="V50" s="2">
        <f t="shared" si="21"/>
        <v>0</v>
      </c>
      <c r="W50" s="2">
        <f t="shared" si="22"/>
        <v>0</v>
      </c>
      <c r="X50" s="2">
        <f t="shared" si="23"/>
        <v>1.37</v>
      </c>
      <c r="Y50" s="2">
        <f t="shared" si="24"/>
        <v>1.08</v>
      </c>
      <c r="Z50" s="2"/>
      <c r="AA50" s="2">
        <v>65425122</v>
      </c>
      <c r="AB50" s="2">
        <f t="shared" si="25"/>
        <v>992.39649999999995</v>
      </c>
      <c r="AC50" s="2">
        <f t="shared" si="26"/>
        <v>0</v>
      </c>
      <c r="AD50" s="2">
        <f>ROUND(((((ET50*1.25))-((EU50*1.25)))+AE50),6)</f>
        <v>978.41250000000002</v>
      </c>
      <c r="AE50" s="2">
        <f>ROUND(((EU50*1.25)),6)</f>
        <v>118.4875</v>
      </c>
      <c r="AF50" s="2">
        <f>ROUND(((EV50*1.15)),6)</f>
        <v>13.984</v>
      </c>
      <c r="AG50" s="2">
        <f t="shared" si="30"/>
        <v>0</v>
      </c>
      <c r="AH50" s="2">
        <f>((EW50*1.15))</f>
        <v>1.3684999999999998</v>
      </c>
      <c r="AI50" s="2">
        <f>((EX50*1.25))</f>
        <v>0</v>
      </c>
      <c r="AJ50" s="2">
        <f t="shared" si="33"/>
        <v>0</v>
      </c>
      <c r="AK50" s="2">
        <v>794.89</v>
      </c>
      <c r="AL50" s="2">
        <v>0</v>
      </c>
      <c r="AM50" s="2">
        <v>782.73</v>
      </c>
      <c r="AN50" s="2">
        <v>94.79</v>
      </c>
      <c r="AO50" s="2">
        <v>12.16</v>
      </c>
      <c r="AP50" s="2">
        <v>0</v>
      </c>
      <c r="AQ50" s="2">
        <v>1.19</v>
      </c>
      <c r="AR50" s="2">
        <v>0</v>
      </c>
      <c r="AS50" s="2">
        <v>0</v>
      </c>
      <c r="AT50" s="2">
        <v>98</v>
      </c>
      <c r="AU50" s="2">
        <v>77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0</v>
      </c>
      <c r="BI50" s="2">
        <v>1</v>
      </c>
      <c r="BJ50" s="2" t="s">
        <v>84</v>
      </c>
      <c r="BK50" s="2"/>
      <c r="BL50" s="2"/>
      <c r="BM50" s="2">
        <v>2</v>
      </c>
      <c r="BN50" s="2">
        <v>0</v>
      </c>
      <c r="BO50" s="2" t="s">
        <v>3</v>
      </c>
      <c r="BP50" s="2">
        <v>0</v>
      </c>
      <c r="BQ50" s="2">
        <v>30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98</v>
      </c>
      <c r="CA50" s="2">
        <v>77</v>
      </c>
      <c r="CB50" s="2" t="s">
        <v>3</v>
      </c>
      <c r="CC50" s="2"/>
      <c r="CD50" s="2"/>
      <c r="CE50" s="2">
        <v>30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85</v>
      </c>
      <c r="CO50" s="2">
        <v>0</v>
      </c>
      <c r="CP50" s="2">
        <f t="shared" si="34"/>
        <v>99.240000000000009</v>
      </c>
      <c r="CQ50" s="2">
        <f t="shared" si="35"/>
        <v>0</v>
      </c>
      <c r="CR50" s="2">
        <f>(ROUND((ROUND((((ET50*1.25))*AV50*1),2)*BB50),2)+ROUND((ROUND(((AE50-((EU50*1.25)))*AV50*1),2)*BS50),2))</f>
        <v>978.41</v>
      </c>
      <c r="CS50" s="2">
        <f t="shared" si="37"/>
        <v>118.49</v>
      </c>
      <c r="CT50" s="2">
        <f t="shared" si="38"/>
        <v>13.98</v>
      </c>
      <c r="CU50" s="2">
        <f t="shared" si="39"/>
        <v>0</v>
      </c>
      <c r="CV50" s="2">
        <f t="shared" si="40"/>
        <v>1.3684999999999998</v>
      </c>
      <c r="CW50" s="2">
        <f t="shared" si="41"/>
        <v>0</v>
      </c>
      <c r="CX50" s="2">
        <f t="shared" si="42"/>
        <v>0</v>
      </c>
      <c r="CY50" s="2">
        <f>((S50*BZ50)/100)</f>
        <v>1.3719999999999999</v>
      </c>
      <c r="CZ50" s="2">
        <f>((S50*CA50)/100)</f>
        <v>1.0780000000000001</v>
      </c>
      <c r="DA50" s="2"/>
      <c r="DB50" s="2"/>
      <c r="DC50" s="2" t="s">
        <v>3</v>
      </c>
      <c r="DD50" s="2" t="s">
        <v>3</v>
      </c>
      <c r="DE50" s="2" t="s">
        <v>59</v>
      </c>
      <c r="DF50" s="2" t="s">
        <v>59</v>
      </c>
      <c r="DG50" s="2" t="s">
        <v>60</v>
      </c>
      <c r="DH50" s="2" t="s">
        <v>3</v>
      </c>
      <c r="DI50" s="2" t="s">
        <v>60</v>
      </c>
      <c r="DJ50" s="2" t="s">
        <v>59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1.1919999999999999</v>
      </c>
      <c r="DQ50" s="2">
        <v>1</v>
      </c>
      <c r="DR50" s="2"/>
      <c r="DS50" s="2"/>
      <c r="DT50" s="2"/>
      <c r="DU50" s="2">
        <v>1013</v>
      </c>
      <c r="DV50" s="2" t="s">
        <v>57</v>
      </c>
      <c r="DW50" s="2" t="s">
        <v>57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65097890</v>
      </c>
      <c r="EF50" s="2">
        <v>30</v>
      </c>
      <c r="EG50" s="2" t="s">
        <v>18</v>
      </c>
      <c r="EH50" s="2">
        <v>0</v>
      </c>
      <c r="EI50" s="2" t="s">
        <v>3</v>
      </c>
      <c r="EJ50" s="2">
        <v>1</v>
      </c>
      <c r="EK50" s="2">
        <v>2</v>
      </c>
      <c r="EL50" s="2" t="s">
        <v>61</v>
      </c>
      <c r="EM50" s="2" t="s">
        <v>62</v>
      </c>
      <c r="EN50" s="2"/>
      <c r="EO50" s="2" t="s">
        <v>86</v>
      </c>
      <c r="EP50" s="2"/>
      <c r="EQ50" s="2">
        <v>0</v>
      </c>
      <c r="ER50" s="2">
        <v>794.89</v>
      </c>
      <c r="ES50" s="2">
        <v>0</v>
      </c>
      <c r="ET50" s="2">
        <v>782.73</v>
      </c>
      <c r="EU50" s="2">
        <v>94.79</v>
      </c>
      <c r="EV50" s="2">
        <v>12.16</v>
      </c>
      <c r="EW50" s="2">
        <v>1.19</v>
      </c>
      <c r="EX50" s="2">
        <v>0</v>
      </c>
      <c r="EY50" s="2">
        <v>0</v>
      </c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43"/>
        <v>0</v>
      </c>
      <c r="FS50" s="2">
        <v>0</v>
      </c>
      <c r="FT50" s="2"/>
      <c r="FU50" s="2"/>
      <c r="FV50" s="2"/>
      <c r="FW50" s="2"/>
      <c r="FX50" s="2">
        <v>98</v>
      </c>
      <c r="FY50" s="2">
        <v>77</v>
      </c>
      <c r="FZ50" s="2"/>
      <c r="GA50" s="2" t="s">
        <v>3</v>
      </c>
      <c r="GB50" s="2"/>
      <c r="GC50" s="2"/>
      <c r="GD50" s="2">
        <v>0</v>
      </c>
      <c r="GE50" s="2"/>
      <c r="GF50" s="2">
        <v>-546547137</v>
      </c>
      <c r="GG50" s="2">
        <v>2</v>
      </c>
      <c r="GH50" s="2">
        <v>1</v>
      </c>
      <c r="GI50" s="2">
        <v>-2</v>
      </c>
      <c r="GJ50" s="2">
        <v>0</v>
      </c>
      <c r="GK50" s="2">
        <f>ROUND(R50*(R12)/100,2)</f>
        <v>19.79</v>
      </c>
      <c r="GL50" s="2">
        <f t="shared" si="44"/>
        <v>0</v>
      </c>
      <c r="GM50" s="2">
        <f t="shared" si="57"/>
        <v>121.48</v>
      </c>
      <c r="GN50" s="2">
        <f t="shared" si="58"/>
        <v>121.48</v>
      </c>
      <c r="GO50" s="2">
        <f t="shared" si="59"/>
        <v>0</v>
      </c>
      <c r="GP50" s="2">
        <f t="shared" si="60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5"/>
        <v>0</v>
      </c>
      <c r="GW50" s="2">
        <v>1</v>
      </c>
      <c r="GX50" s="2">
        <f t="shared" si="46"/>
        <v>0</v>
      </c>
      <c r="GY50" s="2"/>
      <c r="GZ50" s="2"/>
      <c r="HA50" s="2">
        <v>0</v>
      </c>
      <c r="HB50" s="2">
        <v>0</v>
      </c>
      <c r="HC50" s="2">
        <f t="shared" si="47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3</v>
      </c>
      <c r="HO50" s="2" t="s">
        <v>3</v>
      </c>
      <c r="HP50" s="2" t="s">
        <v>3</v>
      </c>
      <c r="HQ50" s="2" t="s">
        <v>3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17</v>
      </c>
      <c r="B51">
        <v>1</v>
      </c>
      <c r="C51">
        <f>ROW(SmtRes!A52)</f>
        <v>52</v>
      </c>
      <c r="D51">
        <f>ROW(EtalonRes!A52)</f>
        <v>52</v>
      </c>
      <c r="E51" t="s">
        <v>81</v>
      </c>
      <c r="F51" t="s">
        <v>82</v>
      </c>
      <c r="G51" t="s">
        <v>83</v>
      </c>
      <c r="H51" t="s">
        <v>57</v>
      </c>
      <c r="I51">
        <f>ROUND(10/100,9)</f>
        <v>0.1</v>
      </c>
      <c r="J51">
        <v>0</v>
      </c>
      <c r="K51">
        <f>ROUND(10/100,9)</f>
        <v>0.1</v>
      </c>
      <c r="O51">
        <f t="shared" si="14"/>
        <v>1298.75</v>
      </c>
      <c r="P51">
        <f t="shared" si="15"/>
        <v>0</v>
      </c>
      <c r="Q51">
        <f>(ROUND((ROUND((((ET51*1.25))*AV51*I51),2)*BB51),2)+ROUND((ROUND(((AE51-((EU51*1.25)))*AV51*I51),2)*BS51),2))</f>
        <v>1250.27</v>
      </c>
      <c r="R51">
        <f t="shared" si="17"/>
        <v>409.9</v>
      </c>
      <c r="S51">
        <f t="shared" si="18"/>
        <v>48.48</v>
      </c>
      <c r="T51">
        <f t="shared" si="19"/>
        <v>0</v>
      </c>
      <c r="U51">
        <f t="shared" si="20"/>
        <v>0.16312519999999997</v>
      </c>
      <c r="V51">
        <f t="shared" si="21"/>
        <v>0</v>
      </c>
      <c r="W51">
        <f t="shared" si="22"/>
        <v>0</v>
      </c>
      <c r="X51">
        <f t="shared" si="23"/>
        <v>45.57</v>
      </c>
      <c r="Y51">
        <f t="shared" si="24"/>
        <v>24.72</v>
      </c>
      <c r="AA51">
        <v>65425120</v>
      </c>
      <c r="AB51">
        <f t="shared" si="25"/>
        <v>992.39649999999995</v>
      </c>
      <c r="AC51">
        <f t="shared" si="26"/>
        <v>0</v>
      </c>
      <c r="AD51">
        <f>ROUND(((((ET51*1.25))-((EU51*1.25)))+AE51),6)</f>
        <v>978.41250000000002</v>
      </c>
      <c r="AE51">
        <f>ROUND(((EU51*1.25)),6)</f>
        <v>118.4875</v>
      </c>
      <c r="AF51">
        <f>ROUND(((EV51*1.15)),6)</f>
        <v>13.984</v>
      </c>
      <c r="AG51">
        <f t="shared" si="30"/>
        <v>0</v>
      </c>
      <c r="AH51">
        <f>((EW51*1.15))</f>
        <v>1.3684999999999998</v>
      </c>
      <c r="AI51">
        <f>((EX51*1.25))</f>
        <v>0</v>
      </c>
      <c r="AJ51">
        <f t="shared" si="33"/>
        <v>0</v>
      </c>
      <c r="AK51">
        <v>794.89</v>
      </c>
      <c r="AL51">
        <v>0</v>
      </c>
      <c r="AM51">
        <v>782.73</v>
      </c>
      <c r="AN51">
        <v>94.79</v>
      </c>
      <c r="AO51">
        <v>12.16</v>
      </c>
      <c r="AP51">
        <v>0</v>
      </c>
      <c r="AQ51">
        <v>1.19</v>
      </c>
      <c r="AR51">
        <v>0</v>
      </c>
      <c r="AS51">
        <v>0</v>
      </c>
      <c r="AT51">
        <v>94</v>
      </c>
      <c r="AU51">
        <v>51</v>
      </c>
      <c r="AV51">
        <v>1.1919999999999999</v>
      </c>
      <c r="AW51">
        <v>1</v>
      </c>
      <c r="AZ51">
        <v>1</v>
      </c>
      <c r="BA51">
        <v>29.03</v>
      </c>
      <c r="BB51">
        <v>10.72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1</v>
      </c>
      <c r="BJ51" t="s">
        <v>84</v>
      </c>
      <c r="BM51">
        <v>2</v>
      </c>
      <c r="BN51">
        <v>0</v>
      </c>
      <c r="BO51" t="s">
        <v>82</v>
      </c>
      <c r="BP51">
        <v>1</v>
      </c>
      <c r="BQ51">
        <v>30</v>
      </c>
      <c r="BR51">
        <v>0</v>
      </c>
      <c r="BS51">
        <v>29.03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94</v>
      </c>
      <c r="CA51">
        <v>51</v>
      </c>
      <c r="CB51" t="s">
        <v>3</v>
      </c>
      <c r="CE51">
        <v>30</v>
      </c>
      <c r="CF51">
        <v>0</v>
      </c>
      <c r="CG51">
        <v>0</v>
      </c>
      <c r="CM51">
        <v>0</v>
      </c>
      <c r="CN51" t="s">
        <v>85</v>
      </c>
      <c r="CO51">
        <v>0</v>
      </c>
      <c r="CP51">
        <f t="shared" si="34"/>
        <v>1298.75</v>
      </c>
      <c r="CQ51">
        <f t="shared" si="35"/>
        <v>0</v>
      </c>
      <c r="CR51">
        <f>(ROUND((ROUND((((ET51*1.25))*AV51*1),2)*BB51),2)+ROUND((ROUND(((AE51-((EU51*1.25)))*AV51*1),2)*BS51),2))</f>
        <v>12502.41</v>
      </c>
      <c r="CS51">
        <f t="shared" si="37"/>
        <v>4100.2</v>
      </c>
      <c r="CT51">
        <f t="shared" si="38"/>
        <v>483.93</v>
      </c>
      <c r="CU51">
        <f t="shared" si="39"/>
        <v>0</v>
      </c>
      <c r="CV51">
        <f t="shared" si="40"/>
        <v>1.6312519999999997</v>
      </c>
      <c r="CW51">
        <f t="shared" si="41"/>
        <v>0</v>
      </c>
      <c r="CX51">
        <f t="shared" si="42"/>
        <v>0</v>
      </c>
      <c r="CY51">
        <f>S51*(BZ51/100)</f>
        <v>45.571199999999997</v>
      </c>
      <c r="CZ51">
        <f>S51*(CA51/100)</f>
        <v>24.724799999999998</v>
      </c>
      <c r="DC51" t="s">
        <v>3</v>
      </c>
      <c r="DD51" t="s">
        <v>3</v>
      </c>
      <c r="DE51" t="s">
        <v>59</v>
      </c>
      <c r="DF51" t="s">
        <v>59</v>
      </c>
      <c r="DG51" t="s">
        <v>60</v>
      </c>
      <c r="DH51" t="s">
        <v>3</v>
      </c>
      <c r="DI51" t="s">
        <v>60</v>
      </c>
      <c r="DJ51" t="s">
        <v>59</v>
      </c>
      <c r="DK51" t="s">
        <v>3</v>
      </c>
      <c r="DL51" t="s">
        <v>3</v>
      </c>
      <c r="DM51" t="s">
        <v>3</v>
      </c>
      <c r="DN51">
        <v>98</v>
      </c>
      <c r="DO51">
        <v>77</v>
      </c>
      <c r="DP51">
        <v>1.1919999999999999</v>
      </c>
      <c r="DQ51">
        <v>1</v>
      </c>
      <c r="DU51">
        <v>1013</v>
      </c>
      <c r="DV51" t="s">
        <v>57</v>
      </c>
      <c r="DW51" t="s">
        <v>57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65097890</v>
      </c>
      <c r="EF51">
        <v>30</v>
      </c>
      <c r="EG51" t="s">
        <v>18</v>
      </c>
      <c r="EH51">
        <v>0</v>
      </c>
      <c r="EI51" t="s">
        <v>3</v>
      </c>
      <c r="EJ51">
        <v>1</v>
      </c>
      <c r="EK51">
        <v>2</v>
      </c>
      <c r="EL51" t="s">
        <v>61</v>
      </c>
      <c r="EM51" t="s">
        <v>62</v>
      </c>
      <c r="EO51" t="s">
        <v>86</v>
      </c>
      <c r="EQ51">
        <v>0</v>
      </c>
      <c r="ER51">
        <v>794.89</v>
      </c>
      <c r="ES51">
        <v>0</v>
      </c>
      <c r="ET51">
        <v>782.73</v>
      </c>
      <c r="EU51">
        <v>94.79</v>
      </c>
      <c r="EV51">
        <v>12.16</v>
      </c>
      <c r="EW51">
        <v>1.19</v>
      </c>
      <c r="EX51">
        <v>0</v>
      </c>
      <c r="EY51">
        <v>0</v>
      </c>
      <c r="FQ51">
        <v>0</v>
      </c>
      <c r="FR51">
        <f t="shared" si="43"/>
        <v>0</v>
      </c>
      <c r="FS51">
        <v>0</v>
      </c>
      <c r="FX51">
        <v>98</v>
      </c>
      <c r="FY51">
        <v>77</v>
      </c>
      <c r="GA51" t="s">
        <v>3</v>
      </c>
      <c r="GD51">
        <v>0</v>
      </c>
      <c r="GF51">
        <v>-546547137</v>
      </c>
      <c r="GG51">
        <v>2</v>
      </c>
      <c r="GH51">
        <v>1</v>
      </c>
      <c r="GI51">
        <v>2</v>
      </c>
      <c r="GJ51">
        <v>0</v>
      </c>
      <c r="GK51">
        <f>ROUND(R51*(S12)/100,2)</f>
        <v>655.84</v>
      </c>
      <c r="GL51">
        <f t="shared" si="44"/>
        <v>0</v>
      </c>
      <c r="GM51">
        <f t="shared" si="57"/>
        <v>2024.88</v>
      </c>
      <c r="GN51">
        <f t="shared" si="58"/>
        <v>2024.88</v>
      </c>
      <c r="GO51">
        <f t="shared" si="59"/>
        <v>0</v>
      </c>
      <c r="GP51">
        <f t="shared" si="60"/>
        <v>0</v>
      </c>
      <c r="GR51">
        <v>0</v>
      </c>
      <c r="GS51">
        <v>3</v>
      </c>
      <c r="GT51">
        <v>0</v>
      </c>
      <c r="GU51" t="s">
        <v>3</v>
      </c>
      <c r="GV51">
        <f t="shared" si="45"/>
        <v>0</v>
      </c>
      <c r="GW51">
        <v>1</v>
      </c>
      <c r="GX51">
        <f t="shared" si="46"/>
        <v>0</v>
      </c>
      <c r="HA51">
        <v>0</v>
      </c>
      <c r="HB51">
        <v>0</v>
      </c>
      <c r="HC51">
        <f t="shared" si="47"/>
        <v>0</v>
      </c>
      <c r="HE51" t="s">
        <v>3</v>
      </c>
      <c r="HF51" t="s">
        <v>3</v>
      </c>
      <c r="HM51" t="s">
        <v>3</v>
      </c>
      <c r="HN51" t="s">
        <v>3</v>
      </c>
      <c r="HO51" t="s">
        <v>3</v>
      </c>
      <c r="HP51" t="s">
        <v>3</v>
      </c>
      <c r="HQ51" t="s">
        <v>3</v>
      </c>
      <c r="IK51">
        <v>0</v>
      </c>
    </row>
    <row r="52" spans="1:255" x14ac:dyDescent="0.2">
      <c r="A52" s="2">
        <v>17</v>
      </c>
      <c r="B52" s="2">
        <v>1</v>
      </c>
      <c r="C52" s="2">
        <f>ROW(SmtRes!A53)</f>
        <v>53</v>
      </c>
      <c r="D52" s="2">
        <f>ROW(EtalonRes!A53)</f>
        <v>53</v>
      </c>
      <c r="E52" s="2" t="s">
        <v>87</v>
      </c>
      <c r="F52" s="2" t="s">
        <v>88</v>
      </c>
      <c r="G52" s="2" t="s">
        <v>89</v>
      </c>
      <c r="H52" s="2" t="s">
        <v>57</v>
      </c>
      <c r="I52" s="2">
        <f>ROUND(2/100,9)</f>
        <v>0.02</v>
      </c>
      <c r="J52" s="2">
        <v>0</v>
      </c>
      <c r="K52" s="2">
        <f>ROUND(2/100,9)</f>
        <v>0.02</v>
      </c>
      <c r="L52" s="2"/>
      <c r="M52" s="2"/>
      <c r="N52" s="2"/>
      <c r="O52" s="2">
        <f t="shared" si="14"/>
        <v>46.98</v>
      </c>
      <c r="P52" s="2">
        <f t="shared" si="15"/>
        <v>0</v>
      </c>
      <c r="Q52" s="2">
        <f>(ROUND((ROUND((((ET52*1.25))*AV52*I52),2)*BB52),2)+ROUND((ROUND(((AE52-((EU52*1.25)))*AV52*I52),2)*BS52),2))</f>
        <v>0</v>
      </c>
      <c r="R52" s="2">
        <f t="shared" si="17"/>
        <v>0</v>
      </c>
      <c r="S52" s="2">
        <f t="shared" si="18"/>
        <v>46.98</v>
      </c>
      <c r="T52" s="2">
        <f t="shared" si="19"/>
        <v>0</v>
      </c>
      <c r="U52" s="2">
        <f t="shared" si="20"/>
        <v>4.4320999999999993</v>
      </c>
      <c r="V52" s="2">
        <f t="shared" si="21"/>
        <v>0</v>
      </c>
      <c r="W52" s="2">
        <f t="shared" si="22"/>
        <v>0</v>
      </c>
      <c r="X52" s="2">
        <f t="shared" si="23"/>
        <v>42.75</v>
      </c>
      <c r="Y52" s="2">
        <f t="shared" si="24"/>
        <v>31.48</v>
      </c>
      <c r="Z52" s="2"/>
      <c r="AA52" s="2">
        <v>65425122</v>
      </c>
      <c r="AB52" s="2">
        <f t="shared" si="25"/>
        <v>2349.0129999999999</v>
      </c>
      <c r="AC52" s="2">
        <f t="shared" si="26"/>
        <v>0</v>
      </c>
      <c r="AD52" s="2">
        <f>ROUND(((((ET52*1.25))-((EU52*1.25)))+AE52),6)</f>
        <v>0</v>
      </c>
      <c r="AE52" s="2">
        <f>ROUND(((EU52*1.25)),6)</f>
        <v>0</v>
      </c>
      <c r="AF52" s="2">
        <f>ROUND(((EV52*1.15)),6)</f>
        <v>2349.0129999999999</v>
      </c>
      <c r="AG52" s="2">
        <f t="shared" si="30"/>
        <v>0</v>
      </c>
      <c r="AH52" s="2">
        <f>((EW52*1.15))</f>
        <v>221.60499999999996</v>
      </c>
      <c r="AI52" s="2">
        <f>((EX52*1.25))</f>
        <v>0</v>
      </c>
      <c r="AJ52" s="2">
        <f t="shared" si="33"/>
        <v>0</v>
      </c>
      <c r="AK52" s="2">
        <v>2042.62</v>
      </c>
      <c r="AL52" s="2">
        <v>0</v>
      </c>
      <c r="AM52" s="2">
        <v>0</v>
      </c>
      <c r="AN52" s="2">
        <v>0</v>
      </c>
      <c r="AO52" s="2">
        <v>2042.62</v>
      </c>
      <c r="AP52" s="2">
        <v>0</v>
      </c>
      <c r="AQ52" s="2">
        <v>192.7</v>
      </c>
      <c r="AR52" s="2">
        <v>0</v>
      </c>
      <c r="AS52" s="2">
        <v>0</v>
      </c>
      <c r="AT52" s="2">
        <v>91</v>
      </c>
      <c r="AU52" s="2">
        <v>67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90</v>
      </c>
      <c r="BK52" s="2"/>
      <c r="BL52" s="2"/>
      <c r="BM52" s="2">
        <v>16</v>
      </c>
      <c r="BN52" s="2">
        <v>0</v>
      </c>
      <c r="BO52" s="2" t="s">
        <v>3</v>
      </c>
      <c r="BP52" s="2">
        <v>0</v>
      </c>
      <c r="BQ52" s="2">
        <v>30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91</v>
      </c>
      <c r="CA52" s="2">
        <v>67</v>
      </c>
      <c r="CB52" s="2" t="s">
        <v>3</v>
      </c>
      <c r="CC52" s="2"/>
      <c r="CD52" s="2"/>
      <c r="CE52" s="2">
        <v>30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624</v>
      </c>
      <c r="CO52" s="2">
        <v>0</v>
      </c>
      <c r="CP52" s="2">
        <f t="shared" si="34"/>
        <v>46.98</v>
      </c>
      <c r="CQ52" s="2">
        <f t="shared" si="35"/>
        <v>0</v>
      </c>
      <c r="CR52" s="2">
        <f>(ROUND((ROUND((((ET52*1.25))*AV52*1),2)*BB52),2)+ROUND((ROUND(((AE52-((EU52*1.25)))*AV52*1),2)*BS52),2))</f>
        <v>0</v>
      </c>
      <c r="CS52" s="2">
        <f t="shared" si="37"/>
        <v>0</v>
      </c>
      <c r="CT52" s="2">
        <f t="shared" si="38"/>
        <v>2349.0100000000002</v>
      </c>
      <c r="CU52" s="2">
        <f t="shared" si="39"/>
        <v>0</v>
      </c>
      <c r="CV52" s="2">
        <f t="shared" si="40"/>
        <v>221.60499999999996</v>
      </c>
      <c r="CW52" s="2">
        <f t="shared" si="41"/>
        <v>0</v>
      </c>
      <c r="CX52" s="2">
        <f t="shared" si="42"/>
        <v>0</v>
      </c>
      <c r="CY52" s="2">
        <f>((S52*BZ52)/100)</f>
        <v>42.751799999999996</v>
      </c>
      <c r="CZ52" s="2">
        <f>((S52*CA52)/100)</f>
        <v>31.476599999999998</v>
      </c>
      <c r="DA52" s="2"/>
      <c r="DB52" s="2"/>
      <c r="DC52" s="2" t="s">
        <v>3</v>
      </c>
      <c r="DD52" s="2" t="s">
        <v>3</v>
      </c>
      <c r="DE52" s="2" t="s">
        <v>59</v>
      </c>
      <c r="DF52" s="2" t="s">
        <v>59</v>
      </c>
      <c r="DG52" s="2" t="s">
        <v>60</v>
      </c>
      <c r="DH52" s="2" t="s">
        <v>3</v>
      </c>
      <c r="DI52" s="2" t="s">
        <v>60</v>
      </c>
      <c r="DJ52" s="2" t="s">
        <v>59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1.248</v>
      </c>
      <c r="DQ52" s="2">
        <v>1</v>
      </c>
      <c r="DR52" s="2"/>
      <c r="DS52" s="2"/>
      <c r="DT52" s="2"/>
      <c r="DU52" s="2">
        <v>1013</v>
      </c>
      <c r="DV52" s="2" t="s">
        <v>57</v>
      </c>
      <c r="DW52" s="2" t="s">
        <v>57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65097904</v>
      </c>
      <c r="EF52" s="2">
        <v>30</v>
      </c>
      <c r="EG52" s="2" t="s">
        <v>18</v>
      </c>
      <c r="EH52" s="2">
        <v>0</v>
      </c>
      <c r="EI52" s="2" t="s">
        <v>3</v>
      </c>
      <c r="EJ52" s="2">
        <v>1</v>
      </c>
      <c r="EK52" s="2">
        <v>16</v>
      </c>
      <c r="EL52" s="2" t="s">
        <v>68</v>
      </c>
      <c r="EM52" s="2" t="s">
        <v>69</v>
      </c>
      <c r="EN52" s="2"/>
      <c r="EO52" s="2" t="s">
        <v>63</v>
      </c>
      <c r="EP52" s="2"/>
      <c r="EQ52" s="2">
        <v>0</v>
      </c>
      <c r="ER52" s="2">
        <v>2042.62</v>
      </c>
      <c r="ES52" s="2">
        <v>0</v>
      </c>
      <c r="ET52" s="2">
        <v>0</v>
      </c>
      <c r="EU52" s="2">
        <v>0</v>
      </c>
      <c r="EV52" s="2">
        <v>2042.62</v>
      </c>
      <c r="EW52" s="2">
        <v>192.7</v>
      </c>
      <c r="EX52" s="2">
        <v>0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43"/>
        <v>0</v>
      </c>
      <c r="FS52" s="2">
        <v>0</v>
      </c>
      <c r="FT52" s="2"/>
      <c r="FU52" s="2"/>
      <c r="FV52" s="2"/>
      <c r="FW52" s="2"/>
      <c r="FX52" s="2">
        <v>91</v>
      </c>
      <c r="FY52" s="2">
        <v>67</v>
      </c>
      <c r="FZ52" s="2"/>
      <c r="GA52" s="2" t="s">
        <v>3</v>
      </c>
      <c r="GB52" s="2"/>
      <c r="GC52" s="2"/>
      <c r="GD52" s="2">
        <v>0</v>
      </c>
      <c r="GE52" s="2"/>
      <c r="GF52" s="2">
        <v>95357288</v>
      </c>
      <c r="GG52" s="2">
        <v>2</v>
      </c>
      <c r="GH52" s="2">
        <v>1</v>
      </c>
      <c r="GI52" s="2">
        <v>-2</v>
      </c>
      <c r="GJ52" s="2">
        <v>0</v>
      </c>
      <c r="GK52" s="2">
        <f>ROUND(R52*(R12)/100,2)</f>
        <v>0</v>
      </c>
      <c r="GL52" s="2">
        <f t="shared" si="44"/>
        <v>0</v>
      </c>
      <c r="GM52" s="2">
        <f t="shared" si="57"/>
        <v>121.21</v>
      </c>
      <c r="GN52" s="2">
        <f t="shared" si="58"/>
        <v>121.21</v>
      </c>
      <c r="GO52" s="2">
        <f t="shared" si="59"/>
        <v>0</v>
      </c>
      <c r="GP52" s="2">
        <f t="shared" si="60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5"/>
        <v>0</v>
      </c>
      <c r="GW52" s="2">
        <v>1</v>
      </c>
      <c r="GX52" s="2">
        <f t="shared" si="46"/>
        <v>0</v>
      </c>
      <c r="GY52" s="2"/>
      <c r="GZ52" s="2"/>
      <c r="HA52" s="2">
        <v>0</v>
      </c>
      <c r="HB52" s="2">
        <v>0</v>
      </c>
      <c r="HC52" s="2">
        <f t="shared" si="47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3</v>
      </c>
      <c r="HO52" s="2" t="s">
        <v>3</v>
      </c>
      <c r="HP52" s="2" t="s">
        <v>3</v>
      </c>
      <c r="HQ52" s="2" t="s">
        <v>3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C53">
        <f>ROW(SmtRes!A54)</f>
        <v>54</v>
      </c>
      <c r="D53">
        <f>ROW(EtalonRes!A54)</f>
        <v>54</v>
      </c>
      <c r="E53" t="s">
        <v>87</v>
      </c>
      <c r="F53" t="s">
        <v>88</v>
      </c>
      <c r="G53" t="s">
        <v>89</v>
      </c>
      <c r="H53" t="s">
        <v>57</v>
      </c>
      <c r="I53">
        <f>ROUND(2/100,9)</f>
        <v>0.02</v>
      </c>
      <c r="J53">
        <v>0</v>
      </c>
      <c r="K53">
        <f>ROUND(2/100,9)</f>
        <v>0.02</v>
      </c>
      <c r="O53">
        <f t="shared" si="14"/>
        <v>1702.03</v>
      </c>
      <c r="P53">
        <f t="shared" si="15"/>
        <v>0</v>
      </c>
      <c r="Q53">
        <f>(ROUND((ROUND((((ET53*1.25))*AV53*I53),2)*BB53),2)+ROUND((ROUND(((AE53-((EU53*1.25)))*AV53*I53),2)*BS53),2))</f>
        <v>0</v>
      </c>
      <c r="R53">
        <f t="shared" si="17"/>
        <v>0</v>
      </c>
      <c r="S53">
        <f t="shared" si="18"/>
        <v>1702.03</v>
      </c>
      <c r="T53">
        <f t="shared" si="19"/>
        <v>0</v>
      </c>
      <c r="U53">
        <f t="shared" si="20"/>
        <v>5.5312607999999992</v>
      </c>
      <c r="V53">
        <f t="shared" si="21"/>
        <v>0</v>
      </c>
      <c r="W53">
        <f t="shared" si="22"/>
        <v>0</v>
      </c>
      <c r="X53">
        <f t="shared" si="23"/>
        <v>1276.52</v>
      </c>
      <c r="Y53">
        <f t="shared" si="24"/>
        <v>697.83</v>
      </c>
      <c r="AA53">
        <v>65425120</v>
      </c>
      <c r="AB53">
        <f t="shared" si="25"/>
        <v>2349.0129999999999</v>
      </c>
      <c r="AC53">
        <f t="shared" si="26"/>
        <v>0</v>
      </c>
      <c r="AD53">
        <f>ROUND(((((ET53*1.25))-((EU53*1.25)))+AE53),6)</f>
        <v>0</v>
      </c>
      <c r="AE53">
        <f>ROUND(((EU53*1.25)),6)</f>
        <v>0</v>
      </c>
      <c r="AF53">
        <f>ROUND(((EV53*1.15)),6)</f>
        <v>2349.0129999999999</v>
      </c>
      <c r="AG53">
        <f t="shared" si="30"/>
        <v>0</v>
      </c>
      <c r="AH53">
        <f>((EW53*1.15))</f>
        <v>221.60499999999996</v>
      </c>
      <c r="AI53">
        <f>((EX53*1.25))</f>
        <v>0</v>
      </c>
      <c r="AJ53">
        <f t="shared" si="33"/>
        <v>0</v>
      </c>
      <c r="AK53">
        <v>2042.62</v>
      </c>
      <c r="AL53">
        <v>0</v>
      </c>
      <c r="AM53">
        <v>0</v>
      </c>
      <c r="AN53">
        <v>0</v>
      </c>
      <c r="AO53">
        <v>2042.62</v>
      </c>
      <c r="AP53">
        <v>0</v>
      </c>
      <c r="AQ53">
        <v>192.7</v>
      </c>
      <c r="AR53">
        <v>0</v>
      </c>
      <c r="AS53">
        <v>0</v>
      </c>
      <c r="AT53">
        <v>75</v>
      </c>
      <c r="AU53">
        <v>41</v>
      </c>
      <c r="AV53">
        <v>1.248</v>
      </c>
      <c r="AW53">
        <v>1</v>
      </c>
      <c r="AZ53">
        <v>1</v>
      </c>
      <c r="BA53">
        <v>29.03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90</v>
      </c>
      <c r="BM53">
        <v>16</v>
      </c>
      <c r="BN53">
        <v>0</v>
      </c>
      <c r="BO53" t="s">
        <v>88</v>
      </c>
      <c r="BP53">
        <v>1</v>
      </c>
      <c r="BQ53">
        <v>30</v>
      </c>
      <c r="BR53">
        <v>0</v>
      </c>
      <c r="BS53">
        <v>29.03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75</v>
      </c>
      <c r="CA53">
        <v>41</v>
      </c>
      <c r="CB53" t="s">
        <v>3</v>
      </c>
      <c r="CE53">
        <v>30</v>
      </c>
      <c r="CF53">
        <v>0</v>
      </c>
      <c r="CG53">
        <v>0</v>
      </c>
      <c r="CM53">
        <v>0</v>
      </c>
      <c r="CN53" t="s">
        <v>624</v>
      </c>
      <c r="CO53">
        <v>0</v>
      </c>
      <c r="CP53">
        <f t="shared" si="34"/>
        <v>1702.03</v>
      </c>
      <c r="CQ53">
        <f t="shared" si="35"/>
        <v>0</v>
      </c>
      <c r="CR53">
        <f>(ROUND((ROUND((((ET53*1.25))*AV53*1),2)*BB53),2)+ROUND((ROUND(((AE53-((EU53*1.25)))*AV53*1),2)*BS53),2))</f>
        <v>0</v>
      </c>
      <c r="CS53">
        <f t="shared" si="37"/>
        <v>0</v>
      </c>
      <c r="CT53">
        <f t="shared" si="38"/>
        <v>85103.48</v>
      </c>
      <c r="CU53">
        <f t="shared" si="39"/>
        <v>0</v>
      </c>
      <c r="CV53">
        <f t="shared" si="40"/>
        <v>276.56303999999994</v>
      </c>
      <c r="CW53">
        <f t="shared" si="41"/>
        <v>0</v>
      </c>
      <c r="CX53">
        <f t="shared" si="42"/>
        <v>0</v>
      </c>
      <c r="CY53">
        <f>S53*(BZ53/100)</f>
        <v>1276.5225</v>
      </c>
      <c r="CZ53">
        <f>S53*(CA53/100)</f>
        <v>697.83229999999992</v>
      </c>
      <c r="DC53" t="s">
        <v>3</v>
      </c>
      <c r="DD53" t="s">
        <v>3</v>
      </c>
      <c r="DE53" t="s">
        <v>59</v>
      </c>
      <c r="DF53" t="s">
        <v>59</v>
      </c>
      <c r="DG53" t="s">
        <v>60</v>
      </c>
      <c r="DH53" t="s">
        <v>3</v>
      </c>
      <c r="DI53" t="s">
        <v>60</v>
      </c>
      <c r="DJ53" t="s">
        <v>59</v>
      </c>
      <c r="DK53" t="s">
        <v>3</v>
      </c>
      <c r="DL53" t="s">
        <v>3</v>
      </c>
      <c r="DM53" t="s">
        <v>3</v>
      </c>
      <c r="DN53">
        <v>91</v>
      </c>
      <c r="DO53">
        <v>67</v>
      </c>
      <c r="DP53">
        <v>1.248</v>
      </c>
      <c r="DQ53">
        <v>1</v>
      </c>
      <c r="DU53">
        <v>1013</v>
      </c>
      <c r="DV53" t="s">
        <v>57</v>
      </c>
      <c r="DW53" t="s">
        <v>57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65097904</v>
      </c>
      <c r="EF53">
        <v>30</v>
      </c>
      <c r="EG53" t="s">
        <v>18</v>
      </c>
      <c r="EH53">
        <v>0</v>
      </c>
      <c r="EI53" t="s">
        <v>3</v>
      </c>
      <c r="EJ53">
        <v>1</v>
      </c>
      <c r="EK53">
        <v>16</v>
      </c>
      <c r="EL53" t="s">
        <v>68</v>
      </c>
      <c r="EM53" t="s">
        <v>69</v>
      </c>
      <c r="EO53" t="s">
        <v>63</v>
      </c>
      <c r="EQ53">
        <v>0</v>
      </c>
      <c r="ER53">
        <v>2042.62</v>
      </c>
      <c r="ES53">
        <v>0</v>
      </c>
      <c r="ET53">
        <v>0</v>
      </c>
      <c r="EU53">
        <v>0</v>
      </c>
      <c r="EV53">
        <v>2042.62</v>
      </c>
      <c r="EW53">
        <v>192.7</v>
      </c>
      <c r="EX53">
        <v>0</v>
      </c>
      <c r="EY53">
        <v>0</v>
      </c>
      <c r="FQ53">
        <v>0</v>
      </c>
      <c r="FR53">
        <f t="shared" si="43"/>
        <v>0</v>
      </c>
      <c r="FS53">
        <v>0</v>
      </c>
      <c r="FX53">
        <v>91</v>
      </c>
      <c r="FY53">
        <v>67</v>
      </c>
      <c r="GA53" t="s">
        <v>3</v>
      </c>
      <c r="GD53">
        <v>0</v>
      </c>
      <c r="GF53">
        <v>95357288</v>
      </c>
      <c r="GG53">
        <v>2</v>
      </c>
      <c r="GH53">
        <v>1</v>
      </c>
      <c r="GI53">
        <v>2</v>
      </c>
      <c r="GJ53">
        <v>0</v>
      </c>
      <c r="GK53">
        <f>ROUND(R53*(S12)/100,2)</f>
        <v>0</v>
      </c>
      <c r="GL53">
        <f t="shared" si="44"/>
        <v>0</v>
      </c>
      <c r="GM53">
        <f t="shared" si="57"/>
        <v>3676.38</v>
      </c>
      <c r="GN53">
        <f t="shared" si="58"/>
        <v>3676.38</v>
      </c>
      <c r="GO53">
        <f t="shared" si="59"/>
        <v>0</v>
      </c>
      <c r="GP53">
        <f t="shared" si="60"/>
        <v>0</v>
      </c>
      <c r="GR53">
        <v>0</v>
      </c>
      <c r="GS53">
        <v>3</v>
      </c>
      <c r="GT53">
        <v>0</v>
      </c>
      <c r="GU53" t="s">
        <v>3</v>
      </c>
      <c r="GV53">
        <f t="shared" si="45"/>
        <v>0</v>
      </c>
      <c r="GW53">
        <v>1</v>
      </c>
      <c r="GX53">
        <f t="shared" si="46"/>
        <v>0</v>
      </c>
      <c r="HA53">
        <v>0</v>
      </c>
      <c r="HB53">
        <v>0</v>
      </c>
      <c r="HC53">
        <f t="shared" si="47"/>
        <v>0</v>
      </c>
      <c r="HE53" t="s">
        <v>3</v>
      </c>
      <c r="HF53" t="s">
        <v>3</v>
      </c>
      <c r="HM53" t="s">
        <v>3</v>
      </c>
      <c r="HN53" t="s">
        <v>3</v>
      </c>
      <c r="HO53" t="s">
        <v>3</v>
      </c>
      <c r="HP53" t="s">
        <v>3</v>
      </c>
      <c r="HQ53" t="s">
        <v>3</v>
      </c>
      <c r="IK53">
        <v>0</v>
      </c>
    </row>
    <row r="54" spans="1:255" x14ac:dyDescent="0.2">
      <c r="A54" s="2">
        <v>17</v>
      </c>
      <c r="B54" s="2">
        <v>1</v>
      </c>
      <c r="C54" s="2">
        <f>ROW(SmtRes!A55)</f>
        <v>55</v>
      </c>
      <c r="D54" s="2">
        <f>ROW(EtalonRes!A55)</f>
        <v>55</v>
      </c>
      <c r="E54" s="2" t="s">
        <v>91</v>
      </c>
      <c r="F54" s="2" t="s">
        <v>92</v>
      </c>
      <c r="G54" s="2" t="s">
        <v>93</v>
      </c>
      <c r="H54" s="2" t="s">
        <v>94</v>
      </c>
      <c r="I54" s="2">
        <f>ROUND(6/100,9)</f>
        <v>0.06</v>
      </c>
      <c r="J54" s="2">
        <v>0</v>
      </c>
      <c r="K54" s="2">
        <f>ROUND(6/100,9)</f>
        <v>0.06</v>
      </c>
      <c r="L54" s="2"/>
      <c r="M54" s="2"/>
      <c r="N54" s="2"/>
      <c r="O54" s="2">
        <f t="shared" si="14"/>
        <v>51.45</v>
      </c>
      <c r="P54" s="2">
        <f t="shared" si="15"/>
        <v>0</v>
      </c>
      <c r="Q54" s="2">
        <f>(ROUND((ROUND(((ET54)*AV54*I54),2)*BB54),2)+ROUND((ROUND(((AE54-(EU54))*AV54*I54),2)*BS54),2))</f>
        <v>0</v>
      </c>
      <c r="R54" s="2">
        <f t="shared" si="17"/>
        <v>0</v>
      </c>
      <c r="S54" s="2">
        <f t="shared" si="18"/>
        <v>51.45</v>
      </c>
      <c r="T54" s="2">
        <f t="shared" si="19"/>
        <v>0</v>
      </c>
      <c r="U54" s="2">
        <f t="shared" si="20"/>
        <v>4.6020000000000003</v>
      </c>
      <c r="V54" s="2">
        <f t="shared" si="21"/>
        <v>0</v>
      </c>
      <c r="W54" s="2">
        <f t="shared" si="22"/>
        <v>0</v>
      </c>
      <c r="X54" s="2">
        <f t="shared" si="23"/>
        <v>41.16</v>
      </c>
      <c r="Y54" s="2">
        <f t="shared" si="24"/>
        <v>28.3</v>
      </c>
      <c r="Z54" s="2"/>
      <c r="AA54" s="2">
        <v>65425122</v>
      </c>
      <c r="AB54" s="2">
        <f t="shared" si="25"/>
        <v>857.51</v>
      </c>
      <c r="AC54" s="2">
        <f t="shared" si="26"/>
        <v>0</v>
      </c>
      <c r="AD54" s="2">
        <f>ROUND((((ET54)-(EU54))+AE54),6)</f>
        <v>0</v>
      </c>
      <c r="AE54" s="2">
        <f>ROUND((EU54),6)</f>
        <v>0</v>
      </c>
      <c r="AF54" s="2">
        <f>ROUND((EV54),6)</f>
        <v>857.51</v>
      </c>
      <c r="AG54" s="2">
        <f t="shared" si="30"/>
        <v>0</v>
      </c>
      <c r="AH54" s="2">
        <f>(EW54)</f>
        <v>76.7</v>
      </c>
      <c r="AI54" s="2">
        <f>(EX54)</f>
        <v>0</v>
      </c>
      <c r="AJ54" s="2">
        <f t="shared" si="33"/>
        <v>0</v>
      </c>
      <c r="AK54" s="2">
        <v>857.51</v>
      </c>
      <c r="AL54" s="2">
        <v>0</v>
      </c>
      <c r="AM54" s="2">
        <v>0</v>
      </c>
      <c r="AN54" s="2">
        <v>0</v>
      </c>
      <c r="AO54" s="2">
        <v>857.51</v>
      </c>
      <c r="AP54" s="2">
        <v>0</v>
      </c>
      <c r="AQ54" s="2">
        <v>76.7</v>
      </c>
      <c r="AR54" s="2">
        <v>0</v>
      </c>
      <c r="AS54" s="2">
        <v>0</v>
      </c>
      <c r="AT54" s="2">
        <v>80</v>
      </c>
      <c r="AU54" s="2">
        <v>55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0</v>
      </c>
      <c r="BI54" s="2">
        <v>1</v>
      </c>
      <c r="BJ54" s="2" t="s">
        <v>95</v>
      </c>
      <c r="BK54" s="2"/>
      <c r="BL54" s="2"/>
      <c r="BM54" s="2">
        <v>674</v>
      </c>
      <c r="BN54" s="2">
        <v>0</v>
      </c>
      <c r="BO54" s="2" t="s">
        <v>3</v>
      </c>
      <c r="BP54" s="2">
        <v>0</v>
      </c>
      <c r="BQ54" s="2">
        <v>60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80</v>
      </c>
      <c r="CA54" s="2">
        <v>55</v>
      </c>
      <c r="CB54" s="2" t="s">
        <v>3</v>
      </c>
      <c r="CC54" s="2"/>
      <c r="CD54" s="2"/>
      <c r="CE54" s="2">
        <v>30</v>
      </c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 t="shared" si="34"/>
        <v>51.45</v>
      </c>
      <c r="CQ54" s="2">
        <f t="shared" si="35"/>
        <v>0</v>
      </c>
      <c r="CR54" s="2">
        <f>(ROUND((ROUND(((ET54)*AV54*1),2)*BB54),2)+ROUND((ROUND(((AE54-(EU54))*AV54*1),2)*BS54),2))</f>
        <v>0</v>
      </c>
      <c r="CS54" s="2">
        <f t="shared" si="37"/>
        <v>0</v>
      </c>
      <c r="CT54" s="2">
        <f t="shared" si="38"/>
        <v>857.51</v>
      </c>
      <c r="CU54" s="2">
        <f t="shared" si="39"/>
        <v>0</v>
      </c>
      <c r="CV54" s="2">
        <f t="shared" si="40"/>
        <v>76.7</v>
      </c>
      <c r="CW54" s="2">
        <f t="shared" si="41"/>
        <v>0</v>
      </c>
      <c r="CX54" s="2">
        <f t="shared" si="42"/>
        <v>0</v>
      </c>
      <c r="CY54" s="2">
        <f>((S54*BZ54)/100)</f>
        <v>41.16</v>
      </c>
      <c r="CZ54" s="2">
        <f>((S54*CA54)/100)</f>
        <v>28.297499999999999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1.0469999999999999</v>
      </c>
      <c r="DQ54" s="2">
        <v>1</v>
      </c>
      <c r="DR54" s="2"/>
      <c r="DS54" s="2"/>
      <c r="DT54" s="2"/>
      <c r="DU54" s="2">
        <v>1003</v>
      </c>
      <c r="DV54" s="2" t="s">
        <v>94</v>
      </c>
      <c r="DW54" s="2" t="s">
        <v>94</v>
      </c>
      <c r="DX54" s="2">
        <v>100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65096561</v>
      </c>
      <c r="EF54" s="2">
        <v>60</v>
      </c>
      <c r="EG54" s="2" t="s">
        <v>26</v>
      </c>
      <c r="EH54" s="2">
        <v>0</v>
      </c>
      <c r="EI54" s="2" t="s">
        <v>3</v>
      </c>
      <c r="EJ54" s="2">
        <v>1</v>
      </c>
      <c r="EK54" s="2">
        <v>674</v>
      </c>
      <c r="EL54" s="2" t="s">
        <v>46</v>
      </c>
      <c r="EM54" s="2" t="s">
        <v>47</v>
      </c>
      <c r="EN54" s="2"/>
      <c r="EO54" s="2" t="s">
        <v>3</v>
      </c>
      <c r="EP54" s="2"/>
      <c r="EQ54" s="2">
        <v>0</v>
      </c>
      <c r="ER54" s="2">
        <v>857.51</v>
      </c>
      <c r="ES54" s="2">
        <v>0</v>
      </c>
      <c r="ET54" s="2">
        <v>0</v>
      </c>
      <c r="EU54" s="2">
        <v>0</v>
      </c>
      <c r="EV54" s="2">
        <v>857.51</v>
      </c>
      <c r="EW54" s="2">
        <v>76.7</v>
      </c>
      <c r="EX54" s="2">
        <v>0</v>
      </c>
      <c r="EY54" s="2">
        <v>0</v>
      </c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43"/>
        <v>0</v>
      </c>
      <c r="FS54" s="2">
        <v>0</v>
      </c>
      <c r="FT54" s="2"/>
      <c r="FU54" s="2"/>
      <c r="FV54" s="2"/>
      <c r="FW54" s="2"/>
      <c r="FX54" s="2">
        <v>80</v>
      </c>
      <c r="FY54" s="2">
        <v>55</v>
      </c>
      <c r="FZ54" s="2"/>
      <c r="GA54" s="2" t="s">
        <v>3</v>
      </c>
      <c r="GB54" s="2"/>
      <c r="GC54" s="2"/>
      <c r="GD54" s="2">
        <v>0</v>
      </c>
      <c r="GE54" s="2"/>
      <c r="GF54" s="2">
        <v>486913790</v>
      </c>
      <c r="GG54" s="2">
        <v>2</v>
      </c>
      <c r="GH54" s="2">
        <v>1</v>
      </c>
      <c r="GI54" s="2">
        <v>-2</v>
      </c>
      <c r="GJ54" s="2">
        <v>0</v>
      </c>
      <c r="GK54" s="2">
        <f>ROUND(R54*(R12)/100,2)</f>
        <v>0</v>
      </c>
      <c r="GL54" s="2">
        <f t="shared" si="44"/>
        <v>0</v>
      </c>
      <c r="GM54" s="2">
        <f t="shared" si="57"/>
        <v>120.91</v>
      </c>
      <c r="GN54" s="2">
        <f t="shared" si="58"/>
        <v>120.91</v>
      </c>
      <c r="GO54" s="2">
        <f t="shared" si="59"/>
        <v>0</v>
      </c>
      <c r="GP54" s="2">
        <f t="shared" si="60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5"/>
        <v>0</v>
      </c>
      <c r="GW54" s="2">
        <v>1</v>
      </c>
      <c r="GX54" s="2">
        <f t="shared" si="46"/>
        <v>0</v>
      </c>
      <c r="GY54" s="2"/>
      <c r="GZ54" s="2"/>
      <c r="HA54" s="2">
        <v>0</v>
      </c>
      <c r="HB54" s="2">
        <v>0</v>
      </c>
      <c r="HC54" s="2">
        <f t="shared" si="47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3</v>
      </c>
      <c r="HO54" s="2" t="s">
        <v>3</v>
      </c>
      <c r="HP54" s="2" t="s">
        <v>3</v>
      </c>
      <c r="HQ54" s="2" t="s">
        <v>3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17</v>
      </c>
      <c r="B55">
        <v>1</v>
      </c>
      <c r="C55">
        <f>ROW(SmtRes!A56)</f>
        <v>56</v>
      </c>
      <c r="D55">
        <f>ROW(EtalonRes!A56)</f>
        <v>56</v>
      </c>
      <c r="E55" t="s">
        <v>91</v>
      </c>
      <c r="F55" t="s">
        <v>92</v>
      </c>
      <c r="G55" t="s">
        <v>93</v>
      </c>
      <c r="H55" t="s">
        <v>94</v>
      </c>
      <c r="I55">
        <f>ROUND(6/100,9)</f>
        <v>0.06</v>
      </c>
      <c r="J55">
        <v>0</v>
      </c>
      <c r="K55">
        <f>ROUND(6/100,9)</f>
        <v>0.06</v>
      </c>
      <c r="O55">
        <f t="shared" si="14"/>
        <v>1544.45</v>
      </c>
      <c r="P55">
        <f t="shared" si="15"/>
        <v>0</v>
      </c>
      <c r="Q55">
        <f>(ROUND((ROUND(((ET55)*AV55*I55),2)*BB55),2)+ROUND((ROUND(((AE55-(EU55))*AV55*I55),2)*BS55),2))</f>
        <v>0</v>
      </c>
      <c r="R55">
        <f t="shared" si="17"/>
        <v>0</v>
      </c>
      <c r="S55">
        <f t="shared" si="18"/>
        <v>1544.45</v>
      </c>
      <c r="T55">
        <f t="shared" si="19"/>
        <v>0</v>
      </c>
      <c r="U55">
        <f t="shared" si="20"/>
        <v>4.8182939999999999</v>
      </c>
      <c r="V55">
        <f t="shared" si="21"/>
        <v>0</v>
      </c>
      <c r="W55">
        <f t="shared" si="22"/>
        <v>0</v>
      </c>
      <c r="X55">
        <f t="shared" si="23"/>
        <v>1081.1199999999999</v>
      </c>
      <c r="Y55">
        <f t="shared" si="24"/>
        <v>633.22</v>
      </c>
      <c r="AA55">
        <v>65425120</v>
      </c>
      <c r="AB55">
        <f t="shared" si="25"/>
        <v>857.51</v>
      </c>
      <c r="AC55">
        <f t="shared" si="26"/>
        <v>0</v>
      </c>
      <c r="AD55">
        <f>ROUND((((ET55)-(EU55))+AE55),6)</f>
        <v>0</v>
      </c>
      <c r="AE55">
        <f>ROUND((EU55),6)</f>
        <v>0</v>
      </c>
      <c r="AF55">
        <f>ROUND((EV55),6)</f>
        <v>857.51</v>
      </c>
      <c r="AG55">
        <f t="shared" si="30"/>
        <v>0</v>
      </c>
      <c r="AH55">
        <f>(EW55)</f>
        <v>76.7</v>
      </c>
      <c r="AI55">
        <f>(EX55)</f>
        <v>0</v>
      </c>
      <c r="AJ55">
        <f t="shared" si="33"/>
        <v>0</v>
      </c>
      <c r="AK55">
        <v>857.51</v>
      </c>
      <c r="AL55">
        <v>0</v>
      </c>
      <c r="AM55">
        <v>0</v>
      </c>
      <c r="AN55">
        <v>0</v>
      </c>
      <c r="AO55">
        <v>857.51</v>
      </c>
      <c r="AP55">
        <v>0</v>
      </c>
      <c r="AQ55">
        <v>76.7</v>
      </c>
      <c r="AR55">
        <v>0</v>
      </c>
      <c r="AS55">
        <v>0</v>
      </c>
      <c r="AT55">
        <v>70</v>
      </c>
      <c r="AU55">
        <v>41</v>
      </c>
      <c r="AV55">
        <v>1.0469999999999999</v>
      </c>
      <c r="AW55">
        <v>1</v>
      </c>
      <c r="AZ55">
        <v>1</v>
      </c>
      <c r="BA55">
        <v>28.67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95</v>
      </c>
      <c r="BM55">
        <v>674</v>
      </c>
      <c r="BN55">
        <v>0</v>
      </c>
      <c r="BO55" t="s">
        <v>92</v>
      </c>
      <c r="BP55">
        <v>1</v>
      </c>
      <c r="BQ55">
        <v>60</v>
      </c>
      <c r="BR55">
        <v>0</v>
      </c>
      <c r="BS55">
        <v>28.67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70</v>
      </c>
      <c r="CA55">
        <v>41</v>
      </c>
      <c r="CB55" t="s">
        <v>3</v>
      </c>
      <c r="CE55">
        <v>30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4"/>
        <v>1544.45</v>
      </c>
      <c r="CQ55">
        <f t="shared" si="35"/>
        <v>0</v>
      </c>
      <c r="CR55">
        <f>(ROUND((ROUND(((ET55)*AV55*1),2)*BB55),2)+ROUND((ROUND(((AE55-(EU55))*AV55*1),2)*BS55),2))</f>
        <v>0</v>
      </c>
      <c r="CS55">
        <f t="shared" si="37"/>
        <v>0</v>
      </c>
      <c r="CT55">
        <f t="shared" si="38"/>
        <v>25740.21</v>
      </c>
      <c r="CU55">
        <f t="shared" si="39"/>
        <v>0</v>
      </c>
      <c r="CV55">
        <f t="shared" si="40"/>
        <v>80.304900000000004</v>
      </c>
      <c r="CW55">
        <f t="shared" si="41"/>
        <v>0</v>
      </c>
      <c r="CX55">
        <f t="shared" si="42"/>
        <v>0</v>
      </c>
      <c r="CY55">
        <f>S55*(BZ55/100)</f>
        <v>1081.115</v>
      </c>
      <c r="CZ55">
        <f>S55*(CA55/100)</f>
        <v>633.22450000000003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80</v>
      </c>
      <c r="DO55">
        <v>55</v>
      </c>
      <c r="DP55">
        <v>1.0469999999999999</v>
      </c>
      <c r="DQ55">
        <v>1</v>
      </c>
      <c r="DU55">
        <v>1003</v>
      </c>
      <c r="DV55" t="s">
        <v>94</v>
      </c>
      <c r="DW55" t="s">
        <v>94</v>
      </c>
      <c r="DX55">
        <v>100</v>
      </c>
      <c r="DZ55" t="s">
        <v>3</v>
      </c>
      <c r="EA55" t="s">
        <v>3</v>
      </c>
      <c r="EB55" t="s">
        <v>3</v>
      </c>
      <c r="EC55" t="s">
        <v>3</v>
      </c>
      <c r="EE55">
        <v>65096561</v>
      </c>
      <c r="EF55">
        <v>60</v>
      </c>
      <c r="EG55" t="s">
        <v>26</v>
      </c>
      <c r="EH55">
        <v>0</v>
      </c>
      <c r="EI55" t="s">
        <v>3</v>
      </c>
      <c r="EJ55">
        <v>1</v>
      </c>
      <c r="EK55">
        <v>674</v>
      </c>
      <c r="EL55" t="s">
        <v>46</v>
      </c>
      <c r="EM55" t="s">
        <v>47</v>
      </c>
      <c r="EO55" t="s">
        <v>3</v>
      </c>
      <c r="EQ55">
        <v>0</v>
      </c>
      <c r="ER55">
        <v>857.51</v>
      </c>
      <c r="ES55">
        <v>0</v>
      </c>
      <c r="ET55">
        <v>0</v>
      </c>
      <c r="EU55">
        <v>0</v>
      </c>
      <c r="EV55">
        <v>857.51</v>
      </c>
      <c r="EW55">
        <v>76.7</v>
      </c>
      <c r="EX55">
        <v>0</v>
      </c>
      <c r="EY55">
        <v>0</v>
      </c>
      <c r="FQ55">
        <v>0</v>
      </c>
      <c r="FR55">
        <f t="shared" si="43"/>
        <v>0</v>
      </c>
      <c r="FS55">
        <v>0</v>
      </c>
      <c r="FX55">
        <v>80</v>
      </c>
      <c r="FY55">
        <v>55</v>
      </c>
      <c r="GA55" t="s">
        <v>3</v>
      </c>
      <c r="GD55">
        <v>0</v>
      </c>
      <c r="GF55">
        <v>486913790</v>
      </c>
      <c r="GG55">
        <v>2</v>
      </c>
      <c r="GH55">
        <v>1</v>
      </c>
      <c r="GI55">
        <v>2</v>
      </c>
      <c r="GJ55">
        <v>0</v>
      </c>
      <c r="GK55">
        <f>ROUND(R55*(S12)/100,2)</f>
        <v>0</v>
      </c>
      <c r="GL55">
        <f t="shared" si="44"/>
        <v>0</v>
      </c>
      <c r="GM55">
        <f t="shared" si="57"/>
        <v>3258.79</v>
      </c>
      <c r="GN55">
        <f t="shared" si="58"/>
        <v>3258.79</v>
      </c>
      <c r="GO55">
        <f t="shared" si="59"/>
        <v>0</v>
      </c>
      <c r="GP55">
        <f t="shared" si="60"/>
        <v>0</v>
      </c>
      <c r="GR55">
        <v>0</v>
      </c>
      <c r="GS55">
        <v>3</v>
      </c>
      <c r="GT55">
        <v>0</v>
      </c>
      <c r="GU55" t="s">
        <v>3</v>
      </c>
      <c r="GV55">
        <f t="shared" si="45"/>
        <v>0</v>
      </c>
      <c r="GW55">
        <v>1</v>
      </c>
      <c r="GX55">
        <f t="shared" si="46"/>
        <v>0</v>
      </c>
      <c r="HA55">
        <v>0</v>
      </c>
      <c r="HB55">
        <v>0</v>
      </c>
      <c r="HC55">
        <f t="shared" si="47"/>
        <v>0</v>
      </c>
      <c r="HE55" t="s">
        <v>3</v>
      </c>
      <c r="HF55" t="s">
        <v>3</v>
      </c>
      <c r="HM55" t="s">
        <v>3</v>
      </c>
      <c r="HN55" t="s">
        <v>3</v>
      </c>
      <c r="HO55" t="s">
        <v>3</v>
      </c>
      <c r="HP55" t="s">
        <v>3</v>
      </c>
      <c r="HQ55" t="s">
        <v>3</v>
      </c>
      <c r="IK55">
        <v>0</v>
      </c>
    </row>
    <row r="56" spans="1:255" x14ac:dyDescent="0.2">
      <c r="A56" s="2">
        <v>17</v>
      </c>
      <c r="B56" s="2">
        <v>1</v>
      </c>
      <c r="C56" s="2">
        <f>ROW(SmtRes!A63)</f>
        <v>63</v>
      </c>
      <c r="D56" s="2">
        <f>ROW(EtalonRes!A63)</f>
        <v>63</v>
      </c>
      <c r="E56" s="2" t="s">
        <v>96</v>
      </c>
      <c r="F56" s="2" t="s">
        <v>97</v>
      </c>
      <c r="G56" s="2" t="s">
        <v>98</v>
      </c>
      <c r="H56" s="2" t="s">
        <v>99</v>
      </c>
      <c r="I56" s="2">
        <v>5.5</v>
      </c>
      <c r="J56" s="2">
        <v>0</v>
      </c>
      <c r="K56" s="2">
        <v>5.5</v>
      </c>
      <c r="L56" s="2"/>
      <c r="M56" s="2"/>
      <c r="N56" s="2"/>
      <c r="O56" s="2">
        <f t="shared" ref="O56:O87" si="61">ROUND(CP56,2)</f>
        <v>161.83000000000001</v>
      </c>
      <c r="P56" s="2">
        <f t="shared" ref="P56:P87" si="62">ROUND((ROUND((AC56*AW56*I56),2)*BC56),2)</f>
        <v>5.83</v>
      </c>
      <c r="Q56" s="2">
        <f>(ROUND((ROUND((((ET56*1.25))*AV56*I56),2)*BB56),2)+ROUND((ROUND(((AE56-((EU56*1.25)))*AV56*I56),2)*BS56),2))</f>
        <v>104.64</v>
      </c>
      <c r="R56" s="2">
        <f t="shared" ref="R56:R87" si="63">ROUND((ROUND((AE56*AV56*I56),2)*BS56),2)</f>
        <v>22.83</v>
      </c>
      <c r="S56" s="2">
        <f t="shared" ref="S56:S87" si="64">ROUND((ROUND((AF56*AV56*I56),2)*BA56),2)</f>
        <v>51.36</v>
      </c>
      <c r="T56" s="2">
        <f t="shared" ref="T56:T87" si="65">ROUND(CU56*I56,2)</f>
        <v>0</v>
      </c>
      <c r="U56" s="2">
        <f t="shared" ref="U56:U87" si="66">CV56*I56</f>
        <v>4.9334999999999996</v>
      </c>
      <c r="V56" s="2">
        <f t="shared" ref="V56:V87" si="67">CW56*I56</f>
        <v>0</v>
      </c>
      <c r="W56" s="2">
        <f t="shared" ref="W56:W87" si="68">ROUND(CX56*I56,2)</f>
        <v>0</v>
      </c>
      <c r="X56" s="2">
        <f t="shared" ref="X56:X87" si="69">ROUND(CY56,2)</f>
        <v>46.74</v>
      </c>
      <c r="Y56" s="2">
        <f t="shared" ref="Y56:Y87" si="70">ROUND(CZ56,2)</f>
        <v>35.950000000000003</v>
      </c>
      <c r="Z56" s="2"/>
      <c r="AA56" s="2">
        <v>65425122</v>
      </c>
      <c r="AB56" s="2">
        <f t="shared" ref="AB56:AB87" si="71">ROUND((AC56+AD56+AF56),6)</f>
        <v>29.422999999999998</v>
      </c>
      <c r="AC56" s="2">
        <f t="shared" ref="AC56:AC87" si="72">ROUND((ES56),6)</f>
        <v>1.06</v>
      </c>
      <c r="AD56" s="2">
        <f>ROUND(((((ET56*1.25))-((EU56*1.25)))+AE56),6)</f>
        <v>19.024999999999999</v>
      </c>
      <c r="AE56" s="2">
        <f>ROUND(((EU56*1.25)),6)</f>
        <v>4.1500000000000004</v>
      </c>
      <c r="AF56" s="2">
        <f>ROUND(((EV56*1.15)),6)</f>
        <v>9.3379999999999992</v>
      </c>
      <c r="AG56" s="2">
        <f t="shared" ref="AG56:AG87" si="73">ROUND((AP56),6)</f>
        <v>0</v>
      </c>
      <c r="AH56" s="2">
        <f>((EW56*1.15))</f>
        <v>0.89699999999999991</v>
      </c>
      <c r="AI56" s="2">
        <f>((EX56*1.25))</f>
        <v>0</v>
      </c>
      <c r="AJ56" s="2">
        <f t="shared" ref="AJ56:AJ87" si="74">(AS56)</f>
        <v>0</v>
      </c>
      <c r="AK56" s="2">
        <v>24.4</v>
      </c>
      <c r="AL56" s="2">
        <v>1.06</v>
      </c>
      <c r="AM56" s="2">
        <v>15.22</v>
      </c>
      <c r="AN56" s="2">
        <v>3.32</v>
      </c>
      <c r="AO56" s="2">
        <v>8.1199999999999992</v>
      </c>
      <c r="AP56" s="2">
        <v>0</v>
      </c>
      <c r="AQ56" s="2">
        <v>0.78</v>
      </c>
      <c r="AR56" s="2">
        <v>0</v>
      </c>
      <c r="AS56" s="2">
        <v>0</v>
      </c>
      <c r="AT56" s="2">
        <v>91</v>
      </c>
      <c r="AU56" s="2">
        <v>70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0</v>
      </c>
      <c r="BI56" s="2">
        <v>1</v>
      </c>
      <c r="BJ56" s="2" t="s">
        <v>100</v>
      </c>
      <c r="BK56" s="2"/>
      <c r="BL56" s="2"/>
      <c r="BM56" s="2">
        <v>64</v>
      </c>
      <c r="BN56" s="2">
        <v>0</v>
      </c>
      <c r="BO56" s="2" t="s">
        <v>3</v>
      </c>
      <c r="BP56" s="2">
        <v>0</v>
      </c>
      <c r="BQ56" s="2">
        <v>30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91</v>
      </c>
      <c r="CA56" s="2">
        <v>70</v>
      </c>
      <c r="CB56" s="2" t="s">
        <v>3</v>
      </c>
      <c r="CC56" s="2"/>
      <c r="CD56" s="2"/>
      <c r="CE56" s="2">
        <v>30</v>
      </c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85</v>
      </c>
      <c r="CO56" s="2">
        <v>0</v>
      </c>
      <c r="CP56" s="2">
        <f t="shared" ref="CP56:CP87" si="75">(P56+Q56+S56)</f>
        <v>161.82999999999998</v>
      </c>
      <c r="CQ56" s="2">
        <f t="shared" ref="CQ56:CQ87" si="76">ROUND((ROUND((AC56*AW56*1),2)*BC56),2)</f>
        <v>1.06</v>
      </c>
      <c r="CR56" s="2">
        <f>(ROUND((ROUND((((ET56*1.25))*AV56*1),2)*BB56),2)+ROUND((ROUND(((AE56-((EU56*1.25)))*AV56*1),2)*BS56),2))</f>
        <v>19.03</v>
      </c>
      <c r="CS56" s="2">
        <f t="shared" ref="CS56:CS87" si="77">ROUND((ROUND((AE56*AV56*1),2)*BS56),2)</f>
        <v>4.1500000000000004</v>
      </c>
      <c r="CT56" s="2">
        <f t="shared" ref="CT56:CT87" si="78">ROUND((ROUND((AF56*AV56*1),2)*BA56),2)</f>
        <v>9.34</v>
      </c>
      <c r="CU56" s="2">
        <f t="shared" ref="CU56:CU87" si="79">AG56</f>
        <v>0</v>
      </c>
      <c r="CV56" s="2">
        <f t="shared" ref="CV56:CV87" si="80">(AH56*AV56)</f>
        <v>0.89699999999999991</v>
      </c>
      <c r="CW56" s="2">
        <f t="shared" ref="CW56:CW87" si="81">AI56</f>
        <v>0</v>
      </c>
      <c r="CX56" s="2">
        <f t="shared" ref="CX56:CX87" si="82">AJ56</f>
        <v>0</v>
      </c>
      <c r="CY56" s="2">
        <f>((S56*BZ56)/100)</f>
        <v>46.7376</v>
      </c>
      <c r="CZ56" s="2">
        <f>((S56*CA56)/100)</f>
        <v>35.951999999999998</v>
      </c>
      <c r="DA56" s="2"/>
      <c r="DB56" s="2"/>
      <c r="DC56" s="2" t="s">
        <v>3</v>
      </c>
      <c r="DD56" s="2" t="s">
        <v>3</v>
      </c>
      <c r="DE56" s="2" t="s">
        <v>59</v>
      </c>
      <c r="DF56" s="2" t="s">
        <v>59</v>
      </c>
      <c r="DG56" s="2" t="s">
        <v>60</v>
      </c>
      <c r="DH56" s="2" t="s">
        <v>3</v>
      </c>
      <c r="DI56" s="2" t="s">
        <v>60</v>
      </c>
      <c r="DJ56" s="2" t="s">
        <v>59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1.0469999999999999</v>
      </c>
      <c r="DQ56" s="2">
        <v>1.0029999999999999</v>
      </c>
      <c r="DR56" s="2"/>
      <c r="DS56" s="2"/>
      <c r="DT56" s="2"/>
      <c r="DU56" s="2">
        <v>1013</v>
      </c>
      <c r="DV56" s="2" t="s">
        <v>99</v>
      </c>
      <c r="DW56" s="2" t="s">
        <v>99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65095951</v>
      </c>
      <c r="EF56" s="2">
        <v>30</v>
      </c>
      <c r="EG56" s="2" t="s">
        <v>18</v>
      </c>
      <c r="EH56" s="2">
        <v>0</v>
      </c>
      <c r="EI56" s="2" t="s">
        <v>3</v>
      </c>
      <c r="EJ56" s="2">
        <v>1</v>
      </c>
      <c r="EK56" s="2">
        <v>64</v>
      </c>
      <c r="EL56" s="2" t="s">
        <v>101</v>
      </c>
      <c r="EM56" s="2" t="s">
        <v>102</v>
      </c>
      <c r="EN56" s="2"/>
      <c r="EO56" s="2" t="s">
        <v>86</v>
      </c>
      <c r="EP56" s="2"/>
      <c r="EQ56" s="2">
        <v>0</v>
      </c>
      <c r="ER56" s="2">
        <v>24.4</v>
      </c>
      <c r="ES56" s="2">
        <v>1.06</v>
      </c>
      <c r="ET56" s="2">
        <v>15.22</v>
      </c>
      <c r="EU56" s="2">
        <v>3.32</v>
      </c>
      <c r="EV56" s="2">
        <v>8.1199999999999992</v>
      </c>
      <c r="EW56" s="2">
        <v>0.78</v>
      </c>
      <c r="EX56" s="2">
        <v>0</v>
      </c>
      <c r="EY56" s="2">
        <v>0</v>
      </c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ref="FR56:FR87" si="83">ROUND(IF(AND(BH56=3,BI56=3),P56,0),2)</f>
        <v>0</v>
      </c>
      <c r="FS56" s="2">
        <v>0</v>
      </c>
      <c r="FT56" s="2"/>
      <c r="FU56" s="2"/>
      <c r="FV56" s="2"/>
      <c r="FW56" s="2"/>
      <c r="FX56" s="2">
        <v>91</v>
      </c>
      <c r="FY56" s="2">
        <v>70</v>
      </c>
      <c r="FZ56" s="2"/>
      <c r="GA56" s="2" t="s">
        <v>3</v>
      </c>
      <c r="GB56" s="2"/>
      <c r="GC56" s="2"/>
      <c r="GD56" s="2">
        <v>0</v>
      </c>
      <c r="GE56" s="2"/>
      <c r="GF56" s="2">
        <v>-441989080</v>
      </c>
      <c r="GG56" s="2">
        <v>2</v>
      </c>
      <c r="GH56" s="2">
        <v>1</v>
      </c>
      <c r="GI56" s="2">
        <v>-2</v>
      </c>
      <c r="GJ56" s="2">
        <v>0</v>
      </c>
      <c r="GK56" s="2">
        <f>ROUND(R56*(R12)/100,2)</f>
        <v>38.130000000000003</v>
      </c>
      <c r="GL56" s="2">
        <f t="shared" ref="GL56:GL87" si="84">ROUND(IF(AND(BH56=3,BI56=3,FS56&lt;&gt;0),P56,0),2)</f>
        <v>0</v>
      </c>
      <c r="GM56" s="2">
        <f t="shared" si="57"/>
        <v>282.64999999999998</v>
      </c>
      <c r="GN56" s="2">
        <f t="shared" si="58"/>
        <v>282.64999999999998</v>
      </c>
      <c r="GO56" s="2">
        <f t="shared" si="59"/>
        <v>0</v>
      </c>
      <c r="GP56" s="2">
        <f t="shared" si="60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ref="GV56:GV87" si="85">ROUND((GT56),6)</f>
        <v>0</v>
      </c>
      <c r="GW56" s="2">
        <v>1</v>
      </c>
      <c r="GX56" s="2">
        <f t="shared" ref="GX56:GX87" si="86">ROUND(HC56*I56,2)</f>
        <v>0</v>
      </c>
      <c r="GY56" s="2"/>
      <c r="GZ56" s="2"/>
      <c r="HA56" s="2">
        <v>0</v>
      </c>
      <c r="HB56" s="2">
        <v>0</v>
      </c>
      <c r="HC56" s="2">
        <f t="shared" ref="HC56:HC87" si="87">GV56*GW56</f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3</v>
      </c>
      <c r="HO56" s="2" t="s">
        <v>3</v>
      </c>
      <c r="HP56" s="2" t="s">
        <v>3</v>
      </c>
      <c r="HQ56" s="2" t="s">
        <v>3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17</v>
      </c>
      <c r="B57">
        <v>1</v>
      </c>
      <c r="C57">
        <f>ROW(SmtRes!A70)</f>
        <v>70</v>
      </c>
      <c r="D57">
        <f>ROW(EtalonRes!A70)</f>
        <v>70</v>
      </c>
      <c r="E57" t="s">
        <v>96</v>
      </c>
      <c r="F57" t="s">
        <v>97</v>
      </c>
      <c r="G57" t="s">
        <v>98</v>
      </c>
      <c r="H57" t="s">
        <v>99</v>
      </c>
      <c r="I57">
        <v>5.5</v>
      </c>
      <c r="J57">
        <v>0</v>
      </c>
      <c r="K57">
        <v>5.5</v>
      </c>
      <c r="O57">
        <f t="shared" si="61"/>
        <v>3034.62</v>
      </c>
      <c r="P57">
        <f t="shared" si="62"/>
        <v>35.159999999999997</v>
      </c>
      <c r="Q57">
        <f>(ROUND((ROUND((((ET57*1.25))*AV57*I57),2)*BB57),2)+ROUND((ROUND(((AE57-((EU57*1.25)))*AV57*I57),2)*BS57),2))</f>
        <v>1438.52</v>
      </c>
      <c r="R57">
        <f t="shared" si="63"/>
        <v>693.82</v>
      </c>
      <c r="S57">
        <f t="shared" si="64"/>
        <v>1560.94</v>
      </c>
      <c r="T57">
        <f t="shared" si="65"/>
        <v>0</v>
      </c>
      <c r="U57">
        <f t="shared" si="66"/>
        <v>5.1653744999999995</v>
      </c>
      <c r="V57">
        <f t="shared" si="67"/>
        <v>0</v>
      </c>
      <c r="W57">
        <f t="shared" si="68"/>
        <v>0</v>
      </c>
      <c r="X57">
        <f t="shared" si="69"/>
        <v>1170.71</v>
      </c>
      <c r="Y57">
        <f t="shared" si="70"/>
        <v>639.99</v>
      </c>
      <c r="AA57">
        <v>65425120</v>
      </c>
      <c r="AB57">
        <f t="shared" si="71"/>
        <v>29.422999999999998</v>
      </c>
      <c r="AC57">
        <f t="shared" si="72"/>
        <v>1.06</v>
      </c>
      <c r="AD57">
        <f>ROUND(((((ET57*1.25))-((EU57*1.25)))+AE57),6)</f>
        <v>19.024999999999999</v>
      </c>
      <c r="AE57">
        <f>ROUND(((EU57*1.25)),6)</f>
        <v>4.1500000000000004</v>
      </c>
      <c r="AF57">
        <f>ROUND(((EV57*1.15)),6)</f>
        <v>9.3379999999999992</v>
      </c>
      <c r="AG57">
        <f t="shared" si="73"/>
        <v>0</v>
      </c>
      <c r="AH57">
        <f>((EW57*1.15))</f>
        <v>0.89699999999999991</v>
      </c>
      <c r="AI57">
        <f>((EX57*1.25))</f>
        <v>0</v>
      </c>
      <c r="AJ57">
        <f t="shared" si="74"/>
        <v>0</v>
      </c>
      <c r="AK57">
        <v>24.4</v>
      </c>
      <c r="AL57">
        <v>1.06</v>
      </c>
      <c r="AM57">
        <v>15.22</v>
      </c>
      <c r="AN57">
        <v>3.32</v>
      </c>
      <c r="AO57">
        <v>8.1199999999999992</v>
      </c>
      <c r="AP57">
        <v>0</v>
      </c>
      <c r="AQ57">
        <v>0.78</v>
      </c>
      <c r="AR57">
        <v>0</v>
      </c>
      <c r="AS57">
        <v>0</v>
      </c>
      <c r="AT57">
        <v>75</v>
      </c>
      <c r="AU57">
        <v>41</v>
      </c>
      <c r="AV57">
        <v>1.0469999999999999</v>
      </c>
      <c r="AW57">
        <v>1.0029999999999999</v>
      </c>
      <c r="AZ57">
        <v>1</v>
      </c>
      <c r="BA57">
        <v>29.03</v>
      </c>
      <c r="BB57">
        <v>13.13</v>
      </c>
      <c r="BC57">
        <v>6.01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1</v>
      </c>
      <c r="BJ57" t="s">
        <v>100</v>
      </c>
      <c r="BM57">
        <v>64</v>
      </c>
      <c r="BN57">
        <v>0</v>
      </c>
      <c r="BO57" t="s">
        <v>97</v>
      </c>
      <c r="BP57">
        <v>1</v>
      </c>
      <c r="BQ57">
        <v>30</v>
      </c>
      <c r="BR57">
        <v>0</v>
      </c>
      <c r="BS57">
        <v>29.03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75</v>
      </c>
      <c r="CA57">
        <v>41</v>
      </c>
      <c r="CB57" t="s">
        <v>3</v>
      </c>
      <c r="CE57">
        <v>30</v>
      </c>
      <c r="CF57">
        <v>0</v>
      </c>
      <c r="CG57">
        <v>0</v>
      </c>
      <c r="CM57">
        <v>0</v>
      </c>
      <c r="CN57" t="s">
        <v>85</v>
      </c>
      <c r="CO57">
        <v>0</v>
      </c>
      <c r="CP57">
        <f t="shared" si="75"/>
        <v>3034.62</v>
      </c>
      <c r="CQ57">
        <f t="shared" si="76"/>
        <v>6.37</v>
      </c>
      <c r="CR57">
        <f>(ROUND((ROUND((((ET57*1.25))*AV57*1),2)*BB57),2)+ROUND((ROUND(((AE57-((EU57*1.25)))*AV57*1),2)*BS57),2))</f>
        <v>261.55</v>
      </c>
      <c r="CS57">
        <f t="shared" si="77"/>
        <v>126.28</v>
      </c>
      <c r="CT57">
        <f t="shared" si="78"/>
        <v>283.91000000000003</v>
      </c>
      <c r="CU57">
        <f t="shared" si="79"/>
        <v>0</v>
      </c>
      <c r="CV57">
        <f t="shared" si="80"/>
        <v>0.93915899999999986</v>
      </c>
      <c r="CW57">
        <f t="shared" si="81"/>
        <v>0</v>
      </c>
      <c r="CX57">
        <f t="shared" si="82"/>
        <v>0</v>
      </c>
      <c r="CY57">
        <f>S57*(BZ57/100)</f>
        <v>1170.7049999999999</v>
      </c>
      <c r="CZ57">
        <f>S57*(CA57/100)</f>
        <v>639.98540000000003</v>
      </c>
      <c r="DC57" t="s">
        <v>3</v>
      </c>
      <c r="DD57" t="s">
        <v>3</v>
      </c>
      <c r="DE57" t="s">
        <v>59</v>
      </c>
      <c r="DF57" t="s">
        <v>59</v>
      </c>
      <c r="DG57" t="s">
        <v>60</v>
      </c>
      <c r="DH57" t="s">
        <v>3</v>
      </c>
      <c r="DI57" t="s">
        <v>60</v>
      </c>
      <c r="DJ57" t="s">
        <v>59</v>
      </c>
      <c r="DK57" t="s">
        <v>3</v>
      </c>
      <c r="DL57" t="s">
        <v>3</v>
      </c>
      <c r="DM57" t="s">
        <v>3</v>
      </c>
      <c r="DN57">
        <v>91</v>
      </c>
      <c r="DO57">
        <v>70</v>
      </c>
      <c r="DP57">
        <v>1.0469999999999999</v>
      </c>
      <c r="DQ57">
        <v>1.0029999999999999</v>
      </c>
      <c r="DU57">
        <v>1013</v>
      </c>
      <c r="DV57" t="s">
        <v>99</v>
      </c>
      <c r="DW57" t="s">
        <v>99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65095951</v>
      </c>
      <c r="EF57">
        <v>30</v>
      </c>
      <c r="EG57" t="s">
        <v>18</v>
      </c>
      <c r="EH57">
        <v>0</v>
      </c>
      <c r="EI57" t="s">
        <v>3</v>
      </c>
      <c r="EJ57">
        <v>1</v>
      </c>
      <c r="EK57">
        <v>64</v>
      </c>
      <c r="EL57" t="s">
        <v>101</v>
      </c>
      <c r="EM57" t="s">
        <v>102</v>
      </c>
      <c r="EO57" t="s">
        <v>86</v>
      </c>
      <c r="EQ57">
        <v>0</v>
      </c>
      <c r="ER57">
        <v>24.4</v>
      </c>
      <c r="ES57">
        <v>1.06</v>
      </c>
      <c r="ET57">
        <v>15.22</v>
      </c>
      <c r="EU57">
        <v>3.32</v>
      </c>
      <c r="EV57">
        <v>8.1199999999999992</v>
      </c>
      <c r="EW57">
        <v>0.78</v>
      </c>
      <c r="EX57">
        <v>0</v>
      </c>
      <c r="EY57">
        <v>0</v>
      </c>
      <c r="FQ57">
        <v>0</v>
      </c>
      <c r="FR57">
        <f t="shared" si="83"/>
        <v>0</v>
      </c>
      <c r="FS57">
        <v>0</v>
      </c>
      <c r="FX57">
        <v>91</v>
      </c>
      <c r="FY57">
        <v>70</v>
      </c>
      <c r="GA57" t="s">
        <v>3</v>
      </c>
      <c r="GD57">
        <v>0</v>
      </c>
      <c r="GF57">
        <v>-441989080</v>
      </c>
      <c r="GG57">
        <v>2</v>
      </c>
      <c r="GH57">
        <v>1</v>
      </c>
      <c r="GI57">
        <v>2</v>
      </c>
      <c r="GJ57">
        <v>0</v>
      </c>
      <c r="GK57">
        <f>ROUND(R57*(S12)/100,2)</f>
        <v>1110.1099999999999</v>
      </c>
      <c r="GL57">
        <f t="shared" si="84"/>
        <v>0</v>
      </c>
      <c r="GM57">
        <f t="shared" si="57"/>
        <v>5955.43</v>
      </c>
      <c r="GN57">
        <f t="shared" si="58"/>
        <v>5955.43</v>
      </c>
      <c r="GO57">
        <f t="shared" si="59"/>
        <v>0</v>
      </c>
      <c r="GP57">
        <f t="shared" si="60"/>
        <v>0</v>
      </c>
      <c r="GR57">
        <v>0</v>
      </c>
      <c r="GS57">
        <v>3</v>
      </c>
      <c r="GT57">
        <v>0</v>
      </c>
      <c r="GU57" t="s">
        <v>3</v>
      </c>
      <c r="GV57">
        <f t="shared" si="85"/>
        <v>0</v>
      </c>
      <c r="GW57">
        <v>1</v>
      </c>
      <c r="GX57">
        <f t="shared" si="86"/>
        <v>0</v>
      </c>
      <c r="HA57">
        <v>0</v>
      </c>
      <c r="HB57">
        <v>0</v>
      </c>
      <c r="HC57">
        <f t="shared" si="87"/>
        <v>0</v>
      </c>
      <c r="HE57" t="s">
        <v>3</v>
      </c>
      <c r="HF57" t="s">
        <v>3</v>
      </c>
      <c r="HM57" t="s">
        <v>3</v>
      </c>
      <c r="HN57" t="s">
        <v>3</v>
      </c>
      <c r="HO57" t="s">
        <v>3</v>
      </c>
      <c r="HP57" t="s">
        <v>3</v>
      </c>
      <c r="HQ57" t="s">
        <v>3</v>
      </c>
      <c r="IK57">
        <v>0</v>
      </c>
    </row>
    <row r="58" spans="1:255" x14ac:dyDescent="0.2">
      <c r="A58" s="2">
        <v>18</v>
      </c>
      <c r="B58" s="2">
        <v>1</v>
      </c>
      <c r="C58" s="2">
        <v>63</v>
      </c>
      <c r="D58" s="2"/>
      <c r="E58" s="2" t="s">
        <v>103</v>
      </c>
      <c r="F58" s="2" t="s">
        <v>104</v>
      </c>
      <c r="G58" s="2" t="s">
        <v>105</v>
      </c>
      <c r="H58" s="2" t="s">
        <v>106</v>
      </c>
      <c r="I58" s="2">
        <f>I56*J58</f>
        <v>6.0499999999999989</v>
      </c>
      <c r="J58" s="2">
        <v>1.0999999999999999</v>
      </c>
      <c r="K58" s="2">
        <v>1.1000000000000001</v>
      </c>
      <c r="L58" s="2"/>
      <c r="M58" s="2"/>
      <c r="N58" s="2"/>
      <c r="O58" s="2">
        <f t="shared" si="61"/>
        <v>635.19000000000005</v>
      </c>
      <c r="P58" s="2">
        <f t="shared" si="62"/>
        <v>635.19000000000005</v>
      </c>
      <c r="Q58" s="2">
        <f>(ROUND((ROUND(((ET58)*AV58*I58),2)*BB58),2)+ROUND((ROUND(((AE58-(EU58))*AV58*I58),2)*BS58),2))</f>
        <v>0</v>
      </c>
      <c r="R58" s="2">
        <f t="shared" si="63"/>
        <v>0</v>
      </c>
      <c r="S58" s="2">
        <f t="shared" si="64"/>
        <v>0</v>
      </c>
      <c r="T58" s="2">
        <f t="shared" si="65"/>
        <v>0</v>
      </c>
      <c r="U58" s="2">
        <f t="shared" si="66"/>
        <v>0</v>
      </c>
      <c r="V58" s="2">
        <f t="shared" si="67"/>
        <v>0</v>
      </c>
      <c r="W58" s="2">
        <f t="shared" si="68"/>
        <v>0</v>
      </c>
      <c r="X58" s="2">
        <f t="shared" si="69"/>
        <v>0</v>
      </c>
      <c r="Y58" s="2">
        <f t="shared" si="70"/>
        <v>0</v>
      </c>
      <c r="Z58" s="2"/>
      <c r="AA58" s="2">
        <v>65425122</v>
      </c>
      <c r="AB58" s="2">
        <f t="shared" si="71"/>
        <v>104.99</v>
      </c>
      <c r="AC58" s="2">
        <f t="shared" si="72"/>
        <v>104.99</v>
      </c>
      <c r="AD58" s="2">
        <f>ROUND((((ET58)-(EU58))+AE58),6)</f>
        <v>0</v>
      </c>
      <c r="AE58" s="2">
        <f>ROUND((EU58),6)</f>
        <v>0</v>
      </c>
      <c r="AF58" s="2">
        <f>ROUND((EV58),6)</f>
        <v>0</v>
      </c>
      <c r="AG58" s="2">
        <f t="shared" si="73"/>
        <v>0</v>
      </c>
      <c r="AH58" s="2">
        <f>(EW58)</f>
        <v>0</v>
      </c>
      <c r="AI58" s="2">
        <f>(EX58)</f>
        <v>0</v>
      </c>
      <c r="AJ58" s="2">
        <f t="shared" si="74"/>
        <v>0</v>
      </c>
      <c r="AK58" s="2">
        <v>104.99</v>
      </c>
      <c r="AL58" s="2">
        <v>104.99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140</v>
      </c>
      <c r="AU58" s="2">
        <v>79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107</v>
      </c>
      <c r="BK58" s="2"/>
      <c r="BL58" s="2"/>
      <c r="BM58" s="2">
        <v>146</v>
      </c>
      <c r="BN58" s="2">
        <v>0</v>
      </c>
      <c r="BO58" s="2" t="s">
        <v>3</v>
      </c>
      <c r="BP58" s="2">
        <v>0</v>
      </c>
      <c r="BQ58" s="2">
        <v>30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140</v>
      </c>
      <c r="CA58" s="2">
        <v>79</v>
      </c>
      <c r="CB58" s="2" t="s">
        <v>3</v>
      </c>
      <c r="CC58" s="2"/>
      <c r="CD58" s="2"/>
      <c r="CE58" s="2">
        <v>30</v>
      </c>
      <c r="CF58" s="2">
        <v>0</v>
      </c>
      <c r="CG58" s="2">
        <v>0</v>
      </c>
      <c r="CH58" s="2"/>
      <c r="CI58" s="2"/>
      <c r="CJ58" s="2"/>
      <c r="CK58" s="2"/>
      <c r="CL58" s="2"/>
      <c r="CM58" s="2">
        <v>0</v>
      </c>
      <c r="CN58" s="2" t="s">
        <v>3</v>
      </c>
      <c r="CO58" s="2">
        <v>0</v>
      </c>
      <c r="CP58" s="2">
        <f t="shared" si="75"/>
        <v>635.19000000000005</v>
      </c>
      <c r="CQ58" s="2">
        <f t="shared" si="76"/>
        <v>104.99</v>
      </c>
      <c r="CR58" s="2">
        <f>(ROUND((ROUND(((ET58)*AV58*1),2)*BB58),2)+ROUND((ROUND(((AE58-(EU58))*AV58*1),2)*BS58),2))</f>
        <v>0</v>
      </c>
      <c r="CS58" s="2">
        <f t="shared" si="77"/>
        <v>0</v>
      </c>
      <c r="CT58" s="2">
        <f t="shared" si="78"/>
        <v>0</v>
      </c>
      <c r="CU58" s="2">
        <f t="shared" si="79"/>
        <v>0</v>
      </c>
      <c r="CV58" s="2">
        <f t="shared" si="80"/>
        <v>0</v>
      </c>
      <c r="CW58" s="2">
        <f t="shared" si="81"/>
        <v>0</v>
      </c>
      <c r="CX58" s="2">
        <f t="shared" si="82"/>
        <v>0</v>
      </c>
      <c r="CY58" s="2">
        <f>((S58*BZ58)/100)</f>
        <v>0</v>
      </c>
      <c r="CZ58" s="2">
        <f>((S58*CA58)/100)</f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1.0469999999999999</v>
      </c>
      <c r="DQ58" s="2">
        <v>1.002</v>
      </c>
      <c r="DR58" s="2"/>
      <c r="DS58" s="2"/>
      <c r="DT58" s="2"/>
      <c r="DU58" s="2">
        <v>1007</v>
      </c>
      <c r="DV58" s="2" t="s">
        <v>106</v>
      </c>
      <c r="DW58" s="2" t="s">
        <v>106</v>
      </c>
      <c r="DX58" s="2">
        <v>1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65096033</v>
      </c>
      <c r="EF58" s="2">
        <v>30</v>
      </c>
      <c r="EG58" s="2" t="s">
        <v>18</v>
      </c>
      <c r="EH58" s="2">
        <v>0</v>
      </c>
      <c r="EI58" s="2" t="s">
        <v>3</v>
      </c>
      <c r="EJ58" s="2">
        <v>1</v>
      </c>
      <c r="EK58" s="2">
        <v>146</v>
      </c>
      <c r="EL58" s="2" t="s">
        <v>108</v>
      </c>
      <c r="EM58" s="2" t="s">
        <v>109</v>
      </c>
      <c r="EN58" s="2"/>
      <c r="EO58" s="2" t="s">
        <v>3</v>
      </c>
      <c r="EP58" s="2"/>
      <c r="EQ58" s="2">
        <v>0</v>
      </c>
      <c r="ER58" s="2">
        <v>104.99</v>
      </c>
      <c r="ES58" s="2">
        <v>104.99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83"/>
        <v>0</v>
      </c>
      <c r="FS58" s="2">
        <v>0</v>
      </c>
      <c r="FT58" s="2"/>
      <c r="FU58" s="2"/>
      <c r="FV58" s="2"/>
      <c r="FW58" s="2"/>
      <c r="FX58" s="2">
        <v>140</v>
      </c>
      <c r="FY58" s="2">
        <v>79</v>
      </c>
      <c r="FZ58" s="2"/>
      <c r="GA58" s="2" t="s">
        <v>3</v>
      </c>
      <c r="GB58" s="2"/>
      <c r="GC58" s="2"/>
      <c r="GD58" s="2">
        <v>0</v>
      </c>
      <c r="GE58" s="2"/>
      <c r="GF58" s="2">
        <v>1378719434</v>
      </c>
      <c r="GG58" s="2">
        <v>2</v>
      </c>
      <c r="GH58" s="2">
        <v>1</v>
      </c>
      <c r="GI58" s="2">
        <v>-2</v>
      </c>
      <c r="GJ58" s="2">
        <v>0</v>
      </c>
      <c r="GK58" s="2">
        <f>ROUND(R58*(R12)/100,2)</f>
        <v>0</v>
      </c>
      <c r="GL58" s="2">
        <f t="shared" si="84"/>
        <v>0</v>
      </c>
      <c r="GM58" s="2">
        <f t="shared" si="57"/>
        <v>635.19000000000005</v>
      </c>
      <c r="GN58" s="2">
        <f t="shared" si="58"/>
        <v>635.19000000000005</v>
      </c>
      <c r="GO58" s="2">
        <f t="shared" si="59"/>
        <v>0</v>
      </c>
      <c r="GP58" s="2">
        <f t="shared" si="60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85"/>
        <v>0</v>
      </c>
      <c r="GW58" s="2">
        <v>1</v>
      </c>
      <c r="GX58" s="2">
        <f t="shared" si="86"/>
        <v>0</v>
      </c>
      <c r="GY58" s="2"/>
      <c r="GZ58" s="2"/>
      <c r="HA58" s="2">
        <v>0</v>
      </c>
      <c r="HB58" s="2">
        <v>0</v>
      </c>
      <c r="HC58" s="2">
        <f t="shared" si="87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3</v>
      </c>
      <c r="HO58" s="2" t="s">
        <v>3</v>
      </c>
      <c r="HP58" s="2" t="s">
        <v>3</v>
      </c>
      <c r="HQ58" s="2" t="s">
        <v>3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18</v>
      </c>
      <c r="B59">
        <v>1</v>
      </c>
      <c r="C59">
        <v>70</v>
      </c>
      <c r="E59" t="s">
        <v>103</v>
      </c>
      <c r="F59" t="s">
        <v>104</v>
      </c>
      <c r="G59" t="s">
        <v>105</v>
      </c>
      <c r="H59" t="s">
        <v>106</v>
      </c>
      <c r="I59">
        <f>I57*J59</f>
        <v>6.0499999999999989</v>
      </c>
      <c r="J59">
        <v>1.0999999999999999</v>
      </c>
      <c r="K59">
        <v>1.1000000000000001</v>
      </c>
      <c r="O59">
        <f t="shared" si="61"/>
        <v>4378.84</v>
      </c>
      <c r="P59">
        <f t="shared" si="62"/>
        <v>4378.84</v>
      </c>
      <c r="Q59">
        <f>(ROUND((ROUND(((ET59)*AV59*I59),2)*BB59),2)+ROUND((ROUND(((AE59-(EU59))*AV59*I59),2)*BS59),2))</f>
        <v>0</v>
      </c>
      <c r="R59">
        <f t="shared" si="63"/>
        <v>0</v>
      </c>
      <c r="S59">
        <f t="shared" si="64"/>
        <v>0</v>
      </c>
      <c r="T59">
        <f t="shared" si="65"/>
        <v>0</v>
      </c>
      <c r="U59">
        <f t="shared" si="66"/>
        <v>0</v>
      </c>
      <c r="V59">
        <f t="shared" si="67"/>
        <v>0</v>
      </c>
      <c r="W59">
        <f t="shared" si="68"/>
        <v>0</v>
      </c>
      <c r="X59">
        <f t="shared" si="69"/>
        <v>0</v>
      </c>
      <c r="Y59">
        <f t="shared" si="70"/>
        <v>0</v>
      </c>
      <c r="AA59">
        <v>65425120</v>
      </c>
      <c r="AB59">
        <f t="shared" si="71"/>
        <v>104.99</v>
      </c>
      <c r="AC59">
        <f t="shared" si="72"/>
        <v>104.99</v>
      </c>
      <c r="AD59">
        <f>ROUND((((ET59)-(EU59))+AE59),6)</f>
        <v>0</v>
      </c>
      <c r="AE59">
        <f>ROUND((EU59),6)</f>
        <v>0</v>
      </c>
      <c r="AF59">
        <f>ROUND((EV59),6)</f>
        <v>0</v>
      </c>
      <c r="AG59">
        <f t="shared" si="73"/>
        <v>0</v>
      </c>
      <c r="AH59">
        <f>(EW59)</f>
        <v>0</v>
      </c>
      <c r="AI59">
        <f>(EX59)</f>
        <v>0</v>
      </c>
      <c r="AJ59">
        <f t="shared" si="74"/>
        <v>0</v>
      </c>
      <c r="AK59">
        <v>104.99</v>
      </c>
      <c r="AL59">
        <v>104.99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1.002</v>
      </c>
      <c r="AZ59">
        <v>1</v>
      </c>
      <c r="BA59">
        <v>1</v>
      </c>
      <c r="BB59">
        <v>1</v>
      </c>
      <c r="BC59">
        <v>6.88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107</v>
      </c>
      <c r="BM59">
        <v>146</v>
      </c>
      <c r="BN59">
        <v>0</v>
      </c>
      <c r="BO59" t="s">
        <v>104</v>
      </c>
      <c r="BP59">
        <v>1</v>
      </c>
      <c r="BQ59">
        <v>30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0</v>
      </c>
      <c r="CA59">
        <v>0</v>
      </c>
      <c r="CB59" t="s">
        <v>3</v>
      </c>
      <c r="CE59">
        <v>30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75"/>
        <v>4378.84</v>
      </c>
      <c r="CQ59">
        <f t="shared" si="76"/>
        <v>723.78</v>
      </c>
      <c r="CR59">
        <f>(ROUND((ROUND(((ET59)*AV59*1),2)*BB59),2)+ROUND((ROUND(((AE59-(EU59))*AV59*1),2)*BS59),2))</f>
        <v>0</v>
      </c>
      <c r="CS59">
        <f t="shared" si="77"/>
        <v>0</v>
      </c>
      <c r="CT59">
        <f t="shared" si="78"/>
        <v>0</v>
      </c>
      <c r="CU59">
        <f t="shared" si="79"/>
        <v>0</v>
      </c>
      <c r="CV59">
        <f t="shared" si="80"/>
        <v>0</v>
      </c>
      <c r="CW59">
        <f t="shared" si="81"/>
        <v>0</v>
      </c>
      <c r="CX59">
        <f t="shared" si="82"/>
        <v>0</v>
      </c>
      <c r="CY59">
        <f>S59*(BZ59/100)</f>
        <v>0</v>
      </c>
      <c r="CZ59">
        <f>S59*(CA59/100)</f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140</v>
      </c>
      <c r="DO59">
        <v>79</v>
      </c>
      <c r="DP59">
        <v>1.0469999999999999</v>
      </c>
      <c r="DQ59">
        <v>1.002</v>
      </c>
      <c r="DU59">
        <v>1007</v>
      </c>
      <c r="DV59" t="s">
        <v>106</v>
      </c>
      <c r="DW59" t="s">
        <v>106</v>
      </c>
      <c r="DX59">
        <v>1</v>
      </c>
      <c r="DZ59" t="s">
        <v>3</v>
      </c>
      <c r="EA59" t="s">
        <v>3</v>
      </c>
      <c r="EB59" t="s">
        <v>3</v>
      </c>
      <c r="EC59" t="s">
        <v>3</v>
      </c>
      <c r="EE59">
        <v>65096033</v>
      </c>
      <c r="EF59">
        <v>30</v>
      </c>
      <c r="EG59" t="s">
        <v>18</v>
      </c>
      <c r="EH59">
        <v>0</v>
      </c>
      <c r="EI59" t="s">
        <v>3</v>
      </c>
      <c r="EJ59">
        <v>1</v>
      </c>
      <c r="EK59">
        <v>146</v>
      </c>
      <c r="EL59" t="s">
        <v>108</v>
      </c>
      <c r="EM59" t="s">
        <v>109</v>
      </c>
      <c r="EO59" t="s">
        <v>3</v>
      </c>
      <c r="EQ59">
        <v>0</v>
      </c>
      <c r="ER59">
        <v>104.99</v>
      </c>
      <c r="ES59">
        <v>104.99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83"/>
        <v>0</v>
      </c>
      <c r="FS59">
        <v>0</v>
      </c>
      <c r="FX59">
        <v>140</v>
      </c>
      <c r="FY59">
        <v>79</v>
      </c>
      <c r="GA59" t="s">
        <v>3</v>
      </c>
      <c r="GD59">
        <v>0</v>
      </c>
      <c r="GF59">
        <v>1378719434</v>
      </c>
      <c r="GG59">
        <v>2</v>
      </c>
      <c r="GH59">
        <v>1</v>
      </c>
      <c r="GI59">
        <v>2</v>
      </c>
      <c r="GJ59">
        <v>0</v>
      </c>
      <c r="GK59">
        <f>ROUND(R59*(S12)/100,2)</f>
        <v>0</v>
      </c>
      <c r="GL59">
        <f t="shared" si="84"/>
        <v>0</v>
      </c>
      <c r="GM59">
        <f t="shared" si="57"/>
        <v>4378.84</v>
      </c>
      <c r="GN59">
        <f t="shared" si="58"/>
        <v>4378.84</v>
      </c>
      <c r="GO59">
        <f t="shared" si="59"/>
        <v>0</v>
      </c>
      <c r="GP59">
        <f t="shared" si="60"/>
        <v>0</v>
      </c>
      <c r="GR59">
        <v>0</v>
      </c>
      <c r="GS59">
        <v>3</v>
      </c>
      <c r="GT59">
        <v>0</v>
      </c>
      <c r="GU59" t="s">
        <v>3</v>
      </c>
      <c r="GV59">
        <f t="shared" si="85"/>
        <v>0</v>
      </c>
      <c r="GW59">
        <v>1</v>
      </c>
      <c r="GX59">
        <f t="shared" si="86"/>
        <v>0</v>
      </c>
      <c r="HA59">
        <v>0</v>
      </c>
      <c r="HB59">
        <v>0</v>
      </c>
      <c r="HC59">
        <f t="shared" si="87"/>
        <v>0</v>
      </c>
      <c r="HE59" t="s">
        <v>3</v>
      </c>
      <c r="HF59" t="s">
        <v>3</v>
      </c>
      <c r="HM59" t="s">
        <v>3</v>
      </c>
      <c r="HN59" t="s">
        <v>3</v>
      </c>
      <c r="HO59" t="s">
        <v>3</v>
      </c>
      <c r="HP59" t="s">
        <v>3</v>
      </c>
      <c r="HQ59" t="s">
        <v>3</v>
      </c>
      <c r="IK59">
        <v>0</v>
      </c>
    </row>
    <row r="60" spans="1:255" x14ac:dyDescent="0.2">
      <c r="A60" s="2">
        <v>17</v>
      </c>
      <c r="B60" s="2">
        <v>1</v>
      </c>
      <c r="C60" s="2">
        <f>ROW(SmtRes!A88)</f>
        <v>88</v>
      </c>
      <c r="D60" s="2">
        <f>ROW(EtalonRes!A88)</f>
        <v>88</v>
      </c>
      <c r="E60" s="2" t="s">
        <v>110</v>
      </c>
      <c r="F60" s="2" t="s">
        <v>111</v>
      </c>
      <c r="G60" s="2" t="s">
        <v>112</v>
      </c>
      <c r="H60" s="2" t="s">
        <v>113</v>
      </c>
      <c r="I60" s="2">
        <f>ROUND(2.12/100,9)</f>
        <v>2.12E-2</v>
      </c>
      <c r="J60" s="2">
        <v>0</v>
      </c>
      <c r="K60" s="2">
        <f>ROUND(2.12/100,9)</f>
        <v>2.12E-2</v>
      </c>
      <c r="L60" s="2"/>
      <c r="M60" s="2"/>
      <c r="N60" s="2"/>
      <c r="O60" s="2">
        <f t="shared" si="61"/>
        <v>242.7</v>
      </c>
      <c r="P60" s="2">
        <f t="shared" si="62"/>
        <v>113.21</v>
      </c>
      <c r="Q60" s="2">
        <f>(ROUND((ROUND((((ET60*1.25))*AV60*I60),2)*BB60),2)+ROUND((ROUND(((AE60-((EU60*1.25)))*AV60*I60),2)*BS60),2))</f>
        <v>27.59</v>
      </c>
      <c r="R60" s="2">
        <f t="shared" si="63"/>
        <v>1.36</v>
      </c>
      <c r="S60" s="2">
        <f t="shared" si="64"/>
        <v>101.9</v>
      </c>
      <c r="T60" s="2">
        <f t="shared" si="65"/>
        <v>0</v>
      </c>
      <c r="U60" s="2">
        <f t="shared" si="66"/>
        <v>8.7767999999999997</v>
      </c>
      <c r="V60" s="2">
        <f t="shared" si="67"/>
        <v>0</v>
      </c>
      <c r="W60" s="2">
        <f t="shared" si="68"/>
        <v>0</v>
      </c>
      <c r="X60" s="2">
        <f t="shared" si="69"/>
        <v>86.62</v>
      </c>
      <c r="Y60" s="2">
        <f t="shared" si="70"/>
        <v>71.33</v>
      </c>
      <c r="Z60" s="2"/>
      <c r="AA60" s="2">
        <v>65425122</v>
      </c>
      <c r="AB60" s="2">
        <f t="shared" si="71"/>
        <v>11448.094999999999</v>
      </c>
      <c r="AC60" s="2">
        <f t="shared" si="72"/>
        <v>5339.93</v>
      </c>
      <c r="AD60" s="2">
        <f>ROUND(((((ET60*1.25))-((EU60*1.25)))+AE60),6)</f>
        <v>1301.625</v>
      </c>
      <c r="AE60" s="2">
        <f>ROUND(((EU60*1.25)),6)</f>
        <v>64.287499999999994</v>
      </c>
      <c r="AF60" s="2">
        <f>ROUND(((EV60*1.15)),6)</f>
        <v>4806.54</v>
      </c>
      <c r="AG60" s="2">
        <f t="shared" si="73"/>
        <v>0</v>
      </c>
      <c r="AH60" s="2">
        <f>((EW60*1.15))</f>
        <v>413.99999999999994</v>
      </c>
      <c r="AI60" s="2">
        <f>((EX60*1.25))</f>
        <v>0</v>
      </c>
      <c r="AJ60" s="2">
        <f t="shared" si="74"/>
        <v>0</v>
      </c>
      <c r="AK60" s="2">
        <v>10560.83</v>
      </c>
      <c r="AL60" s="2">
        <v>5339.93</v>
      </c>
      <c r="AM60" s="2">
        <v>1041.3</v>
      </c>
      <c r="AN60" s="2">
        <v>51.43</v>
      </c>
      <c r="AO60" s="2">
        <v>4179.6000000000004</v>
      </c>
      <c r="AP60" s="2">
        <v>0</v>
      </c>
      <c r="AQ60" s="2">
        <v>360</v>
      </c>
      <c r="AR60" s="2">
        <v>0</v>
      </c>
      <c r="AS60" s="2">
        <v>0</v>
      </c>
      <c r="AT60" s="2">
        <v>85</v>
      </c>
      <c r="AU60" s="2">
        <v>70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0</v>
      </c>
      <c r="BI60" s="2">
        <v>1</v>
      </c>
      <c r="BJ60" s="2" t="s">
        <v>114</v>
      </c>
      <c r="BK60" s="2"/>
      <c r="BL60" s="2"/>
      <c r="BM60" s="2">
        <v>47</v>
      </c>
      <c r="BN60" s="2">
        <v>0</v>
      </c>
      <c r="BO60" s="2" t="s">
        <v>3</v>
      </c>
      <c r="BP60" s="2">
        <v>0</v>
      </c>
      <c r="BQ60" s="2">
        <v>30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85</v>
      </c>
      <c r="CA60" s="2">
        <v>70</v>
      </c>
      <c r="CB60" s="2" t="s">
        <v>3</v>
      </c>
      <c r="CC60" s="2"/>
      <c r="CD60" s="2"/>
      <c r="CE60" s="2">
        <v>30</v>
      </c>
      <c r="CF60" s="2">
        <v>0</v>
      </c>
      <c r="CG60" s="2">
        <v>0</v>
      </c>
      <c r="CH60" s="2"/>
      <c r="CI60" s="2"/>
      <c r="CJ60" s="2"/>
      <c r="CK60" s="2"/>
      <c r="CL60" s="2"/>
      <c r="CM60" s="2">
        <v>0</v>
      </c>
      <c r="CN60" s="2" t="s">
        <v>85</v>
      </c>
      <c r="CO60" s="2">
        <v>0</v>
      </c>
      <c r="CP60" s="2">
        <f t="shared" si="75"/>
        <v>242.7</v>
      </c>
      <c r="CQ60" s="2">
        <f t="shared" si="76"/>
        <v>5339.93</v>
      </c>
      <c r="CR60" s="2">
        <f>(ROUND((ROUND((((ET60*1.25))*AV60*1),2)*BB60),2)+ROUND((ROUND(((AE60-((EU60*1.25)))*AV60*1),2)*BS60),2))</f>
        <v>1301.6300000000001</v>
      </c>
      <c r="CS60" s="2">
        <f t="shared" si="77"/>
        <v>64.290000000000006</v>
      </c>
      <c r="CT60" s="2">
        <f t="shared" si="78"/>
        <v>4806.54</v>
      </c>
      <c r="CU60" s="2">
        <f t="shared" si="79"/>
        <v>0</v>
      </c>
      <c r="CV60" s="2">
        <f t="shared" si="80"/>
        <v>413.99999999999994</v>
      </c>
      <c r="CW60" s="2">
        <f t="shared" si="81"/>
        <v>0</v>
      </c>
      <c r="CX60" s="2">
        <f t="shared" si="82"/>
        <v>0</v>
      </c>
      <c r="CY60" s="2">
        <f>((S60*BZ60)/100)</f>
        <v>86.614999999999995</v>
      </c>
      <c r="CZ60" s="2">
        <f>((S60*CA60)/100)</f>
        <v>71.33</v>
      </c>
      <c r="DA60" s="2"/>
      <c r="DB60" s="2"/>
      <c r="DC60" s="2" t="s">
        <v>3</v>
      </c>
      <c r="DD60" s="2" t="s">
        <v>3</v>
      </c>
      <c r="DE60" s="2" t="s">
        <v>59</v>
      </c>
      <c r="DF60" s="2" t="s">
        <v>59</v>
      </c>
      <c r="DG60" s="2" t="s">
        <v>60</v>
      </c>
      <c r="DH60" s="2" t="s">
        <v>3</v>
      </c>
      <c r="DI60" s="2" t="s">
        <v>60</v>
      </c>
      <c r="DJ60" s="2" t="s">
        <v>59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1.0469999999999999</v>
      </c>
      <c r="DQ60" s="2">
        <v>1.022</v>
      </c>
      <c r="DR60" s="2"/>
      <c r="DS60" s="2"/>
      <c r="DT60" s="2"/>
      <c r="DU60" s="2">
        <v>1013</v>
      </c>
      <c r="DV60" s="2" t="s">
        <v>113</v>
      </c>
      <c r="DW60" s="2" t="s">
        <v>113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65095934</v>
      </c>
      <c r="EF60" s="2">
        <v>30</v>
      </c>
      <c r="EG60" s="2" t="s">
        <v>18</v>
      </c>
      <c r="EH60" s="2">
        <v>0</v>
      </c>
      <c r="EI60" s="2" t="s">
        <v>3</v>
      </c>
      <c r="EJ60" s="2">
        <v>1</v>
      </c>
      <c r="EK60" s="2">
        <v>47</v>
      </c>
      <c r="EL60" s="2" t="s">
        <v>115</v>
      </c>
      <c r="EM60" s="2" t="s">
        <v>116</v>
      </c>
      <c r="EN60" s="2"/>
      <c r="EO60" s="2" t="s">
        <v>86</v>
      </c>
      <c r="EP60" s="2"/>
      <c r="EQ60" s="2">
        <v>0</v>
      </c>
      <c r="ER60" s="2">
        <v>10560.83</v>
      </c>
      <c r="ES60" s="2">
        <v>5339.93</v>
      </c>
      <c r="ET60" s="2">
        <v>1041.3</v>
      </c>
      <c r="EU60" s="2">
        <v>51.43</v>
      </c>
      <c r="EV60" s="2">
        <v>4179.6000000000004</v>
      </c>
      <c r="EW60" s="2">
        <v>360</v>
      </c>
      <c r="EX60" s="2">
        <v>0</v>
      </c>
      <c r="EY60" s="2">
        <v>0</v>
      </c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si="83"/>
        <v>0</v>
      </c>
      <c r="FS60" s="2">
        <v>0</v>
      </c>
      <c r="FT60" s="2"/>
      <c r="FU60" s="2"/>
      <c r="FV60" s="2"/>
      <c r="FW60" s="2"/>
      <c r="FX60" s="2">
        <v>85</v>
      </c>
      <c r="FY60" s="2">
        <v>70</v>
      </c>
      <c r="FZ60" s="2"/>
      <c r="GA60" s="2" t="s">
        <v>3</v>
      </c>
      <c r="GB60" s="2"/>
      <c r="GC60" s="2"/>
      <c r="GD60" s="2">
        <v>0</v>
      </c>
      <c r="GE60" s="2"/>
      <c r="GF60" s="2">
        <v>-186401904</v>
      </c>
      <c r="GG60" s="2">
        <v>2</v>
      </c>
      <c r="GH60" s="2">
        <v>1</v>
      </c>
      <c r="GI60" s="2">
        <v>-2</v>
      </c>
      <c r="GJ60" s="2">
        <v>0</v>
      </c>
      <c r="GK60" s="2">
        <f>ROUND(R60*(R12)/100,2)</f>
        <v>2.27</v>
      </c>
      <c r="GL60" s="2">
        <f t="shared" si="84"/>
        <v>0</v>
      </c>
      <c r="GM60" s="2">
        <f t="shared" si="57"/>
        <v>402.92</v>
      </c>
      <c r="GN60" s="2">
        <f t="shared" si="58"/>
        <v>402.92</v>
      </c>
      <c r="GO60" s="2">
        <f t="shared" si="59"/>
        <v>0</v>
      </c>
      <c r="GP60" s="2">
        <f t="shared" si="60"/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si="85"/>
        <v>0</v>
      </c>
      <c r="GW60" s="2">
        <v>1</v>
      </c>
      <c r="GX60" s="2">
        <f t="shared" si="86"/>
        <v>0</v>
      </c>
      <c r="GY60" s="2"/>
      <c r="GZ60" s="2"/>
      <c r="HA60" s="2">
        <v>0</v>
      </c>
      <c r="HB60" s="2">
        <v>0</v>
      </c>
      <c r="HC60" s="2">
        <f t="shared" si="87"/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3</v>
      </c>
      <c r="HO60" s="2" t="s">
        <v>3</v>
      </c>
      <c r="HP60" s="2" t="s">
        <v>3</v>
      </c>
      <c r="HQ60" s="2" t="s">
        <v>3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17</v>
      </c>
      <c r="B61">
        <v>1</v>
      </c>
      <c r="C61">
        <f>ROW(SmtRes!A106)</f>
        <v>106</v>
      </c>
      <c r="D61">
        <f>ROW(EtalonRes!A106)</f>
        <v>106</v>
      </c>
      <c r="E61" t="s">
        <v>110</v>
      </c>
      <c r="F61" t="s">
        <v>111</v>
      </c>
      <c r="G61" t="s">
        <v>112</v>
      </c>
      <c r="H61" t="s">
        <v>113</v>
      </c>
      <c r="I61">
        <f>ROUND(2.12/100,9)</f>
        <v>2.12E-2</v>
      </c>
      <c r="J61">
        <v>0</v>
      </c>
      <c r="K61">
        <f>ROUND(2.12/100,9)</f>
        <v>2.12E-2</v>
      </c>
      <c r="O61">
        <f t="shared" si="61"/>
        <v>4140.1899999999996</v>
      </c>
      <c r="P61">
        <f t="shared" si="62"/>
        <v>756.68</v>
      </c>
      <c r="Q61">
        <f>(ROUND((ROUND((((ET61*1.25))*AV61*I61),2)*BB61),2)+ROUND((ROUND(((AE61-((EU61*1.25)))*AV61*I61),2)*BS61),2))</f>
        <v>286.3</v>
      </c>
      <c r="R61">
        <f t="shared" si="63"/>
        <v>41.51</v>
      </c>
      <c r="S61">
        <f t="shared" si="64"/>
        <v>3097.21</v>
      </c>
      <c r="T61">
        <f t="shared" si="65"/>
        <v>0</v>
      </c>
      <c r="U61">
        <f t="shared" si="66"/>
        <v>9.1893095999999979</v>
      </c>
      <c r="V61">
        <f t="shared" si="67"/>
        <v>0</v>
      </c>
      <c r="W61">
        <f t="shared" si="68"/>
        <v>0</v>
      </c>
      <c r="X61">
        <f t="shared" si="69"/>
        <v>2168.0500000000002</v>
      </c>
      <c r="Y61">
        <f t="shared" si="70"/>
        <v>1269.8599999999999</v>
      </c>
      <c r="AA61">
        <v>65425120</v>
      </c>
      <c r="AB61">
        <f t="shared" si="71"/>
        <v>11448.094999999999</v>
      </c>
      <c r="AC61">
        <f t="shared" si="72"/>
        <v>5339.93</v>
      </c>
      <c r="AD61">
        <f>ROUND(((((ET61*1.25))-((EU61*1.25)))+AE61),6)</f>
        <v>1301.625</v>
      </c>
      <c r="AE61">
        <f>ROUND(((EU61*1.25)),6)</f>
        <v>64.287499999999994</v>
      </c>
      <c r="AF61">
        <f>ROUND(((EV61*1.15)),6)</f>
        <v>4806.54</v>
      </c>
      <c r="AG61">
        <f t="shared" si="73"/>
        <v>0</v>
      </c>
      <c r="AH61">
        <f>((EW61*1.15))</f>
        <v>413.99999999999994</v>
      </c>
      <c r="AI61">
        <f>((EX61*1.25))</f>
        <v>0</v>
      </c>
      <c r="AJ61">
        <f t="shared" si="74"/>
        <v>0</v>
      </c>
      <c r="AK61">
        <v>10560.83</v>
      </c>
      <c r="AL61">
        <v>5339.93</v>
      </c>
      <c r="AM61">
        <v>1041.3</v>
      </c>
      <c r="AN61">
        <v>51.43</v>
      </c>
      <c r="AO61">
        <v>4179.6000000000004</v>
      </c>
      <c r="AP61">
        <v>0</v>
      </c>
      <c r="AQ61">
        <v>360</v>
      </c>
      <c r="AR61">
        <v>0</v>
      </c>
      <c r="AS61">
        <v>0</v>
      </c>
      <c r="AT61">
        <v>70</v>
      </c>
      <c r="AU61">
        <v>41</v>
      </c>
      <c r="AV61">
        <v>1.0469999999999999</v>
      </c>
      <c r="AW61">
        <v>1.022</v>
      </c>
      <c r="AZ61">
        <v>1</v>
      </c>
      <c r="BA61">
        <v>29.03</v>
      </c>
      <c r="BB61">
        <v>9.91</v>
      </c>
      <c r="BC61">
        <v>6.54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1</v>
      </c>
      <c r="BJ61" t="s">
        <v>114</v>
      </c>
      <c r="BM61">
        <v>47</v>
      </c>
      <c r="BN61">
        <v>0</v>
      </c>
      <c r="BO61" t="s">
        <v>111</v>
      </c>
      <c r="BP61">
        <v>1</v>
      </c>
      <c r="BQ61">
        <v>30</v>
      </c>
      <c r="BR61">
        <v>0</v>
      </c>
      <c r="BS61">
        <v>29.03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70</v>
      </c>
      <c r="CA61">
        <v>41</v>
      </c>
      <c r="CB61" t="s">
        <v>3</v>
      </c>
      <c r="CE61">
        <v>30</v>
      </c>
      <c r="CF61">
        <v>0</v>
      </c>
      <c r="CG61">
        <v>0</v>
      </c>
      <c r="CM61">
        <v>0</v>
      </c>
      <c r="CN61" t="s">
        <v>85</v>
      </c>
      <c r="CO61">
        <v>0</v>
      </c>
      <c r="CP61">
        <f t="shared" si="75"/>
        <v>4140.1900000000005</v>
      </c>
      <c r="CQ61">
        <f t="shared" si="76"/>
        <v>35691.46</v>
      </c>
      <c r="CR61">
        <f>(ROUND((ROUND((((ET61*1.25))*AV61*1),2)*BB61),2)+ROUND((ROUND(((AE61-((EU61*1.25)))*AV61*1),2)*BS61),2))</f>
        <v>13505.35</v>
      </c>
      <c r="CS61">
        <f t="shared" si="77"/>
        <v>1954.01</v>
      </c>
      <c r="CT61">
        <f t="shared" si="78"/>
        <v>146092.01999999999</v>
      </c>
      <c r="CU61">
        <f t="shared" si="79"/>
        <v>0</v>
      </c>
      <c r="CV61">
        <f t="shared" si="80"/>
        <v>433.45799999999991</v>
      </c>
      <c r="CW61">
        <f t="shared" si="81"/>
        <v>0</v>
      </c>
      <c r="CX61">
        <f t="shared" si="82"/>
        <v>0</v>
      </c>
      <c r="CY61">
        <f>S61*(BZ61/100)</f>
        <v>2168.047</v>
      </c>
      <c r="CZ61">
        <f>S61*(CA61/100)</f>
        <v>1269.8561</v>
      </c>
      <c r="DC61" t="s">
        <v>3</v>
      </c>
      <c r="DD61" t="s">
        <v>3</v>
      </c>
      <c r="DE61" t="s">
        <v>59</v>
      </c>
      <c r="DF61" t="s">
        <v>59</v>
      </c>
      <c r="DG61" t="s">
        <v>60</v>
      </c>
      <c r="DH61" t="s">
        <v>3</v>
      </c>
      <c r="DI61" t="s">
        <v>60</v>
      </c>
      <c r="DJ61" t="s">
        <v>59</v>
      </c>
      <c r="DK61" t="s">
        <v>3</v>
      </c>
      <c r="DL61" t="s">
        <v>3</v>
      </c>
      <c r="DM61" t="s">
        <v>3</v>
      </c>
      <c r="DN61">
        <v>85</v>
      </c>
      <c r="DO61">
        <v>70</v>
      </c>
      <c r="DP61">
        <v>1.0469999999999999</v>
      </c>
      <c r="DQ61">
        <v>1.022</v>
      </c>
      <c r="DU61">
        <v>1013</v>
      </c>
      <c r="DV61" t="s">
        <v>113</v>
      </c>
      <c r="DW61" t="s">
        <v>113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65095934</v>
      </c>
      <c r="EF61">
        <v>30</v>
      </c>
      <c r="EG61" t="s">
        <v>18</v>
      </c>
      <c r="EH61">
        <v>0</v>
      </c>
      <c r="EI61" t="s">
        <v>3</v>
      </c>
      <c r="EJ61">
        <v>1</v>
      </c>
      <c r="EK61">
        <v>47</v>
      </c>
      <c r="EL61" t="s">
        <v>115</v>
      </c>
      <c r="EM61" t="s">
        <v>116</v>
      </c>
      <c r="EO61" t="s">
        <v>86</v>
      </c>
      <c r="EQ61">
        <v>0</v>
      </c>
      <c r="ER61">
        <v>10560.83</v>
      </c>
      <c r="ES61">
        <v>5339.93</v>
      </c>
      <c r="ET61">
        <v>1041.3</v>
      </c>
      <c r="EU61">
        <v>51.43</v>
      </c>
      <c r="EV61">
        <v>4179.6000000000004</v>
      </c>
      <c r="EW61">
        <v>360</v>
      </c>
      <c r="EX61">
        <v>0</v>
      </c>
      <c r="EY61">
        <v>0</v>
      </c>
      <c r="FQ61">
        <v>0</v>
      </c>
      <c r="FR61">
        <f t="shared" si="83"/>
        <v>0</v>
      </c>
      <c r="FS61">
        <v>0</v>
      </c>
      <c r="FX61">
        <v>85</v>
      </c>
      <c r="FY61">
        <v>70</v>
      </c>
      <c r="GA61" t="s">
        <v>3</v>
      </c>
      <c r="GD61">
        <v>0</v>
      </c>
      <c r="GF61">
        <v>-186401904</v>
      </c>
      <c r="GG61">
        <v>2</v>
      </c>
      <c r="GH61">
        <v>1</v>
      </c>
      <c r="GI61">
        <v>2</v>
      </c>
      <c r="GJ61">
        <v>0</v>
      </c>
      <c r="GK61">
        <f>ROUND(R61*(S12)/100,2)</f>
        <v>66.42</v>
      </c>
      <c r="GL61">
        <f t="shared" si="84"/>
        <v>0</v>
      </c>
      <c r="GM61">
        <f t="shared" si="57"/>
        <v>7644.52</v>
      </c>
      <c r="GN61">
        <f t="shared" si="58"/>
        <v>7644.52</v>
      </c>
      <c r="GO61">
        <f t="shared" si="59"/>
        <v>0</v>
      </c>
      <c r="GP61">
        <f t="shared" si="60"/>
        <v>0</v>
      </c>
      <c r="GR61">
        <v>0</v>
      </c>
      <c r="GS61">
        <v>3</v>
      </c>
      <c r="GT61">
        <v>0</v>
      </c>
      <c r="GU61" t="s">
        <v>3</v>
      </c>
      <c r="GV61">
        <f t="shared" si="85"/>
        <v>0</v>
      </c>
      <c r="GW61">
        <v>1</v>
      </c>
      <c r="GX61">
        <f t="shared" si="86"/>
        <v>0</v>
      </c>
      <c r="HA61">
        <v>0</v>
      </c>
      <c r="HB61">
        <v>0</v>
      </c>
      <c r="HC61">
        <f t="shared" si="87"/>
        <v>0</v>
      </c>
      <c r="HE61" t="s">
        <v>3</v>
      </c>
      <c r="HF61" t="s">
        <v>3</v>
      </c>
      <c r="HM61" t="s">
        <v>3</v>
      </c>
      <c r="HN61" t="s">
        <v>3</v>
      </c>
      <c r="HO61" t="s">
        <v>3</v>
      </c>
      <c r="HP61" t="s">
        <v>3</v>
      </c>
      <c r="HQ61" t="s">
        <v>3</v>
      </c>
      <c r="IK61">
        <v>0</v>
      </c>
    </row>
    <row r="62" spans="1:255" x14ac:dyDescent="0.2">
      <c r="A62" s="2">
        <v>18</v>
      </c>
      <c r="B62" s="2">
        <v>1</v>
      </c>
      <c r="C62" s="2">
        <v>87</v>
      </c>
      <c r="D62" s="2"/>
      <c r="E62" s="2" t="s">
        <v>117</v>
      </c>
      <c r="F62" s="2" t="s">
        <v>118</v>
      </c>
      <c r="G62" s="2" t="s">
        <v>119</v>
      </c>
      <c r="H62" s="2" t="s">
        <v>32</v>
      </c>
      <c r="I62" s="2">
        <f>I60*J62</f>
        <v>0.13991999999999999</v>
      </c>
      <c r="J62" s="2">
        <v>6.6</v>
      </c>
      <c r="K62" s="2">
        <v>6.6</v>
      </c>
      <c r="L62" s="2"/>
      <c r="M62" s="2"/>
      <c r="N62" s="2"/>
      <c r="O62" s="2">
        <f t="shared" si="61"/>
        <v>804.88</v>
      </c>
      <c r="P62" s="2">
        <f t="shared" si="62"/>
        <v>804.88</v>
      </c>
      <c r="Q62" s="2">
        <f>(ROUND((ROUND(((ET62)*AV62*I62),2)*BB62),2)+ROUND((ROUND(((AE62-(EU62))*AV62*I62),2)*BS62),2))</f>
        <v>0</v>
      </c>
      <c r="R62" s="2">
        <f t="shared" si="63"/>
        <v>0</v>
      </c>
      <c r="S62" s="2">
        <f t="shared" si="64"/>
        <v>0</v>
      </c>
      <c r="T62" s="2">
        <f t="shared" si="65"/>
        <v>0</v>
      </c>
      <c r="U62" s="2">
        <f t="shared" si="66"/>
        <v>0</v>
      </c>
      <c r="V62" s="2">
        <f t="shared" si="67"/>
        <v>0</v>
      </c>
      <c r="W62" s="2">
        <f t="shared" si="68"/>
        <v>0</v>
      </c>
      <c r="X62" s="2">
        <f t="shared" si="69"/>
        <v>0</v>
      </c>
      <c r="Y62" s="2">
        <f t="shared" si="70"/>
        <v>0</v>
      </c>
      <c r="Z62" s="2"/>
      <c r="AA62" s="2">
        <v>65425122</v>
      </c>
      <c r="AB62" s="2">
        <f t="shared" si="71"/>
        <v>5752.41</v>
      </c>
      <c r="AC62" s="2">
        <f t="shared" si="72"/>
        <v>5752.41</v>
      </c>
      <c r="AD62" s="2">
        <f>ROUND((((ET62)-(EU62))+AE62),6)</f>
        <v>0</v>
      </c>
      <c r="AE62" s="2">
        <f t="shared" ref="AE62:AF65" si="88">ROUND((EU62),6)</f>
        <v>0</v>
      </c>
      <c r="AF62" s="2">
        <f t="shared" si="88"/>
        <v>0</v>
      </c>
      <c r="AG62" s="2">
        <f t="shared" si="73"/>
        <v>0</v>
      </c>
      <c r="AH62" s="2">
        <f t="shared" ref="AH62:AI65" si="89">(EW62)</f>
        <v>0</v>
      </c>
      <c r="AI62" s="2">
        <f t="shared" si="89"/>
        <v>0</v>
      </c>
      <c r="AJ62" s="2">
        <f t="shared" si="74"/>
        <v>0</v>
      </c>
      <c r="AK62" s="2">
        <v>5752.41</v>
      </c>
      <c r="AL62" s="2">
        <v>5752.41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85</v>
      </c>
      <c r="AU62" s="2">
        <v>70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120</v>
      </c>
      <c r="BK62" s="2"/>
      <c r="BL62" s="2"/>
      <c r="BM62" s="2">
        <v>47</v>
      </c>
      <c r="BN62" s="2">
        <v>0</v>
      </c>
      <c r="BO62" s="2" t="s">
        <v>3</v>
      </c>
      <c r="BP62" s="2">
        <v>0</v>
      </c>
      <c r="BQ62" s="2">
        <v>30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85</v>
      </c>
      <c r="CA62" s="2">
        <v>70</v>
      </c>
      <c r="CB62" s="2" t="s">
        <v>3</v>
      </c>
      <c r="CC62" s="2"/>
      <c r="CD62" s="2"/>
      <c r="CE62" s="2">
        <v>30</v>
      </c>
      <c r="CF62" s="2">
        <v>0</v>
      </c>
      <c r="CG62" s="2">
        <v>0</v>
      </c>
      <c r="CH62" s="2"/>
      <c r="CI62" s="2"/>
      <c r="CJ62" s="2"/>
      <c r="CK62" s="2"/>
      <c r="CL62" s="2"/>
      <c r="CM62" s="2">
        <v>0</v>
      </c>
      <c r="CN62" s="2" t="s">
        <v>3</v>
      </c>
      <c r="CO62" s="2">
        <v>0</v>
      </c>
      <c r="CP62" s="2">
        <f t="shared" si="75"/>
        <v>804.88</v>
      </c>
      <c r="CQ62" s="2">
        <f t="shared" si="76"/>
        <v>5752.41</v>
      </c>
      <c r="CR62" s="2">
        <f>(ROUND((ROUND(((ET62)*AV62*1),2)*BB62),2)+ROUND((ROUND(((AE62-(EU62))*AV62*1),2)*BS62),2))</f>
        <v>0</v>
      </c>
      <c r="CS62" s="2">
        <f t="shared" si="77"/>
        <v>0</v>
      </c>
      <c r="CT62" s="2">
        <f t="shared" si="78"/>
        <v>0</v>
      </c>
      <c r="CU62" s="2">
        <f t="shared" si="79"/>
        <v>0</v>
      </c>
      <c r="CV62" s="2">
        <f t="shared" si="80"/>
        <v>0</v>
      </c>
      <c r="CW62" s="2">
        <f t="shared" si="81"/>
        <v>0</v>
      </c>
      <c r="CX62" s="2">
        <f t="shared" si="82"/>
        <v>0</v>
      </c>
      <c r="CY62" s="2">
        <f>((S62*BZ62)/100)</f>
        <v>0</v>
      </c>
      <c r="CZ62" s="2">
        <f>((S62*CA62)/100)</f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1.0469999999999999</v>
      </c>
      <c r="DQ62" s="2">
        <v>1.022</v>
      </c>
      <c r="DR62" s="2"/>
      <c r="DS62" s="2"/>
      <c r="DT62" s="2"/>
      <c r="DU62" s="2">
        <v>1009</v>
      </c>
      <c r="DV62" s="2" t="s">
        <v>32</v>
      </c>
      <c r="DW62" s="2" t="s">
        <v>32</v>
      </c>
      <c r="DX62" s="2">
        <v>1000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65095934</v>
      </c>
      <c r="EF62" s="2">
        <v>30</v>
      </c>
      <c r="EG62" s="2" t="s">
        <v>18</v>
      </c>
      <c r="EH62" s="2">
        <v>0</v>
      </c>
      <c r="EI62" s="2" t="s">
        <v>3</v>
      </c>
      <c r="EJ62" s="2">
        <v>1</v>
      </c>
      <c r="EK62" s="2">
        <v>47</v>
      </c>
      <c r="EL62" s="2" t="s">
        <v>115</v>
      </c>
      <c r="EM62" s="2" t="s">
        <v>116</v>
      </c>
      <c r="EN62" s="2"/>
      <c r="EO62" s="2" t="s">
        <v>3</v>
      </c>
      <c r="EP62" s="2"/>
      <c r="EQ62" s="2">
        <v>0</v>
      </c>
      <c r="ER62" s="2">
        <v>5752.41</v>
      </c>
      <c r="ES62" s="2">
        <v>5752.41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83"/>
        <v>0</v>
      </c>
      <c r="FS62" s="2">
        <v>0</v>
      </c>
      <c r="FT62" s="2"/>
      <c r="FU62" s="2"/>
      <c r="FV62" s="2"/>
      <c r="FW62" s="2"/>
      <c r="FX62" s="2">
        <v>85</v>
      </c>
      <c r="FY62" s="2">
        <v>70</v>
      </c>
      <c r="FZ62" s="2"/>
      <c r="GA62" s="2" t="s">
        <v>3</v>
      </c>
      <c r="GB62" s="2"/>
      <c r="GC62" s="2"/>
      <c r="GD62" s="2">
        <v>0</v>
      </c>
      <c r="GE62" s="2"/>
      <c r="GF62" s="2">
        <v>-1744490498</v>
      </c>
      <c r="GG62" s="2">
        <v>2</v>
      </c>
      <c r="GH62" s="2">
        <v>1</v>
      </c>
      <c r="GI62" s="2">
        <v>-2</v>
      </c>
      <c r="GJ62" s="2">
        <v>0</v>
      </c>
      <c r="GK62" s="2">
        <f>ROUND(R62*(R12)/100,2)</f>
        <v>0</v>
      </c>
      <c r="GL62" s="2">
        <f t="shared" si="84"/>
        <v>0</v>
      </c>
      <c r="GM62" s="2">
        <f t="shared" si="57"/>
        <v>804.88</v>
      </c>
      <c r="GN62" s="2">
        <f t="shared" si="58"/>
        <v>804.88</v>
      </c>
      <c r="GO62" s="2">
        <f t="shared" si="59"/>
        <v>0</v>
      </c>
      <c r="GP62" s="2">
        <f t="shared" si="6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85"/>
        <v>0</v>
      </c>
      <c r="GW62" s="2">
        <v>1</v>
      </c>
      <c r="GX62" s="2">
        <f t="shared" si="86"/>
        <v>0</v>
      </c>
      <c r="GY62" s="2"/>
      <c r="GZ62" s="2"/>
      <c r="HA62" s="2">
        <v>0</v>
      </c>
      <c r="HB62" s="2">
        <v>0</v>
      </c>
      <c r="HC62" s="2">
        <f t="shared" si="87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3</v>
      </c>
      <c r="HO62" s="2" t="s">
        <v>3</v>
      </c>
      <c r="HP62" s="2" t="s">
        <v>3</v>
      </c>
      <c r="HQ62" s="2" t="s">
        <v>3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18</v>
      </c>
      <c r="B63">
        <v>1</v>
      </c>
      <c r="C63">
        <v>105</v>
      </c>
      <c r="E63" t="s">
        <v>117</v>
      </c>
      <c r="F63" t="s">
        <v>118</v>
      </c>
      <c r="G63" t="s">
        <v>119</v>
      </c>
      <c r="H63" t="s">
        <v>32</v>
      </c>
      <c r="I63">
        <f>I61*J63</f>
        <v>0.13991999999999999</v>
      </c>
      <c r="J63">
        <v>6.6</v>
      </c>
      <c r="K63">
        <v>6.6</v>
      </c>
      <c r="O63">
        <f t="shared" si="61"/>
        <v>7872.09</v>
      </c>
      <c r="P63">
        <f t="shared" si="62"/>
        <v>7872.09</v>
      </c>
      <c r="Q63">
        <f>(ROUND((ROUND(((ET63)*AV63*I63),2)*BB63),2)+ROUND((ROUND(((AE63-(EU63))*AV63*I63),2)*BS63),2))</f>
        <v>0</v>
      </c>
      <c r="R63">
        <f t="shared" si="63"/>
        <v>0</v>
      </c>
      <c r="S63">
        <f t="shared" si="64"/>
        <v>0</v>
      </c>
      <c r="T63">
        <f t="shared" si="65"/>
        <v>0</v>
      </c>
      <c r="U63">
        <f t="shared" si="66"/>
        <v>0</v>
      </c>
      <c r="V63">
        <f t="shared" si="67"/>
        <v>0</v>
      </c>
      <c r="W63">
        <f t="shared" si="68"/>
        <v>0</v>
      </c>
      <c r="X63">
        <f t="shared" si="69"/>
        <v>0</v>
      </c>
      <c r="Y63">
        <f t="shared" si="70"/>
        <v>0</v>
      </c>
      <c r="AA63">
        <v>65425120</v>
      </c>
      <c r="AB63">
        <f t="shared" si="71"/>
        <v>5752.41</v>
      </c>
      <c r="AC63">
        <f t="shared" si="72"/>
        <v>5752.41</v>
      </c>
      <c r="AD63">
        <f>ROUND((((ET63)-(EU63))+AE63),6)</f>
        <v>0</v>
      </c>
      <c r="AE63">
        <f t="shared" si="88"/>
        <v>0</v>
      </c>
      <c r="AF63">
        <f t="shared" si="88"/>
        <v>0</v>
      </c>
      <c r="AG63">
        <f t="shared" si="73"/>
        <v>0</v>
      </c>
      <c r="AH63">
        <f t="shared" si="89"/>
        <v>0</v>
      </c>
      <c r="AI63">
        <f t="shared" si="89"/>
        <v>0</v>
      </c>
      <c r="AJ63">
        <f t="shared" si="74"/>
        <v>0</v>
      </c>
      <c r="AK63">
        <v>5752.41</v>
      </c>
      <c r="AL63">
        <v>5752.41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1.022</v>
      </c>
      <c r="AZ63">
        <v>1</v>
      </c>
      <c r="BA63">
        <v>1</v>
      </c>
      <c r="BB63">
        <v>1</v>
      </c>
      <c r="BC63">
        <v>9.57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120</v>
      </c>
      <c r="BM63">
        <v>47</v>
      </c>
      <c r="BN63">
        <v>0</v>
      </c>
      <c r="BO63" t="s">
        <v>118</v>
      </c>
      <c r="BP63">
        <v>1</v>
      </c>
      <c r="BQ63">
        <v>30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0</v>
      </c>
      <c r="CA63">
        <v>0</v>
      </c>
      <c r="CB63" t="s">
        <v>3</v>
      </c>
      <c r="CE63">
        <v>30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75"/>
        <v>7872.09</v>
      </c>
      <c r="CQ63">
        <f t="shared" si="76"/>
        <v>56261.65</v>
      </c>
      <c r="CR63">
        <f>(ROUND((ROUND(((ET63)*AV63*1),2)*BB63),2)+ROUND((ROUND(((AE63-(EU63))*AV63*1),2)*BS63),2))</f>
        <v>0</v>
      </c>
      <c r="CS63">
        <f t="shared" si="77"/>
        <v>0</v>
      </c>
      <c r="CT63">
        <f t="shared" si="78"/>
        <v>0</v>
      </c>
      <c r="CU63">
        <f t="shared" si="79"/>
        <v>0</v>
      </c>
      <c r="CV63">
        <f t="shared" si="80"/>
        <v>0</v>
      </c>
      <c r="CW63">
        <f t="shared" si="81"/>
        <v>0</v>
      </c>
      <c r="CX63">
        <f t="shared" si="82"/>
        <v>0</v>
      </c>
      <c r="CY63">
        <f>S63*(BZ63/100)</f>
        <v>0</v>
      </c>
      <c r="CZ63">
        <f>S63*(CA63/100)</f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85</v>
      </c>
      <c r="DO63">
        <v>70</v>
      </c>
      <c r="DP63">
        <v>1.0469999999999999</v>
      </c>
      <c r="DQ63">
        <v>1.022</v>
      </c>
      <c r="DU63">
        <v>1009</v>
      </c>
      <c r="DV63" t="s">
        <v>32</v>
      </c>
      <c r="DW63" t="s">
        <v>32</v>
      </c>
      <c r="DX63">
        <v>1000</v>
      </c>
      <c r="DZ63" t="s">
        <v>3</v>
      </c>
      <c r="EA63" t="s">
        <v>3</v>
      </c>
      <c r="EB63" t="s">
        <v>3</v>
      </c>
      <c r="EC63" t="s">
        <v>3</v>
      </c>
      <c r="EE63">
        <v>65095934</v>
      </c>
      <c r="EF63">
        <v>30</v>
      </c>
      <c r="EG63" t="s">
        <v>18</v>
      </c>
      <c r="EH63">
        <v>0</v>
      </c>
      <c r="EI63" t="s">
        <v>3</v>
      </c>
      <c r="EJ63">
        <v>1</v>
      </c>
      <c r="EK63">
        <v>47</v>
      </c>
      <c r="EL63" t="s">
        <v>115</v>
      </c>
      <c r="EM63" t="s">
        <v>116</v>
      </c>
      <c r="EO63" t="s">
        <v>3</v>
      </c>
      <c r="EQ63">
        <v>0</v>
      </c>
      <c r="ER63">
        <v>5752.41</v>
      </c>
      <c r="ES63">
        <v>5752.41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83"/>
        <v>0</v>
      </c>
      <c r="FS63">
        <v>0</v>
      </c>
      <c r="FX63">
        <v>85</v>
      </c>
      <c r="FY63">
        <v>70</v>
      </c>
      <c r="GA63" t="s">
        <v>3</v>
      </c>
      <c r="GD63">
        <v>0</v>
      </c>
      <c r="GF63">
        <v>-1744490498</v>
      </c>
      <c r="GG63">
        <v>2</v>
      </c>
      <c r="GH63">
        <v>1</v>
      </c>
      <c r="GI63">
        <v>2</v>
      </c>
      <c r="GJ63">
        <v>0</v>
      </c>
      <c r="GK63">
        <f>ROUND(R63*(S12)/100,2)</f>
        <v>0</v>
      </c>
      <c r="GL63">
        <f t="shared" si="84"/>
        <v>0</v>
      </c>
      <c r="GM63">
        <f t="shared" si="57"/>
        <v>7872.09</v>
      </c>
      <c r="GN63">
        <f t="shared" si="58"/>
        <v>7872.09</v>
      </c>
      <c r="GO63">
        <f t="shared" si="59"/>
        <v>0</v>
      </c>
      <c r="GP63">
        <f t="shared" si="60"/>
        <v>0</v>
      </c>
      <c r="GR63">
        <v>0</v>
      </c>
      <c r="GS63">
        <v>3</v>
      </c>
      <c r="GT63">
        <v>0</v>
      </c>
      <c r="GU63" t="s">
        <v>3</v>
      </c>
      <c r="GV63">
        <f t="shared" si="85"/>
        <v>0</v>
      </c>
      <c r="GW63">
        <v>1</v>
      </c>
      <c r="GX63">
        <f t="shared" si="86"/>
        <v>0</v>
      </c>
      <c r="HA63">
        <v>0</v>
      </c>
      <c r="HB63">
        <v>0</v>
      </c>
      <c r="HC63">
        <f t="shared" si="87"/>
        <v>0</v>
      </c>
      <c r="HE63" t="s">
        <v>3</v>
      </c>
      <c r="HF63" t="s">
        <v>3</v>
      </c>
      <c r="HM63" t="s">
        <v>3</v>
      </c>
      <c r="HN63" t="s">
        <v>3</v>
      </c>
      <c r="HO63" t="s">
        <v>3</v>
      </c>
      <c r="HP63" t="s">
        <v>3</v>
      </c>
      <c r="HQ63" t="s">
        <v>3</v>
      </c>
      <c r="IK63">
        <v>0</v>
      </c>
    </row>
    <row r="64" spans="1:255" x14ac:dyDescent="0.2">
      <c r="A64" s="2">
        <v>18</v>
      </c>
      <c r="B64" s="2">
        <v>1</v>
      </c>
      <c r="C64" s="2">
        <v>86</v>
      </c>
      <c r="D64" s="2"/>
      <c r="E64" s="2" t="s">
        <v>121</v>
      </c>
      <c r="F64" s="2" t="s">
        <v>122</v>
      </c>
      <c r="G64" s="2" t="s">
        <v>123</v>
      </c>
      <c r="H64" s="2" t="s">
        <v>106</v>
      </c>
      <c r="I64" s="2">
        <f>I60*J64</f>
        <v>2.1518000000000002</v>
      </c>
      <c r="J64" s="2">
        <v>101.5</v>
      </c>
      <c r="K64" s="2">
        <v>101.5</v>
      </c>
      <c r="L64" s="2"/>
      <c r="M64" s="2"/>
      <c r="N64" s="2"/>
      <c r="O64" s="2">
        <f t="shared" si="61"/>
        <v>1584.5</v>
      </c>
      <c r="P64" s="2">
        <f t="shared" si="62"/>
        <v>1584.5</v>
      </c>
      <c r="Q64" s="2">
        <f>(ROUND((ROUND(((ET64)*AV64*I64),2)*BB64),2)+ROUND((ROUND(((AE64-(EU64))*AV64*I64),2)*BS64),2))</f>
        <v>0</v>
      </c>
      <c r="R64" s="2">
        <f t="shared" si="63"/>
        <v>0</v>
      </c>
      <c r="S64" s="2">
        <f t="shared" si="64"/>
        <v>0</v>
      </c>
      <c r="T64" s="2">
        <f t="shared" si="65"/>
        <v>0</v>
      </c>
      <c r="U64" s="2">
        <f t="shared" si="66"/>
        <v>0</v>
      </c>
      <c r="V64" s="2">
        <f t="shared" si="67"/>
        <v>0</v>
      </c>
      <c r="W64" s="2">
        <f t="shared" si="68"/>
        <v>0</v>
      </c>
      <c r="X64" s="2">
        <f t="shared" si="69"/>
        <v>0</v>
      </c>
      <c r="Y64" s="2">
        <f t="shared" si="70"/>
        <v>0</v>
      </c>
      <c r="Z64" s="2"/>
      <c r="AA64" s="2">
        <v>65425122</v>
      </c>
      <c r="AB64" s="2">
        <f t="shared" si="71"/>
        <v>736.36</v>
      </c>
      <c r="AC64" s="2">
        <f t="shared" si="72"/>
        <v>736.36</v>
      </c>
      <c r="AD64" s="2">
        <f>ROUND((((ET64)-(EU64))+AE64),6)</f>
        <v>0</v>
      </c>
      <c r="AE64" s="2">
        <f t="shared" si="88"/>
        <v>0</v>
      </c>
      <c r="AF64" s="2">
        <f t="shared" si="88"/>
        <v>0</v>
      </c>
      <c r="AG64" s="2">
        <f t="shared" si="73"/>
        <v>0</v>
      </c>
      <c r="AH64" s="2">
        <f t="shared" si="89"/>
        <v>0</v>
      </c>
      <c r="AI64" s="2">
        <f t="shared" si="89"/>
        <v>0</v>
      </c>
      <c r="AJ64" s="2">
        <f t="shared" si="74"/>
        <v>0</v>
      </c>
      <c r="AK64" s="2">
        <v>736.36</v>
      </c>
      <c r="AL64" s="2">
        <v>736.36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140</v>
      </c>
      <c r="AU64" s="2">
        <v>79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124</v>
      </c>
      <c r="BK64" s="2"/>
      <c r="BL64" s="2"/>
      <c r="BM64" s="2">
        <v>152</v>
      </c>
      <c r="BN64" s="2">
        <v>0</v>
      </c>
      <c r="BO64" s="2" t="s">
        <v>3</v>
      </c>
      <c r="BP64" s="2">
        <v>0</v>
      </c>
      <c r="BQ64" s="2">
        <v>30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140</v>
      </c>
      <c r="CA64" s="2">
        <v>79</v>
      </c>
      <c r="CB64" s="2" t="s">
        <v>3</v>
      </c>
      <c r="CC64" s="2"/>
      <c r="CD64" s="2"/>
      <c r="CE64" s="2">
        <v>30</v>
      </c>
      <c r="CF64" s="2">
        <v>0</v>
      </c>
      <c r="CG64" s="2">
        <v>0</v>
      </c>
      <c r="CH64" s="2"/>
      <c r="CI64" s="2"/>
      <c r="CJ64" s="2"/>
      <c r="CK64" s="2"/>
      <c r="CL64" s="2"/>
      <c r="CM64" s="2">
        <v>0</v>
      </c>
      <c r="CN64" s="2" t="s">
        <v>85</v>
      </c>
      <c r="CO64" s="2">
        <v>0</v>
      </c>
      <c r="CP64" s="2">
        <f t="shared" si="75"/>
        <v>1584.5</v>
      </c>
      <c r="CQ64" s="2">
        <f t="shared" si="76"/>
        <v>736.36</v>
      </c>
      <c r="CR64" s="2">
        <f>(ROUND((ROUND(((ET64)*AV64*1),2)*BB64),2)+ROUND((ROUND(((AE64-(EU64))*AV64*1),2)*BS64),2))</f>
        <v>0</v>
      </c>
      <c r="CS64" s="2">
        <f t="shared" si="77"/>
        <v>0</v>
      </c>
      <c r="CT64" s="2">
        <f t="shared" si="78"/>
        <v>0</v>
      </c>
      <c r="CU64" s="2">
        <f t="shared" si="79"/>
        <v>0</v>
      </c>
      <c r="CV64" s="2">
        <f t="shared" si="80"/>
        <v>0</v>
      </c>
      <c r="CW64" s="2">
        <f t="shared" si="81"/>
        <v>0</v>
      </c>
      <c r="CX64" s="2">
        <f t="shared" si="82"/>
        <v>0</v>
      </c>
      <c r="CY64" s="2">
        <f>((S64*BZ64)/100)</f>
        <v>0</v>
      </c>
      <c r="CZ64" s="2">
        <f>((S64*CA64)/100)</f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1.0469999999999999</v>
      </c>
      <c r="DQ64" s="2">
        <v>1.002</v>
      </c>
      <c r="DR64" s="2"/>
      <c r="DS64" s="2"/>
      <c r="DT64" s="2"/>
      <c r="DU64" s="2">
        <v>1007</v>
      </c>
      <c r="DV64" s="2" t="s">
        <v>106</v>
      </c>
      <c r="DW64" s="2" t="s">
        <v>106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65096039</v>
      </c>
      <c r="EF64" s="2">
        <v>30</v>
      </c>
      <c r="EG64" s="2" t="s">
        <v>18</v>
      </c>
      <c r="EH64" s="2">
        <v>0</v>
      </c>
      <c r="EI64" s="2" t="s">
        <v>3</v>
      </c>
      <c r="EJ64" s="2">
        <v>1</v>
      </c>
      <c r="EK64" s="2">
        <v>152</v>
      </c>
      <c r="EL64" s="2" t="s">
        <v>125</v>
      </c>
      <c r="EM64" s="2" t="s">
        <v>126</v>
      </c>
      <c r="EN64" s="2"/>
      <c r="EO64" s="2" t="s">
        <v>86</v>
      </c>
      <c r="EP64" s="2"/>
      <c r="EQ64" s="2">
        <v>0</v>
      </c>
      <c r="ER64" s="2">
        <v>736.36</v>
      </c>
      <c r="ES64" s="2">
        <v>736.36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83"/>
        <v>0</v>
      </c>
      <c r="FS64" s="2">
        <v>0</v>
      </c>
      <c r="FT64" s="2"/>
      <c r="FU64" s="2"/>
      <c r="FV64" s="2"/>
      <c r="FW64" s="2"/>
      <c r="FX64" s="2">
        <v>140</v>
      </c>
      <c r="FY64" s="2">
        <v>79</v>
      </c>
      <c r="FZ64" s="2"/>
      <c r="GA64" s="2" t="s">
        <v>3</v>
      </c>
      <c r="GB64" s="2"/>
      <c r="GC64" s="2"/>
      <c r="GD64" s="2">
        <v>0</v>
      </c>
      <c r="GE64" s="2"/>
      <c r="GF64" s="2">
        <v>635219148</v>
      </c>
      <c r="GG64" s="2">
        <v>2</v>
      </c>
      <c r="GH64" s="2">
        <v>1</v>
      </c>
      <c r="GI64" s="2">
        <v>-2</v>
      </c>
      <c r="GJ64" s="2">
        <v>0</v>
      </c>
      <c r="GK64" s="2">
        <f>ROUND(R64*(R12)/100,2)</f>
        <v>0</v>
      </c>
      <c r="GL64" s="2">
        <f t="shared" si="84"/>
        <v>0</v>
      </c>
      <c r="GM64" s="2">
        <f t="shared" si="57"/>
        <v>1584.5</v>
      </c>
      <c r="GN64" s="2">
        <f t="shared" si="58"/>
        <v>1584.5</v>
      </c>
      <c r="GO64" s="2">
        <f t="shared" si="59"/>
        <v>0</v>
      </c>
      <c r="GP64" s="2">
        <f t="shared" si="6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85"/>
        <v>0</v>
      </c>
      <c r="GW64" s="2">
        <v>1</v>
      </c>
      <c r="GX64" s="2">
        <f t="shared" si="86"/>
        <v>0</v>
      </c>
      <c r="GY64" s="2"/>
      <c r="GZ64" s="2"/>
      <c r="HA64" s="2">
        <v>0</v>
      </c>
      <c r="HB64" s="2">
        <v>0</v>
      </c>
      <c r="HC64" s="2">
        <f t="shared" si="87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3</v>
      </c>
      <c r="HO64" s="2" t="s">
        <v>3</v>
      </c>
      <c r="HP64" s="2" t="s">
        <v>3</v>
      </c>
      <c r="HQ64" s="2" t="s">
        <v>3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18</v>
      </c>
      <c r="B65">
        <v>1</v>
      </c>
      <c r="C65">
        <v>104</v>
      </c>
      <c r="E65" t="s">
        <v>121</v>
      </c>
      <c r="F65" t="s">
        <v>122</v>
      </c>
      <c r="G65" t="s">
        <v>123</v>
      </c>
      <c r="H65" t="s">
        <v>106</v>
      </c>
      <c r="I65">
        <f>I61*J65</f>
        <v>2.1518000000000002</v>
      </c>
      <c r="J65">
        <v>101.5</v>
      </c>
      <c r="K65">
        <v>101.5</v>
      </c>
      <c r="O65">
        <f t="shared" si="61"/>
        <v>12955.39</v>
      </c>
      <c r="P65">
        <f t="shared" si="62"/>
        <v>12955.39</v>
      </c>
      <c r="Q65">
        <f>(ROUND((ROUND(((ET65)*AV65*I65),2)*BB65),2)+ROUND((ROUND(((AE65-(EU65))*AV65*I65),2)*BS65),2))</f>
        <v>0</v>
      </c>
      <c r="R65">
        <f t="shared" si="63"/>
        <v>0</v>
      </c>
      <c r="S65">
        <f t="shared" si="64"/>
        <v>0</v>
      </c>
      <c r="T65">
        <f t="shared" si="65"/>
        <v>0</v>
      </c>
      <c r="U65">
        <f t="shared" si="66"/>
        <v>0</v>
      </c>
      <c r="V65">
        <f t="shared" si="67"/>
        <v>0</v>
      </c>
      <c r="W65">
        <f t="shared" si="68"/>
        <v>0</v>
      </c>
      <c r="X65">
        <f t="shared" si="69"/>
        <v>0</v>
      </c>
      <c r="Y65">
        <f t="shared" si="70"/>
        <v>0</v>
      </c>
      <c r="AA65">
        <v>65425120</v>
      </c>
      <c r="AB65">
        <f t="shared" si="71"/>
        <v>736.36</v>
      </c>
      <c r="AC65">
        <f t="shared" si="72"/>
        <v>736.36</v>
      </c>
      <c r="AD65">
        <f>ROUND((((ET65)-(EU65))+AE65),6)</f>
        <v>0</v>
      </c>
      <c r="AE65">
        <f t="shared" si="88"/>
        <v>0</v>
      </c>
      <c r="AF65">
        <f t="shared" si="88"/>
        <v>0</v>
      </c>
      <c r="AG65">
        <f t="shared" si="73"/>
        <v>0</v>
      </c>
      <c r="AH65">
        <f t="shared" si="89"/>
        <v>0</v>
      </c>
      <c r="AI65">
        <f t="shared" si="89"/>
        <v>0</v>
      </c>
      <c r="AJ65">
        <f t="shared" si="74"/>
        <v>0</v>
      </c>
      <c r="AK65">
        <v>736.36</v>
      </c>
      <c r="AL65">
        <v>736.36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1.002</v>
      </c>
      <c r="AZ65">
        <v>1</v>
      </c>
      <c r="BA65">
        <v>1</v>
      </c>
      <c r="BB65">
        <v>1</v>
      </c>
      <c r="BC65">
        <v>8.16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124</v>
      </c>
      <c r="BM65">
        <v>152</v>
      </c>
      <c r="BN65">
        <v>0</v>
      </c>
      <c r="BO65" t="s">
        <v>122</v>
      </c>
      <c r="BP65">
        <v>1</v>
      </c>
      <c r="BQ65">
        <v>30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0</v>
      </c>
      <c r="CA65">
        <v>0</v>
      </c>
      <c r="CB65" t="s">
        <v>3</v>
      </c>
      <c r="CE65">
        <v>30</v>
      </c>
      <c r="CF65">
        <v>0</v>
      </c>
      <c r="CG65">
        <v>0</v>
      </c>
      <c r="CM65">
        <v>0</v>
      </c>
      <c r="CN65" t="s">
        <v>85</v>
      </c>
      <c r="CO65">
        <v>0</v>
      </c>
      <c r="CP65">
        <f t="shared" si="75"/>
        <v>12955.39</v>
      </c>
      <c r="CQ65">
        <f t="shared" si="76"/>
        <v>6020.69</v>
      </c>
      <c r="CR65">
        <f>(ROUND((ROUND(((ET65)*AV65*1),2)*BB65),2)+ROUND((ROUND(((AE65-(EU65))*AV65*1),2)*BS65),2))</f>
        <v>0</v>
      </c>
      <c r="CS65">
        <f t="shared" si="77"/>
        <v>0</v>
      </c>
      <c r="CT65">
        <f t="shared" si="78"/>
        <v>0</v>
      </c>
      <c r="CU65">
        <f t="shared" si="79"/>
        <v>0</v>
      </c>
      <c r="CV65">
        <f t="shared" si="80"/>
        <v>0</v>
      </c>
      <c r="CW65">
        <f t="shared" si="81"/>
        <v>0</v>
      </c>
      <c r="CX65">
        <f t="shared" si="82"/>
        <v>0</v>
      </c>
      <c r="CY65">
        <f>S65*(BZ65/100)</f>
        <v>0</v>
      </c>
      <c r="CZ65">
        <f>S65*(CA65/100)</f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140</v>
      </c>
      <c r="DO65">
        <v>79</v>
      </c>
      <c r="DP65">
        <v>1.0469999999999999</v>
      </c>
      <c r="DQ65">
        <v>1.002</v>
      </c>
      <c r="DU65">
        <v>1007</v>
      </c>
      <c r="DV65" t="s">
        <v>106</v>
      </c>
      <c r="DW65" t="s">
        <v>106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65096039</v>
      </c>
      <c r="EF65">
        <v>30</v>
      </c>
      <c r="EG65" t="s">
        <v>18</v>
      </c>
      <c r="EH65">
        <v>0</v>
      </c>
      <c r="EI65" t="s">
        <v>3</v>
      </c>
      <c r="EJ65">
        <v>1</v>
      </c>
      <c r="EK65">
        <v>152</v>
      </c>
      <c r="EL65" t="s">
        <v>125</v>
      </c>
      <c r="EM65" t="s">
        <v>126</v>
      </c>
      <c r="EO65" t="s">
        <v>86</v>
      </c>
      <c r="EQ65">
        <v>0</v>
      </c>
      <c r="ER65">
        <v>736.36</v>
      </c>
      <c r="ES65">
        <v>736.36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83"/>
        <v>0</v>
      </c>
      <c r="FS65">
        <v>0</v>
      </c>
      <c r="FX65">
        <v>140</v>
      </c>
      <c r="FY65">
        <v>79</v>
      </c>
      <c r="GA65" t="s">
        <v>3</v>
      </c>
      <c r="GD65">
        <v>0</v>
      </c>
      <c r="GF65">
        <v>635219148</v>
      </c>
      <c r="GG65">
        <v>2</v>
      </c>
      <c r="GH65">
        <v>1</v>
      </c>
      <c r="GI65">
        <v>2</v>
      </c>
      <c r="GJ65">
        <v>0</v>
      </c>
      <c r="GK65">
        <f>ROUND(R65*(S12)/100,2)</f>
        <v>0</v>
      </c>
      <c r="GL65">
        <f t="shared" si="84"/>
        <v>0</v>
      </c>
      <c r="GM65">
        <f t="shared" si="57"/>
        <v>12955.39</v>
      </c>
      <c r="GN65">
        <f t="shared" si="58"/>
        <v>12955.39</v>
      </c>
      <c r="GO65">
        <f t="shared" si="59"/>
        <v>0</v>
      </c>
      <c r="GP65">
        <f t="shared" si="60"/>
        <v>0</v>
      </c>
      <c r="GR65">
        <v>0</v>
      </c>
      <c r="GS65">
        <v>3</v>
      </c>
      <c r="GT65">
        <v>0</v>
      </c>
      <c r="GU65" t="s">
        <v>3</v>
      </c>
      <c r="GV65">
        <f t="shared" si="85"/>
        <v>0</v>
      </c>
      <c r="GW65">
        <v>1</v>
      </c>
      <c r="GX65">
        <f t="shared" si="86"/>
        <v>0</v>
      </c>
      <c r="HA65">
        <v>0</v>
      </c>
      <c r="HB65">
        <v>0</v>
      </c>
      <c r="HC65">
        <f t="shared" si="87"/>
        <v>0</v>
      </c>
      <c r="HE65" t="s">
        <v>3</v>
      </c>
      <c r="HF65" t="s">
        <v>3</v>
      </c>
      <c r="HM65" t="s">
        <v>3</v>
      </c>
      <c r="HN65" t="s">
        <v>3</v>
      </c>
      <c r="HO65" t="s">
        <v>3</v>
      </c>
      <c r="HP65" t="s">
        <v>3</v>
      </c>
      <c r="HQ65" t="s">
        <v>3</v>
      </c>
      <c r="IK65">
        <v>0</v>
      </c>
    </row>
    <row r="66" spans="1:255" x14ac:dyDescent="0.2">
      <c r="A66" s="2">
        <v>17</v>
      </c>
      <c r="B66" s="2">
        <v>1</v>
      </c>
      <c r="C66" s="2">
        <f>ROW(SmtRes!A123)</f>
        <v>123</v>
      </c>
      <c r="D66" s="2">
        <f>ROW(EtalonRes!A123)</f>
        <v>123</v>
      </c>
      <c r="E66" s="2" t="s">
        <v>127</v>
      </c>
      <c r="F66" s="2" t="s">
        <v>128</v>
      </c>
      <c r="G66" s="2" t="s">
        <v>129</v>
      </c>
      <c r="H66" s="2" t="s">
        <v>113</v>
      </c>
      <c r="I66" s="2">
        <f>ROUND(13/100,9)</f>
        <v>0.13</v>
      </c>
      <c r="J66" s="2">
        <v>0</v>
      </c>
      <c r="K66" s="2">
        <f>ROUND(13/100,9)</f>
        <v>0.13</v>
      </c>
      <c r="L66" s="2"/>
      <c r="M66" s="2"/>
      <c r="N66" s="2"/>
      <c r="O66" s="2">
        <f t="shared" si="61"/>
        <v>2446.9699999999998</v>
      </c>
      <c r="P66" s="2">
        <f t="shared" si="62"/>
        <v>1283.82</v>
      </c>
      <c r="Q66" s="2">
        <f>(ROUND((ROUND((((ET66*1.25))*AV66*I66),2)*BB66),2)+ROUND((ROUND(((AE66-((EU66*1.25)))*AV66*I66),2)*BS66),2))</f>
        <v>148.01</v>
      </c>
      <c r="R66" s="2">
        <f t="shared" si="63"/>
        <v>11.56</v>
      </c>
      <c r="S66" s="2">
        <f t="shared" si="64"/>
        <v>1015.14</v>
      </c>
      <c r="T66" s="2">
        <f t="shared" si="65"/>
        <v>0</v>
      </c>
      <c r="U66" s="2">
        <f t="shared" si="66"/>
        <v>88.503999999999991</v>
      </c>
      <c r="V66" s="2">
        <f t="shared" si="67"/>
        <v>0</v>
      </c>
      <c r="W66" s="2">
        <f t="shared" si="68"/>
        <v>0</v>
      </c>
      <c r="X66" s="2">
        <f t="shared" si="69"/>
        <v>862.87</v>
      </c>
      <c r="Y66" s="2">
        <f t="shared" si="70"/>
        <v>710.6</v>
      </c>
      <c r="Z66" s="2"/>
      <c r="AA66" s="2">
        <v>65425122</v>
      </c>
      <c r="AB66" s="2">
        <f t="shared" si="71"/>
        <v>18822.8485</v>
      </c>
      <c r="AC66" s="2">
        <f t="shared" si="72"/>
        <v>9875.51</v>
      </c>
      <c r="AD66" s="2">
        <f>ROUND(((((ET66*1.25))-((EU66*1.25)))+AE66),6)</f>
        <v>1138.5625</v>
      </c>
      <c r="AE66" s="2">
        <f>ROUND(((EU66*1.25)),6)</f>
        <v>88.887500000000003</v>
      </c>
      <c r="AF66" s="2">
        <f>ROUND(((EV66*1.15)),6)</f>
        <v>7808.7759999999998</v>
      </c>
      <c r="AG66" s="2">
        <f t="shared" si="73"/>
        <v>0</v>
      </c>
      <c r="AH66" s="2">
        <f>((EW66*1.15))</f>
        <v>680.8</v>
      </c>
      <c r="AI66" s="2">
        <f>((EX66*1.25))</f>
        <v>0</v>
      </c>
      <c r="AJ66" s="2">
        <f t="shared" si="74"/>
        <v>0</v>
      </c>
      <c r="AK66" s="2">
        <v>17576.599999999999</v>
      </c>
      <c r="AL66" s="2">
        <v>9875.51</v>
      </c>
      <c r="AM66" s="2">
        <v>910.85</v>
      </c>
      <c r="AN66" s="2">
        <v>71.11</v>
      </c>
      <c r="AO66" s="2">
        <v>6790.24</v>
      </c>
      <c r="AP66" s="2">
        <v>0</v>
      </c>
      <c r="AQ66" s="2">
        <v>592</v>
      </c>
      <c r="AR66" s="2">
        <v>0</v>
      </c>
      <c r="AS66" s="2">
        <v>0</v>
      </c>
      <c r="AT66" s="2">
        <v>85</v>
      </c>
      <c r="AU66" s="2">
        <v>70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0</v>
      </c>
      <c r="BI66" s="2">
        <v>1</v>
      </c>
      <c r="BJ66" s="2" t="s">
        <v>130</v>
      </c>
      <c r="BK66" s="2"/>
      <c r="BL66" s="2"/>
      <c r="BM66" s="2">
        <v>47</v>
      </c>
      <c r="BN66" s="2">
        <v>0</v>
      </c>
      <c r="BO66" s="2" t="s">
        <v>3</v>
      </c>
      <c r="BP66" s="2">
        <v>0</v>
      </c>
      <c r="BQ66" s="2">
        <v>30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85</v>
      </c>
      <c r="CA66" s="2">
        <v>70</v>
      </c>
      <c r="CB66" s="2" t="s">
        <v>3</v>
      </c>
      <c r="CC66" s="2"/>
      <c r="CD66" s="2"/>
      <c r="CE66" s="2">
        <v>30</v>
      </c>
      <c r="CF66" s="2">
        <v>0</v>
      </c>
      <c r="CG66" s="2">
        <v>0</v>
      </c>
      <c r="CH66" s="2"/>
      <c r="CI66" s="2"/>
      <c r="CJ66" s="2"/>
      <c r="CK66" s="2"/>
      <c r="CL66" s="2"/>
      <c r="CM66" s="2">
        <v>0</v>
      </c>
      <c r="CN66" s="2" t="s">
        <v>85</v>
      </c>
      <c r="CO66" s="2">
        <v>0</v>
      </c>
      <c r="CP66" s="2">
        <f t="shared" si="75"/>
        <v>2446.9699999999998</v>
      </c>
      <c r="CQ66" s="2">
        <f t="shared" si="76"/>
        <v>9875.51</v>
      </c>
      <c r="CR66" s="2">
        <f>(ROUND((ROUND((((ET66*1.25))*AV66*1),2)*BB66),2)+ROUND((ROUND(((AE66-((EU66*1.25)))*AV66*1),2)*BS66),2))</f>
        <v>1138.56</v>
      </c>
      <c r="CS66" s="2">
        <f t="shared" si="77"/>
        <v>88.89</v>
      </c>
      <c r="CT66" s="2">
        <f t="shared" si="78"/>
        <v>7808.78</v>
      </c>
      <c r="CU66" s="2">
        <f t="shared" si="79"/>
        <v>0</v>
      </c>
      <c r="CV66" s="2">
        <f t="shared" si="80"/>
        <v>680.8</v>
      </c>
      <c r="CW66" s="2">
        <f t="shared" si="81"/>
        <v>0</v>
      </c>
      <c r="CX66" s="2">
        <f t="shared" si="82"/>
        <v>0</v>
      </c>
      <c r="CY66" s="2">
        <f>((S66*BZ66)/100)</f>
        <v>862.86899999999991</v>
      </c>
      <c r="CZ66" s="2">
        <f>((S66*CA66)/100)</f>
        <v>710.59800000000007</v>
      </c>
      <c r="DA66" s="2"/>
      <c r="DB66" s="2"/>
      <c r="DC66" s="2" t="s">
        <v>3</v>
      </c>
      <c r="DD66" s="2" t="s">
        <v>3</v>
      </c>
      <c r="DE66" s="2" t="s">
        <v>59</v>
      </c>
      <c r="DF66" s="2" t="s">
        <v>59</v>
      </c>
      <c r="DG66" s="2" t="s">
        <v>60</v>
      </c>
      <c r="DH66" s="2" t="s">
        <v>3</v>
      </c>
      <c r="DI66" s="2" t="s">
        <v>60</v>
      </c>
      <c r="DJ66" s="2" t="s">
        <v>59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1.0469999999999999</v>
      </c>
      <c r="DQ66" s="2">
        <v>1.022</v>
      </c>
      <c r="DR66" s="2"/>
      <c r="DS66" s="2"/>
      <c r="DT66" s="2"/>
      <c r="DU66" s="2">
        <v>1013</v>
      </c>
      <c r="DV66" s="2" t="s">
        <v>113</v>
      </c>
      <c r="DW66" s="2" t="s">
        <v>113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65095934</v>
      </c>
      <c r="EF66" s="2">
        <v>30</v>
      </c>
      <c r="EG66" s="2" t="s">
        <v>18</v>
      </c>
      <c r="EH66" s="2">
        <v>0</v>
      </c>
      <c r="EI66" s="2" t="s">
        <v>3</v>
      </c>
      <c r="EJ66" s="2">
        <v>1</v>
      </c>
      <c r="EK66" s="2">
        <v>47</v>
      </c>
      <c r="EL66" s="2" t="s">
        <v>115</v>
      </c>
      <c r="EM66" s="2" t="s">
        <v>116</v>
      </c>
      <c r="EN66" s="2"/>
      <c r="EO66" s="2" t="s">
        <v>86</v>
      </c>
      <c r="EP66" s="2"/>
      <c r="EQ66" s="2">
        <v>0</v>
      </c>
      <c r="ER66" s="2">
        <v>17576.599999999999</v>
      </c>
      <c r="ES66" s="2">
        <v>9875.51</v>
      </c>
      <c r="ET66" s="2">
        <v>910.85</v>
      </c>
      <c r="EU66" s="2">
        <v>71.11</v>
      </c>
      <c r="EV66" s="2">
        <v>6790.24</v>
      </c>
      <c r="EW66" s="2">
        <v>592</v>
      </c>
      <c r="EX66" s="2">
        <v>0</v>
      </c>
      <c r="EY66" s="2">
        <v>0</v>
      </c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83"/>
        <v>0</v>
      </c>
      <c r="FS66" s="2">
        <v>0</v>
      </c>
      <c r="FT66" s="2"/>
      <c r="FU66" s="2"/>
      <c r="FV66" s="2"/>
      <c r="FW66" s="2"/>
      <c r="FX66" s="2">
        <v>85</v>
      </c>
      <c r="FY66" s="2">
        <v>70</v>
      </c>
      <c r="FZ66" s="2"/>
      <c r="GA66" s="2" t="s">
        <v>3</v>
      </c>
      <c r="GB66" s="2"/>
      <c r="GC66" s="2"/>
      <c r="GD66" s="2">
        <v>0</v>
      </c>
      <c r="GE66" s="2"/>
      <c r="GF66" s="2">
        <v>-1596778332</v>
      </c>
      <c r="GG66" s="2">
        <v>2</v>
      </c>
      <c r="GH66" s="2">
        <v>1</v>
      </c>
      <c r="GI66" s="2">
        <v>-2</v>
      </c>
      <c r="GJ66" s="2">
        <v>0</v>
      </c>
      <c r="GK66" s="2">
        <f>ROUND(R66*(R12)/100,2)</f>
        <v>19.309999999999999</v>
      </c>
      <c r="GL66" s="2">
        <f t="shared" si="84"/>
        <v>0</v>
      </c>
      <c r="GM66" s="2">
        <f t="shared" si="57"/>
        <v>4039.75</v>
      </c>
      <c r="GN66" s="2">
        <f t="shared" si="58"/>
        <v>4039.75</v>
      </c>
      <c r="GO66" s="2">
        <f t="shared" si="59"/>
        <v>0</v>
      </c>
      <c r="GP66" s="2">
        <f t="shared" si="60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85"/>
        <v>0</v>
      </c>
      <c r="GW66" s="2">
        <v>1</v>
      </c>
      <c r="GX66" s="2">
        <f t="shared" si="86"/>
        <v>0</v>
      </c>
      <c r="GY66" s="2"/>
      <c r="GZ66" s="2"/>
      <c r="HA66" s="2">
        <v>0</v>
      </c>
      <c r="HB66" s="2">
        <v>0</v>
      </c>
      <c r="HC66" s="2">
        <f t="shared" si="87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3</v>
      </c>
      <c r="HO66" s="2" t="s">
        <v>3</v>
      </c>
      <c r="HP66" s="2" t="s">
        <v>3</v>
      </c>
      <c r="HQ66" s="2" t="s">
        <v>3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17</v>
      </c>
      <c r="B67">
        <v>1</v>
      </c>
      <c r="C67">
        <f>ROW(SmtRes!A140)</f>
        <v>140</v>
      </c>
      <c r="D67">
        <f>ROW(EtalonRes!A140)</f>
        <v>140</v>
      </c>
      <c r="E67" t="s">
        <v>127</v>
      </c>
      <c r="F67" t="s">
        <v>128</v>
      </c>
      <c r="G67" t="s">
        <v>129</v>
      </c>
      <c r="H67" t="s">
        <v>113</v>
      </c>
      <c r="I67">
        <f>ROUND(13/100,9)</f>
        <v>0.13</v>
      </c>
      <c r="J67">
        <v>0</v>
      </c>
      <c r="K67">
        <f>ROUND(13/100,9)</f>
        <v>0.13</v>
      </c>
      <c r="O67">
        <f t="shared" si="61"/>
        <v>39267.14</v>
      </c>
      <c r="P67">
        <f t="shared" si="62"/>
        <v>6848.95</v>
      </c>
      <c r="Q67">
        <f>(ROUND((ROUND((((ET67*1.25))*AV67*I67),2)*BB67),2)+ROUND((ROUND(((AE67-((EU67*1.25)))*AV67*I67),2)*BS67),2))</f>
        <v>1563.65</v>
      </c>
      <c r="R67">
        <f t="shared" si="63"/>
        <v>351.26</v>
      </c>
      <c r="S67">
        <f t="shared" si="64"/>
        <v>30854.54</v>
      </c>
      <c r="T67">
        <f t="shared" si="65"/>
        <v>0</v>
      </c>
      <c r="U67">
        <f t="shared" si="66"/>
        <v>92.663687999999993</v>
      </c>
      <c r="V67">
        <f t="shared" si="67"/>
        <v>0</v>
      </c>
      <c r="W67">
        <f t="shared" si="68"/>
        <v>0</v>
      </c>
      <c r="X67">
        <f t="shared" si="69"/>
        <v>21598.18</v>
      </c>
      <c r="Y67">
        <f t="shared" si="70"/>
        <v>12650.36</v>
      </c>
      <c r="AA67">
        <v>65425120</v>
      </c>
      <c r="AB67">
        <f t="shared" si="71"/>
        <v>18822.8485</v>
      </c>
      <c r="AC67">
        <f t="shared" si="72"/>
        <v>9875.51</v>
      </c>
      <c r="AD67">
        <f>ROUND(((((ET67*1.25))-((EU67*1.25)))+AE67),6)</f>
        <v>1138.5625</v>
      </c>
      <c r="AE67">
        <f>ROUND(((EU67*1.25)),6)</f>
        <v>88.887500000000003</v>
      </c>
      <c r="AF67">
        <f>ROUND(((EV67*1.15)),6)</f>
        <v>7808.7759999999998</v>
      </c>
      <c r="AG67">
        <f t="shared" si="73"/>
        <v>0</v>
      </c>
      <c r="AH67">
        <f>((EW67*1.15))</f>
        <v>680.8</v>
      </c>
      <c r="AI67">
        <f>((EX67*1.25))</f>
        <v>0</v>
      </c>
      <c r="AJ67">
        <f t="shared" si="74"/>
        <v>0</v>
      </c>
      <c r="AK67">
        <v>17576.599999999999</v>
      </c>
      <c r="AL67">
        <v>9875.51</v>
      </c>
      <c r="AM67">
        <v>910.85</v>
      </c>
      <c r="AN67">
        <v>71.11</v>
      </c>
      <c r="AO67">
        <v>6790.24</v>
      </c>
      <c r="AP67">
        <v>0</v>
      </c>
      <c r="AQ67">
        <v>592</v>
      </c>
      <c r="AR67">
        <v>0</v>
      </c>
      <c r="AS67">
        <v>0</v>
      </c>
      <c r="AT67">
        <v>70</v>
      </c>
      <c r="AU67">
        <v>41</v>
      </c>
      <c r="AV67">
        <v>1.0469999999999999</v>
      </c>
      <c r="AW67">
        <v>1.022</v>
      </c>
      <c r="AZ67">
        <v>1</v>
      </c>
      <c r="BA67">
        <v>29.03</v>
      </c>
      <c r="BB67">
        <v>10.09</v>
      </c>
      <c r="BC67">
        <v>5.22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1</v>
      </c>
      <c r="BJ67" t="s">
        <v>130</v>
      </c>
      <c r="BM67">
        <v>47</v>
      </c>
      <c r="BN67">
        <v>0</v>
      </c>
      <c r="BO67" t="s">
        <v>128</v>
      </c>
      <c r="BP67">
        <v>1</v>
      </c>
      <c r="BQ67">
        <v>30</v>
      </c>
      <c r="BR67">
        <v>0</v>
      </c>
      <c r="BS67">
        <v>29.03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70</v>
      </c>
      <c r="CA67">
        <v>41</v>
      </c>
      <c r="CB67" t="s">
        <v>3</v>
      </c>
      <c r="CE67">
        <v>30</v>
      </c>
      <c r="CF67">
        <v>0</v>
      </c>
      <c r="CG67">
        <v>0</v>
      </c>
      <c r="CM67">
        <v>0</v>
      </c>
      <c r="CN67" t="s">
        <v>85</v>
      </c>
      <c r="CO67">
        <v>0</v>
      </c>
      <c r="CP67">
        <f t="shared" si="75"/>
        <v>39267.14</v>
      </c>
      <c r="CQ67">
        <f t="shared" si="76"/>
        <v>52684.26</v>
      </c>
      <c r="CR67">
        <f>(ROUND((ROUND((((ET67*1.25))*AV67*1),2)*BB67),2)+ROUND((ROUND(((AE67-((EU67*1.25)))*AV67*1),2)*BS67),2))</f>
        <v>12027.99</v>
      </c>
      <c r="CS67">
        <f t="shared" si="77"/>
        <v>2701.82</v>
      </c>
      <c r="CT67">
        <f t="shared" si="78"/>
        <v>237343.18</v>
      </c>
      <c r="CU67">
        <f t="shared" si="79"/>
        <v>0</v>
      </c>
      <c r="CV67">
        <f t="shared" si="80"/>
        <v>712.79759999999987</v>
      </c>
      <c r="CW67">
        <f t="shared" si="81"/>
        <v>0</v>
      </c>
      <c r="CX67">
        <f t="shared" si="82"/>
        <v>0</v>
      </c>
      <c r="CY67">
        <f>S67*(BZ67/100)</f>
        <v>21598.178</v>
      </c>
      <c r="CZ67">
        <f>S67*(CA67/100)</f>
        <v>12650.3614</v>
      </c>
      <c r="DC67" t="s">
        <v>3</v>
      </c>
      <c r="DD67" t="s">
        <v>3</v>
      </c>
      <c r="DE67" t="s">
        <v>59</v>
      </c>
      <c r="DF67" t="s">
        <v>59</v>
      </c>
      <c r="DG67" t="s">
        <v>60</v>
      </c>
      <c r="DH67" t="s">
        <v>3</v>
      </c>
      <c r="DI67" t="s">
        <v>60</v>
      </c>
      <c r="DJ67" t="s">
        <v>59</v>
      </c>
      <c r="DK67" t="s">
        <v>3</v>
      </c>
      <c r="DL67" t="s">
        <v>3</v>
      </c>
      <c r="DM67" t="s">
        <v>3</v>
      </c>
      <c r="DN67">
        <v>85</v>
      </c>
      <c r="DO67">
        <v>70</v>
      </c>
      <c r="DP67">
        <v>1.0469999999999999</v>
      </c>
      <c r="DQ67">
        <v>1.022</v>
      </c>
      <c r="DU67">
        <v>1013</v>
      </c>
      <c r="DV67" t="s">
        <v>113</v>
      </c>
      <c r="DW67" t="s">
        <v>113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65095934</v>
      </c>
      <c r="EF67">
        <v>30</v>
      </c>
      <c r="EG67" t="s">
        <v>18</v>
      </c>
      <c r="EH67">
        <v>0</v>
      </c>
      <c r="EI67" t="s">
        <v>3</v>
      </c>
      <c r="EJ67">
        <v>1</v>
      </c>
      <c r="EK67">
        <v>47</v>
      </c>
      <c r="EL67" t="s">
        <v>115</v>
      </c>
      <c r="EM67" t="s">
        <v>116</v>
      </c>
      <c r="EO67" t="s">
        <v>86</v>
      </c>
      <c r="EQ67">
        <v>0</v>
      </c>
      <c r="ER67">
        <v>17576.599999999999</v>
      </c>
      <c r="ES67">
        <v>9875.51</v>
      </c>
      <c r="ET67">
        <v>910.85</v>
      </c>
      <c r="EU67">
        <v>71.11</v>
      </c>
      <c r="EV67">
        <v>6790.24</v>
      </c>
      <c r="EW67">
        <v>592</v>
      </c>
      <c r="EX67">
        <v>0</v>
      </c>
      <c r="EY67">
        <v>0</v>
      </c>
      <c r="FQ67">
        <v>0</v>
      </c>
      <c r="FR67">
        <f t="shared" si="83"/>
        <v>0</v>
      </c>
      <c r="FS67">
        <v>0</v>
      </c>
      <c r="FX67">
        <v>85</v>
      </c>
      <c r="FY67">
        <v>70</v>
      </c>
      <c r="GA67" t="s">
        <v>3</v>
      </c>
      <c r="GD67">
        <v>0</v>
      </c>
      <c r="GF67">
        <v>-1596778332</v>
      </c>
      <c r="GG67">
        <v>2</v>
      </c>
      <c r="GH67">
        <v>1</v>
      </c>
      <c r="GI67">
        <v>2</v>
      </c>
      <c r="GJ67">
        <v>0</v>
      </c>
      <c r="GK67">
        <f>ROUND(R67*(S12)/100,2)</f>
        <v>562.02</v>
      </c>
      <c r="GL67">
        <f t="shared" si="84"/>
        <v>0</v>
      </c>
      <c r="GM67">
        <f t="shared" si="57"/>
        <v>74077.7</v>
      </c>
      <c r="GN67">
        <f t="shared" si="58"/>
        <v>74077.7</v>
      </c>
      <c r="GO67">
        <f t="shared" si="59"/>
        <v>0</v>
      </c>
      <c r="GP67">
        <f t="shared" si="60"/>
        <v>0</v>
      </c>
      <c r="GR67">
        <v>0</v>
      </c>
      <c r="GS67">
        <v>3</v>
      </c>
      <c r="GT67">
        <v>0</v>
      </c>
      <c r="GU67" t="s">
        <v>3</v>
      </c>
      <c r="GV67">
        <f t="shared" si="85"/>
        <v>0</v>
      </c>
      <c r="GW67">
        <v>1</v>
      </c>
      <c r="GX67">
        <f t="shared" si="86"/>
        <v>0</v>
      </c>
      <c r="HA67">
        <v>0</v>
      </c>
      <c r="HB67">
        <v>0</v>
      </c>
      <c r="HC67">
        <f t="shared" si="87"/>
        <v>0</v>
      </c>
      <c r="HE67" t="s">
        <v>3</v>
      </c>
      <c r="HF67" t="s">
        <v>3</v>
      </c>
      <c r="HM67" t="s">
        <v>3</v>
      </c>
      <c r="HN67" t="s">
        <v>3</v>
      </c>
      <c r="HO67" t="s">
        <v>3</v>
      </c>
      <c r="HP67" t="s">
        <v>3</v>
      </c>
      <c r="HQ67" t="s">
        <v>3</v>
      </c>
      <c r="IK67">
        <v>0</v>
      </c>
    </row>
    <row r="68" spans="1:255" x14ac:dyDescent="0.2">
      <c r="A68" s="2">
        <v>18</v>
      </c>
      <c r="B68" s="2">
        <v>1</v>
      </c>
      <c r="C68" s="2">
        <v>122</v>
      </c>
      <c r="D68" s="2"/>
      <c r="E68" s="2" t="s">
        <v>131</v>
      </c>
      <c r="F68" s="2" t="s">
        <v>118</v>
      </c>
      <c r="G68" s="2" t="s">
        <v>119</v>
      </c>
      <c r="H68" s="2" t="s">
        <v>32</v>
      </c>
      <c r="I68" s="2">
        <f>I66*J68</f>
        <v>1.0659999999999998</v>
      </c>
      <c r="J68" s="2">
        <v>8.1999999999999993</v>
      </c>
      <c r="K68" s="2">
        <v>8.1999999999999993</v>
      </c>
      <c r="L68" s="2"/>
      <c r="M68" s="2"/>
      <c r="N68" s="2"/>
      <c r="O68" s="2">
        <f t="shared" si="61"/>
        <v>6132.07</v>
      </c>
      <c r="P68" s="2">
        <f t="shared" si="62"/>
        <v>6132.07</v>
      </c>
      <c r="Q68" s="2">
        <f>(ROUND((ROUND(((ET68)*AV68*I68),2)*BB68),2)+ROUND((ROUND(((AE68-(EU68))*AV68*I68),2)*BS68),2))</f>
        <v>0</v>
      </c>
      <c r="R68" s="2">
        <f t="shared" si="63"/>
        <v>0</v>
      </c>
      <c r="S68" s="2">
        <f t="shared" si="64"/>
        <v>0</v>
      </c>
      <c r="T68" s="2">
        <f t="shared" si="65"/>
        <v>0</v>
      </c>
      <c r="U68" s="2">
        <f t="shared" si="66"/>
        <v>0</v>
      </c>
      <c r="V68" s="2">
        <f t="shared" si="67"/>
        <v>0</v>
      </c>
      <c r="W68" s="2">
        <f t="shared" si="68"/>
        <v>0</v>
      </c>
      <c r="X68" s="2">
        <f t="shared" si="69"/>
        <v>0</v>
      </c>
      <c r="Y68" s="2">
        <f t="shared" si="70"/>
        <v>0</v>
      </c>
      <c r="Z68" s="2"/>
      <c r="AA68" s="2">
        <v>65425122</v>
      </c>
      <c r="AB68" s="2">
        <f t="shared" si="71"/>
        <v>5752.41</v>
      </c>
      <c r="AC68" s="2">
        <f t="shared" si="72"/>
        <v>5752.41</v>
      </c>
      <c r="AD68" s="2">
        <f>ROUND((((ET68)-(EU68))+AE68),6)</f>
        <v>0</v>
      </c>
      <c r="AE68" s="2">
        <f t="shared" ref="AE68:AF71" si="90">ROUND((EU68),6)</f>
        <v>0</v>
      </c>
      <c r="AF68" s="2">
        <f t="shared" si="90"/>
        <v>0</v>
      </c>
      <c r="AG68" s="2">
        <f t="shared" si="73"/>
        <v>0</v>
      </c>
      <c r="AH68" s="2">
        <f t="shared" ref="AH68:AI71" si="91">(EW68)</f>
        <v>0</v>
      </c>
      <c r="AI68" s="2">
        <f t="shared" si="91"/>
        <v>0</v>
      </c>
      <c r="AJ68" s="2">
        <f t="shared" si="74"/>
        <v>0</v>
      </c>
      <c r="AK68" s="2">
        <v>5752.41</v>
      </c>
      <c r="AL68" s="2">
        <v>5752.41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85</v>
      </c>
      <c r="AU68" s="2">
        <v>70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120</v>
      </c>
      <c r="BK68" s="2"/>
      <c r="BL68" s="2"/>
      <c r="BM68" s="2">
        <v>47</v>
      </c>
      <c r="BN68" s="2">
        <v>0</v>
      </c>
      <c r="BO68" s="2" t="s">
        <v>3</v>
      </c>
      <c r="BP68" s="2">
        <v>0</v>
      </c>
      <c r="BQ68" s="2">
        <v>30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85</v>
      </c>
      <c r="CA68" s="2">
        <v>70</v>
      </c>
      <c r="CB68" s="2" t="s">
        <v>3</v>
      </c>
      <c r="CC68" s="2"/>
      <c r="CD68" s="2"/>
      <c r="CE68" s="2">
        <v>30</v>
      </c>
      <c r="CF68" s="2">
        <v>0</v>
      </c>
      <c r="CG68" s="2">
        <v>0</v>
      </c>
      <c r="CH68" s="2"/>
      <c r="CI68" s="2"/>
      <c r="CJ68" s="2"/>
      <c r="CK68" s="2"/>
      <c r="CL68" s="2"/>
      <c r="CM68" s="2">
        <v>0</v>
      </c>
      <c r="CN68" s="2" t="s">
        <v>3</v>
      </c>
      <c r="CO68" s="2">
        <v>0</v>
      </c>
      <c r="CP68" s="2">
        <f t="shared" si="75"/>
        <v>6132.07</v>
      </c>
      <c r="CQ68" s="2">
        <f t="shared" si="76"/>
        <v>5752.41</v>
      </c>
      <c r="CR68" s="2">
        <f>(ROUND((ROUND(((ET68)*AV68*1),2)*BB68),2)+ROUND((ROUND(((AE68-(EU68))*AV68*1),2)*BS68),2))</f>
        <v>0</v>
      </c>
      <c r="CS68" s="2">
        <f t="shared" si="77"/>
        <v>0</v>
      </c>
      <c r="CT68" s="2">
        <f t="shared" si="78"/>
        <v>0</v>
      </c>
      <c r="CU68" s="2">
        <f t="shared" si="79"/>
        <v>0</v>
      </c>
      <c r="CV68" s="2">
        <f t="shared" si="80"/>
        <v>0</v>
      </c>
      <c r="CW68" s="2">
        <f t="shared" si="81"/>
        <v>0</v>
      </c>
      <c r="CX68" s="2">
        <f t="shared" si="82"/>
        <v>0</v>
      </c>
      <c r="CY68" s="2">
        <f>((S68*BZ68)/100)</f>
        <v>0</v>
      </c>
      <c r="CZ68" s="2">
        <f>((S68*CA68)/100)</f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1.0469999999999999</v>
      </c>
      <c r="DQ68" s="2">
        <v>1.022</v>
      </c>
      <c r="DR68" s="2"/>
      <c r="DS68" s="2"/>
      <c r="DT68" s="2"/>
      <c r="DU68" s="2">
        <v>1009</v>
      </c>
      <c r="DV68" s="2" t="s">
        <v>32</v>
      </c>
      <c r="DW68" s="2" t="s">
        <v>32</v>
      </c>
      <c r="DX68" s="2">
        <v>1000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65095934</v>
      </c>
      <c r="EF68" s="2">
        <v>30</v>
      </c>
      <c r="EG68" s="2" t="s">
        <v>18</v>
      </c>
      <c r="EH68" s="2">
        <v>0</v>
      </c>
      <c r="EI68" s="2" t="s">
        <v>3</v>
      </c>
      <c r="EJ68" s="2">
        <v>1</v>
      </c>
      <c r="EK68" s="2">
        <v>47</v>
      </c>
      <c r="EL68" s="2" t="s">
        <v>115</v>
      </c>
      <c r="EM68" s="2" t="s">
        <v>116</v>
      </c>
      <c r="EN68" s="2"/>
      <c r="EO68" s="2" t="s">
        <v>3</v>
      </c>
      <c r="EP68" s="2"/>
      <c r="EQ68" s="2">
        <v>0</v>
      </c>
      <c r="ER68" s="2">
        <v>5752.41</v>
      </c>
      <c r="ES68" s="2">
        <v>5752.41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83"/>
        <v>0</v>
      </c>
      <c r="FS68" s="2">
        <v>0</v>
      </c>
      <c r="FT68" s="2"/>
      <c r="FU68" s="2"/>
      <c r="FV68" s="2"/>
      <c r="FW68" s="2"/>
      <c r="FX68" s="2">
        <v>85</v>
      </c>
      <c r="FY68" s="2">
        <v>70</v>
      </c>
      <c r="FZ68" s="2"/>
      <c r="GA68" s="2" t="s">
        <v>3</v>
      </c>
      <c r="GB68" s="2"/>
      <c r="GC68" s="2"/>
      <c r="GD68" s="2">
        <v>0</v>
      </c>
      <c r="GE68" s="2"/>
      <c r="GF68" s="2">
        <v>-1744490498</v>
      </c>
      <c r="GG68" s="2">
        <v>2</v>
      </c>
      <c r="GH68" s="2">
        <v>1</v>
      </c>
      <c r="GI68" s="2">
        <v>-2</v>
      </c>
      <c r="GJ68" s="2">
        <v>0</v>
      </c>
      <c r="GK68" s="2">
        <f>ROUND(R68*(R12)/100,2)</f>
        <v>0</v>
      </c>
      <c r="GL68" s="2">
        <f t="shared" si="84"/>
        <v>0</v>
      </c>
      <c r="GM68" s="2">
        <f t="shared" si="57"/>
        <v>6132.07</v>
      </c>
      <c r="GN68" s="2">
        <f t="shared" si="58"/>
        <v>6132.07</v>
      </c>
      <c r="GO68" s="2">
        <f t="shared" si="59"/>
        <v>0</v>
      </c>
      <c r="GP68" s="2">
        <f t="shared" si="60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85"/>
        <v>0</v>
      </c>
      <c r="GW68" s="2">
        <v>1</v>
      </c>
      <c r="GX68" s="2">
        <f t="shared" si="86"/>
        <v>0</v>
      </c>
      <c r="GY68" s="2"/>
      <c r="GZ68" s="2"/>
      <c r="HA68" s="2">
        <v>0</v>
      </c>
      <c r="HB68" s="2">
        <v>0</v>
      </c>
      <c r="HC68" s="2">
        <f t="shared" si="87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3</v>
      </c>
      <c r="HO68" s="2" t="s">
        <v>3</v>
      </c>
      <c r="HP68" s="2" t="s">
        <v>3</v>
      </c>
      <c r="HQ68" s="2" t="s">
        <v>3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18</v>
      </c>
      <c r="B69">
        <v>1</v>
      </c>
      <c r="C69">
        <v>139</v>
      </c>
      <c r="E69" t="s">
        <v>131</v>
      </c>
      <c r="F69" t="s">
        <v>118</v>
      </c>
      <c r="G69" t="s">
        <v>119</v>
      </c>
      <c r="H69" t="s">
        <v>32</v>
      </c>
      <c r="I69">
        <f>I67*J69</f>
        <v>1.0659999999999998</v>
      </c>
      <c r="J69">
        <v>8.1999999999999993</v>
      </c>
      <c r="K69">
        <v>8.1999999999999993</v>
      </c>
      <c r="O69">
        <f t="shared" si="61"/>
        <v>59974.9</v>
      </c>
      <c r="P69">
        <f t="shared" si="62"/>
        <v>59974.9</v>
      </c>
      <c r="Q69">
        <f>(ROUND((ROUND(((ET69)*AV69*I69),2)*BB69),2)+ROUND((ROUND(((AE69-(EU69))*AV69*I69),2)*BS69),2))</f>
        <v>0</v>
      </c>
      <c r="R69">
        <f t="shared" si="63"/>
        <v>0</v>
      </c>
      <c r="S69">
        <f t="shared" si="64"/>
        <v>0</v>
      </c>
      <c r="T69">
        <f t="shared" si="65"/>
        <v>0</v>
      </c>
      <c r="U69">
        <f t="shared" si="66"/>
        <v>0</v>
      </c>
      <c r="V69">
        <f t="shared" si="67"/>
        <v>0</v>
      </c>
      <c r="W69">
        <f t="shared" si="68"/>
        <v>0</v>
      </c>
      <c r="X69">
        <f t="shared" si="69"/>
        <v>0</v>
      </c>
      <c r="Y69">
        <f t="shared" si="70"/>
        <v>0</v>
      </c>
      <c r="AA69">
        <v>65425120</v>
      </c>
      <c r="AB69">
        <f t="shared" si="71"/>
        <v>5752.41</v>
      </c>
      <c r="AC69">
        <f t="shared" si="72"/>
        <v>5752.41</v>
      </c>
      <c r="AD69">
        <f>ROUND((((ET69)-(EU69))+AE69),6)</f>
        <v>0</v>
      </c>
      <c r="AE69">
        <f t="shared" si="90"/>
        <v>0</v>
      </c>
      <c r="AF69">
        <f t="shared" si="90"/>
        <v>0</v>
      </c>
      <c r="AG69">
        <f t="shared" si="73"/>
        <v>0</v>
      </c>
      <c r="AH69">
        <f t="shared" si="91"/>
        <v>0</v>
      </c>
      <c r="AI69">
        <f t="shared" si="91"/>
        <v>0</v>
      </c>
      <c r="AJ69">
        <f t="shared" si="74"/>
        <v>0</v>
      </c>
      <c r="AK69">
        <v>5752.41</v>
      </c>
      <c r="AL69">
        <v>5752.41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1.022</v>
      </c>
      <c r="AZ69">
        <v>1</v>
      </c>
      <c r="BA69">
        <v>1</v>
      </c>
      <c r="BB69">
        <v>1</v>
      </c>
      <c r="BC69">
        <v>9.57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120</v>
      </c>
      <c r="BM69">
        <v>47</v>
      </c>
      <c r="BN69">
        <v>0</v>
      </c>
      <c r="BO69" t="s">
        <v>118</v>
      </c>
      <c r="BP69">
        <v>1</v>
      </c>
      <c r="BQ69">
        <v>30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B69" t="s">
        <v>3</v>
      </c>
      <c r="CE69">
        <v>30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75"/>
        <v>59974.9</v>
      </c>
      <c r="CQ69">
        <f t="shared" si="76"/>
        <v>56261.65</v>
      </c>
      <c r="CR69">
        <f>(ROUND((ROUND(((ET69)*AV69*1),2)*BB69),2)+ROUND((ROUND(((AE69-(EU69))*AV69*1),2)*BS69),2))</f>
        <v>0</v>
      </c>
      <c r="CS69">
        <f t="shared" si="77"/>
        <v>0</v>
      </c>
      <c r="CT69">
        <f t="shared" si="78"/>
        <v>0</v>
      </c>
      <c r="CU69">
        <f t="shared" si="79"/>
        <v>0</v>
      </c>
      <c r="CV69">
        <f t="shared" si="80"/>
        <v>0</v>
      </c>
      <c r="CW69">
        <f t="shared" si="81"/>
        <v>0</v>
      </c>
      <c r="CX69">
        <f t="shared" si="82"/>
        <v>0</v>
      </c>
      <c r="CY69">
        <f>S69*(BZ69/100)</f>
        <v>0</v>
      </c>
      <c r="CZ69">
        <f>S69*(CA69/100)</f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85</v>
      </c>
      <c r="DO69">
        <v>70</v>
      </c>
      <c r="DP69">
        <v>1.0469999999999999</v>
      </c>
      <c r="DQ69">
        <v>1.022</v>
      </c>
      <c r="DU69">
        <v>1009</v>
      </c>
      <c r="DV69" t="s">
        <v>32</v>
      </c>
      <c r="DW69" t="s">
        <v>32</v>
      </c>
      <c r="DX69">
        <v>1000</v>
      </c>
      <c r="DZ69" t="s">
        <v>3</v>
      </c>
      <c r="EA69" t="s">
        <v>3</v>
      </c>
      <c r="EB69" t="s">
        <v>3</v>
      </c>
      <c r="EC69" t="s">
        <v>3</v>
      </c>
      <c r="EE69">
        <v>65095934</v>
      </c>
      <c r="EF69">
        <v>30</v>
      </c>
      <c r="EG69" t="s">
        <v>18</v>
      </c>
      <c r="EH69">
        <v>0</v>
      </c>
      <c r="EI69" t="s">
        <v>3</v>
      </c>
      <c r="EJ69">
        <v>1</v>
      </c>
      <c r="EK69">
        <v>47</v>
      </c>
      <c r="EL69" t="s">
        <v>115</v>
      </c>
      <c r="EM69" t="s">
        <v>116</v>
      </c>
      <c r="EO69" t="s">
        <v>3</v>
      </c>
      <c r="EQ69">
        <v>0</v>
      </c>
      <c r="ER69">
        <v>5752.41</v>
      </c>
      <c r="ES69">
        <v>5752.41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83"/>
        <v>0</v>
      </c>
      <c r="FS69">
        <v>0</v>
      </c>
      <c r="FX69">
        <v>85</v>
      </c>
      <c r="FY69">
        <v>70</v>
      </c>
      <c r="GA69" t="s">
        <v>3</v>
      </c>
      <c r="GD69">
        <v>0</v>
      </c>
      <c r="GF69">
        <v>-1744490498</v>
      </c>
      <c r="GG69">
        <v>2</v>
      </c>
      <c r="GH69">
        <v>1</v>
      </c>
      <c r="GI69">
        <v>2</v>
      </c>
      <c r="GJ69">
        <v>0</v>
      </c>
      <c r="GK69">
        <f>ROUND(R69*(S12)/100,2)</f>
        <v>0</v>
      </c>
      <c r="GL69">
        <f t="shared" si="84"/>
        <v>0</v>
      </c>
      <c r="GM69">
        <f t="shared" si="57"/>
        <v>59974.9</v>
      </c>
      <c r="GN69">
        <f t="shared" si="58"/>
        <v>59974.9</v>
      </c>
      <c r="GO69">
        <f t="shared" si="59"/>
        <v>0</v>
      </c>
      <c r="GP69">
        <f t="shared" si="60"/>
        <v>0</v>
      </c>
      <c r="GR69">
        <v>0</v>
      </c>
      <c r="GS69">
        <v>3</v>
      </c>
      <c r="GT69">
        <v>0</v>
      </c>
      <c r="GU69" t="s">
        <v>3</v>
      </c>
      <c r="GV69">
        <f t="shared" si="85"/>
        <v>0</v>
      </c>
      <c r="GW69">
        <v>1</v>
      </c>
      <c r="GX69">
        <f t="shared" si="86"/>
        <v>0</v>
      </c>
      <c r="HA69">
        <v>0</v>
      </c>
      <c r="HB69">
        <v>0</v>
      </c>
      <c r="HC69">
        <f t="shared" si="87"/>
        <v>0</v>
      </c>
      <c r="HE69" t="s">
        <v>3</v>
      </c>
      <c r="HF69" t="s">
        <v>3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IK69">
        <v>0</v>
      </c>
    </row>
    <row r="70" spans="1:255" x14ac:dyDescent="0.2">
      <c r="A70" s="2">
        <v>18</v>
      </c>
      <c r="B70" s="2">
        <v>1</v>
      </c>
      <c r="C70" s="2">
        <v>121</v>
      </c>
      <c r="D70" s="2"/>
      <c r="E70" s="2" t="s">
        <v>132</v>
      </c>
      <c r="F70" s="2" t="s">
        <v>122</v>
      </c>
      <c r="G70" s="2" t="s">
        <v>123</v>
      </c>
      <c r="H70" s="2" t="s">
        <v>106</v>
      </c>
      <c r="I70" s="2">
        <f>I66*J70</f>
        <v>13.195</v>
      </c>
      <c r="J70" s="2">
        <v>101.5</v>
      </c>
      <c r="K70" s="2">
        <v>101.5</v>
      </c>
      <c r="L70" s="2"/>
      <c r="M70" s="2"/>
      <c r="N70" s="2"/>
      <c r="O70" s="2">
        <f t="shared" si="61"/>
        <v>9716.27</v>
      </c>
      <c r="P70" s="2">
        <f t="shared" si="62"/>
        <v>9716.27</v>
      </c>
      <c r="Q70" s="2">
        <f>(ROUND((ROUND(((ET70)*AV70*I70),2)*BB70),2)+ROUND((ROUND(((AE70-(EU70))*AV70*I70),2)*BS70),2))</f>
        <v>0</v>
      </c>
      <c r="R70" s="2">
        <f t="shared" si="63"/>
        <v>0</v>
      </c>
      <c r="S70" s="2">
        <f t="shared" si="64"/>
        <v>0</v>
      </c>
      <c r="T70" s="2">
        <f t="shared" si="65"/>
        <v>0</v>
      </c>
      <c r="U70" s="2">
        <f t="shared" si="66"/>
        <v>0</v>
      </c>
      <c r="V70" s="2">
        <f t="shared" si="67"/>
        <v>0</v>
      </c>
      <c r="W70" s="2">
        <f t="shared" si="68"/>
        <v>0</v>
      </c>
      <c r="X70" s="2">
        <f t="shared" si="69"/>
        <v>0</v>
      </c>
      <c r="Y70" s="2">
        <f t="shared" si="70"/>
        <v>0</v>
      </c>
      <c r="Z70" s="2"/>
      <c r="AA70" s="2">
        <v>65425122</v>
      </c>
      <c r="AB70" s="2">
        <f t="shared" si="71"/>
        <v>736.36</v>
      </c>
      <c r="AC70" s="2">
        <f t="shared" si="72"/>
        <v>736.36</v>
      </c>
      <c r="AD70" s="2">
        <f>ROUND((((ET70)-(EU70))+AE70),6)</f>
        <v>0</v>
      </c>
      <c r="AE70" s="2">
        <f t="shared" si="90"/>
        <v>0</v>
      </c>
      <c r="AF70" s="2">
        <f t="shared" si="90"/>
        <v>0</v>
      </c>
      <c r="AG70" s="2">
        <f t="shared" si="73"/>
        <v>0</v>
      </c>
      <c r="AH70" s="2">
        <f t="shared" si="91"/>
        <v>0</v>
      </c>
      <c r="AI70" s="2">
        <f t="shared" si="91"/>
        <v>0</v>
      </c>
      <c r="AJ70" s="2">
        <f t="shared" si="74"/>
        <v>0</v>
      </c>
      <c r="AK70" s="2">
        <v>736.36</v>
      </c>
      <c r="AL70" s="2">
        <v>736.36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140</v>
      </c>
      <c r="AU70" s="2">
        <v>79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3</v>
      </c>
      <c r="BI70" s="2">
        <v>1</v>
      </c>
      <c r="BJ70" s="2" t="s">
        <v>124</v>
      </c>
      <c r="BK70" s="2"/>
      <c r="BL70" s="2"/>
      <c r="BM70" s="2">
        <v>152</v>
      </c>
      <c r="BN70" s="2">
        <v>0</v>
      </c>
      <c r="BO70" s="2" t="s">
        <v>3</v>
      </c>
      <c r="BP70" s="2">
        <v>0</v>
      </c>
      <c r="BQ70" s="2">
        <v>30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140</v>
      </c>
      <c r="CA70" s="2">
        <v>79</v>
      </c>
      <c r="CB70" s="2" t="s">
        <v>3</v>
      </c>
      <c r="CC70" s="2"/>
      <c r="CD70" s="2"/>
      <c r="CE70" s="2">
        <v>30</v>
      </c>
      <c r="CF70" s="2">
        <v>0</v>
      </c>
      <c r="CG70" s="2">
        <v>0</v>
      </c>
      <c r="CH70" s="2"/>
      <c r="CI70" s="2"/>
      <c r="CJ70" s="2"/>
      <c r="CK70" s="2"/>
      <c r="CL70" s="2"/>
      <c r="CM70" s="2">
        <v>0</v>
      </c>
      <c r="CN70" s="2" t="s">
        <v>85</v>
      </c>
      <c r="CO70" s="2">
        <v>0</v>
      </c>
      <c r="CP70" s="2">
        <f t="shared" si="75"/>
        <v>9716.27</v>
      </c>
      <c r="CQ70" s="2">
        <f t="shared" si="76"/>
        <v>736.36</v>
      </c>
      <c r="CR70" s="2">
        <f>(ROUND((ROUND(((ET70)*AV70*1),2)*BB70),2)+ROUND((ROUND(((AE70-(EU70))*AV70*1),2)*BS70),2))</f>
        <v>0</v>
      </c>
      <c r="CS70" s="2">
        <f t="shared" si="77"/>
        <v>0</v>
      </c>
      <c r="CT70" s="2">
        <f t="shared" si="78"/>
        <v>0</v>
      </c>
      <c r="CU70" s="2">
        <f t="shared" si="79"/>
        <v>0</v>
      </c>
      <c r="CV70" s="2">
        <f t="shared" si="80"/>
        <v>0</v>
      </c>
      <c r="CW70" s="2">
        <f t="shared" si="81"/>
        <v>0</v>
      </c>
      <c r="CX70" s="2">
        <f t="shared" si="82"/>
        <v>0</v>
      </c>
      <c r="CY70" s="2">
        <f>((S70*BZ70)/100)</f>
        <v>0</v>
      </c>
      <c r="CZ70" s="2">
        <f>((S70*CA70)/100)</f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1.0469999999999999</v>
      </c>
      <c r="DQ70" s="2">
        <v>1.002</v>
      </c>
      <c r="DR70" s="2"/>
      <c r="DS70" s="2"/>
      <c r="DT70" s="2"/>
      <c r="DU70" s="2">
        <v>1007</v>
      </c>
      <c r="DV70" s="2" t="s">
        <v>106</v>
      </c>
      <c r="DW70" s="2" t="s">
        <v>106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65096039</v>
      </c>
      <c r="EF70" s="2">
        <v>30</v>
      </c>
      <c r="EG70" s="2" t="s">
        <v>18</v>
      </c>
      <c r="EH70" s="2">
        <v>0</v>
      </c>
      <c r="EI70" s="2" t="s">
        <v>3</v>
      </c>
      <c r="EJ70" s="2">
        <v>1</v>
      </c>
      <c r="EK70" s="2">
        <v>152</v>
      </c>
      <c r="EL70" s="2" t="s">
        <v>125</v>
      </c>
      <c r="EM70" s="2" t="s">
        <v>126</v>
      </c>
      <c r="EN70" s="2"/>
      <c r="EO70" s="2" t="s">
        <v>86</v>
      </c>
      <c r="EP70" s="2"/>
      <c r="EQ70" s="2">
        <v>0</v>
      </c>
      <c r="ER70" s="2">
        <v>736.36</v>
      </c>
      <c r="ES70" s="2">
        <v>736.36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83"/>
        <v>0</v>
      </c>
      <c r="FS70" s="2">
        <v>0</v>
      </c>
      <c r="FT70" s="2"/>
      <c r="FU70" s="2"/>
      <c r="FV70" s="2"/>
      <c r="FW70" s="2"/>
      <c r="FX70" s="2">
        <v>140</v>
      </c>
      <c r="FY70" s="2">
        <v>79</v>
      </c>
      <c r="FZ70" s="2"/>
      <c r="GA70" s="2" t="s">
        <v>3</v>
      </c>
      <c r="GB70" s="2"/>
      <c r="GC70" s="2"/>
      <c r="GD70" s="2">
        <v>0</v>
      </c>
      <c r="GE70" s="2"/>
      <c r="GF70" s="2">
        <v>635219148</v>
      </c>
      <c r="GG70" s="2">
        <v>2</v>
      </c>
      <c r="GH70" s="2">
        <v>1</v>
      </c>
      <c r="GI70" s="2">
        <v>-2</v>
      </c>
      <c r="GJ70" s="2">
        <v>0</v>
      </c>
      <c r="GK70" s="2">
        <f>ROUND(R70*(R12)/100,2)</f>
        <v>0</v>
      </c>
      <c r="GL70" s="2">
        <f t="shared" si="84"/>
        <v>0</v>
      </c>
      <c r="GM70" s="2">
        <f t="shared" si="57"/>
        <v>9716.27</v>
      </c>
      <c r="GN70" s="2">
        <f t="shared" si="58"/>
        <v>9716.27</v>
      </c>
      <c r="GO70" s="2">
        <f t="shared" si="59"/>
        <v>0</v>
      </c>
      <c r="GP70" s="2">
        <f t="shared" si="6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85"/>
        <v>0</v>
      </c>
      <c r="GW70" s="2">
        <v>1</v>
      </c>
      <c r="GX70" s="2">
        <f t="shared" si="86"/>
        <v>0</v>
      </c>
      <c r="GY70" s="2"/>
      <c r="GZ70" s="2"/>
      <c r="HA70" s="2">
        <v>0</v>
      </c>
      <c r="HB70" s="2">
        <v>0</v>
      </c>
      <c r="HC70" s="2">
        <f t="shared" si="87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3</v>
      </c>
      <c r="HO70" s="2" t="s">
        <v>3</v>
      </c>
      <c r="HP70" s="2" t="s">
        <v>3</v>
      </c>
      <c r="HQ70" s="2" t="s">
        <v>3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18</v>
      </c>
      <c r="B71">
        <v>1</v>
      </c>
      <c r="C71">
        <v>138</v>
      </c>
      <c r="E71" t="s">
        <v>132</v>
      </c>
      <c r="F71" t="s">
        <v>122</v>
      </c>
      <c r="G71" t="s">
        <v>123</v>
      </c>
      <c r="H71" t="s">
        <v>106</v>
      </c>
      <c r="I71">
        <f>I67*J71</f>
        <v>13.195</v>
      </c>
      <c r="J71">
        <v>101.5</v>
      </c>
      <c r="K71">
        <v>101.5</v>
      </c>
      <c r="O71">
        <f t="shared" si="61"/>
        <v>79443.31</v>
      </c>
      <c r="P71">
        <f t="shared" si="62"/>
        <v>79443.31</v>
      </c>
      <c r="Q71">
        <f>(ROUND((ROUND(((ET71)*AV71*I71),2)*BB71),2)+ROUND((ROUND(((AE71-(EU71))*AV71*I71),2)*BS71),2))</f>
        <v>0</v>
      </c>
      <c r="R71">
        <f t="shared" si="63"/>
        <v>0</v>
      </c>
      <c r="S71">
        <f t="shared" si="64"/>
        <v>0</v>
      </c>
      <c r="T71">
        <f t="shared" si="65"/>
        <v>0</v>
      </c>
      <c r="U71">
        <f t="shared" si="66"/>
        <v>0</v>
      </c>
      <c r="V71">
        <f t="shared" si="67"/>
        <v>0</v>
      </c>
      <c r="W71">
        <f t="shared" si="68"/>
        <v>0</v>
      </c>
      <c r="X71">
        <f t="shared" si="69"/>
        <v>0</v>
      </c>
      <c r="Y71">
        <f t="shared" si="70"/>
        <v>0</v>
      </c>
      <c r="AA71">
        <v>65425120</v>
      </c>
      <c r="AB71">
        <f t="shared" si="71"/>
        <v>736.36</v>
      </c>
      <c r="AC71">
        <f t="shared" si="72"/>
        <v>736.36</v>
      </c>
      <c r="AD71">
        <f>ROUND((((ET71)-(EU71))+AE71),6)</f>
        <v>0</v>
      </c>
      <c r="AE71">
        <f t="shared" si="90"/>
        <v>0</v>
      </c>
      <c r="AF71">
        <f t="shared" si="90"/>
        <v>0</v>
      </c>
      <c r="AG71">
        <f t="shared" si="73"/>
        <v>0</v>
      </c>
      <c r="AH71">
        <f t="shared" si="91"/>
        <v>0</v>
      </c>
      <c r="AI71">
        <f t="shared" si="91"/>
        <v>0</v>
      </c>
      <c r="AJ71">
        <f t="shared" si="74"/>
        <v>0</v>
      </c>
      <c r="AK71">
        <v>736.36</v>
      </c>
      <c r="AL71">
        <v>736.36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1</v>
      </c>
      <c r="AW71">
        <v>1.002</v>
      </c>
      <c r="AZ71">
        <v>1</v>
      </c>
      <c r="BA71">
        <v>1</v>
      </c>
      <c r="BB71">
        <v>1</v>
      </c>
      <c r="BC71">
        <v>8.16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124</v>
      </c>
      <c r="BM71">
        <v>152</v>
      </c>
      <c r="BN71">
        <v>0</v>
      </c>
      <c r="BO71" t="s">
        <v>122</v>
      </c>
      <c r="BP71">
        <v>1</v>
      </c>
      <c r="BQ71">
        <v>30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0</v>
      </c>
      <c r="CA71">
        <v>0</v>
      </c>
      <c r="CB71" t="s">
        <v>3</v>
      </c>
      <c r="CE71">
        <v>30</v>
      </c>
      <c r="CF71">
        <v>0</v>
      </c>
      <c r="CG71">
        <v>0</v>
      </c>
      <c r="CM71">
        <v>0</v>
      </c>
      <c r="CN71" t="s">
        <v>85</v>
      </c>
      <c r="CO71">
        <v>0</v>
      </c>
      <c r="CP71">
        <f t="shared" si="75"/>
        <v>79443.31</v>
      </c>
      <c r="CQ71">
        <f t="shared" si="76"/>
        <v>6020.69</v>
      </c>
      <c r="CR71">
        <f>(ROUND((ROUND(((ET71)*AV71*1),2)*BB71),2)+ROUND((ROUND(((AE71-(EU71))*AV71*1),2)*BS71),2))</f>
        <v>0</v>
      </c>
      <c r="CS71">
        <f t="shared" si="77"/>
        <v>0</v>
      </c>
      <c r="CT71">
        <f t="shared" si="78"/>
        <v>0</v>
      </c>
      <c r="CU71">
        <f t="shared" si="79"/>
        <v>0</v>
      </c>
      <c r="CV71">
        <f t="shared" si="80"/>
        <v>0</v>
      </c>
      <c r="CW71">
        <f t="shared" si="81"/>
        <v>0</v>
      </c>
      <c r="CX71">
        <f t="shared" si="82"/>
        <v>0</v>
      </c>
      <c r="CY71">
        <f>S71*(BZ71/100)</f>
        <v>0</v>
      </c>
      <c r="CZ71">
        <f>S71*(CA71/100)</f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140</v>
      </c>
      <c r="DO71">
        <v>79</v>
      </c>
      <c r="DP71">
        <v>1.0469999999999999</v>
      </c>
      <c r="DQ71">
        <v>1.002</v>
      </c>
      <c r="DU71">
        <v>1007</v>
      </c>
      <c r="DV71" t="s">
        <v>106</v>
      </c>
      <c r="DW71" t="s">
        <v>106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65096039</v>
      </c>
      <c r="EF71">
        <v>30</v>
      </c>
      <c r="EG71" t="s">
        <v>18</v>
      </c>
      <c r="EH71">
        <v>0</v>
      </c>
      <c r="EI71" t="s">
        <v>3</v>
      </c>
      <c r="EJ71">
        <v>1</v>
      </c>
      <c r="EK71">
        <v>152</v>
      </c>
      <c r="EL71" t="s">
        <v>125</v>
      </c>
      <c r="EM71" t="s">
        <v>126</v>
      </c>
      <c r="EO71" t="s">
        <v>86</v>
      </c>
      <c r="EQ71">
        <v>0</v>
      </c>
      <c r="ER71">
        <v>736.36</v>
      </c>
      <c r="ES71">
        <v>736.36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83"/>
        <v>0</v>
      </c>
      <c r="FS71">
        <v>0</v>
      </c>
      <c r="FX71">
        <v>140</v>
      </c>
      <c r="FY71">
        <v>79</v>
      </c>
      <c r="GA71" t="s">
        <v>3</v>
      </c>
      <c r="GD71">
        <v>0</v>
      </c>
      <c r="GF71">
        <v>635219148</v>
      </c>
      <c r="GG71">
        <v>2</v>
      </c>
      <c r="GH71">
        <v>1</v>
      </c>
      <c r="GI71">
        <v>2</v>
      </c>
      <c r="GJ71">
        <v>0</v>
      </c>
      <c r="GK71">
        <f>ROUND(R71*(S12)/100,2)</f>
        <v>0</v>
      </c>
      <c r="GL71">
        <f t="shared" si="84"/>
        <v>0</v>
      </c>
      <c r="GM71">
        <f t="shared" si="57"/>
        <v>79443.31</v>
      </c>
      <c r="GN71">
        <f t="shared" si="58"/>
        <v>79443.31</v>
      </c>
      <c r="GO71">
        <f t="shared" si="59"/>
        <v>0</v>
      </c>
      <c r="GP71">
        <f t="shared" si="60"/>
        <v>0</v>
      </c>
      <c r="GR71">
        <v>0</v>
      </c>
      <c r="GS71">
        <v>3</v>
      </c>
      <c r="GT71">
        <v>0</v>
      </c>
      <c r="GU71" t="s">
        <v>3</v>
      </c>
      <c r="GV71">
        <f t="shared" si="85"/>
        <v>0</v>
      </c>
      <c r="GW71">
        <v>1</v>
      </c>
      <c r="GX71">
        <f t="shared" si="86"/>
        <v>0</v>
      </c>
      <c r="HA71">
        <v>0</v>
      </c>
      <c r="HB71">
        <v>0</v>
      </c>
      <c r="HC71">
        <f t="shared" si="87"/>
        <v>0</v>
      </c>
      <c r="HE71" t="s">
        <v>3</v>
      </c>
      <c r="HF71" t="s">
        <v>3</v>
      </c>
      <c r="HM71" t="s">
        <v>3</v>
      </c>
      <c r="HN71" t="s">
        <v>3</v>
      </c>
      <c r="HO71" t="s">
        <v>3</v>
      </c>
      <c r="HP71" t="s">
        <v>3</v>
      </c>
      <c r="HQ71" t="s">
        <v>3</v>
      </c>
      <c r="IK71">
        <v>0</v>
      </c>
    </row>
    <row r="72" spans="1:255" x14ac:dyDescent="0.2">
      <c r="A72" s="2">
        <v>17</v>
      </c>
      <c r="B72" s="2">
        <v>1</v>
      </c>
      <c r="C72" s="2">
        <f>ROW(SmtRes!A145)</f>
        <v>145</v>
      </c>
      <c r="D72" s="2">
        <f>ROW(EtalonRes!A145)</f>
        <v>145</v>
      </c>
      <c r="E72" s="2" t="s">
        <v>133</v>
      </c>
      <c r="F72" s="2" t="s">
        <v>134</v>
      </c>
      <c r="G72" s="2" t="s">
        <v>135</v>
      </c>
      <c r="H72" s="2" t="s">
        <v>136</v>
      </c>
      <c r="I72" s="2">
        <v>66.12</v>
      </c>
      <c r="J72" s="2">
        <v>0</v>
      </c>
      <c r="K72" s="2">
        <v>66.12</v>
      </c>
      <c r="L72" s="2"/>
      <c r="M72" s="2"/>
      <c r="N72" s="2"/>
      <c r="O72" s="2">
        <f t="shared" si="61"/>
        <v>11342.56</v>
      </c>
      <c r="P72" s="2">
        <f t="shared" si="62"/>
        <v>7784.31</v>
      </c>
      <c r="Q72" s="2">
        <f>(ROUND((ROUND((((ET72*1.25))*AV72*I72),2)*BB72),2)+ROUND((ROUND(((AE72-((EU72*1.25)))*AV72*I72),2)*BS72),2))</f>
        <v>984.36</v>
      </c>
      <c r="R72" s="2">
        <f t="shared" si="63"/>
        <v>314.89999999999998</v>
      </c>
      <c r="S72" s="2">
        <f t="shared" si="64"/>
        <v>2573.89</v>
      </c>
      <c r="T72" s="2">
        <f t="shared" si="65"/>
        <v>0</v>
      </c>
      <c r="U72" s="2">
        <f t="shared" si="66"/>
        <v>227.35362000000001</v>
      </c>
      <c r="V72" s="2">
        <f t="shared" si="67"/>
        <v>0</v>
      </c>
      <c r="W72" s="2">
        <f t="shared" si="68"/>
        <v>0</v>
      </c>
      <c r="X72" s="2">
        <f t="shared" si="69"/>
        <v>2676.85</v>
      </c>
      <c r="Y72" s="2">
        <f t="shared" si="70"/>
        <v>1801.72</v>
      </c>
      <c r="Z72" s="2"/>
      <c r="AA72" s="2">
        <v>65425122</v>
      </c>
      <c r="AB72" s="2">
        <f t="shared" si="71"/>
        <v>171.54499999999999</v>
      </c>
      <c r="AC72" s="2">
        <f t="shared" si="72"/>
        <v>117.73</v>
      </c>
      <c r="AD72" s="2">
        <f>ROUND(((((ET72*1.25))-((EU72*1.25)))+AE72),6)</f>
        <v>14.887499999999999</v>
      </c>
      <c r="AE72" s="2">
        <f>ROUND(((EU72*1.25)),6)</f>
        <v>4.7625000000000002</v>
      </c>
      <c r="AF72" s="2">
        <f>ROUND(((EV72*1.15)),6)</f>
        <v>38.927500000000002</v>
      </c>
      <c r="AG72" s="2">
        <f t="shared" si="73"/>
        <v>0</v>
      </c>
      <c r="AH72" s="2">
        <f>((EW72*1.15))</f>
        <v>3.4384999999999999</v>
      </c>
      <c r="AI72" s="2">
        <f>((EX72*1.25))</f>
        <v>0</v>
      </c>
      <c r="AJ72" s="2">
        <f t="shared" si="74"/>
        <v>0</v>
      </c>
      <c r="AK72" s="2">
        <v>163.49</v>
      </c>
      <c r="AL72" s="2">
        <v>117.73</v>
      </c>
      <c r="AM72" s="2">
        <v>11.91</v>
      </c>
      <c r="AN72" s="2">
        <v>3.81</v>
      </c>
      <c r="AO72" s="2">
        <v>33.85</v>
      </c>
      <c r="AP72" s="2">
        <v>0</v>
      </c>
      <c r="AQ72" s="2">
        <v>2.99</v>
      </c>
      <c r="AR72" s="2">
        <v>0</v>
      </c>
      <c r="AS72" s="2">
        <v>0</v>
      </c>
      <c r="AT72" s="2">
        <v>104</v>
      </c>
      <c r="AU72" s="2">
        <v>70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1</v>
      </c>
      <c r="BJ72" s="2" t="s">
        <v>137</v>
      </c>
      <c r="BK72" s="2"/>
      <c r="BL72" s="2"/>
      <c r="BM72" s="2">
        <v>88</v>
      </c>
      <c r="BN72" s="2">
        <v>0</v>
      </c>
      <c r="BO72" s="2" t="s">
        <v>3</v>
      </c>
      <c r="BP72" s="2">
        <v>0</v>
      </c>
      <c r="BQ72" s="2">
        <v>30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104</v>
      </c>
      <c r="CA72" s="2">
        <v>70</v>
      </c>
      <c r="CB72" s="2" t="s">
        <v>3</v>
      </c>
      <c r="CC72" s="2"/>
      <c r="CD72" s="2"/>
      <c r="CE72" s="2">
        <v>30</v>
      </c>
      <c r="CF72" s="2">
        <v>0</v>
      </c>
      <c r="CG72" s="2">
        <v>0</v>
      </c>
      <c r="CH72" s="2"/>
      <c r="CI72" s="2"/>
      <c r="CJ72" s="2"/>
      <c r="CK72" s="2"/>
      <c r="CL72" s="2"/>
      <c r="CM72" s="2">
        <v>0</v>
      </c>
      <c r="CN72" s="2" t="s">
        <v>85</v>
      </c>
      <c r="CO72" s="2">
        <v>0</v>
      </c>
      <c r="CP72" s="2">
        <f t="shared" si="75"/>
        <v>11342.56</v>
      </c>
      <c r="CQ72" s="2">
        <f t="shared" si="76"/>
        <v>117.73</v>
      </c>
      <c r="CR72" s="2">
        <f>(ROUND((ROUND((((ET72*1.25))*AV72*1),2)*BB72),2)+ROUND((ROUND(((AE72-((EU72*1.25)))*AV72*1),2)*BS72),2))</f>
        <v>14.89</v>
      </c>
      <c r="CS72" s="2">
        <f t="shared" si="77"/>
        <v>4.76</v>
      </c>
      <c r="CT72" s="2">
        <f t="shared" si="78"/>
        <v>38.93</v>
      </c>
      <c r="CU72" s="2">
        <f t="shared" si="79"/>
        <v>0</v>
      </c>
      <c r="CV72" s="2">
        <f t="shared" si="80"/>
        <v>3.4384999999999999</v>
      </c>
      <c r="CW72" s="2">
        <f t="shared" si="81"/>
        <v>0</v>
      </c>
      <c r="CX72" s="2">
        <f t="shared" si="82"/>
        <v>0</v>
      </c>
      <c r="CY72" s="2">
        <f>((S72*BZ72)/100)</f>
        <v>2676.8456000000001</v>
      </c>
      <c r="CZ72" s="2">
        <f>((S72*CA72)/100)</f>
        <v>1801.723</v>
      </c>
      <c r="DA72" s="2"/>
      <c r="DB72" s="2"/>
      <c r="DC72" s="2" t="s">
        <v>3</v>
      </c>
      <c r="DD72" s="2" t="s">
        <v>3</v>
      </c>
      <c r="DE72" s="2" t="s">
        <v>59</v>
      </c>
      <c r="DF72" s="2" t="s">
        <v>59</v>
      </c>
      <c r="DG72" s="2" t="s">
        <v>60</v>
      </c>
      <c r="DH72" s="2" t="s">
        <v>3</v>
      </c>
      <c r="DI72" s="2" t="s">
        <v>60</v>
      </c>
      <c r="DJ72" s="2" t="s">
        <v>59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1.0469999999999999</v>
      </c>
      <c r="DQ72" s="2">
        <v>1</v>
      </c>
      <c r="DR72" s="2"/>
      <c r="DS72" s="2"/>
      <c r="DT72" s="2"/>
      <c r="DU72" s="2">
        <v>1013</v>
      </c>
      <c r="DV72" s="2" t="s">
        <v>136</v>
      </c>
      <c r="DW72" s="2" t="s">
        <v>136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65095975</v>
      </c>
      <c r="EF72" s="2">
        <v>30</v>
      </c>
      <c r="EG72" s="2" t="s">
        <v>18</v>
      </c>
      <c r="EH72" s="2">
        <v>0</v>
      </c>
      <c r="EI72" s="2" t="s">
        <v>3</v>
      </c>
      <c r="EJ72" s="2">
        <v>1</v>
      </c>
      <c r="EK72" s="2">
        <v>88</v>
      </c>
      <c r="EL72" s="2" t="s">
        <v>138</v>
      </c>
      <c r="EM72" s="2" t="s">
        <v>139</v>
      </c>
      <c r="EN72" s="2"/>
      <c r="EO72" s="2" t="s">
        <v>86</v>
      </c>
      <c r="EP72" s="2"/>
      <c r="EQ72" s="2">
        <v>0</v>
      </c>
      <c r="ER72" s="2">
        <v>163.49</v>
      </c>
      <c r="ES72" s="2">
        <v>117.73</v>
      </c>
      <c r="ET72" s="2">
        <v>11.91</v>
      </c>
      <c r="EU72" s="2">
        <v>3.81</v>
      </c>
      <c r="EV72" s="2">
        <v>33.85</v>
      </c>
      <c r="EW72" s="2">
        <v>2.99</v>
      </c>
      <c r="EX72" s="2">
        <v>0</v>
      </c>
      <c r="EY72" s="2">
        <v>0</v>
      </c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83"/>
        <v>0</v>
      </c>
      <c r="FS72" s="2">
        <v>0</v>
      </c>
      <c r="FT72" s="2"/>
      <c r="FU72" s="2"/>
      <c r="FV72" s="2"/>
      <c r="FW72" s="2"/>
      <c r="FX72" s="2">
        <v>104</v>
      </c>
      <c r="FY72" s="2">
        <v>70</v>
      </c>
      <c r="FZ72" s="2"/>
      <c r="GA72" s="2" t="s">
        <v>3</v>
      </c>
      <c r="GB72" s="2"/>
      <c r="GC72" s="2"/>
      <c r="GD72" s="2">
        <v>0</v>
      </c>
      <c r="GE72" s="2"/>
      <c r="GF72" s="2">
        <v>1233017683</v>
      </c>
      <c r="GG72" s="2">
        <v>2</v>
      </c>
      <c r="GH72" s="2">
        <v>1</v>
      </c>
      <c r="GI72" s="2">
        <v>-2</v>
      </c>
      <c r="GJ72" s="2">
        <v>0</v>
      </c>
      <c r="GK72" s="2">
        <f>ROUND(R72*(R12)/100,2)</f>
        <v>525.88</v>
      </c>
      <c r="GL72" s="2">
        <f t="shared" si="84"/>
        <v>0</v>
      </c>
      <c r="GM72" s="2">
        <f t="shared" si="57"/>
        <v>16347.01</v>
      </c>
      <c r="GN72" s="2">
        <f t="shared" si="58"/>
        <v>16347.01</v>
      </c>
      <c r="GO72" s="2">
        <f t="shared" si="59"/>
        <v>0</v>
      </c>
      <c r="GP72" s="2">
        <f t="shared" si="6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85"/>
        <v>0</v>
      </c>
      <c r="GW72" s="2">
        <v>1</v>
      </c>
      <c r="GX72" s="2">
        <f t="shared" si="86"/>
        <v>0</v>
      </c>
      <c r="GY72" s="2"/>
      <c r="GZ72" s="2"/>
      <c r="HA72" s="2">
        <v>0</v>
      </c>
      <c r="HB72" s="2">
        <v>0</v>
      </c>
      <c r="HC72" s="2">
        <f t="shared" si="87"/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3</v>
      </c>
      <c r="HO72" s="2" t="s">
        <v>3</v>
      </c>
      <c r="HP72" s="2" t="s">
        <v>3</v>
      </c>
      <c r="HQ72" s="2" t="s">
        <v>3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17</v>
      </c>
      <c r="B73">
        <v>1</v>
      </c>
      <c r="C73">
        <f>ROW(SmtRes!A150)</f>
        <v>150</v>
      </c>
      <c r="D73">
        <f>ROW(EtalonRes!A150)</f>
        <v>150</v>
      </c>
      <c r="E73" t="s">
        <v>133</v>
      </c>
      <c r="F73" t="s">
        <v>134</v>
      </c>
      <c r="G73" t="s">
        <v>135</v>
      </c>
      <c r="H73" t="s">
        <v>136</v>
      </c>
      <c r="I73">
        <v>66.12</v>
      </c>
      <c r="J73">
        <v>0</v>
      </c>
      <c r="K73">
        <v>66.12</v>
      </c>
      <c r="O73">
        <f t="shared" si="61"/>
        <v>147638.93</v>
      </c>
      <c r="P73">
        <f t="shared" si="62"/>
        <v>53556.05</v>
      </c>
      <c r="Q73">
        <f>(ROUND((ROUND((((ET73*1.25))*AV73*I73),2)*BB73),2)+ROUND((ROUND(((AE73-((EU73*1.25)))*AV73*I73),2)*BS73),2))</f>
        <v>15851.09</v>
      </c>
      <c r="R73">
        <f t="shared" si="63"/>
        <v>9571.19</v>
      </c>
      <c r="S73">
        <f t="shared" si="64"/>
        <v>78231.789999999994</v>
      </c>
      <c r="T73">
        <f t="shared" si="65"/>
        <v>0</v>
      </c>
      <c r="U73">
        <f t="shared" si="66"/>
        <v>238.03924014</v>
      </c>
      <c r="V73">
        <f t="shared" si="67"/>
        <v>0</v>
      </c>
      <c r="W73">
        <f t="shared" si="68"/>
        <v>0</v>
      </c>
      <c r="X73">
        <f t="shared" si="69"/>
        <v>68061.66</v>
      </c>
      <c r="Y73">
        <f t="shared" si="70"/>
        <v>32075.03</v>
      </c>
      <c r="AA73">
        <v>65425120</v>
      </c>
      <c r="AB73">
        <f t="shared" si="71"/>
        <v>171.54499999999999</v>
      </c>
      <c r="AC73">
        <f t="shared" si="72"/>
        <v>117.73</v>
      </c>
      <c r="AD73">
        <f>ROUND(((((ET73*1.25))-((EU73*1.25)))+AE73),6)</f>
        <v>14.887499999999999</v>
      </c>
      <c r="AE73">
        <f>ROUND(((EU73*1.25)),6)</f>
        <v>4.7625000000000002</v>
      </c>
      <c r="AF73">
        <f>ROUND(((EV73*1.15)),6)</f>
        <v>38.927500000000002</v>
      </c>
      <c r="AG73">
        <f t="shared" si="73"/>
        <v>0</v>
      </c>
      <c r="AH73">
        <f>((EW73*1.15))</f>
        <v>3.4384999999999999</v>
      </c>
      <c r="AI73">
        <f>((EX73*1.25))</f>
        <v>0</v>
      </c>
      <c r="AJ73">
        <f t="shared" si="74"/>
        <v>0</v>
      </c>
      <c r="AK73">
        <v>163.49</v>
      </c>
      <c r="AL73">
        <v>117.73</v>
      </c>
      <c r="AM73">
        <v>11.91</v>
      </c>
      <c r="AN73">
        <v>3.81</v>
      </c>
      <c r="AO73">
        <v>33.85</v>
      </c>
      <c r="AP73">
        <v>0</v>
      </c>
      <c r="AQ73">
        <v>2.99</v>
      </c>
      <c r="AR73">
        <v>0</v>
      </c>
      <c r="AS73">
        <v>0</v>
      </c>
      <c r="AT73">
        <v>87</v>
      </c>
      <c r="AU73">
        <v>41</v>
      </c>
      <c r="AV73">
        <v>1.0469999999999999</v>
      </c>
      <c r="AW73">
        <v>1</v>
      </c>
      <c r="AZ73">
        <v>1</v>
      </c>
      <c r="BA73">
        <v>29.03</v>
      </c>
      <c r="BB73">
        <v>15.38</v>
      </c>
      <c r="BC73">
        <v>6.88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137</v>
      </c>
      <c r="BM73">
        <v>88</v>
      </c>
      <c r="BN73">
        <v>0</v>
      </c>
      <c r="BO73" t="s">
        <v>134</v>
      </c>
      <c r="BP73">
        <v>1</v>
      </c>
      <c r="BQ73">
        <v>30</v>
      </c>
      <c r="BR73">
        <v>0</v>
      </c>
      <c r="BS73">
        <v>29.03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87</v>
      </c>
      <c r="CA73">
        <v>41</v>
      </c>
      <c r="CB73" t="s">
        <v>3</v>
      </c>
      <c r="CE73">
        <v>30</v>
      </c>
      <c r="CF73">
        <v>0</v>
      </c>
      <c r="CG73">
        <v>0</v>
      </c>
      <c r="CM73">
        <v>0</v>
      </c>
      <c r="CN73" t="s">
        <v>85</v>
      </c>
      <c r="CO73">
        <v>0</v>
      </c>
      <c r="CP73">
        <f t="shared" si="75"/>
        <v>147638.93</v>
      </c>
      <c r="CQ73">
        <f t="shared" si="76"/>
        <v>809.98</v>
      </c>
      <c r="CR73">
        <f>(ROUND((ROUND((((ET73*1.25))*AV73*1),2)*BB73),2)+ROUND((ROUND(((AE73-((EU73*1.25)))*AV73*1),2)*BS73),2))</f>
        <v>239.77</v>
      </c>
      <c r="CS73">
        <f t="shared" si="77"/>
        <v>144.86000000000001</v>
      </c>
      <c r="CT73">
        <f t="shared" si="78"/>
        <v>1183.26</v>
      </c>
      <c r="CU73">
        <f t="shared" si="79"/>
        <v>0</v>
      </c>
      <c r="CV73">
        <f t="shared" si="80"/>
        <v>3.6001094999999999</v>
      </c>
      <c r="CW73">
        <f t="shared" si="81"/>
        <v>0</v>
      </c>
      <c r="CX73">
        <f t="shared" si="82"/>
        <v>0</v>
      </c>
      <c r="CY73">
        <f>S73*(BZ73/100)</f>
        <v>68061.657299999992</v>
      </c>
      <c r="CZ73">
        <f>S73*(CA73/100)</f>
        <v>32075.033899999995</v>
      </c>
      <c r="DC73" t="s">
        <v>3</v>
      </c>
      <c r="DD73" t="s">
        <v>3</v>
      </c>
      <c r="DE73" t="s">
        <v>59</v>
      </c>
      <c r="DF73" t="s">
        <v>59</v>
      </c>
      <c r="DG73" t="s">
        <v>60</v>
      </c>
      <c r="DH73" t="s">
        <v>3</v>
      </c>
      <c r="DI73" t="s">
        <v>60</v>
      </c>
      <c r="DJ73" t="s">
        <v>59</v>
      </c>
      <c r="DK73" t="s">
        <v>3</v>
      </c>
      <c r="DL73" t="s">
        <v>3</v>
      </c>
      <c r="DM73" t="s">
        <v>3</v>
      </c>
      <c r="DN73">
        <v>104</v>
      </c>
      <c r="DO73">
        <v>70</v>
      </c>
      <c r="DP73">
        <v>1.0469999999999999</v>
      </c>
      <c r="DQ73">
        <v>1</v>
      </c>
      <c r="DU73">
        <v>1013</v>
      </c>
      <c r="DV73" t="s">
        <v>136</v>
      </c>
      <c r="DW73" t="s">
        <v>136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65095975</v>
      </c>
      <c r="EF73">
        <v>30</v>
      </c>
      <c r="EG73" t="s">
        <v>18</v>
      </c>
      <c r="EH73">
        <v>0</v>
      </c>
      <c r="EI73" t="s">
        <v>3</v>
      </c>
      <c r="EJ73">
        <v>1</v>
      </c>
      <c r="EK73">
        <v>88</v>
      </c>
      <c r="EL73" t="s">
        <v>138</v>
      </c>
      <c r="EM73" t="s">
        <v>139</v>
      </c>
      <c r="EO73" t="s">
        <v>86</v>
      </c>
      <c r="EQ73">
        <v>0</v>
      </c>
      <c r="ER73">
        <v>163.49</v>
      </c>
      <c r="ES73">
        <v>117.73</v>
      </c>
      <c r="ET73">
        <v>11.91</v>
      </c>
      <c r="EU73">
        <v>3.81</v>
      </c>
      <c r="EV73">
        <v>33.85</v>
      </c>
      <c r="EW73">
        <v>2.99</v>
      </c>
      <c r="EX73">
        <v>0</v>
      </c>
      <c r="EY73">
        <v>0</v>
      </c>
      <c r="FQ73">
        <v>0</v>
      </c>
      <c r="FR73">
        <f t="shared" si="83"/>
        <v>0</v>
      </c>
      <c r="FS73">
        <v>0</v>
      </c>
      <c r="FX73">
        <v>104</v>
      </c>
      <c r="FY73">
        <v>70</v>
      </c>
      <c r="GA73" t="s">
        <v>3</v>
      </c>
      <c r="GD73">
        <v>0</v>
      </c>
      <c r="GF73">
        <v>1233017683</v>
      </c>
      <c r="GG73">
        <v>2</v>
      </c>
      <c r="GH73">
        <v>1</v>
      </c>
      <c r="GI73">
        <v>2</v>
      </c>
      <c r="GJ73">
        <v>0</v>
      </c>
      <c r="GK73">
        <f>ROUND(R73*(S12)/100,2)</f>
        <v>15313.9</v>
      </c>
      <c r="GL73">
        <f t="shared" si="84"/>
        <v>0</v>
      </c>
      <c r="GM73">
        <f t="shared" si="57"/>
        <v>263089.52</v>
      </c>
      <c r="GN73">
        <f t="shared" si="58"/>
        <v>263089.52</v>
      </c>
      <c r="GO73">
        <f t="shared" si="59"/>
        <v>0</v>
      </c>
      <c r="GP73">
        <f t="shared" si="60"/>
        <v>0</v>
      </c>
      <c r="GR73">
        <v>0</v>
      </c>
      <c r="GS73">
        <v>3</v>
      </c>
      <c r="GT73">
        <v>0</v>
      </c>
      <c r="GU73" t="s">
        <v>3</v>
      </c>
      <c r="GV73">
        <f t="shared" si="85"/>
        <v>0</v>
      </c>
      <c r="GW73">
        <v>1</v>
      </c>
      <c r="GX73">
        <f t="shared" si="86"/>
        <v>0</v>
      </c>
      <c r="HA73">
        <v>0</v>
      </c>
      <c r="HB73">
        <v>0</v>
      </c>
      <c r="HC73">
        <f t="shared" si="87"/>
        <v>0</v>
      </c>
      <c r="HE73" t="s">
        <v>3</v>
      </c>
      <c r="HF73" t="s">
        <v>3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55" x14ac:dyDescent="0.2">
      <c r="A74" s="2">
        <v>17</v>
      </c>
      <c r="B74" s="2">
        <v>1</v>
      </c>
      <c r="C74" s="2">
        <f>ROW(SmtRes!A166)</f>
        <v>166</v>
      </c>
      <c r="D74" s="2">
        <f>ROW(EtalonRes!A166)</f>
        <v>166</v>
      </c>
      <c r="E74" s="2" t="s">
        <v>140</v>
      </c>
      <c r="F74" s="2" t="s">
        <v>141</v>
      </c>
      <c r="G74" s="2" t="s">
        <v>142</v>
      </c>
      <c r="H74" s="2" t="s">
        <v>113</v>
      </c>
      <c r="I74" s="2">
        <f>ROUND(6.9/100,9)</f>
        <v>6.9000000000000006E-2</v>
      </c>
      <c r="J74" s="2">
        <v>0</v>
      </c>
      <c r="K74" s="2">
        <f>ROUND(6.9/100,9)</f>
        <v>6.9000000000000006E-2</v>
      </c>
      <c r="L74" s="2"/>
      <c r="M74" s="2"/>
      <c r="N74" s="2"/>
      <c r="O74" s="2">
        <f t="shared" si="61"/>
        <v>374.41</v>
      </c>
      <c r="P74" s="2">
        <f t="shared" si="62"/>
        <v>124.26</v>
      </c>
      <c r="Q74" s="2">
        <f>(ROUND((ROUND((((ET74*1.25))*AV74*I74),2)*BB74),2)+ROUND((ROUND(((AE74-((EU74*1.25)))*AV74*I74),2)*BS74),2))</f>
        <v>91.35</v>
      </c>
      <c r="R74" s="2">
        <f t="shared" si="63"/>
        <v>3.62</v>
      </c>
      <c r="S74" s="2">
        <f t="shared" si="64"/>
        <v>158.80000000000001</v>
      </c>
      <c r="T74" s="2">
        <f t="shared" si="65"/>
        <v>0</v>
      </c>
      <c r="U74" s="2">
        <f t="shared" si="66"/>
        <v>14.203650000000001</v>
      </c>
      <c r="V74" s="2">
        <f t="shared" si="67"/>
        <v>0</v>
      </c>
      <c r="W74" s="2">
        <f t="shared" si="68"/>
        <v>0</v>
      </c>
      <c r="X74" s="2">
        <f t="shared" si="69"/>
        <v>134.97999999999999</v>
      </c>
      <c r="Y74" s="2">
        <f t="shared" si="70"/>
        <v>111.16</v>
      </c>
      <c r="Z74" s="2"/>
      <c r="AA74" s="2">
        <v>65425122</v>
      </c>
      <c r="AB74" s="2">
        <f t="shared" si="71"/>
        <v>5426.1580000000004</v>
      </c>
      <c r="AC74" s="2">
        <f t="shared" si="72"/>
        <v>1800.88</v>
      </c>
      <c r="AD74" s="2">
        <f>ROUND(((((ET74*1.25))-((EU74*1.25)))+AE74),6)</f>
        <v>1323.875</v>
      </c>
      <c r="AE74" s="2">
        <f>ROUND(((EU74*1.25)),6)</f>
        <v>52.4</v>
      </c>
      <c r="AF74" s="2">
        <f>ROUND(((EV74*1.15)),6)</f>
        <v>2301.4029999999998</v>
      </c>
      <c r="AG74" s="2">
        <f t="shared" si="73"/>
        <v>0</v>
      </c>
      <c r="AH74" s="2">
        <f>((EW74*1.15))</f>
        <v>205.85</v>
      </c>
      <c r="AI74" s="2">
        <f>((EX74*1.25))</f>
        <v>0</v>
      </c>
      <c r="AJ74" s="2">
        <f t="shared" si="74"/>
        <v>0</v>
      </c>
      <c r="AK74" s="2">
        <v>4861.2</v>
      </c>
      <c r="AL74" s="2">
        <v>1800.88</v>
      </c>
      <c r="AM74" s="2">
        <v>1059.0999999999999</v>
      </c>
      <c r="AN74" s="2">
        <v>41.92</v>
      </c>
      <c r="AO74" s="2">
        <v>2001.22</v>
      </c>
      <c r="AP74" s="2">
        <v>0</v>
      </c>
      <c r="AQ74" s="2">
        <v>179</v>
      </c>
      <c r="AR74" s="2">
        <v>0</v>
      </c>
      <c r="AS74" s="2">
        <v>0</v>
      </c>
      <c r="AT74" s="2">
        <v>85</v>
      </c>
      <c r="AU74" s="2">
        <v>70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0</v>
      </c>
      <c r="BI74" s="2">
        <v>1</v>
      </c>
      <c r="BJ74" s="2" t="s">
        <v>143</v>
      </c>
      <c r="BK74" s="2"/>
      <c r="BL74" s="2"/>
      <c r="BM74" s="2">
        <v>47</v>
      </c>
      <c r="BN74" s="2">
        <v>0</v>
      </c>
      <c r="BO74" s="2" t="s">
        <v>3</v>
      </c>
      <c r="BP74" s="2">
        <v>0</v>
      </c>
      <c r="BQ74" s="2">
        <v>30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85</v>
      </c>
      <c r="CA74" s="2">
        <v>70</v>
      </c>
      <c r="CB74" s="2" t="s">
        <v>3</v>
      </c>
      <c r="CC74" s="2"/>
      <c r="CD74" s="2"/>
      <c r="CE74" s="2">
        <v>30</v>
      </c>
      <c r="CF74" s="2">
        <v>0</v>
      </c>
      <c r="CG74" s="2">
        <v>0</v>
      </c>
      <c r="CH74" s="2"/>
      <c r="CI74" s="2"/>
      <c r="CJ74" s="2"/>
      <c r="CK74" s="2"/>
      <c r="CL74" s="2"/>
      <c r="CM74" s="2">
        <v>0</v>
      </c>
      <c r="CN74" s="2" t="s">
        <v>85</v>
      </c>
      <c r="CO74" s="2">
        <v>0</v>
      </c>
      <c r="CP74" s="2">
        <f t="shared" si="75"/>
        <v>374.41</v>
      </c>
      <c r="CQ74" s="2">
        <f t="shared" si="76"/>
        <v>1800.88</v>
      </c>
      <c r="CR74" s="2">
        <f>(ROUND((ROUND((((ET74*1.25))*AV74*1),2)*BB74),2)+ROUND((ROUND(((AE74-((EU74*1.25)))*AV74*1),2)*BS74),2))</f>
        <v>1323.88</v>
      </c>
      <c r="CS74" s="2">
        <f t="shared" si="77"/>
        <v>52.4</v>
      </c>
      <c r="CT74" s="2">
        <f t="shared" si="78"/>
        <v>2301.4</v>
      </c>
      <c r="CU74" s="2">
        <f t="shared" si="79"/>
        <v>0</v>
      </c>
      <c r="CV74" s="2">
        <f t="shared" si="80"/>
        <v>205.85</v>
      </c>
      <c r="CW74" s="2">
        <f t="shared" si="81"/>
        <v>0</v>
      </c>
      <c r="CX74" s="2">
        <f t="shared" si="82"/>
        <v>0</v>
      </c>
      <c r="CY74" s="2">
        <f>((S74*BZ74)/100)</f>
        <v>134.98000000000002</v>
      </c>
      <c r="CZ74" s="2">
        <f>((S74*CA74)/100)</f>
        <v>111.16</v>
      </c>
      <c r="DA74" s="2"/>
      <c r="DB74" s="2"/>
      <c r="DC74" s="2" t="s">
        <v>3</v>
      </c>
      <c r="DD74" s="2" t="s">
        <v>3</v>
      </c>
      <c r="DE74" s="2" t="s">
        <v>59</v>
      </c>
      <c r="DF74" s="2" t="s">
        <v>59</v>
      </c>
      <c r="DG74" s="2" t="s">
        <v>60</v>
      </c>
      <c r="DH74" s="2" t="s">
        <v>3</v>
      </c>
      <c r="DI74" s="2" t="s">
        <v>60</v>
      </c>
      <c r="DJ74" s="2" t="s">
        <v>59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1.0469999999999999</v>
      </c>
      <c r="DQ74" s="2">
        <v>1.022</v>
      </c>
      <c r="DR74" s="2"/>
      <c r="DS74" s="2"/>
      <c r="DT74" s="2"/>
      <c r="DU74" s="2">
        <v>1013</v>
      </c>
      <c r="DV74" s="2" t="s">
        <v>113</v>
      </c>
      <c r="DW74" s="2" t="s">
        <v>113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65095934</v>
      </c>
      <c r="EF74" s="2">
        <v>30</v>
      </c>
      <c r="EG74" s="2" t="s">
        <v>18</v>
      </c>
      <c r="EH74" s="2">
        <v>0</v>
      </c>
      <c r="EI74" s="2" t="s">
        <v>3</v>
      </c>
      <c r="EJ74" s="2">
        <v>1</v>
      </c>
      <c r="EK74" s="2">
        <v>47</v>
      </c>
      <c r="EL74" s="2" t="s">
        <v>115</v>
      </c>
      <c r="EM74" s="2" t="s">
        <v>116</v>
      </c>
      <c r="EN74" s="2"/>
      <c r="EO74" s="2" t="s">
        <v>86</v>
      </c>
      <c r="EP74" s="2"/>
      <c r="EQ74" s="2">
        <v>0</v>
      </c>
      <c r="ER74" s="2">
        <v>4861.2</v>
      </c>
      <c r="ES74" s="2">
        <v>1800.88</v>
      </c>
      <c r="ET74" s="2">
        <v>1059.0999999999999</v>
      </c>
      <c r="EU74" s="2">
        <v>41.92</v>
      </c>
      <c r="EV74" s="2">
        <v>2001.22</v>
      </c>
      <c r="EW74" s="2">
        <v>179</v>
      </c>
      <c r="EX74" s="2">
        <v>0</v>
      </c>
      <c r="EY74" s="2">
        <v>0</v>
      </c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83"/>
        <v>0</v>
      </c>
      <c r="FS74" s="2">
        <v>0</v>
      </c>
      <c r="FT74" s="2"/>
      <c r="FU74" s="2"/>
      <c r="FV74" s="2"/>
      <c r="FW74" s="2"/>
      <c r="FX74" s="2">
        <v>85</v>
      </c>
      <c r="FY74" s="2">
        <v>70</v>
      </c>
      <c r="FZ74" s="2"/>
      <c r="GA74" s="2" t="s">
        <v>3</v>
      </c>
      <c r="GB74" s="2"/>
      <c r="GC74" s="2"/>
      <c r="GD74" s="2">
        <v>0</v>
      </c>
      <c r="GE74" s="2"/>
      <c r="GF74" s="2">
        <v>-807774350</v>
      </c>
      <c r="GG74" s="2">
        <v>2</v>
      </c>
      <c r="GH74" s="2">
        <v>1</v>
      </c>
      <c r="GI74" s="2">
        <v>-2</v>
      </c>
      <c r="GJ74" s="2">
        <v>0</v>
      </c>
      <c r="GK74" s="2">
        <f>ROUND(R74*(R12)/100,2)</f>
        <v>6.05</v>
      </c>
      <c r="GL74" s="2">
        <f t="shared" si="84"/>
        <v>0</v>
      </c>
      <c r="GM74" s="2">
        <f t="shared" si="57"/>
        <v>626.6</v>
      </c>
      <c r="GN74" s="2">
        <f t="shared" si="58"/>
        <v>626.6</v>
      </c>
      <c r="GO74" s="2">
        <f t="shared" si="59"/>
        <v>0</v>
      </c>
      <c r="GP74" s="2">
        <f t="shared" si="6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85"/>
        <v>0</v>
      </c>
      <c r="GW74" s="2">
        <v>1</v>
      </c>
      <c r="GX74" s="2">
        <f t="shared" si="86"/>
        <v>0</v>
      </c>
      <c r="GY74" s="2"/>
      <c r="GZ74" s="2"/>
      <c r="HA74" s="2">
        <v>0</v>
      </c>
      <c r="HB74" s="2">
        <v>0</v>
      </c>
      <c r="HC74" s="2">
        <f t="shared" si="87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3</v>
      </c>
      <c r="HO74" s="2" t="s">
        <v>3</v>
      </c>
      <c r="HP74" s="2" t="s">
        <v>3</v>
      </c>
      <c r="HQ74" s="2" t="s">
        <v>3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17</v>
      </c>
      <c r="B75">
        <v>1</v>
      </c>
      <c r="C75">
        <f>ROW(SmtRes!A182)</f>
        <v>182</v>
      </c>
      <c r="D75">
        <f>ROW(EtalonRes!A182)</f>
        <v>182</v>
      </c>
      <c r="E75" t="s">
        <v>140</v>
      </c>
      <c r="F75" t="s">
        <v>141</v>
      </c>
      <c r="G75" t="s">
        <v>142</v>
      </c>
      <c r="H75" t="s">
        <v>113</v>
      </c>
      <c r="I75">
        <f>ROUND(6.9/100,9)</f>
        <v>6.9000000000000006E-2</v>
      </c>
      <c r="J75">
        <v>0</v>
      </c>
      <c r="K75">
        <f>ROUND(6.9/100,9)</f>
        <v>6.9000000000000006E-2</v>
      </c>
      <c r="O75">
        <f t="shared" si="61"/>
        <v>7458.82</v>
      </c>
      <c r="P75">
        <f t="shared" si="62"/>
        <v>1690.24</v>
      </c>
      <c r="Q75">
        <f>(ROUND((ROUND((((ET75*1.25))*AV75*I75),2)*BB75),2)+ROUND((ROUND(((AE75-((EU75*1.25)))*AV75*I75),2)*BS75),2))</f>
        <v>942.05</v>
      </c>
      <c r="R75">
        <f t="shared" si="63"/>
        <v>110.02</v>
      </c>
      <c r="S75">
        <f t="shared" si="64"/>
        <v>4826.53</v>
      </c>
      <c r="T75">
        <f t="shared" si="65"/>
        <v>0</v>
      </c>
      <c r="U75">
        <f t="shared" si="66"/>
        <v>14.871221550000001</v>
      </c>
      <c r="V75">
        <f t="shared" si="67"/>
        <v>0</v>
      </c>
      <c r="W75">
        <f t="shared" si="68"/>
        <v>0</v>
      </c>
      <c r="X75">
        <f t="shared" si="69"/>
        <v>3378.57</v>
      </c>
      <c r="Y75">
        <f t="shared" si="70"/>
        <v>1978.88</v>
      </c>
      <c r="AA75">
        <v>65425120</v>
      </c>
      <c r="AB75">
        <f t="shared" si="71"/>
        <v>5426.1580000000004</v>
      </c>
      <c r="AC75">
        <f t="shared" si="72"/>
        <v>1800.88</v>
      </c>
      <c r="AD75">
        <f>ROUND(((((ET75*1.25))-((EU75*1.25)))+AE75),6)</f>
        <v>1323.875</v>
      </c>
      <c r="AE75">
        <f>ROUND(((EU75*1.25)),6)</f>
        <v>52.4</v>
      </c>
      <c r="AF75">
        <f>ROUND(((EV75*1.15)),6)</f>
        <v>2301.4029999999998</v>
      </c>
      <c r="AG75">
        <f t="shared" si="73"/>
        <v>0</v>
      </c>
      <c r="AH75">
        <f>((EW75*1.15))</f>
        <v>205.85</v>
      </c>
      <c r="AI75">
        <f>((EX75*1.25))</f>
        <v>0</v>
      </c>
      <c r="AJ75">
        <f t="shared" si="74"/>
        <v>0</v>
      </c>
      <c r="AK75">
        <v>4861.2</v>
      </c>
      <c r="AL75">
        <v>1800.88</v>
      </c>
      <c r="AM75">
        <v>1059.0999999999999</v>
      </c>
      <c r="AN75">
        <v>41.92</v>
      </c>
      <c r="AO75">
        <v>2001.22</v>
      </c>
      <c r="AP75">
        <v>0</v>
      </c>
      <c r="AQ75">
        <v>179</v>
      </c>
      <c r="AR75">
        <v>0</v>
      </c>
      <c r="AS75">
        <v>0</v>
      </c>
      <c r="AT75">
        <v>70</v>
      </c>
      <c r="AU75">
        <v>41</v>
      </c>
      <c r="AV75">
        <v>1.0469999999999999</v>
      </c>
      <c r="AW75">
        <v>1.022</v>
      </c>
      <c r="AZ75">
        <v>1</v>
      </c>
      <c r="BA75">
        <v>29.03</v>
      </c>
      <c r="BB75">
        <v>9.85</v>
      </c>
      <c r="BC75">
        <v>13.31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143</v>
      </c>
      <c r="BM75">
        <v>47</v>
      </c>
      <c r="BN75">
        <v>0</v>
      </c>
      <c r="BO75" t="s">
        <v>141</v>
      </c>
      <c r="BP75">
        <v>1</v>
      </c>
      <c r="BQ75">
        <v>30</v>
      </c>
      <c r="BR75">
        <v>0</v>
      </c>
      <c r="BS75">
        <v>29.03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70</v>
      </c>
      <c r="CA75">
        <v>41</v>
      </c>
      <c r="CB75" t="s">
        <v>3</v>
      </c>
      <c r="CE75">
        <v>30</v>
      </c>
      <c r="CF75">
        <v>0</v>
      </c>
      <c r="CG75">
        <v>0</v>
      </c>
      <c r="CM75">
        <v>0</v>
      </c>
      <c r="CN75" t="s">
        <v>85</v>
      </c>
      <c r="CO75">
        <v>0</v>
      </c>
      <c r="CP75">
        <f t="shared" si="75"/>
        <v>7458.82</v>
      </c>
      <c r="CQ75">
        <f t="shared" si="76"/>
        <v>24497.06</v>
      </c>
      <c r="CR75">
        <f>(ROUND((ROUND((((ET75*1.25))*AV75*1),2)*BB75),2)+ROUND((ROUND(((AE75-((EU75*1.25)))*AV75*1),2)*BS75),2))</f>
        <v>13653.09</v>
      </c>
      <c r="CS75">
        <f t="shared" si="77"/>
        <v>1592.59</v>
      </c>
      <c r="CT75">
        <f t="shared" si="78"/>
        <v>69949.820000000007</v>
      </c>
      <c r="CU75">
        <f t="shared" si="79"/>
        <v>0</v>
      </c>
      <c r="CV75">
        <f t="shared" si="80"/>
        <v>215.52494999999999</v>
      </c>
      <c r="CW75">
        <f t="shared" si="81"/>
        <v>0</v>
      </c>
      <c r="CX75">
        <f t="shared" si="82"/>
        <v>0</v>
      </c>
      <c r="CY75">
        <f>S75*(BZ75/100)</f>
        <v>3378.5709999999995</v>
      </c>
      <c r="CZ75">
        <f>S75*(CA75/100)</f>
        <v>1978.8772999999999</v>
      </c>
      <c r="DC75" t="s">
        <v>3</v>
      </c>
      <c r="DD75" t="s">
        <v>3</v>
      </c>
      <c r="DE75" t="s">
        <v>59</v>
      </c>
      <c r="DF75" t="s">
        <v>59</v>
      </c>
      <c r="DG75" t="s">
        <v>60</v>
      </c>
      <c r="DH75" t="s">
        <v>3</v>
      </c>
      <c r="DI75" t="s">
        <v>60</v>
      </c>
      <c r="DJ75" t="s">
        <v>59</v>
      </c>
      <c r="DK75" t="s">
        <v>3</v>
      </c>
      <c r="DL75" t="s">
        <v>3</v>
      </c>
      <c r="DM75" t="s">
        <v>3</v>
      </c>
      <c r="DN75">
        <v>85</v>
      </c>
      <c r="DO75">
        <v>70</v>
      </c>
      <c r="DP75">
        <v>1.0469999999999999</v>
      </c>
      <c r="DQ75">
        <v>1.022</v>
      </c>
      <c r="DU75">
        <v>1013</v>
      </c>
      <c r="DV75" t="s">
        <v>113</v>
      </c>
      <c r="DW75" t="s">
        <v>113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65095934</v>
      </c>
      <c r="EF75">
        <v>30</v>
      </c>
      <c r="EG75" t="s">
        <v>18</v>
      </c>
      <c r="EH75">
        <v>0</v>
      </c>
      <c r="EI75" t="s">
        <v>3</v>
      </c>
      <c r="EJ75">
        <v>1</v>
      </c>
      <c r="EK75">
        <v>47</v>
      </c>
      <c r="EL75" t="s">
        <v>115</v>
      </c>
      <c r="EM75" t="s">
        <v>116</v>
      </c>
      <c r="EO75" t="s">
        <v>86</v>
      </c>
      <c r="EQ75">
        <v>0</v>
      </c>
      <c r="ER75">
        <v>4861.2</v>
      </c>
      <c r="ES75">
        <v>1800.88</v>
      </c>
      <c r="ET75">
        <v>1059.0999999999999</v>
      </c>
      <c r="EU75">
        <v>41.92</v>
      </c>
      <c r="EV75">
        <v>2001.22</v>
      </c>
      <c r="EW75">
        <v>179</v>
      </c>
      <c r="EX75">
        <v>0</v>
      </c>
      <c r="EY75">
        <v>0</v>
      </c>
      <c r="FQ75">
        <v>0</v>
      </c>
      <c r="FR75">
        <f t="shared" si="83"/>
        <v>0</v>
      </c>
      <c r="FS75">
        <v>0</v>
      </c>
      <c r="FX75">
        <v>85</v>
      </c>
      <c r="FY75">
        <v>70</v>
      </c>
      <c r="GA75" t="s">
        <v>3</v>
      </c>
      <c r="GD75">
        <v>0</v>
      </c>
      <c r="GF75">
        <v>-807774350</v>
      </c>
      <c r="GG75">
        <v>2</v>
      </c>
      <c r="GH75">
        <v>1</v>
      </c>
      <c r="GI75">
        <v>2</v>
      </c>
      <c r="GJ75">
        <v>0</v>
      </c>
      <c r="GK75">
        <f>ROUND(R75*(S12)/100,2)</f>
        <v>176.03</v>
      </c>
      <c r="GL75">
        <f t="shared" si="84"/>
        <v>0</v>
      </c>
      <c r="GM75">
        <f t="shared" si="57"/>
        <v>12992.3</v>
      </c>
      <c r="GN75">
        <f t="shared" si="58"/>
        <v>12992.3</v>
      </c>
      <c r="GO75">
        <f t="shared" si="59"/>
        <v>0</v>
      </c>
      <c r="GP75">
        <f t="shared" si="60"/>
        <v>0</v>
      </c>
      <c r="GR75">
        <v>0</v>
      </c>
      <c r="GS75">
        <v>3</v>
      </c>
      <c r="GT75">
        <v>0</v>
      </c>
      <c r="GU75" t="s">
        <v>3</v>
      </c>
      <c r="GV75">
        <f t="shared" si="85"/>
        <v>0</v>
      </c>
      <c r="GW75">
        <v>1</v>
      </c>
      <c r="GX75">
        <f t="shared" si="86"/>
        <v>0</v>
      </c>
      <c r="HA75">
        <v>0</v>
      </c>
      <c r="HB75">
        <v>0</v>
      </c>
      <c r="HC75">
        <f t="shared" si="87"/>
        <v>0</v>
      </c>
      <c r="HE75" t="s">
        <v>3</v>
      </c>
      <c r="HF75" t="s">
        <v>3</v>
      </c>
      <c r="HM75" t="s">
        <v>3</v>
      </c>
      <c r="HN75" t="s">
        <v>3</v>
      </c>
      <c r="HO75" t="s">
        <v>3</v>
      </c>
      <c r="HP75" t="s">
        <v>3</v>
      </c>
      <c r="HQ75" t="s">
        <v>3</v>
      </c>
      <c r="IK75">
        <v>0</v>
      </c>
    </row>
    <row r="76" spans="1:255" x14ac:dyDescent="0.2">
      <c r="A76" s="2">
        <v>18</v>
      </c>
      <c r="B76" s="2">
        <v>1</v>
      </c>
      <c r="C76" s="2">
        <v>165</v>
      </c>
      <c r="D76" s="2"/>
      <c r="E76" s="2" t="s">
        <v>144</v>
      </c>
      <c r="F76" s="2" t="s">
        <v>145</v>
      </c>
      <c r="G76" s="2" t="s">
        <v>146</v>
      </c>
      <c r="H76" s="2" t="s">
        <v>32</v>
      </c>
      <c r="I76" s="2">
        <f>I74*J76</f>
        <v>0.55889999999999995</v>
      </c>
      <c r="J76" s="2">
        <v>8.0999999999999979</v>
      </c>
      <c r="K76" s="2">
        <v>8.1</v>
      </c>
      <c r="L76" s="2"/>
      <c r="M76" s="2"/>
      <c r="N76" s="2"/>
      <c r="O76" s="2">
        <f t="shared" si="61"/>
        <v>3215.02</v>
      </c>
      <c r="P76" s="2">
        <f t="shared" si="62"/>
        <v>3215.02</v>
      </c>
      <c r="Q76" s="2">
        <f>(ROUND((ROUND(((ET76)*AV76*I76),2)*BB76),2)+ROUND((ROUND(((AE76-(EU76))*AV76*I76),2)*BS76),2))</f>
        <v>0</v>
      </c>
      <c r="R76" s="2">
        <f t="shared" si="63"/>
        <v>0</v>
      </c>
      <c r="S76" s="2">
        <f t="shared" si="64"/>
        <v>0</v>
      </c>
      <c r="T76" s="2">
        <f t="shared" si="65"/>
        <v>0</v>
      </c>
      <c r="U76" s="2">
        <f t="shared" si="66"/>
        <v>0</v>
      </c>
      <c r="V76" s="2">
        <f t="shared" si="67"/>
        <v>0</v>
      </c>
      <c r="W76" s="2">
        <f t="shared" si="68"/>
        <v>0</v>
      </c>
      <c r="X76" s="2">
        <f t="shared" si="69"/>
        <v>0</v>
      </c>
      <c r="Y76" s="2">
        <f t="shared" si="70"/>
        <v>0</v>
      </c>
      <c r="Z76" s="2"/>
      <c r="AA76" s="2">
        <v>65425122</v>
      </c>
      <c r="AB76" s="2">
        <f t="shared" si="71"/>
        <v>5752.41</v>
      </c>
      <c r="AC76" s="2">
        <f t="shared" si="72"/>
        <v>5752.41</v>
      </c>
      <c r="AD76" s="2">
        <f>ROUND((((ET76)-(EU76))+AE76),6)</f>
        <v>0</v>
      </c>
      <c r="AE76" s="2">
        <f t="shared" ref="AE76:AF79" si="92">ROUND((EU76),6)</f>
        <v>0</v>
      </c>
      <c r="AF76" s="2">
        <f t="shared" si="92"/>
        <v>0</v>
      </c>
      <c r="AG76" s="2">
        <f t="shared" si="73"/>
        <v>0</v>
      </c>
      <c r="AH76" s="2">
        <f t="shared" ref="AH76:AI79" si="93">(EW76)</f>
        <v>0</v>
      </c>
      <c r="AI76" s="2">
        <f t="shared" si="93"/>
        <v>0</v>
      </c>
      <c r="AJ76" s="2">
        <f t="shared" si="74"/>
        <v>0</v>
      </c>
      <c r="AK76" s="2">
        <v>5752.41</v>
      </c>
      <c r="AL76" s="2">
        <v>5752.41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85</v>
      </c>
      <c r="AU76" s="2">
        <v>70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147</v>
      </c>
      <c r="BK76" s="2"/>
      <c r="BL76" s="2"/>
      <c r="BM76" s="2">
        <v>52</v>
      </c>
      <c r="BN76" s="2">
        <v>0</v>
      </c>
      <c r="BO76" s="2" t="s">
        <v>3</v>
      </c>
      <c r="BP76" s="2">
        <v>0</v>
      </c>
      <c r="BQ76" s="2">
        <v>30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85</v>
      </c>
      <c r="CA76" s="2">
        <v>70</v>
      </c>
      <c r="CB76" s="2" t="s">
        <v>3</v>
      </c>
      <c r="CC76" s="2"/>
      <c r="CD76" s="2"/>
      <c r="CE76" s="2">
        <v>30</v>
      </c>
      <c r="CF76" s="2">
        <v>0</v>
      </c>
      <c r="CG76" s="2">
        <v>0</v>
      </c>
      <c r="CH76" s="2"/>
      <c r="CI76" s="2"/>
      <c r="CJ76" s="2"/>
      <c r="CK76" s="2"/>
      <c r="CL76" s="2"/>
      <c r="CM76" s="2">
        <v>0</v>
      </c>
      <c r="CN76" s="2" t="s">
        <v>3</v>
      </c>
      <c r="CO76" s="2">
        <v>0</v>
      </c>
      <c r="CP76" s="2">
        <f t="shared" si="75"/>
        <v>3215.02</v>
      </c>
      <c r="CQ76" s="2">
        <f t="shared" si="76"/>
        <v>5752.41</v>
      </c>
      <c r="CR76" s="2">
        <f>(ROUND((ROUND(((ET76)*AV76*1),2)*BB76),2)+ROUND((ROUND(((AE76-(EU76))*AV76*1),2)*BS76),2))</f>
        <v>0</v>
      </c>
      <c r="CS76" s="2">
        <f t="shared" si="77"/>
        <v>0</v>
      </c>
      <c r="CT76" s="2">
        <f t="shared" si="78"/>
        <v>0</v>
      </c>
      <c r="CU76" s="2">
        <f t="shared" si="79"/>
        <v>0</v>
      </c>
      <c r="CV76" s="2">
        <f t="shared" si="80"/>
        <v>0</v>
      </c>
      <c r="CW76" s="2">
        <f t="shared" si="81"/>
        <v>0</v>
      </c>
      <c r="CX76" s="2">
        <f t="shared" si="82"/>
        <v>0</v>
      </c>
      <c r="CY76" s="2">
        <f>((S76*BZ76)/100)</f>
        <v>0</v>
      </c>
      <c r="CZ76" s="2">
        <f>((S76*CA76)/100)</f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1.0469999999999999</v>
      </c>
      <c r="DQ76" s="2">
        <v>1.022</v>
      </c>
      <c r="DR76" s="2"/>
      <c r="DS76" s="2"/>
      <c r="DT76" s="2"/>
      <c r="DU76" s="2">
        <v>1009</v>
      </c>
      <c r="DV76" s="2" t="s">
        <v>32</v>
      </c>
      <c r="DW76" s="2" t="s">
        <v>32</v>
      </c>
      <c r="DX76" s="2">
        <v>1000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65095939</v>
      </c>
      <c r="EF76" s="2">
        <v>30</v>
      </c>
      <c r="EG76" s="2" t="s">
        <v>18</v>
      </c>
      <c r="EH76" s="2">
        <v>0</v>
      </c>
      <c r="EI76" s="2" t="s">
        <v>3</v>
      </c>
      <c r="EJ76" s="2">
        <v>1</v>
      </c>
      <c r="EK76" s="2">
        <v>52</v>
      </c>
      <c r="EL76" s="2" t="s">
        <v>148</v>
      </c>
      <c r="EM76" s="2" t="s">
        <v>149</v>
      </c>
      <c r="EN76" s="2"/>
      <c r="EO76" s="2" t="s">
        <v>3</v>
      </c>
      <c r="EP76" s="2"/>
      <c r="EQ76" s="2">
        <v>0</v>
      </c>
      <c r="ER76" s="2">
        <v>5752.41</v>
      </c>
      <c r="ES76" s="2">
        <v>5752.41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83"/>
        <v>0</v>
      </c>
      <c r="FS76" s="2">
        <v>0</v>
      </c>
      <c r="FT76" s="2"/>
      <c r="FU76" s="2"/>
      <c r="FV76" s="2"/>
      <c r="FW76" s="2"/>
      <c r="FX76" s="2">
        <v>85</v>
      </c>
      <c r="FY76" s="2">
        <v>70</v>
      </c>
      <c r="FZ76" s="2"/>
      <c r="GA76" s="2" t="s">
        <v>3</v>
      </c>
      <c r="GB76" s="2"/>
      <c r="GC76" s="2"/>
      <c r="GD76" s="2">
        <v>0</v>
      </c>
      <c r="GE76" s="2"/>
      <c r="GF76" s="2">
        <v>725072865</v>
      </c>
      <c r="GG76" s="2">
        <v>2</v>
      </c>
      <c r="GH76" s="2">
        <v>1</v>
      </c>
      <c r="GI76" s="2">
        <v>-2</v>
      </c>
      <c r="GJ76" s="2">
        <v>0</v>
      </c>
      <c r="GK76" s="2">
        <f>ROUND(R76*(R12)/100,2)</f>
        <v>0</v>
      </c>
      <c r="GL76" s="2">
        <f t="shared" si="84"/>
        <v>0</v>
      </c>
      <c r="GM76" s="2">
        <f t="shared" si="57"/>
        <v>3215.02</v>
      </c>
      <c r="GN76" s="2">
        <f t="shared" si="58"/>
        <v>3215.02</v>
      </c>
      <c r="GO76" s="2">
        <f t="shared" si="59"/>
        <v>0</v>
      </c>
      <c r="GP76" s="2">
        <f t="shared" si="6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85"/>
        <v>0</v>
      </c>
      <c r="GW76" s="2">
        <v>1</v>
      </c>
      <c r="GX76" s="2">
        <f t="shared" si="86"/>
        <v>0</v>
      </c>
      <c r="GY76" s="2"/>
      <c r="GZ76" s="2"/>
      <c r="HA76" s="2">
        <v>0</v>
      </c>
      <c r="HB76" s="2">
        <v>0</v>
      </c>
      <c r="HC76" s="2">
        <f t="shared" si="87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3</v>
      </c>
      <c r="HO76" s="2" t="s">
        <v>3</v>
      </c>
      <c r="HP76" s="2" t="s">
        <v>3</v>
      </c>
      <c r="HQ76" s="2" t="s">
        <v>3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181</v>
      </c>
      <c r="E77" t="s">
        <v>144</v>
      </c>
      <c r="F77" t="s">
        <v>145</v>
      </c>
      <c r="G77" t="s">
        <v>146</v>
      </c>
      <c r="H77" t="s">
        <v>32</v>
      </c>
      <c r="I77">
        <f>I75*J77</f>
        <v>0.55889999999999995</v>
      </c>
      <c r="J77">
        <v>8.0999999999999979</v>
      </c>
      <c r="K77">
        <v>8.1</v>
      </c>
      <c r="O77">
        <f t="shared" si="61"/>
        <v>33054.65</v>
      </c>
      <c r="P77">
        <f t="shared" si="62"/>
        <v>33054.65</v>
      </c>
      <c r="Q77">
        <f>(ROUND((ROUND(((ET77)*AV77*I77),2)*BB77),2)+ROUND((ROUND(((AE77-(EU77))*AV77*I77),2)*BS77),2))</f>
        <v>0</v>
      </c>
      <c r="R77">
        <f t="shared" si="63"/>
        <v>0</v>
      </c>
      <c r="S77">
        <f t="shared" si="64"/>
        <v>0</v>
      </c>
      <c r="T77">
        <f t="shared" si="65"/>
        <v>0</v>
      </c>
      <c r="U77">
        <f t="shared" si="66"/>
        <v>0</v>
      </c>
      <c r="V77">
        <f t="shared" si="67"/>
        <v>0</v>
      </c>
      <c r="W77">
        <f t="shared" si="68"/>
        <v>0</v>
      </c>
      <c r="X77">
        <f t="shared" si="69"/>
        <v>0</v>
      </c>
      <c r="Y77">
        <f t="shared" si="70"/>
        <v>0</v>
      </c>
      <c r="AA77">
        <v>65425120</v>
      </c>
      <c r="AB77">
        <f t="shared" si="71"/>
        <v>5752.41</v>
      </c>
      <c r="AC77">
        <f t="shared" si="72"/>
        <v>5752.41</v>
      </c>
      <c r="AD77">
        <f>ROUND((((ET77)-(EU77))+AE77),6)</f>
        <v>0</v>
      </c>
      <c r="AE77">
        <f t="shared" si="92"/>
        <v>0</v>
      </c>
      <c r="AF77">
        <f t="shared" si="92"/>
        <v>0</v>
      </c>
      <c r="AG77">
        <f t="shared" si="73"/>
        <v>0</v>
      </c>
      <c r="AH77">
        <f t="shared" si="93"/>
        <v>0</v>
      </c>
      <c r="AI77">
        <f t="shared" si="93"/>
        <v>0</v>
      </c>
      <c r="AJ77">
        <f t="shared" si="74"/>
        <v>0</v>
      </c>
      <c r="AK77">
        <v>5752.41</v>
      </c>
      <c r="AL77">
        <v>5752.41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1.022</v>
      </c>
      <c r="AZ77">
        <v>1</v>
      </c>
      <c r="BA77">
        <v>1</v>
      </c>
      <c r="BB77">
        <v>1</v>
      </c>
      <c r="BC77">
        <v>10.06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147</v>
      </c>
      <c r="BM77">
        <v>52</v>
      </c>
      <c r="BN77">
        <v>0</v>
      </c>
      <c r="BO77" t="s">
        <v>145</v>
      </c>
      <c r="BP77">
        <v>1</v>
      </c>
      <c r="BQ77">
        <v>30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B77" t="s">
        <v>3</v>
      </c>
      <c r="CE77">
        <v>30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5"/>
        <v>33054.65</v>
      </c>
      <c r="CQ77">
        <f t="shared" si="76"/>
        <v>59142.34</v>
      </c>
      <c r="CR77">
        <f>(ROUND((ROUND(((ET77)*AV77*1),2)*BB77),2)+ROUND((ROUND(((AE77-(EU77))*AV77*1),2)*BS77),2))</f>
        <v>0</v>
      </c>
      <c r="CS77">
        <f t="shared" si="77"/>
        <v>0</v>
      </c>
      <c r="CT77">
        <f t="shared" si="78"/>
        <v>0</v>
      </c>
      <c r="CU77">
        <f t="shared" si="79"/>
        <v>0</v>
      </c>
      <c r="CV77">
        <f t="shared" si="80"/>
        <v>0</v>
      </c>
      <c r="CW77">
        <f t="shared" si="81"/>
        <v>0</v>
      </c>
      <c r="CX77">
        <f t="shared" si="82"/>
        <v>0</v>
      </c>
      <c r="CY77">
        <f>S77*(BZ77/100)</f>
        <v>0</v>
      </c>
      <c r="CZ77">
        <f>S77*(CA77/100)</f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85</v>
      </c>
      <c r="DO77">
        <v>70</v>
      </c>
      <c r="DP77">
        <v>1.0469999999999999</v>
      </c>
      <c r="DQ77">
        <v>1.022</v>
      </c>
      <c r="DU77">
        <v>1009</v>
      </c>
      <c r="DV77" t="s">
        <v>32</v>
      </c>
      <c r="DW77" t="s">
        <v>32</v>
      </c>
      <c r="DX77">
        <v>1000</v>
      </c>
      <c r="DZ77" t="s">
        <v>3</v>
      </c>
      <c r="EA77" t="s">
        <v>3</v>
      </c>
      <c r="EB77" t="s">
        <v>3</v>
      </c>
      <c r="EC77" t="s">
        <v>3</v>
      </c>
      <c r="EE77">
        <v>65095939</v>
      </c>
      <c r="EF77">
        <v>30</v>
      </c>
      <c r="EG77" t="s">
        <v>18</v>
      </c>
      <c r="EH77">
        <v>0</v>
      </c>
      <c r="EI77" t="s">
        <v>3</v>
      </c>
      <c r="EJ77">
        <v>1</v>
      </c>
      <c r="EK77">
        <v>52</v>
      </c>
      <c r="EL77" t="s">
        <v>148</v>
      </c>
      <c r="EM77" t="s">
        <v>149</v>
      </c>
      <c r="EO77" t="s">
        <v>3</v>
      </c>
      <c r="EQ77">
        <v>0</v>
      </c>
      <c r="ER77">
        <v>5752.41</v>
      </c>
      <c r="ES77">
        <v>5752.41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83"/>
        <v>0</v>
      </c>
      <c r="FS77">
        <v>0</v>
      </c>
      <c r="FX77">
        <v>85</v>
      </c>
      <c r="FY77">
        <v>70</v>
      </c>
      <c r="GA77" t="s">
        <v>3</v>
      </c>
      <c r="GD77">
        <v>0</v>
      </c>
      <c r="GF77">
        <v>725072865</v>
      </c>
      <c r="GG77">
        <v>2</v>
      </c>
      <c r="GH77">
        <v>1</v>
      </c>
      <c r="GI77">
        <v>2</v>
      </c>
      <c r="GJ77">
        <v>0</v>
      </c>
      <c r="GK77">
        <f>ROUND(R77*(S12)/100,2)</f>
        <v>0</v>
      </c>
      <c r="GL77">
        <f t="shared" si="84"/>
        <v>0</v>
      </c>
      <c r="GM77">
        <f t="shared" si="57"/>
        <v>33054.65</v>
      </c>
      <c r="GN77">
        <f t="shared" si="58"/>
        <v>33054.65</v>
      </c>
      <c r="GO77">
        <f t="shared" si="59"/>
        <v>0</v>
      </c>
      <c r="GP77">
        <f t="shared" si="60"/>
        <v>0</v>
      </c>
      <c r="GR77">
        <v>0</v>
      </c>
      <c r="GS77">
        <v>3</v>
      </c>
      <c r="GT77">
        <v>0</v>
      </c>
      <c r="GU77" t="s">
        <v>3</v>
      </c>
      <c r="GV77">
        <f t="shared" si="85"/>
        <v>0</v>
      </c>
      <c r="GW77">
        <v>1</v>
      </c>
      <c r="GX77">
        <f t="shared" si="86"/>
        <v>0</v>
      </c>
      <c r="HA77">
        <v>0</v>
      </c>
      <c r="HB77">
        <v>0</v>
      </c>
      <c r="HC77">
        <f t="shared" si="87"/>
        <v>0</v>
      </c>
      <c r="HE77" t="s">
        <v>3</v>
      </c>
      <c r="HF77" t="s">
        <v>3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IK77">
        <v>0</v>
      </c>
    </row>
    <row r="78" spans="1:255" x14ac:dyDescent="0.2">
      <c r="A78" s="2">
        <v>18</v>
      </c>
      <c r="B78" s="2">
        <v>1</v>
      </c>
      <c r="C78" s="2">
        <v>164</v>
      </c>
      <c r="D78" s="2"/>
      <c r="E78" s="2" t="s">
        <v>150</v>
      </c>
      <c r="F78" s="2" t="s">
        <v>122</v>
      </c>
      <c r="G78" s="2" t="s">
        <v>123</v>
      </c>
      <c r="H78" s="2" t="s">
        <v>106</v>
      </c>
      <c r="I78" s="2">
        <f>I74*J78</f>
        <v>7.0034999999999998</v>
      </c>
      <c r="J78" s="2">
        <v>101.49999999999999</v>
      </c>
      <c r="K78" s="2">
        <v>101.5</v>
      </c>
      <c r="L78" s="2"/>
      <c r="M78" s="2"/>
      <c r="N78" s="2"/>
      <c r="O78" s="2">
        <f t="shared" si="61"/>
        <v>5157.1000000000004</v>
      </c>
      <c r="P78" s="2">
        <f t="shared" si="62"/>
        <v>5157.1000000000004</v>
      </c>
      <c r="Q78" s="2">
        <f>(ROUND((ROUND(((ET78)*AV78*I78),2)*BB78),2)+ROUND((ROUND(((AE78-(EU78))*AV78*I78),2)*BS78),2))</f>
        <v>0</v>
      </c>
      <c r="R78" s="2">
        <f t="shared" si="63"/>
        <v>0</v>
      </c>
      <c r="S78" s="2">
        <f t="shared" si="64"/>
        <v>0</v>
      </c>
      <c r="T78" s="2">
        <f t="shared" si="65"/>
        <v>0</v>
      </c>
      <c r="U78" s="2">
        <f t="shared" si="66"/>
        <v>0</v>
      </c>
      <c r="V78" s="2">
        <f t="shared" si="67"/>
        <v>0</v>
      </c>
      <c r="W78" s="2">
        <f t="shared" si="68"/>
        <v>0</v>
      </c>
      <c r="X78" s="2">
        <f t="shared" si="69"/>
        <v>0</v>
      </c>
      <c r="Y78" s="2">
        <f t="shared" si="70"/>
        <v>0</v>
      </c>
      <c r="Z78" s="2"/>
      <c r="AA78" s="2">
        <v>65425122</v>
      </c>
      <c r="AB78" s="2">
        <f t="shared" si="71"/>
        <v>736.36</v>
      </c>
      <c r="AC78" s="2">
        <f t="shared" si="72"/>
        <v>736.36</v>
      </c>
      <c r="AD78" s="2">
        <f>ROUND((((ET78)-(EU78))+AE78),6)</f>
        <v>0</v>
      </c>
      <c r="AE78" s="2">
        <f t="shared" si="92"/>
        <v>0</v>
      </c>
      <c r="AF78" s="2">
        <f t="shared" si="92"/>
        <v>0</v>
      </c>
      <c r="AG78" s="2">
        <f t="shared" si="73"/>
        <v>0</v>
      </c>
      <c r="AH78" s="2">
        <f t="shared" si="93"/>
        <v>0</v>
      </c>
      <c r="AI78" s="2">
        <f t="shared" si="93"/>
        <v>0</v>
      </c>
      <c r="AJ78" s="2">
        <f t="shared" si="74"/>
        <v>0</v>
      </c>
      <c r="AK78" s="2">
        <v>736.36</v>
      </c>
      <c r="AL78" s="2">
        <v>736.36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140</v>
      </c>
      <c r="AU78" s="2">
        <v>79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124</v>
      </c>
      <c r="BK78" s="2"/>
      <c r="BL78" s="2"/>
      <c r="BM78" s="2">
        <v>152</v>
      </c>
      <c r="BN78" s="2">
        <v>0</v>
      </c>
      <c r="BO78" s="2" t="s">
        <v>3</v>
      </c>
      <c r="BP78" s="2">
        <v>0</v>
      </c>
      <c r="BQ78" s="2">
        <v>30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140</v>
      </c>
      <c r="CA78" s="2">
        <v>79</v>
      </c>
      <c r="CB78" s="2" t="s">
        <v>3</v>
      </c>
      <c r="CC78" s="2"/>
      <c r="CD78" s="2"/>
      <c r="CE78" s="2">
        <v>30</v>
      </c>
      <c r="CF78" s="2">
        <v>0</v>
      </c>
      <c r="CG78" s="2">
        <v>0</v>
      </c>
      <c r="CH78" s="2"/>
      <c r="CI78" s="2"/>
      <c r="CJ78" s="2"/>
      <c r="CK78" s="2"/>
      <c r="CL78" s="2"/>
      <c r="CM78" s="2">
        <v>0</v>
      </c>
      <c r="CN78" s="2" t="s">
        <v>3</v>
      </c>
      <c r="CO78" s="2">
        <v>0</v>
      </c>
      <c r="CP78" s="2">
        <f t="shared" si="75"/>
        <v>5157.1000000000004</v>
      </c>
      <c r="CQ78" s="2">
        <f t="shared" si="76"/>
        <v>736.36</v>
      </c>
      <c r="CR78" s="2">
        <f>(ROUND((ROUND(((ET78)*AV78*1),2)*BB78),2)+ROUND((ROUND(((AE78-(EU78))*AV78*1),2)*BS78),2))</f>
        <v>0</v>
      </c>
      <c r="CS78" s="2">
        <f t="shared" si="77"/>
        <v>0</v>
      </c>
      <c r="CT78" s="2">
        <f t="shared" si="78"/>
        <v>0</v>
      </c>
      <c r="CU78" s="2">
        <f t="shared" si="79"/>
        <v>0</v>
      </c>
      <c r="CV78" s="2">
        <f t="shared" si="80"/>
        <v>0</v>
      </c>
      <c r="CW78" s="2">
        <f t="shared" si="81"/>
        <v>0</v>
      </c>
      <c r="CX78" s="2">
        <f t="shared" si="82"/>
        <v>0</v>
      </c>
      <c r="CY78" s="2">
        <f>((S78*BZ78)/100)</f>
        <v>0</v>
      </c>
      <c r="CZ78" s="2">
        <f>((S78*CA78)/100)</f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1.0469999999999999</v>
      </c>
      <c r="DQ78" s="2">
        <v>1.002</v>
      </c>
      <c r="DR78" s="2"/>
      <c r="DS78" s="2"/>
      <c r="DT78" s="2"/>
      <c r="DU78" s="2">
        <v>1007</v>
      </c>
      <c r="DV78" s="2" t="s">
        <v>106</v>
      </c>
      <c r="DW78" s="2" t="s">
        <v>106</v>
      </c>
      <c r="DX78" s="2">
        <v>1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65096039</v>
      </c>
      <c r="EF78" s="2">
        <v>30</v>
      </c>
      <c r="EG78" s="2" t="s">
        <v>18</v>
      </c>
      <c r="EH78" s="2">
        <v>0</v>
      </c>
      <c r="EI78" s="2" t="s">
        <v>3</v>
      </c>
      <c r="EJ78" s="2">
        <v>1</v>
      </c>
      <c r="EK78" s="2">
        <v>152</v>
      </c>
      <c r="EL78" s="2" t="s">
        <v>125</v>
      </c>
      <c r="EM78" s="2" t="s">
        <v>126</v>
      </c>
      <c r="EN78" s="2"/>
      <c r="EO78" s="2" t="s">
        <v>3</v>
      </c>
      <c r="EP78" s="2"/>
      <c r="EQ78" s="2">
        <v>0</v>
      </c>
      <c r="ER78" s="2">
        <v>736.36</v>
      </c>
      <c r="ES78" s="2">
        <v>736.36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83"/>
        <v>0</v>
      </c>
      <c r="FS78" s="2">
        <v>0</v>
      </c>
      <c r="FT78" s="2"/>
      <c r="FU78" s="2"/>
      <c r="FV78" s="2"/>
      <c r="FW78" s="2"/>
      <c r="FX78" s="2">
        <v>140</v>
      </c>
      <c r="FY78" s="2">
        <v>79</v>
      </c>
      <c r="FZ78" s="2"/>
      <c r="GA78" s="2" t="s">
        <v>3</v>
      </c>
      <c r="GB78" s="2"/>
      <c r="GC78" s="2"/>
      <c r="GD78" s="2">
        <v>0</v>
      </c>
      <c r="GE78" s="2"/>
      <c r="GF78" s="2">
        <v>635219148</v>
      </c>
      <c r="GG78" s="2">
        <v>2</v>
      </c>
      <c r="GH78" s="2">
        <v>1</v>
      </c>
      <c r="GI78" s="2">
        <v>-2</v>
      </c>
      <c r="GJ78" s="2">
        <v>0</v>
      </c>
      <c r="GK78" s="2">
        <f>ROUND(R78*(R12)/100,2)</f>
        <v>0</v>
      </c>
      <c r="GL78" s="2">
        <f t="shared" si="84"/>
        <v>0</v>
      </c>
      <c r="GM78" s="2">
        <f t="shared" si="57"/>
        <v>5157.1000000000004</v>
      </c>
      <c r="GN78" s="2">
        <f t="shared" si="58"/>
        <v>5157.1000000000004</v>
      </c>
      <c r="GO78" s="2">
        <f t="shared" si="59"/>
        <v>0</v>
      </c>
      <c r="GP78" s="2">
        <f t="shared" si="60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85"/>
        <v>0</v>
      </c>
      <c r="GW78" s="2">
        <v>1</v>
      </c>
      <c r="GX78" s="2">
        <f t="shared" si="86"/>
        <v>0</v>
      </c>
      <c r="GY78" s="2"/>
      <c r="GZ78" s="2"/>
      <c r="HA78" s="2">
        <v>0</v>
      </c>
      <c r="HB78" s="2">
        <v>0</v>
      </c>
      <c r="HC78" s="2">
        <f t="shared" si="87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3</v>
      </c>
      <c r="HO78" s="2" t="s">
        <v>3</v>
      </c>
      <c r="HP78" s="2" t="s">
        <v>3</v>
      </c>
      <c r="HQ78" s="2" t="s">
        <v>3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18</v>
      </c>
      <c r="B79">
        <v>1</v>
      </c>
      <c r="C79">
        <v>180</v>
      </c>
      <c r="E79" t="s">
        <v>150</v>
      </c>
      <c r="F79" t="s">
        <v>122</v>
      </c>
      <c r="G79" t="s">
        <v>123</v>
      </c>
      <c r="H79" t="s">
        <v>106</v>
      </c>
      <c r="I79">
        <f>I75*J79</f>
        <v>7.0034999999999998</v>
      </c>
      <c r="J79">
        <v>101.49999999999999</v>
      </c>
      <c r="K79">
        <v>101.5</v>
      </c>
      <c r="O79">
        <f t="shared" si="61"/>
        <v>42166.07</v>
      </c>
      <c r="P79">
        <f t="shared" si="62"/>
        <v>42166.07</v>
      </c>
      <c r="Q79">
        <f>(ROUND((ROUND(((ET79)*AV79*I79),2)*BB79),2)+ROUND((ROUND(((AE79-(EU79))*AV79*I79),2)*BS79),2))</f>
        <v>0</v>
      </c>
      <c r="R79">
        <f t="shared" si="63"/>
        <v>0</v>
      </c>
      <c r="S79">
        <f t="shared" si="64"/>
        <v>0</v>
      </c>
      <c r="T79">
        <f t="shared" si="65"/>
        <v>0</v>
      </c>
      <c r="U79">
        <f t="shared" si="66"/>
        <v>0</v>
      </c>
      <c r="V79">
        <f t="shared" si="67"/>
        <v>0</v>
      </c>
      <c r="W79">
        <f t="shared" si="68"/>
        <v>0</v>
      </c>
      <c r="X79">
        <f t="shared" si="69"/>
        <v>0</v>
      </c>
      <c r="Y79">
        <f t="shared" si="70"/>
        <v>0</v>
      </c>
      <c r="AA79">
        <v>65425120</v>
      </c>
      <c r="AB79">
        <f t="shared" si="71"/>
        <v>736.36</v>
      </c>
      <c r="AC79">
        <f t="shared" si="72"/>
        <v>736.36</v>
      </c>
      <c r="AD79">
        <f>ROUND((((ET79)-(EU79))+AE79),6)</f>
        <v>0</v>
      </c>
      <c r="AE79">
        <f t="shared" si="92"/>
        <v>0</v>
      </c>
      <c r="AF79">
        <f t="shared" si="92"/>
        <v>0</v>
      </c>
      <c r="AG79">
        <f t="shared" si="73"/>
        <v>0</v>
      </c>
      <c r="AH79">
        <f t="shared" si="93"/>
        <v>0</v>
      </c>
      <c r="AI79">
        <f t="shared" si="93"/>
        <v>0</v>
      </c>
      <c r="AJ79">
        <f t="shared" si="74"/>
        <v>0</v>
      </c>
      <c r="AK79">
        <v>736.36</v>
      </c>
      <c r="AL79">
        <v>736.36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1.002</v>
      </c>
      <c r="AZ79">
        <v>1</v>
      </c>
      <c r="BA79">
        <v>1</v>
      </c>
      <c r="BB79">
        <v>1</v>
      </c>
      <c r="BC79">
        <v>8.16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124</v>
      </c>
      <c r="BM79">
        <v>152</v>
      </c>
      <c r="BN79">
        <v>0</v>
      </c>
      <c r="BO79" t="s">
        <v>122</v>
      </c>
      <c r="BP79">
        <v>1</v>
      </c>
      <c r="BQ79">
        <v>30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0</v>
      </c>
      <c r="CA79">
        <v>0</v>
      </c>
      <c r="CB79" t="s">
        <v>3</v>
      </c>
      <c r="CE79">
        <v>30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75"/>
        <v>42166.07</v>
      </c>
      <c r="CQ79">
        <f t="shared" si="76"/>
        <v>6020.69</v>
      </c>
      <c r="CR79">
        <f>(ROUND((ROUND(((ET79)*AV79*1),2)*BB79),2)+ROUND((ROUND(((AE79-(EU79))*AV79*1),2)*BS79),2))</f>
        <v>0</v>
      </c>
      <c r="CS79">
        <f t="shared" si="77"/>
        <v>0</v>
      </c>
      <c r="CT79">
        <f t="shared" si="78"/>
        <v>0</v>
      </c>
      <c r="CU79">
        <f t="shared" si="79"/>
        <v>0</v>
      </c>
      <c r="CV79">
        <f t="shared" si="80"/>
        <v>0</v>
      </c>
      <c r="CW79">
        <f t="shared" si="81"/>
        <v>0</v>
      </c>
      <c r="CX79">
        <f t="shared" si="82"/>
        <v>0</v>
      </c>
      <c r="CY79">
        <f>S79*(BZ79/100)</f>
        <v>0</v>
      </c>
      <c r="CZ79">
        <f>S79*(CA79/100)</f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140</v>
      </c>
      <c r="DO79">
        <v>79</v>
      </c>
      <c r="DP79">
        <v>1.0469999999999999</v>
      </c>
      <c r="DQ79">
        <v>1.002</v>
      </c>
      <c r="DU79">
        <v>1007</v>
      </c>
      <c r="DV79" t="s">
        <v>106</v>
      </c>
      <c r="DW79" t="s">
        <v>106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65096039</v>
      </c>
      <c r="EF79">
        <v>30</v>
      </c>
      <c r="EG79" t="s">
        <v>18</v>
      </c>
      <c r="EH79">
        <v>0</v>
      </c>
      <c r="EI79" t="s">
        <v>3</v>
      </c>
      <c r="EJ79">
        <v>1</v>
      </c>
      <c r="EK79">
        <v>152</v>
      </c>
      <c r="EL79" t="s">
        <v>125</v>
      </c>
      <c r="EM79" t="s">
        <v>126</v>
      </c>
      <c r="EO79" t="s">
        <v>3</v>
      </c>
      <c r="EQ79">
        <v>0</v>
      </c>
      <c r="ER79">
        <v>736.36</v>
      </c>
      <c r="ES79">
        <v>736.36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83"/>
        <v>0</v>
      </c>
      <c r="FS79">
        <v>0</v>
      </c>
      <c r="FX79">
        <v>140</v>
      </c>
      <c r="FY79">
        <v>79</v>
      </c>
      <c r="GA79" t="s">
        <v>3</v>
      </c>
      <c r="GD79">
        <v>0</v>
      </c>
      <c r="GF79">
        <v>635219148</v>
      </c>
      <c r="GG79">
        <v>2</v>
      </c>
      <c r="GH79">
        <v>1</v>
      </c>
      <c r="GI79">
        <v>2</v>
      </c>
      <c r="GJ79">
        <v>0</v>
      </c>
      <c r="GK79">
        <f>ROUND(R79*(S12)/100,2)</f>
        <v>0</v>
      </c>
      <c r="GL79">
        <f t="shared" si="84"/>
        <v>0</v>
      </c>
      <c r="GM79">
        <f t="shared" si="57"/>
        <v>42166.07</v>
      </c>
      <c r="GN79">
        <f t="shared" si="58"/>
        <v>42166.07</v>
      </c>
      <c r="GO79">
        <f t="shared" si="59"/>
        <v>0</v>
      </c>
      <c r="GP79">
        <f t="shared" si="60"/>
        <v>0</v>
      </c>
      <c r="GR79">
        <v>0</v>
      </c>
      <c r="GS79">
        <v>3</v>
      </c>
      <c r="GT79">
        <v>0</v>
      </c>
      <c r="GU79" t="s">
        <v>3</v>
      </c>
      <c r="GV79">
        <f t="shared" si="85"/>
        <v>0</v>
      </c>
      <c r="GW79">
        <v>1</v>
      </c>
      <c r="GX79">
        <f t="shared" si="86"/>
        <v>0</v>
      </c>
      <c r="HA79">
        <v>0</v>
      </c>
      <c r="HB79">
        <v>0</v>
      </c>
      <c r="HC79">
        <f t="shared" si="87"/>
        <v>0</v>
      </c>
      <c r="HE79" t="s">
        <v>3</v>
      </c>
      <c r="HF79" t="s">
        <v>3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55" x14ac:dyDescent="0.2">
      <c r="A80" s="2">
        <v>17</v>
      </c>
      <c r="B80" s="2">
        <v>1</v>
      </c>
      <c r="C80" s="2">
        <f>ROW(SmtRes!A187)</f>
        <v>187</v>
      </c>
      <c r="D80" s="2">
        <f>ROW(EtalonRes!A187)</f>
        <v>187</v>
      </c>
      <c r="E80" s="2" t="s">
        <v>151</v>
      </c>
      <c r="F80" s="2" t="s">
        <v>152</v>
      </c>
      <c r="G80" s="2" t="s">
        <v>153</v>
      </c>
      <c r="H80" s="2" t="s">
        <v>16</v>
      </c>
      <c r="I80" s="2">
        <v>14.34</v>
      </c>
      <c r="J80" s="2">
        <v>0</v>
      </c>
      <c r="K80" s="2">
        <v>14.34</v>
      </c>
      <c r="L80" s="2"/>
      <c r="M80" s="2"/>
      <c r="N80" s="2"/>
      <c r="O80" s="2">
        <f t="shared" si="61"/>
        <v>877.7</v>
      </c>
      <c r="P80" s="2">
        <f t="shared" si="62"/>
        <v>62.38</v>
      </c>
      <c r="Q80" s="2">
        <f>(ROUND((ROUND((((ET80*1.25))*AV80*I80),2)*BB80),2)+ROUND((ROUND(((AE80-((EU80*1.25)))*AV80*I80),2)*BS80),2))</f>
        <v>0</v>
      </c>
      <c r="R80" s="2">
        <f t="shared" si="63"/>
        <v>0</v>
      </c>
      <c r="S80" s="2">
        <f t="shared" si="64"/>
        <v>815.32</v>
      </c>
      <c r="T80" s="2">
        <f t="shared" si="65"/>
        <v>0</v>
      </c>
      <c r="U80" s="2">
        <f t="shared" si="66"/>
        <v>74.869139999999987</v>
      </c>
      <c r="V80" s="2">
        <f t="shared" si="67"/>
        <v>0</v>
      </c>
      <c r="W80" s="2">
        <f t="shared" si="68"/>
        <v>0</v>
      </c>
      <c r="X80" s="2">
        <f t="shared" si="69"/>
        <v>741.94</v>
      </c>
      <c r="Y80" s="2">
        <f t="shared" si="70"/>
        <v>570.72</v>
      </c>
      <c r="Z80" s="2"/>
      <c r="AA80" s="2">
        <v>65425122</v>
      </c>
      <c r="AB80" s="2">
        <f t="shared" si="71"/>
        <v>61.206000000000003</v>
      </c>
      <c r="AC80" s="2">
        <f t="shared" si="72"/>
        <v>4.3499999999999996</v>
      </c>
      <c r="AD80" s="2">
        <f>ROUND(((((ET80*1.25))-((EU80*1.25)))+AE80),6)</f>
        <v>0</v>
      </c>
      <c r="AE80" s="2">
        <f>ROUND(((EU80*1.25)),6)</f>
        <v>0</v>
      </c>
      <c r="AF80" s="2">
        <f>ROUND(((EV80*1.15)),6)</f>
        <v>56.856000000000002</v>
      </c>
      <c r="AG80" s="2">
        <f t="shared" si="73"/>
        <v>0</v>
      </c>
      <c r="AH80" s="2">
        <f>((EW80*1.15))</f>
        <v>5.2209999999999992</v>
      </c>
      <c r="AI80" s="2">
        <f>((EX80*1.25))</f>
        <v>0</v>
      </c>
      <c r="AJ80" s="2">
        <f t="shared" si="74"/>
        <v>0</v>
      </c>
      <c r="AK80" s="2">
        <v>53.79</v>
      </c>
      <c r="AL80" s="2">
        <v>4.3499999999999996</v>
      </c>
      <c r="AM80" s="2">
        <v>0</v>
      </c>
      <c r="AN80" s="2">
        <v>0</v>
      </c>
      <c r="AO80" s="2">
        <v>49.44</v>
      </c>
      <c r="AP80" s="2">
        <v>0</v>
      </c>
      <c r="AQ80" s="2">
        <v>4.54</v>
      </c>
      <c r="AR80" s="2">
        <v>0</v>
      </c>
      <c r="AS80" s="2">
        <v>0</v>
      </c>
      <c r="AT80" s="2">
        <v>91</v>
      </c>
      <c r="AU80" s="2">
        <v>70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0</v>
      </c>
      <c r="BI80" s="2">
        <v>1</v>
      </c>
      <c r="BJ80" s="2" t="s">
        <v>154</v>
      </c>
      <c r="BK80" s="2"/>
      <c r="BL80" s="2"/>
      <c r="BM80" s="2">
        <v>66</v>
      </c>
      <c r="BN80" s="2">
        <v>0</v>
      </c>
      <c r="BO80" s="2" t="s">
        <v>3</v>
      </c>
      <c r="BP80" s="2">
        <v>0</v>
      </c>
      <c r="BQ80" s="2">
        <v>30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91</v>
      </c>
      <c r="CA80" s="2">
        <v>70</v>
      </c>
      <c r="CB80" s="2" t="s">
        <v>3</v>
      </c>
      <c r="CC80" s="2"/>
      <c r="CD80" s="2"/>
      <c r="CE80" s="2">
        <v>30</v>
      </c>
      <c r="CF80" s="2">
        <v>0</v>
      </c>
      <c r="CG80" s="2">
        <v>0</v>
      </c>
      <c r="CH80" s="2"/>
      <c r="CI80" s="2"/>
      <c r="CJ80" s="2"/>
      <c r="CK80" s="2"/>
      <c r="CL80" s="2"/>
      <c r="CM80" s="2">
        <v>0</v>
      </c>
      <c r="CN80" s="2" t="s">
        <v>85</v>
      </c>
      <c r="CO80" s="2">
        <v>0</v>
      </c>
      <c r="CP80" s="2">
        <f t="shared" si="75"/>
        <v>877.7</v>
      </c>
      <c r="CQ80" s="2">
        <f t="shared" si="76"/>
        <v>4.3499999999999996</v>
      </c>
      <c r="CR80" s="2">
        <f>(ROUND((ROUND((((ET80*1.25))*AV80*1),2)*BB80),2)+ROUND((ROUND(((AE80-((EU80*1.25)))*AV80*1),2)*BS80),2))</f>
        <v>0</v>
      </c>
      <c r="CS80" s="2">
        <f t="shared" si="77"/>
        <v>0</v>
      </c>
      <c r="CT80" s="2">
        <f t="shared" si="78"/>
        <v>56.86</v>
      </c>
      <c r="CU80" s="2">
        <f t="shared" si="79"/>
        <v>0</v>
      </c>
      <c r="CV80" s="2">
        <f t="shared" si="80"/>
        <v>5.2209999999999992</v>
      </c>
      <c r="CW80" s="2">
        <f t="shared" si="81"/>
        <v>0</v>
      </c>
      <c r="CX80" s="2">
        <f t="shared" si="82"/>
        <v>0</v>
      </c>
      <c r="CY80" s="2">
        <f>((S80*BZ80)/100)</f>
        <v>741.94120000000009</v>
      </c>
      <c r="CZ80" s="2">
        <f>((S80*CA80)/100)</f>
        <v>570.72400000000005</v>
      </c>
      <c r="DA80" s="2"/>
      <c r="DB80" s="2"/>
      <c r="DC80" s="2" t="s">
        <v>3</v>
      </c>
      <c r="DD80" s="2" t="s">
        <v>3</v>
      </c>
      <c r="DE80" s="2" t="s">
        <v>59</v>
      </c>
      <c r="DF80" s="2" t="s">
        <v>59</v>
      </c>
      <c r="DG80" s="2" t="s">
        <v>60</v>
      </c>
      <c r="DH80" s="2" t="s">
        <v>3</v>
      </c>
      <c r="DI80" s="2" t="s">
        <v>60</v>
      </c>
      <c r="DJ80" s="2" t="s">
        <v>59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1.0669999999999999</v>
      </c>
      <c r="DQ80" s="2">
        <v>1.0249999999999999</v>
      </c>
      <c r="DR80" s="2"/>
      <c r="DS80" s="2"/>
      <c r="DT80" s="2"/>
      <c r="DU80" s="2">
        <v>1013</v>
      </c>
      <c r="DV80" s="2" t="s">
        <v>16</v>
      </c>
      <c r="DW80" s="2" t="s">
        <v>16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65095953</v>
      </c>
      <c r="EF80" s="2">
        <v>30</v>
      </c>
      <c r="EG80" s="2" t="s">
        <v>18</v>
      </c>
      <c r="EH80" s="2">
        <v>0</v>
      </c>
      <c r="EI80" s="2" t="s">
        <v>3</v>
      </c>
      <c r="EJ80" s="2">
        <v>1</v>
      </c>
      <c r="EK80" s="2">
        <v>66</v>
      </c>
      <c r="EL80" s="2" t="s">
        <v>155</v>
      </c>
      <c r="EM80" s="2" t="s">
        <v>156</v>
      </c>
      <c r="EN80" s="2"/>
      <c r="EO80" s="2" t="s">
        <v>86</v>
      </c>
      <c r="EP80" s="2"/>
      <c r="EQ80" s="2">
        <v>0</v>
      </c>
      <c r="ER80" s="2">
        <v>53.79</v>
      </c>
      <c r="ES80" s="2">
        <v>4.3499999999999996</v>
      </c>
      <c r="ET80" s="2">
        <v>0</v>
      </c>
      <c r="EU80" s="2">
        <v>0</v>
      </c>
      <c r="EV80" s="2">
        <v>49.44</v>
      </c>
      <c r="EW80" s="2">
        <v>4.54</v>
      </c>
      <c r="EX80" s="2">
        <v>0</v>
      </c>
      <c r="EY80" s="2">
        <v>0</v>
      </c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83"/>
        <v>0</v>
      </c>
      <c r="FS80" s="2">
        <v>0</v>
      </c>
      <c r="FT80" s="2"/>
      <c r="FU80" s="2"/>
      <c r="FV80" s="2"/>
      <c r="FW80" s="2"/>
      <c r="FX80" s="2">
        <v>91</v>
      </c>
      <c r="FY80" s="2">
        <v>70</v>
      </c>
      <c r="FZ80" s="2"/>
      <c r="GA80" s="2" t="s">
        <v>3</v>
      </c>
      <c r="GB80" s="2"/>
      <c r="GC80" s="2"/>
      <c r="GD80" s="2">
        <v>0</v>
      </c>
      <c r="GE80" s="2"/>
      <c r="GF80" s="2">
        <v>37253880</v>
      </c>
      <c r="GG80" s="2">
        <v>2</v>
      </c>
      <c r="GH80" s="2">
        <v>1</v>
      </c>
      <c r="GI80" s="2">
        <v>-2</v>
      </c>
      <c r="GJ80" s="2">
        <v>0</v>
      </c>
      <c r="GK80" s="2">
        <f>ROUND(R80*(R12)/100,2)</f>
        <v>0</v>
      </c>
      <c r="GL80" s="2">
        <f t="shared" si="84"/>
        <v>0</v>
      </c>
      <c r="GM80" s="2">
        <f t="shared" si="57"/>
        <v>2190.36</v>
      </c>
      <c r="GN80" s="2">
        <f t="shared" si="58"/>
        <v>2190.36</v>
      </c>
      <c r="GO80" s="2">
        <f t="shared" si="59"/>
        <v>0</v>
      </c>
      <c r="GP80" s="2">
        <f t="shared" si="60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85"/>
        <v>0</v>
      </c>
      <c r="GW80" s="2">
        <v>1</v>
      </c>
      <c r="GX80" s="2">
        <f t="shared" si="86"/>
        <v>0</v>
      </c>
      <c r="GY80" s="2"/>
      <c r="GZ80" s="2"/>
      <c r="HA80" s="2">
        <v>0</v>
      </c>
      <c r="HB80" s="2">
        <v>0</v>
      </c>
      <c r="HC80" s="2">
        <f t="shared" si="87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3</v>
      </c>
      <c r="HO80" s="2" t="s">
        <v>3</v>
      </c>
      <c r="HP80" s="2" t="s">
        <v>3</v>
      </c>
      <c r="HQ80" s="2" t="s">
        <v>3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17</v>
      </c>
      <c r="B81">
        <v>1</v>
      </c>
      <c r="C81">
        <f>ROW(SmtRes!A192)</f>
        <v>192</v>
      </c>
      <c r="D81">
        <f>ROW(EtalonRes!A192)</f>
        <v>192</v>
      </c>
      <c r="E81" t="s">
        <v>151</v>
      </c>
      <c r="F81" t="s">
        <v>152</v>
      </c>
      <c r="G81" t="s">
        <v>153</v>
      </c>
      <c r="H81" t="s">
        <v>16</v>
      </c>
      <c r="I81">
        <v>14.34</v>
      </c>
      <c r="J81">
        <v>0</v>
      </c>
      <c r="K81">
        <v>14.34</v>
      </c>
      <c r="O81">
        <f t="shared" si="61"/>
        <v>25605.39</v>
      </c>
      <c r="P81">
        <f t="shared" si="62"/>
        <v>351.03</v>
      </c>
      <c r="Q81">
        <f>(ROUND((ROUND((((ET81*1.25))*AV81*I81),2)*BB81),2)+ROUND((ROUND(((AE81-((EU81*1.25)))*AV81*I81),2)*BS81),2))</f>
        <v>0</v>
      </c>
      <c r="R81">
        <f t="shared" si="63"/>
        <v>0</v>
      </c>
      <c r="S81">
        <f t="shared" si="64"/>
        <v>25254.36</v>
      </c>
      <c r="T81">
        <f t="shared" si="65"/>
        <v>0</v>
      </c>
      <c r="U81">
        <f t="shared" si="66"/>
        <v>79.885372379999978</v>
      </c>
      <c r="V81">
        <f t="shared" si="67"/>
        <v>0</v>
      </c>
      <c r="W81">
        <f t="shared" si="68"/>
        <v>0</v>
      </c>
      <c r="X81">
        <f t="shared" si="69"/>
        <v>18940.77</v>
      </c>
      <c r="Y81">
        <f t="shared" si="70"/>
        <v>10354.290000000001</v>
      </c>
      <c r="AA81">
        <v>65425120</v>
      </c>
      <c r="AB81">
        <f t="shared" si="71"/>
        <v>61.206000000000003</v>
      </c>
      <c r="AC81">
        <f t="shared" si="72"/>
        <v>4.3499999999999996</v>
      </c>
      <c r="AD81">
        <f>ROUND(((((ET81*1.25))-((EU81*1.25)))+AE81),6)</f>
        <v>0</v>
      </c>
      <c r="AE81">
        <f>ROUND(((EU81*1.25)),6)</f>
        <v>0</v>
      </c>
      <c r="AF81">
        <f>ROUND(((EV81*1.15)),6)</f>
        <v>56.856000000000002</v>
      </c>
      <c r="AG81">
        <f t="shared" si="73"/>
        <v>0</v>
      </c>
      <c r="AH81">
        <f>((EW81*1.15))</f>
        <v>5.2209999999999992</v>
      </c>
      <c r="AI81">
        <f>((EX81*1.25))</f>
        <v>0</v>
      </c>
      <c r="AJ81">
        <f t="shared" si="74"/>
        <v>0</v>
      </c>
      <c r="AK81">
        <v>53.79</v>
      </c>
      <c r="AL81">
        <v>4.3499999999999996</v>
      </c>
      <c r="AM81">
        <v>0</v>
      </c>
      <c r="AN81">
        <v>0</v>
      </c>
      <c r="AO81">
        <v>49.44</v>
      </c>
      <c r="AP81">
        <v>0</v>
      </c>
      <c r="AQ81">
        <v>4.54</v>
      </c>
      <c r="AR81">
        <v>0</v>
      </c>
      <c r="AS81">
        <v>0</v>
      </c>
      <c r="AT81">
        <v>75</v>
      </c>
      <c r="AU81">
        <v>41</v>
      </c>
      <c r="AV81">
        <v>1.0669999999999999</v>
      </c>
      <c r="AW81">
        <v>1.0249999999999999</v>
      </c>
      <c r="AZ81">
        <v>1</v>
      </c>
      <c r="BA81">
        <v>29.03</v>
      </c>
      <c r="BB81">
        <v>1</v>
      </c>
      <c r="BC81">
        <v>5.49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154</v>
      </c>
      <c r="BM81">
        <v>66</v>
      </c>
      <c r="BN81">
        <v>0</v>
      </c>
      <c r="BO81" t="s">
        <v>152</v>
      </c>
      <c r="BP81">
        <v>1</v>
      </c>
      <c r="BQ81">
        <v>30</v>
      </c>
      <c r="BR81">
        <v>0</v>
      </c>
      <c r="BS81">
        <v>29.03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75</v>
      </c>
      <c r="CA81">
        <v>41</v>
      </c>
      <c r="CB81" t="s">
        <v>3</v>
      </c>
      <c r="CE81">
        <v>30</v>
      </c>
      <c r="CF81">
        <v>0</v>
      </c>
      <c r="CG81">
        <v>0</v>
      </c>
      <c r="CM81">
        <v>0</v>
      </c>
      <c r="CN81" t="s">
        <v>85</v>
      </c>
      <c r="CO81">
        <v>0</v>
      </c>
      <c r="CP81">
        <f t="shared" si="75"/>
        <v>25605.39</v>
      </c>
      <c r="CQ81">
        <f t="shared" si="76"/>
        <v>24.49</v>
      </c>
      <c r="CR81">
        <f>(ROUND((ROUND((((ET81*1.25))*AV81*1),2)*BB81),2)+ROUND((ROUND(((AE81-((EU81*1.25)))*AV81*1),2)*BS81),2))</f>
        <v>0</v>
      </c>
      <c r="CS81">
        <f t="shared" si="77"/>
        <v>0</v>
      </c>
      <c r="CT81">
        <f t="shared" si="78"/>
        <v>1761.25</v>
      </c>
      <c r="CU81">
        <f t="shared" si="79"/>
        <v>0</v>
      </c>
      <c r="CV81">
        <f t="shared" si="80"/>
        <v>5.5708069999999985</v>
      </c>
      <c r="CW81">
        <f t="shared" si="81"/>
        <v>0</v>
      </c>
      <c r="CX81">
        <f t="shared" si="82"/>
        <v>0</v>
      </c>
      <c r="CY81">
        <f>S81*(BZ81/100)</f>
        <v>18940.77</v>
      </c>
      <c r="CZ81">
        <f>S81*(CA81/100)</f>
        <v>10354.2876</v>
      </c>
      <c r="DC81" t="s">
        <v>3</v>
      </c>
      <c r="DD81" t="s">
        <v>3</v>
      </c>
      <c r="DE81" t="s">
        <v>59</v>
      </c>
      <c r="DF81" t="s">
        <v>59</v>
      </c>
      <c r="DG81" t="s">
        <v>60</v>
      </c>
      <c r="DH81" t="s">
        <v>3</v>
      </c>
      <c r="DI81" t="s">
        <v>60</v>
      </c>
      <c r="DJ81" t="s">
        <v>59</v>
      </c>
      <c r="DK81" t="s">
        <v>3</v>
      </c>
      <c r="DL81" t="s">
        <v>3</v>
      </c>
      <c r="DM81" t="s">
        <v>3</v>
      </c>
      <c r="DN81">
        <v>91</v>
      </c>
      <c r="DO81">
        <v>70</v>
      </c>
      <c r="DP81">
        <v>1.0669999999999999</v>
      </c>
      <c r="DQ81">
        <v>1.0249999999999999</v>
      </c>
      <c r="DU81">
        <v>1013</v>
      </c>
      <c r="DV81" t="s">
        <v>16</v>
      </c>
      <c r="DW81" t="s">
        <v>16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65095953</v>
      </c>
      <c r="EF81">
        <v>30</v>
      </c>
      <c r="EG81" t="s">
        <v>18</v>
      </c>
      <c r="EH81">
        <v>0</v>
      </c>
      <c r="EI81" t="s">
        <v>3</v>
      </c>
      <c r="EJ81">
        <v>1</v>
      </c>
      <c r="EK81">
        <v>66</v>
      </c>
      <c r="EL81" t="s">
        <v>155</v>
      </c>
      <c r="EM81" t="s">
        <v>156</v>
      </c>
      <c r="EO81" t="s">
        <v>86</v>
      </c>
      <c r="EQ81">
        <v>0</v>
      </c>
      <c r="ER81">
        <v>53.79</v>
      </c>
      <c r="ES81">
        <v>4.3499999999999996</v>
      </c>
      <c r="ET81">
        <v>0</v>
      </c>
      <c r="EU81">
        <v>0</v>
      </c>
      <c r="EV81">
        <v>49.44</v>
      </c>
      <c r="EW81">
        <v>4.54</v>
      </c>
      <c r="EX81">
        <v>0</v>
      </c>
      <c r="EY81">
        <v>0</v>
      </c>
      <c r="FQ81">
        <v>0</v>
      </c>
      <c r="FR81">
        <f t="shared" si="83"/>
        <v>0</v>
      </c>
      <c r="FS81">
        <v>0</v>
      </c>
      <c r="FX81">
        <v>91</v>
      </c>
      <c r="FY81">
        <v>70</v>
      </c>
      <c r="GA81" t="s">
        <v>3</v>
      </c>
      <c r="GD81">
        <v>0</v>
      </c>
      <c r="GF81">
        <v>37253880</v>
      </c>
      <c r="GG81">
        <v>2</v>
      </c>
      <c r="GH81">
        <v>1</v>
      </c>
      <c r="GI81">
        <v>2</v>
      </c>
      <c r="GJ81">
        <v>0</v>
      </c>
      <c r="GK81">
        <f>ROUND(R81*(S12)/100,2)</f>
        <v>0</v>
      </c>
      <c r="GL81">
        <f t="shared" si="84"/>
        <v>0</v>
      </c>
      <c r="GM81">
        <f t="shared" ref="GM81:GM112" si="94">ROUND(O81+X81+Y81+GK81,2)+GX81</f>
        <v>54900.45</v>
      </c>
      <c r="GN81">
        <f t="shared" ref="GN81:GN112" si="95">IF(OR(BI81=0,BI81=1),ROUND(O81+X81+Y81+GK81,2),0)</f>
        <v>54900.45</v>
      </c>
      <c r="GO81">
        <f t="shared" ref="GO81:GO112" si="96">IF(BI81=2,ROUND(O81+X81+Y81+GK81,2),0)</f>
        <v>0</v>
      </c>
      <c r="GP81">
        <f t="shared" ref="GP81:GP112" si="97">IF(BI81=4,ROUND(O81+X81+Y81+GK81,2)+GX81,0)</f>
        <v>0</v>
      </c>
      <c r="GR81">
        <v>0</v>
      </c>
      <c r="GS81">
        <v>3</v>
      </c>
      <c r="GT81">
        <v>0</v>
      </c>
      <c r="GU81" t="s">
        <v>3</v>
      </c>
      <c r="GV81">
        <f t="shared" si="85"/>
        <v>0</v>
      </c>
      <c r="GW81">
        <v>1</v>
      </c>
      <c r="GX81">
        <f t="shared" si="86"/>
        <v>0</v>
      </c>
      <c r="HA81">
        <v>0</v>
      </c>
      <c r="HB81">
        <v>0</v>
      </c>
      <c r="HC81">
        <f t="shared" si="87"/>
        <v>0</v>
      </c>
      <c r="HE81" t="s">
        <v>3</v>
      </c>
      <c r="HF81" t="s">
        <v>3</v>
      </c>
      <c r="HM81" t="s">
        <v>3</v>
      </c>
      <c r="HN81" t="s">
        <v>3</v>
      </c>
      <c r="HO81" t="s">
        <v>3</v>
      </c>
      <c r="HP81" t="s">
        <v>3</v>
      </c>
      <c r="HQ81" t="s">
        <v>3</v>
      </c>
      <c r="IK81">
        <v>0</v>
      </c>
    </row>
    <row r="82" spans="1:255" x14ac:dyDescent="0.2">
      <c r="A82" s="2">
        <v>18</v>
      </c>
      <c r="B82" s="2">
        <v>1</v>
      </c>
      <c r="C82" s="2">
        <v>187</v>
      </c>
      <c r="D82" s="2"/>
      <c r="E82" s="2" t="s">
        <v>157</v>
      </c>
      <c r="F82" s="2" t="s">
        <v>158</v>
      </c>
      <c r="G82" s="2" t="s">
        <v>159</v>
      </c>
      <c r="H82" s="2" t="s">
        <v>160</v>
      </c>
      <c r="I82" s="2">
        <f>I80*J82</f>
        <v>5.4492000000000003</v>
      </c>
      <c r="J82" s="2">
        <v>0.38</v>
      </c>
      <c r="K82" s="2">
        <v>0.38</v>
      </c>
      <c r="L82" s="2"/>
      <c r="M82" s="2"/>
      <c r="N82" s="2"/>
      <c r="O82" s="2">
        <f t="shared" si="61"/>
        <v>0</v>
      </c>
      <c r="P82" s="2">
        <f t="shared" si="62"/>
        <v>0</v>
      </c>
      <c r="Q82" s="2">
        <f t="shared" ref="Q82:Q89" si="98">(ROUND((ROUND(((ET82)*AV82*I82),2)*BB82),2)+ROUND((ROUND(((AE82-(EU82))*AV82*I82),2)*BS82),2))</f>
        <v>0</v>
      </c>
      <c r="R82" s="2">
        <f t="shared" si="63"/>
        <v>0</v>
      </c>
      <c r="S82" s="2">
        <f t="shared" si="64"/>
        <v>0</v>
      </c>
      <c r="T82" s="2">
        <f t="shared" si="65"/>
        <v>0</v>
      </c>
      <c r="U82" s="2">
        <f t="shared" si="66"/>
        <v>0</v>
      </c>
      <c r="V82" s="2">
        <f t="shared" si="67"/>
        <v>0</v>
      </c>
      <c r="W82" s="2">
        <f t="shared" si="68"/>
        <v>0</v>
      </c>
      <c r="X82" s="2">
        <f t="shared" si="69"/>
        <v>0</v>
      </c>
      <c r="Y82" s="2">
        <f t="shared" si="70"/>
        <v>0</v>
      </c>
      <c r="Z82" s="2"/>
      <c r="AA82" s="2">
        <v>65425122</v>
      </c>
      <c r="AB82" s="2">
        <f t="shared" si="71"/>
        <v>0</v>
      </c>
      <c r="AC82" s="2">
        <f t="shared" si="72"/>
        <v>0</v>
      </c>
      <c r="AD82" s="2">
        <f t="shared" ref="AD82:AD89" si="99">ROUND((((ET82)-(EU82))+AE82),6)</f>
        <v>0</v>
      </c>
      <c r="AE82" s="2">
        <f t="shared" ref="AE82:AF89" si="100">ROUND((EU82),6)</f>
        <v>0</v>
      </c>
      <c r="AF82" s="2">
        <f t="shared" si="100"/>
        <v>0</v>
      </c>
      <c r="AG82" s="2">
        <f t="shared" si="73"/>
        <v>0</v>
      </c>
      <c r="AH82" s="2">
        <f t="shared" ref="AH82:AI89" si="101">(EW82)</f>
        <v>0</v>
      </c>
      <c r="AI82" s="2">
        <f t="shared" si="101"/>
        <v>0</v>
      </c>
      <c r="AJ82" s="2">
        <f t="shared" si="74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400002</v>
      </c>
      <c r="BN82" s="2">
        <v>0</v>
      </c>
      <c r="BO82" s="2" t="s">
        <v>3</v>
      </c>
      <c r="BP82" s="2">
        <v>0</v>
      </c>
      <c r="BQ82" s="2">
        <v>202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0</v>
      </c>
      <c r="CA82" s="2">
        <v>0</v>
      </c>
      <c r="CB82" s="2" t="s">
        <v>3</v>
      </c>
      <c r="CC82" s="2"/>
      <c r="CD82" s="2"/>
      <c r="CE82" s="2">
        <v>30</v>
      </c>
      <c r="CF82" s="2">
        <v>0</v>
      </c>
      <c r="CG82" s="2">
        <v>0</v>
      </c>
      <c r="CH82" s="2"/>
      <c r="CI82" s="2"/>
      <c r="CJ82" s="2"/>
      <c r="CK82" s="2"/>
      <c r="CL82" s="2"/>
      <c r="CM82" s="2">
        <v>0</v>
      </c>
      <c r="CN82" s="2" t="s">
        <v>3</v>
      </c>
      <c r="CO82" s="2">
        <v>0</v>
      </c>
      <c r="CP82" s="2">
        <f t="shared" si="75"/>
        <v>0</v>
      </c>
      <c r="CQ82" s="2">
        <f t="shared" si="76"/>
        <v>0</v>
      </c>
      <c r="CR82" s="2">
        <f t="shared" ref="CR82:CR89" si="102">(ROUND((ROUND(((ET82)*AV82*1),2)*BB82),2)+ROUND((ROUND(((AE82-(EU82))*AV82*1),2)*BS82),2))</f>
        <v>0</v>
      </c>
      <c r="CS82" s="2">
        <f t="shared" si="77"/>
        <v>0</v>
      </c>
      <c r="CT82" s="2">
        <f t="shared" si="78"/>
        <v>0</v>
      </c>
      <c r="CU82" s="2">
        <f t="shared" si="79"/>
        <v>0</v>
      </c>
      <c r="CV82" s="2">
        <f t="shared" si="80"/>
        <v>0</v>
      </c>
      <c r="CW82" s="2">
        <f t="shared" si="81"/>
        <v>0</v>
      </c>
      <c r="CX82" s="2">
        <f t="shared" si="82"/>
        <v>0</v>
      </c>
      <c r="CY82" s="2">
        <f>((S82*BZ82)/100)</f>
        <v>0</v>
      </c>
      <c r="CZ82" s="2">
        <f>((S82*CA82)/100)</f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1010</v>
      </c>
      <c r="DV82" s="2" t="s">
        <v>160</v>
      </c>
      <c r="DW82" s="2" t="s">
        <v>160</v>
      </c>
      <c r="DX82" s="2">
        <v>1000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65097958</v>
      </c>
      <c r="EF82" s="2">
        <v>202</v>
      </c>
      <c r="EG82" s="2" t="s">
        <v>161</v>
      </c>
      <c r="EH82" s="2">
        <v>0</v>
      </c>
      <c r="EI82" s="2" t="s">
        <v>3</v>
      </c>
      <c r="EJ82" s="2">
        <v>1</v>
      </c>
      <c r="EK82" s="2">
        <v>400002</v>
      </c>
      <c r="EL82" s="2" t="s">
        <v>162</v>
      </c>
      <c r="EM82" s="2" t="s">
        <v>161</v>
      </c>
      <c r="EN82" s="2"/>
      <c r="EO82" s="2" t="s">
        <v>3</v>
      </c>
      <c r="EP82" s="2"/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83"/>
        <v>0</v>
      </c>
      <c r="FS82" s="2">
        <v>0</v>
      </c>
      <c r="FT82" s="2"/>
      <c r="FU82" s="2"/>
      <c r="FV82" s="2"/>
      <c r="FW82" s="2"/>
      <c r="FX82" s="2">
        <v>0</v>
      </c>
      <c r="FY82" s="2">
        <v>0</v>
      </c>
      <c r="FZ82" s="2"/>
      <c r="GA82" s="2" t="s">
        <v>3</v>
      </c>
      <c r="GB82" s="2"/>
      <c r="GC82" s="2"/>
      <c r="GD82" s="2">
        <v>0</v>
      </c>
      <c r="GE82" s="2"/>
      <c r="GF82" s="2">
        <v>-1112406113</v>
      </c>
      <c r="GG82" s="2">
        <v>2</v>
      </c>
      <c r="GH82" s="2">
        <v>0</v>
      </c>
      <c r="GI82" s="2">
        <v>-2</v>
      </c>
      <c r="GJ82" s="2">
        <v>0</v>
      </c>
      <c r="GK82" s="2">
        <f>ROUND(R82*(R12)/100,2)</f>
        <v>0</v>
      </c>
      <c r="GL82" s="2">
        <f t="shared" si="84"/>
        <v>0</v>
      </c>
      <c r="GM82" s="2">
        <f t="shared" si="94"/>
        <v>0</v>
      </c>
      <c r="GN82" s="2">
        <f t="shared" si="95"/>
        <v>0</v>
      </c>
      <c r="GO82" s="2">
        <f t="shared" si="96"/>
        <v>0</v>
      </c>
      <c r="GP82" s="2">
        <f t="shared" si="97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85"/>
        <v>0</v>
      </c>
      <c r="GW82" s="2">
        <v>1</v>
      </c>
      <c r="GX82" s="2">
        <f t="shared" si="86"/>
        <v>0</v>
      </c>
      <c r="GY82" s="2"/>
      <c r="GZ82" s="2"/>
      <c r="HA82" s="2">
        <v>0</v>
      </c>
      <c r="HB82" s="2">
        <v>0</v>
      </c>
      <c r="HC82" s="2">
        <f t="shared" si="87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3</v>
      </c>
      <c r="HO82" s="2" t="s">
        <v>3</v>
      </c>
      <c r="HP82" s="2" t="s">
        <v>3</v>
      </c>
      <c r="HQ82" s="2" t="s">
        <v>3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18</v>
      </c>
      <c r="B83">
        <v>1</v>
      </c>
      <c r="C83">
        <v>192</v>
      </c>
      <c r="E83" t="s">
        <v>157</v>
      </c>
      <c r="F83" t="s">
        <v>158</v>
      </c>
      <c r="G83" t="s">
        <v>159</v>
      </c>
      <c r="H83" t="s">
        <v>160</v>
      </c>
      <c r="I83">
        <f>I81*J83</f>
        <v>5.4492000000000003</v>
      </c>
      <c r="J83">
        <v>0.38</v>
      </c>
      <c r="K83">
        <v>0.38</v>
      </c>
      <c r="O83">
        <f t="shared" si="61"/>
        <v>114433.2</v>
      </c>
      <c r="P83">
        <f t="shared" si="62"/>
        <v>114433.2</v>
      </c>
      <c r="Q83">
        <f t="shared" si="98"/>
        <v>0</v>
      </c>
      <c r="R83">
        <f t="shared" si="63"/>
        <v>0</v>
      </c>
      <c r="S83">
        <f t="shared" si="64"/>
        <v>0</v>
      </c>
      <c r="T83">
        <f t="shared" si="65"/>
        <v>0</v>
      </c>
      <c r="U83">
        <f t="shared" si="66"/>
        <v>0</v>
      </c>
      <c r="V83">
        <f t="shared" si="67"/>
        <v>0</v>
      </c>
      <c r="W83">
        <f t="shared" si="68"/>
        <v>0</v>
      </c>
      <c r="X83">
        <f t="shared" si="69"/>
        <v>0</v>
      </c>
      <c r="Y83">
        <f t="shared" si="70"/>
        <v>0</v>
      </c>
      <c r="AA83">
        <v>65425120</v>
      </c>
      <c r="AB83">
        <f t="shared" si="71"/>
        <v>21000</v>
      </c>
      <c r="AC83">
        <f t="shared" si="72"/>
        <v>21000</v>
      </c>
      <c r="AD83">
        <f t="shared" si="99"/>
        <v>0</v>
      </c>
      <c r="AE83">
        <f t="shared" si="100"/>
        <v>0</v>
      </c>
      <c r="AF83">
        <f t="shared" si="100"/>
        <v>0</v>
      </c>
      <c r="AG83">
        <f t="shared" si="73"/>
        <v>0</v>
      </c>
      <c r="AH83">
        <f t="shared" si="101"/>
        <v>0</v>
      </c>
      <c r="AI83">
        <f t="shared" si="101"/>
        <v>0</v>
      </c>
      <c r="AJ83">
        <f t="shared" si="74"/>
        <v>0</v>
      </c>
      <c r="AK83">
        <v>21000</v>
      </c>
      <c r="AL83">
        <v>21000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400002</v>
      </c>
      <c r="BN83">
        <v>0</v>
      </c>
      <c r="BO83" t="s">
        <v>3</v>
      </c>
      <c r="BP83">
        <v>0</v>
      </c>
      <c r="BQ83">
        <v>202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0</v>
      </c>
      <c r="CA83">
        <v>0</v>
      </c>
      <c r="CB83" t="s">
        <v>3</v>
      </c>
      <c r="CE83">
        <v>30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75"/>
        <v>114433.2</v>
      </c>
      <c r="CQ83">
        <f t="shared" si="76"/>
        <v>21000</v>
      </c>
      <c r="CR83">
        <f t="shared" si="102"/>
        <v>0</v>
      </c>
      <c r="CS83">
        <f t="shared" si="77"/>
        <v>0</v>
      </c>
      <c r="CT83">
        <f t="shared" si="78"/>
        <v>0</v>
      </c>
      <c r="CU83">
        <f t="shared" si="79"/>
        <v>0</v>
      </c>
      <c r="CV83">
        <f t="shared" si="80"/>
        <v>0</v>
      </c>
      <c r="CW83">
        <f t="shared" si="81"/>
        <v>0</v>
      </c>
      <c r="CX83">
        <f t="shared" si="82"/>
        <v>0</v>
      </c>
      <c r="CY83">
        <f>S83*(BZ83/100)</f>
        <v>0</v>
      </c>
      <c r="CZ83">
        <f>S83*(CA83/100)</f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1010</v>
      </c>
      <c r="DV83" t="s">
        <v>160</v>
      </c>
      <c r="DW83" t="s">
        <v>160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65097958</v>
      </c>
      <c r="EF83">
        <v>202</v>
      </c>
      <c r="EG83" t="s">
        <v>161</v>
      </c>
      <c r="EH83">
        <v>0</v>
      </c>
      <c r="EI83" t="s">
        <v>3</v>
      </c>
      <c r="EJ83">
        <v>1</v>
      </c>
      <c r="EK83">
        <v>400002</v>
      </c>
      <c r="EL83" t="s">
        <v>162</v>
      </c>
      <c r="EM83" t="s">
        <v>161</v>
      </c>
      <c r="EO83" t="s">
        <v>3</v>
      </c>
      <c r="EQ83">
        <v>0</v>
      </c>
      <c r="ER83">
        <v>21000</v>
      </c>
      <c r="ES83">
        <v>21000</v>
      </c>
      <c r="ET83">
        <v>0</v>
      </c>
      <c r="EU83">
        <v>0</v>
      </c>
      <c r="EV83">
        <v>0</v>
      </c>
      <c r="EW83">
        <v>0</v>
      </c>
      <c r="EX83">
        <v>0</v>
      </c>
      <c r="EZ83">
        <v>5</v>
      </c>
      <c r="FC83">
        <v>1</v>
      </c>
      <c r="FD83">
        <v>18</v>
      </c>
      <c r="FF83">
        <v>25200</v>
      </c>
      <c r="FQ83">
        <v>0</v>
      </c>
      <c r="FR83">
        <f t="shared" si="83"/>
        <v>0</v>
      </c>
      <c r="FS83">
        <v>0</v>
      </c>
      <c r="FX83">
        <v>0</v>
      </c>
      <c r="FY83">
        <v>0</v>
      </c>
      <c r="GA83" t="s">
        <v>163</v>
      </c>
      <c r="GD83">
        <v>0</v>
      </c>
      <c r="GF83">
        <v>-1112406113</v>
      </c>
      <c r="GG83">
        <v>2</v>
      </c>
      <c r="GH83">
        <v>3</v>
      </c>
      <c r="GI83">
        <v>-2</v>
      </c>
      <c r="GJ83">
        <v>0</v>
      </c>
      <c r="GK83">
        <f>ROUND(R83*(S12)/100,2)</f>
        <v>0</v>
      </c>
      <c r="GL83">
        <f t="shared" si="84"/>
        <v>0</v>
      </c>
      <c r="GM83">
        <f t="shared" si="94"/>
        <v>114433.2</v>
      </c>
      <c r="GN83">
        <f t="shared" si="95"/>
        <v>114433.2</v>
      </c>
      <c r="GO83">
        <f t="shared" si="96"/>
        <v>0</v>
      </c>
      <c r="GP83">
        <f t="shared" si="97"/>
        <v>0</v>
      </c>
      <c r="GR83">
        <v>1</v>
      </c>
      <c r="GS83">
        <v>1</v>
      </c>
      <c r="GT83">
        <v>0</v>
      </c>
      <c r="GU83" t="s">
        <v>3</v>
      </c>
      <c r="GV83">
        <f t="shared" si="85"/>
        <v>0</v>
      </c>
      <c r="GW83">
        <v>1</v>
      </c>
      <c r="GX83">
        <f t="shared" si="86"/>
        <v>0</v>
      </c>
      <c r="HA83">
        <v>0</v>
      </c>
      <c r="HB83">
        <v>0</v>
      </c>
      <c r="HC83">
        <f t="shared" si="87"/>
        <v>0</v>
      </c>
      <c r="HE83" t="s">
        <v>164</v>
      </c>
      <c r="HF83" t="s">
        <v>164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55" x14ac:dyDescent="0.2">
      <c r="A84" s="2">
        <v>18</v>
      </c>
      <c r="B84" s="2">
        <v>1</v>
      </c>
      <c r="C84" s="2">
        <v>186</v>
      </c>
      <c r="D84" s="2"/>
      <c r="E84" s="2" t="s">
        <v>165</v>
      </c>
      <c r="F84" s="2" t="s">
        <v>166</v>
      </c>
      <c r="G84" s="2" t="s">
        <v>167</v>
      </c>
      <c r="H84" s="2" t="s">
        <v>106</v>
      </c>
      <c r="I84" s="2">
        <f>I80*J84</f>
        <v>3.4416000000000002</v>
      </c>
      <c r="J84" s="2">
        <v>0.24000000000000002</v>
      </c>
      <c r="K84" s="2">
        <v>0.24</v>
      </c>
      <c r="L84" s="2"/>
      <c r="M84" s="2"/>
      <c r="N84" s="2"/>
      <c r="O84" s="2">
        <f t="shared" si="61"/>
        <v>1657.78</v>
      </c>
      <c r="P84" s="2">
        <f t="shared" si="62"/>
        <v>1657.78</v>
      </c>
      <c r="Q84" s="2">
        <f t="shared" si="98"/>
        <v>0</v>
      </c>
      <c r="R84" s="2">
        <f t="shared" si="63"/>
        <v>0</v>
      </c>
      <c r="S84" s="2">
        <f t="shared" si="64"/>
        <v>0</v>
      </c>
      <c r="T84" s="2">
        <f t="shared" si="65"/>
        <v>0</v>
      </c>
      <c r="U84" s="2">
        <f t="shared" si="66"/>
        <v>0</v>
      </c>
      <c r="V84" s="2">
        <f t="shared" si="67"/>
        <v>0</v>
      </c>
      <c r="W84" s="2">
        <f t="shared" si="68"/>
        <v>0</v>
      </c>
      <c r="X84" s="2">
        <f t="shared" si="69"/>
        <v>0</v>
      </c>
      <c r="Y84" s="2">
        <f t="shared" si="70"/>
        <v>0</v>
      </c>
      <c r="Z84" s="2"/>
      <c r="AA84" s="2">
        <v>65425122</v>
      </c>
      <c r="AB84" s="2">
        <f t="shared" si="71"/>
        <v>481.69</v>
      </c>
      <c r="AC84" s="2">
        <f t="shared" si="72"/>
        <v>481.69</v>
      </c>
      <c r="AD84" s="2">
        <f t="shared" si="99"/>
        <v>0</v>
      </c>
      <c r="AE84" s="2">
        <f t="shared" si="100"/>
        <v>0</v>
      </c>
      <c r="AF84" s="2">
        <f t="shared" si="100"/>
        <v>0</v>
      </c>
      <c r="AG84" s="2">
        <f t="shared" si="73"/>
        <v>0</v>
      </c>
      <c r="AH84" s="2">
        <f t="shared" si="101"/>
        <v>0</v>
      </c>
      <c r="AI84" s="2">
        <f t="shared" si="101"/>
        <v>0</v>
      </c>
      <c r="AJ84" s="2">
        <f t="shared" si="74"/>
        <v>0</v>
      </c>
      <c r="AK84" s="2">
        <v>481.69</v>
      </c>
      <c r="AL84" s="2">
        <v>481.69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114</v>
      </c>
      <c r="AU84" s="2">
        <v>90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168</v>
      </c>
      <c r="BK84" s="2"/>
      <c r="BL84" s="2"/>
      <c r="BM84" s="2">
        <v>66</v>
      </c>
      <c r="BN84" s="2">
        <v>0</v>
      </c>
      <c r="BO84" s="2" t="s">
        <v>3</v>
      </c>
      <c r="BP84" s="2">
        <v>0</v>
      </c>
      <c r="BQ84" s="2">
        <v>30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114</v>
      </c>
      <c r="CA84" s="2">
        <v>90</v>
      </c>
      <c r="CB84" s="2" t="s">
        <v>3</v>
      </c>
      <c r="CC84" s="2"/>
      <c r="CD84" s="2"/>
      <c r="CE84" s="2">
        <v>30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</v>
      </c>
      <c r="CO84" s="2">
        <v>0</v>
      </c>
      <c r="CP84" s="2">
        <f t="shared" si="75"/>
        <v>1657.78</v>
      </c>
      <c r="CQ84" s="2">
        <f t="shared" si="76"/>
        <v>481.69</v>
      </c>
      <c r="CR84" s="2">
        <f t="shared" si="102"/>
        <v>0</v>
      </c>
      <c r="CS84" s="2">
        <f t="shared" si="77"/>
        <v>0</v>
      </c>
      <c r="CT84" s="2">
        <f t="shared" si="78"/>
        <v>0</v>
      </c>
      <c r="CU84" s="2">
        <f t="shared" si="79"/>
        <v>0</v>
      </c>
      <c r="CV84" s="2">
        <f t="shared" si="80"/>
        <v>0</v>
      </c>
      <c r="CW84" s="2">
        <f t="shared" si="81"/>
        <v>0</v>
      </c>
      <c r="CX84" s="2">
        <f t="shared" si="82"/>
        <v>0</v>
      </c>
      <c r="CY84" s="2">
        <f>((S84*BZ84)/100)</f>
        <v>0</v>
      </c>
      <c r="CZ84" s="2">
        <f>((S84*CA84)/100)</f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1.0669999999999999</v>
      </c>
      <c r="DQ84" s="2">
        <v>1.0249999999999999</v>
      </c>
      <c r="DR84" s="2"/>
      <c r="DS84" s="2"/>
      <c r="DT84" s="2"/>
      <c r="DU84" s="2">
        <v>1007</v>
      </c>
      <c r="DV84" s="2" t="s">
        <v>106</v>
      </c>
      <c r="DW84" s="2" t="s">
        <v>106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65095953</v>
      </c>
      <c r="EF84" s="2">
        <v>30</v>
      </c>
      <c r="EG84" s="2" t="s">
        <v>18</v>
      </c>
      <c r="EH84" s="2">
        <v>0</v>
      </c>
      <c r="EI84" s="2" t="s">
        <v>3</v>
      </c>
      <c r="EJ84" s="2">
        <v>1</v>
      </c>
      <c r="EK84" s="2">
        <v>66</v>
      </c>
      <c r="EL84" s="2" t="s">
        <v>155</v>
      </c>
      <c r="EM84" s="2" t="s">
        <v>156</v>
      </c>
      <c r="EN84" s="2"/>
      <c r="EO84" s="2" t="s">
        <v>3</v>
      </c>
      <c r="EP84" s="2"/>
      <c r="EQ84" s="2">
        <v>0</v>
      </c>
      <c r="ER84" s="2">
        <v>481.69</v>
      </c>
      <c r="ES84" s="2">
        <v>481.69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83"/>
        <v>0</v>
      </c>
      <c r="FS84" s="2">
        <v>0</v>
      </c>
      <c r="FT84" s="2"/>
      <c r="FU84" s="2"/>
      <c r="FV84" s="2"/>
      <c r="FW84" s="2"/>
      <c r="FX84" s="2">
        <v>114</v>
      </c>
      <c r="FY84" s="2">
        <v>90</v>
      </c>
      <c r="FZ84" s="2"/>
      <c r="GA84" s="2" t="s">
        <v>3</v>
      </c>
      <c r="GB84" s="2"/>
      <c r="GC84" s="2"/>
      <c r="GD84" s="2">
        <v>0</v>
      </c>
      <c r="GE84" s="2"/>
      <c r="GF84" s="2">
        <v>-1342893090</v>
      </c>
      <c r="GG84" s="2">
        <v>2</v>
      </c>
      <c r="GH84" s="2">
        <v>1</v>
      </c>
      <c r="GI84" s="2">
        <v>-2</v>
      </c>
      <c r="GJ84" s="2">
        <v>0</v>
      </c>
      <c r="GK84" s="2">
        <f>ROUND(R84*(R12)/100,2)</f>
        <v>0</v>
      </c>
      <c r="GL84" s="2">
        <f t="shared" si="84"/>
        <v>0</v>
      </c>
      <c r="GM84" s="2">
        <f t="shared" si="94"/>
        <v>1657.78</v>
      </c>
      <c r="GN84" s="2">
        <f t="shared" si="95"/>
        <v>1657.78</v>
      </c>
      <c r="GO84" s="2">
        <f t="shared" si="96"/>
        <v>0</v>
      </c>
      <c r="GP84" s="2">
        <f t="shared" si="97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85"/>
        <v>0</v>
      </c>
      <c r="GW84" s="2">
        <v>1</v>
      </c>
      <c r="GX84" s="2">
        <f t="shared" si="86"/>
        <v>0</v>
      </c>
      <c r="GY84" s="2"/>
      <c r="GZ84" s="2"/>
      <c r="HA84" s="2">
        <v>0</v>
      </c>
      <c r="HB84" s="2">
        <v>0</v>
      </c>
      <c r="HC84" s="2">
        <f t="shared" si="87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3</v>
      </c>
      <c r="HO84" s="2" t="s">
        <v>3</v>
      </c>
      <c r="HP84" s="2" t="s">
        <v>3</v>
      </c>
      <c r="HQ84" s="2" t="s">
        <v>3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191</v>
      </c>
      <c r="E85" t="s">
        <v>165</v>
      </c>
      <c r="F85" t="s">
        <v>166</v>
      </c>
      <c r="G85" t="s">
        <v>167</v>
      </c>
      <c r="H85" t="s">
        <v>106</v>
      </c>
      <c r="I85">
        <f>I81*J85</f>
        <v>3.4416000000000002</v>
      </c>
      <c r="J85">
        <v>0.24000000000000002</v>
      </c>
      <c r="K85">
        <v>0.24</v>
      </c>
      <c r="O85">
        <f t="shared" si="61"/>
        <v>15276.08</v>
      </c>
      <c r="P85">
        <f t="shared" si="62"/>
        <v>15276.08</v>
      </c>
      <c r="Q85">
        <f t="shared" si="98"/>
        <v>0</v>
      </c>
      <c r="R85">
        <f t="shared" si="63"/>
        <v>0</v>
      </c>
      <c r="S85">
        <f t="shared" si="64"/>
        <v>0</v>
      </c>
      <c r="T85">
        <f t="shared" si="65"/>
        <v>0</v>
      </c>
      <c r="U85">
        <f t="shared" si="66"/>
        <v>0</v>
      </c>
      <c r="V85">
        <f t="shared" si="67"/>
        <v>0</v>
      </c>
      <c r="W85">
        <f t="shared" si="68"/>
        <v>0</v>
      </c>
      <c r="X85">
        <f t="shared" si="69"/>
        <v>0</v>
      </c>
      <c r="Y85">
        <f t="shared" si="70"/>
        <v>0</v>
      </c>
      <c r="AA85">
        <v>65425120</v>
      </c>
      <c r="AB85">
        <f t="shared" si="71"/>
        <v>481.69</v>
      </c>
      <c r="AC85">
        <f t="shared" si="72"/>
        <v>481.69</v>
      </c>
      <c r="AD85">
        <f t="shared" si="99"/>
        <v>0</v>
      </c>
      <c r="AE85">
        <f t="shared" si="100"/>
        <v>0</v>
      </c>
      <c r="AF85">
        <f t="shared" si="100"/>
        <v>0</v>
      </c>
      <c r="AG85">
        <f t="shared" si="73"/>
        <v>0</v>
      </c>
      <c r="AH85">
        <f t="shared" si="101"/>
        <v>0</v>
      </c>
      <c r="AI85">
        <f t="shared" si="101"/>
        <v>0</v>
      </c>
      <c r="AJ85">
        <f t="shared" si="74"/>
        <v>0</v>
      </c>
      <c r="AK85">
        <v>481.69</v>
      </c>
      <c r="AL85">
        <v>481.69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1.0249999999999999</v>
      </c>
      <c r="AZ85">
        <v>1</v>
      </c>
      <c r="BA85">
        <v>1</v>
      </c>
      <c r="BB85">
        <v>1</v>
      </c>
      <c r="BC85">
        <v>8.99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168</v>
      </c>
      <c r="BM85">
        <v>66</v>
      </c>
      <c r="BN85">
        <v>0</v>
      </c>
      <c r="BO85" t="s">
        <v>166</v>
      </c>
      <c r="BP85">
        <v>1</v>
      </c>
      <c r="BQ85">
        <v>30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B85" t="s">
        <v>3</v>
      </c>
      <c r="CE85">
        <v>30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75"/>
        <v>15276.08</v>
      </c>
      <c r="CQ85">
        <f t="shared" si="76"/>
        <v>4438.63</v>
      </c>
      <c r="CR85">
        <f t="shared" si="102"/>
        <v>0</v>
      </c>
      <c r="CS85">
        <f t="shared" si="77"/>
        <v>0</v>
      </c>
      <c r="CT85">
        <f t="shared" si="78"/>
        <v>0</v>
      </c>
      <c r="CU85">
        <f t="shared" si="79"/>
        <v>0</v>
      </c>
      <c r="CV85">
        <f t="shared" si="80"/>
        <v>0</v>
      </c>
      <c r="CW85">
        <f t="shared" si="81"/>
        <v>0</v>
      </c>
      <c r="CX85">
        <f t="shared" si="82"/>
        <v>0</v>
      </c>
      <c r="CY85">
        <f>S85*(BZ85/100)</f>
        <v>0</v>
      </c>
      <c r="CZ85">
        <f>S85*(CA85/100)</f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114</v>
      </c>
      <c r="DO85">
        <v>90</v>
      </c>
      <c r="DP85">
        <v>1.0669999999999999</v>
      </c>
      <c r="DQ85">
        <v>1.0249999999999999</v>
      </c>
      <c r="DU85">
        <v>1007</v>
      </c>
      <c r="DV85" t="s">
        <v>106</v>
      </c>
      <c r="DW85" t="s">
        <v>106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65095953</v>
      </c>
      <c r="EF85">
        <v>30</v>
      </c>
      <c r="EG85" t="s">
        <v>18</v>
      </c>
      <c r="EH85">
        <v>0</v>
      </c>
      <c r="EI85" t="s">
        <v>3</v>
      </c>
      <c r="EJ85">
        <v>1</v>
      </c>
      <c r="EK85">
        <v>66</v>
      </c>
      <c r="EL85" t="s">
        <v>155</v>
      </c>
      <c r="EM85" t="s">
        <v>156</v>
      </c>
      <c r="EO85" t="s">
        <v>3</v>
      </c>
      <c r="EQ85">
        <v>0</v>
      </c>
      <c r="ER85">
        <v>481.69</v>
      </c>
      <c r="ES85">
        <v>481.69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83"/>
        <v>0</v>
      </c>
      <c r="FS85">
        <v>0</v>
      </c>
      <c r="FX85">
        <v>114</v>
      </c>
      <c r="FY85">
        <v>90</v>
      </c>
      <c r="GA85" t="s">
        <v>3</v>
      </c>
      <c r="GD85">
        <v>0</v>
      </c>
      <c r="GF85">
        <v>-1342893090</v>
      </c>
      <c r="GG85">
        <v>2</v>
      </c>
      <c r="GH85">
        <v>1</v>
      </c>
      <c r="GI85">
        <v>2</v>
      </c>
      <c r="GJ85">
        <v>0</v>
      </c>
      <c r="GK85">
        <f>ROUND(R85*(S12)/100,2)</f>
        <v>0</v>
      </c>
      <c r="GL85">
        <f t="shared" si="84"/>
        <v>0</v>
      </c>
      <c r="GM85">
        <f t="shared" si="94"/>
        <v>15276.08</v>
      </c>
      <c r="GN85">
        <f t="shared" si="95"/>
        <v>15276.08</v>
      </c>
      <c r="GO85">
        <f t="shared" si="96"/>
        <v>0</v>
      </c>
      <c r="GP85">
        <f t="shared" si="97"/>
        <v>0</v>
      </c>
      <c r="GR85">
        <v>0</v>
      </c>
      <c r="GS85">
        <v>3</v>
      </c>
      <c r="GT85">
        <v>0</v>
      </c>
      <c r="GU85" t="s">
        <v>3</v>
      </c>
      <c r="GV85">
        <f t="shared" si="85"/>
        <v>0</v>
      </c>
      <c r="GW85">
        <v>1</v>
      </c>
      <c r="GX85">
        <f t="shared" si="86"/>
        <v>0</v>
      </c>
      <c r="HA85">
        <v>0</v>
      </c>
      <c r="HB85">
        <v>0</v>
      </c>
      <c r="HC85">
        <f t="shared" si="87"/>
        <v>0</v>
      </c>
      <c r="HE85" t="s">
        <v>3</v>
      </c>
      <c r="HF85" t="s">
        <v>3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55" x14ac:dyDescent="0.2">
      <c r="A86" s="2">
        <v>17</v>
      </c>
      <c r="B86" s="2">
        <v>1</v>
      </c>
      <c r="C86" s="2">
        <f>ROW(SmtRes!A196)</f>
        <v>196</v>
      </c>
      <c r="D86" s="2">
        <f>ROW(EtalonRes!A196)</f>
        <v>196</v>
      </c>
      <c r="E86" s="2" t="s">
        <v>169</v>
      </c>
      <c r="F86" s="2" t="s">
        <v>170</v>
      </c>
      <c r="G86" s="2" t="s">
        <v>171</v>
      </c>
      <c r="H86" s="2" t="s">
        <v>172</v>
      </c>
      <c r="I86" s="2">
        <f>ROUND(96/10,9)</f>
        <v>9.6</v>
      </c>
      <c r="J86" s="2">
        <v>0</v>
      </c>
      <c r="K86" s="2">
        <f>ROUND(96/10,9)</f>
        <v>9.6</v>
      </c>
      <c r="L86" s="2"/>
      <c r="M86" s="2"/>
      <c r="N86" s="2"/>
      <c r="O86" s="2">
        <f t="shared" si="61"/>
        <v>58.85</v>
      </c>
      <c r="P86" s="2">
        <f t="shared" si="62"/>
        <v>0.77</v>
      </c>
      <c r="Q86" s="2">
        <f t="shared" si="98"/>
        <v>2.21</v>
      </c>
      <c r="R86" s="2">
        <f t="shared" si="63"/>
        <v>0</v>
      </c>
      <c r="S86" s="2">
        <f t="shared" si="64"/>
        <v>55.87</v>
      </c>
      <c r="T86" s="2">
        <f t="shared" si="65"/>
        <v>0</v>
      </c>
      <c r="U86" s="2">
        <f t="shared" si="66"/>
        <v>3.84</v>
      </c>
      <c r="V86" s="2">
        <f t="shared" si="67"/>
        <v>0</v>
      </c>
      <c r="W86" s="2">
        <f t="shared" si="68"/>
        <v>0</v>
      </c>
      <c r="X86" s="2">
        <f t="shared" si="69"/>
        <v>50.84</v>
      </c>
      <c r="Y86" s="2">
        <f t="shared" si="70"/>
        <v>39.11</v>
      </c>
      <c r="Z86" s="2"/>
      <c r="AA86" s="2">
        <v>65425122</v>
      </c>
      <c r="AB86" s="2">
        <f t="shared" si="71"/>
        <v>6.13</v>
      </c>
      <c r="AC86" s="2">
        <f t="shared" si="72"/>
        <v>0.08</v>
      </c>
      <c r="AD86" s="2">
        <f t="shared" si="99"/>
        <v>0.23</v>
      </c>
      <c r="AE86" s="2">
        <f t="shared" si="100"/>
        <v>0</v>
      </c>
      <c r="AF86" s="2">
        <f t="shared" si="100"/>
        <v>5.82</v>
      </c>
      <c r="AG86" s="2">
        <f t="shared" si="73"/>
        <v>0</v>
      </c>
      <c r="AH86" s="2">
        <f t="shared" si="101"/>
        <v>0.4</v>
      </c>
      <c r="AI86" s="2">
        <f t="shared" si="101"/>
        <v>0</v>
      </c>
      <c r="AJ86" s="2">
        <f t="shared" si="74"/>
        <v>0</v>
      </c>
      <c r="AK86" s="2">
        <v>6.13</v>
      </c>
      <c r="AL86" s="2">
        <v>0.08</v>
      </c>
      <c r="AM86" s="2">
        <v>0.23</v>
      </c>
      <c r="AN86" s="2">
        <v>0</v>
      </c>
      <c r="AO86" s="2">
        <v>5.82</v>
      </c>
      <c r="AP86" s="2">
        <v>0</v>
      </c>
      <c r="AQ86" s="2">
        <v>0.4</v>
      </c>
      <c r="AR86" s="2">
        <v>0</v>
      </c>
      <c r="AS86" s="2">
        <v>0</v>
      </c>
      <c r="AT86" s="2">
        <v>91</v>
      </c>
      <c r="AU86" s="2">
        <v>70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1</v>
      </c>
      <c r="BJ86" s="2" t="s">
        <v>173</v>
      </c>
      <c r="BK86" s="2"/>
      <c r="BL86" s="2"/>
      <c r="BM86" s="2">
        <v>682</v>
      </c>
      <c r="BN86" s="2">
        <v>0</v>
      </c>
      <c r="BO86" s="2" t="s">
        <v>3</v>
      </c>
      <c r="BP86" s="2">
        <v>0</v>
      </c>
      <c r="BQ86" s="2">
        <v>60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91</v>
      </c>
      <c r="CA86" s="2">
        <v>70</v>
      </c>
      <c r="CB86" s="2" t="s">
        <v>3</v>
      </c>
      <c r="CC86" s="2"/>
      <c r="CD86" s="2"/>
      <c r="CE86" s="2">
        <v>30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3</v>
      </c>
      <c r="CO86" s="2">
        <v>0</v>
      </c>
      <c r="CP86" s="2">
        <f t="shared" si="75"/>
        <v>58.849999999999994</v>
      </c>
      <c r="CQ86" s="2">
        <f t="shared" si="76"/>
        <v>0.08</v>
      </c>
      <c r="CR86" s="2">
        <f t="shared" si="102"/>
        <v>0.23</v>
      </c>
      <c r="CS86" s="2">
        <f t="shared" si="77"/>
        <v>0</v>
      </c>
      <c r="CT86" s="2">
        <f t="shared" si="78"/>
        <v>5.82</v>
      </c>
      <c r="CU86" s="2">
        <f t="shared" si="79"/>
        <v>0</v>
      </c>
      <c r="CV86" s="2">
        <f t="shared" si="80"/>
        <v>0.4</v>
      </c>
      <c r="CW86" s="2">
        <f t="shared" si="81"/>
        <v>0</v>
      </c>
      <c r="CX86" s="2">
        <f t="shared" si="82"/>
        <v>0</v>
      </c>
      <c r="CY86" s="2">
        <f>((S86*BZ86)/100)</f>
        <v>50.841700000000003</v>
      </c>
      <c r="CZ86" s="2">
        <f>((S86*CA86)/100)</f>
        <v>39.108999999999995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1.0469999999999999</v>
      </c>
      <c r="DQ86" s="2">
        <v>1.002</v>
      </c>
      <c r="DR86" s="2"/>
      <c r="DS86" s="2"/>
      <c r="DT86" s="2"/>
      <c r="DU86" s="2">
        <v>1013</v>
      </c>
      <c r="DV86" s="2" t="s">
        <v>172</v>
      </c>
      <c r="DW86" s="2" t="s">
        <v>172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65096569</v>
      </c>
      <c r="EF86" s="2">
        <v>60</v>
      </c>
      <c r="EG86" s="2" t="s">
        <v>26</v>
      </c>
      <c r="EH86" s="2">
        <v>0</v>
      </c>
      <c r="EI86" s="2" t="s">
        <v>3</v>
      </c>
      <c r="EJ86" s="2">
        <v>1</v>
      </c>
      <c r="EK86" s="2">
        <v>682</v>
      </c>
      <c r="EL86" s="2" t="s">
        <v>174</v>
      </c>
      <c r="EM86" s="2" t="s">
        <v>175</v>
      </c>
      <c r="EN86" s="2"/>
      <c r="EO86" s="2" t="s">
        <v>3</v>
      </c>
      <c r="EP86" s="2"/>
      <c r="EQ86" s="2">
        <v>0</v>
      </c>
      <c r="ER86" s="2">
        <v>6.13</v>
      </c>
      <c r="ES86" s="2">
        <v>0.08</v>
      </c>
      <c r="ET86" s="2">
        <v>0.23</v>
      </c>
      <c r="EU86" s="2">
        <v>0</v>
      </c>
      <c r="EV86" s="2">
        <v>5.82</v>
      </c>
      <c r="EW86" s="2">
        <v>0.4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83"/>
        <v>0</v>
      </c>
      <c r="FS86" s="2">
        <v>0</v>
      </c>
      <c r="FT86" s="2"/>
      <c r="FU86" s="2"/>
      <c r="FV86" s="2"/>
      <c r="FW86" s="2"/>
      <c r="FX86" s="2">
        <v>91</v>
      </c>
      <c r="FY86" s="2">
        <v>70</v>
      </c>
      <c r="FZ86" s="2"/>
      <c r="GA86" s="2" t="s">
        <v>3</v>
      </c>
      <c r="GB86" s="2"/>
      <c r="GC86" s="2"/>
      <c r="GD86" s="2">
        <v>0</v>
      </c>
      <c r="GE86" s="2"/>
      <c r="GF86" s="2">
        <v>602056528</v>
      </c>
      <c r="GG86" s="2">
        <v>2</v>
      </c>
      <c r="GH86" s="2">
        <v>1</v>
      </c>
      <c r="GI86" s="2">
        <v>-2</v>
      </c>
      <c r="GJ86" s="2">
        <v>0</v>
      </c>
      <c r="GK86" s="2">
        <f>ROUND(R86*(R12)/100,2)</f>
        <v>0</v>
      </c>
      <c r="GL86" s="2">
        <f t="shared" si="84"/>
        <v>0</v>
      </c>
      <c r="GM86" s="2">
        <f t="shared" si="94"/>
        <v>148.80000000000001</v>
      </c>
      <c r="GN86" s="2">
        <f t="shared" si="95"/>
        <v>148.80000000000001</v>
      </c>
      <c r="GO86" s="2">
        <f t="shared" si="96"/>
        <v>0</v>
      </c>
      <c r="GP86" s="2">
        <f t="shared" si="97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85"/>
        <v>0</v>
      </c>
      <c r="GW86" s="2">
        <v>1</v>
      </c>
      <c r="GX86" s="2">
        <f t="shared" si="86"/>
        <v>0</v>
      </c>
      <c r="GY86" s="2"/>
      <c r="GZ86" s="2"/>
      <c r="HA86" s="2">
        <v>0</v>
      </c>
      <c r="HB86" s="2">
        <v>0</v>
      </c>
      <c r="HC86" s="2">
        <f t="shared" si="87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3</v>
      </c>
      <c r="HO86" s="2" t="s">
        <v>3</v>
      </c>
      <c r="HP86" s="2" t="s">
        <v>3</v>
      </c>
      <c r="HQ86" s="2" t="s">
        <v>3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ROW(SmtRes!A200)</f>
        <v>200</v>
      </c>
      <c r="D87">
        <f>ROW(EtalonRes!A200)</f>
        <v>200</v>
      </c>
      <c r="E87" t="s">
        <v>169</v>
      </c>
      <c r="F87" t="s">
        <v>170</v>
      </c>
      <c r="G87" t="s">
        <v>171</v>
      </c>
      <c r="H87" t="s">
        <v>172</v>
      </c>
      <c r="I87">
        <f>ROUND(96/10,9)</f>
        <v>9.6</v>
      </c>
      <c r="J87">
        <v>0</v>
      </c>
      <c r="K87">
        <f>ROUND(96/10,9)</f>
        <v>9.6</v>
      </c>
      <c r="O87">
        <f t="shared" si="61"/>
        <v>1718.34</v>
      </c>
      <c r="P87">
        <f t="shared" si="62"/>
        <v>4.8099999999999996</v>
      </c>
      <c r="Q87">
        <f t="shared" si="98"/>
        <v>15.27</v>
      </c>
      <c r="R87">
        <f t="shared" si="63"/>
        <v>0</v>
      </c>
      <c r="S87">
        <f t="shared" si="64"/>
        <v>1698.26</v>
      </c>
      <c r="T87">
        <f t="shared" si="65"/>
        <v>0</v>
      </c>
      <c r="U87">
        <f t="shared" si="66"/>
        <v>4.0204800000000001</v>
      </c>
      <c r="V87">
        <f t="shared" si="67"/>
        <v>0</v>
      </c>
      <c r="W87">
        <f t="shared" si="68"/>
        <v>0</v>
      </c>
      <c r="X87">
        <f t="shared" si="69"/>
        <v>1273.7</v>
      </c>
      <c r="Y87">
        <f t="shared" si="70"/>
        <v>696.29</v>
      </c>
      <c r="AA87">
        <v>65425120</v>
      </c>
      <c r="AB87">
        <f t="shared" si="71"/>
        <v>6.13</v>
      </c>
      <c r="AC87">
        <f t="shared" si="72"/>
        <v>0.08</v>
      </c>
      <c r="AD87">
        <f t="shared" si="99"/>
        <v>0.23</v>
      </c>
      <c r="AE87">
        <f t="shared" si="100"/>
        <v>0</v>
      </c>
      <c r="AF87">
        <f t="shared" si="100"/>
        <v>5.82</v>
      </c>
      <c r="AG87">
        <f t="shared" si="73"/>
        <v>0</v>
      </c>
      <c r="AH87">
        <f t="shared" si="101"/>
        <v>0.4</v>
      </c>
      <c r="AI87">
        <f t="shared" si="101"/>
        <v>0</v>
      </c>
      <c r="AJ87">
        <f t="shared" si="74"/>
        <v>0</v>
      </c>
      <c r="AK87">
        <v>6.13</v>
      </c>
      <c r="AL87">
        <v>0.08</v>
      </c>
      <c r="AM87">
        <v>0.23</v>
      </c>
      <c r="AN87">
        <v>0</v>
      </c>
      <c r="AO87">
        <v>5.82</v>
      </c>
      <c r="AP87">
        <v>0</v>
      </c>
      <c r="AQ87">
        <v>0.4</v>
      </c>
      <c r="AR87">
        <v>0</v>
      </c>
      <c r="AS87">
        <v>0</v>
      </c>
      <c r="AT87">
        <v>75</v>
      </c>
      <c r="AU87">
        <v>41</v>
      </c>
      <c r="AV87">
        <v>1.0469999999999999</v>
      </c>
      <c r="AW87">
        <v>1.002</v>
      </c>
      <c r="AZ87">
        <v>1</v>
      </c>
      <c r="BA87">
        <v>29.03</v>
      </c>
      <c r="BB87">
        <v>6.61</v>
      </c>
      <c r="BC87">
        <v>6.25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173</v>
      </c>
      <c r="BM87">
        <v>682</v>
      </c>
      <c r="BN87">
        <v>0</v>
      </c>
      <c r="BO87" t="s">
        <v>170</v>
      </c>
      <c r="BP87">
        <v>1</v>
      </c>
      <c r="BQ87">
        <v>60</v>
      </c>
      <c r="BR87">
        <v>0</v>
      </c>
      <c r="BS87">
        <v>29.03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75</v>
      </c>
      <c r="CA87">
        <v>41</v>
      </c>
      <c r="CB87" t="s">
        <v>3</v>
      </c>
      <c r="CE87">
        <v>30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75"/>
        <v>1718.34</v>
      </c>
      <c r="CQ87">
        <f t="shared" si="76"/>
        <v>0.5</v>
      </c>
      <c r="CR87">
        <f t="shared" si="102"/>
        <v>1.59</v>
      </c>
      <c r="CS87">
        <f t="shared" si="77"/>
        <v>0</v>
      </c>
      <c r="CT87">
        <f t="shared" si="78"/>
        <v>176.79</v>
      </c>
      <c r="CU87">
        <f t="shared" si="79"/>
        <v>0</v>
      </c>
      <c r="CV87">
        <f t="shared" si="80"/>
        <v>0.41880000000000001</v>
      </c>
      <c r="CW87">
        <f t="shared" si="81"/>
        <v>0</v>
      </c>
      <c r="CX87">
        <f t="shared" si="82"/>
        <v>0</v>
      </c>
      <c r="CY87">
        <f>S87*(BZ87/100)</f>
        <v>1273.6949999999999</v>
      </c>
      <c r="CZ87">
        <f>S87*(CA87/100)</f>
        <v>696.28659999999991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91</v>
      </c>
      <c r="DO87">
        <v>70</v>
      </c>
      <c r="DP87">
        <v>1.0469999999999999</v>
      </c>
      <c r="DQ87">
        <v>1.002</v>
      </c>
      <c r="DU87">
        <v>1013</v>
      </c>
      <c r="DV87" t="s">
        <v>172</v>
      </c>
      <c r="DW87" t="s">
        <v>172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65096569</v>
      </c>
      <c r="EF87">
        <v>60</v>
      </c>
      <c r="EG87" t="s">
        <v>26</v>
      </c>
      <c r="EH87">
        <v>0</v>
      </c>
      <c r="EI87" t="s">
        <v>3</v>
      </c>
      <c r="EJ87">
        <v>1</v>
      </c>
      <c r="EK87">
        <v>682</v>
      </c>
      <c r="EL87" t="s">
        <v>174</v>
      </c>
      <c r="EM87" t="s">
        <v>175</v>
      </c>
      <c r="EO87" t="s">
        <v>3</v>
      </c>
      <c r="EQ87">
        <v>0</v>
      </c>
      <c r="ER87">
        <v>6.13</v>
      </c>
      <c r="ES87">
        <v>0.08</v>
      </c>
      <c r="ET87">
        <v>0.23</v>
      </c>
      <c r="EU87">
        <v>0</v>
      </c>
      <c r="EV87">
        <v>5.82</v>
      </c>
      <c r="EW87">
        <v>0.4</v>
      </c>
      <c r="EX87">
        <v>0</v>
      </c>
      <c r="EY87">
        <v>0</v>
      </c>
      <c r="FQ87">
        <v>0</v>
      </c>
      <c r="FR87">
        <f t="shared" si="83"/>
        <v>0</v>
      </c>
      <c r="FS87">
        <v>0</v>
      </c>
      <c r="FX87">
        <v>91</v>
      </c>
      <c r="FY87">
        <v>70</v>
      </c>
      <c r="GA87" t="s">
        <v>3</v>
      </c>
      <c r="GD87">
        <v>0</v>
      </c>
      <c r="GF87">
        <v>602056528</v>
      </c>
      <c r="GG87">
        <v>2</v>
      </c>
      <c r="GH87">
        <v>1</v>
      </c>
      <c r="GI87">
        <v>2</v>
      </c>
      <c r="GJ87">
        <v>0</v>
      </c>
      <c r="GK87">
        <f>ROUND(R87*(S12)/100,2)</f>
        <v>0</v>
      </c>
      <c r="GL87">
        <f t="shared" si="84"/>
        <v>0</v>
      </c>
      <c r="GM87">
        <f t="shared" si="94"/>
        <v>3688.33</v>
      </c>
      <c r="GN87">
        <f t="shared" si="95"/>
        <v>3688.33</v>
      </c>
      <c r="GO87">
        <f t="shared" si="96"/>
        <v>0</v>
      </c>
      <c r="GP87">
        <f t="shared" si="97"/>
        <v>0</v>
      </c>
      <c r="GR87">
        <v>0</v>
      </c>
      <c r="GS87">
        <v>3</v>
      </c>
      <c r="GT87">
        <v>0</v>
      </c>
      <c r="GU87" t="s">
        <v>3</v>
      </c>
      <c r="GV87">
        <f t="shared" si="85"/>
        <v>0</v>
      </c>
      <c r="GW87">
        <v>1</v>
      </c>
      <c r="GX87">
        <f t="shared" si="86"/>
        <v>0</v>
      </c>
      <c r="HA87">
        <v>0</v>
      </c>
      <c r="HB87">
        <v>0</v>
      </c>
      <c r="HC87">
        <f t="shared" si="87"/>
        <v>0</v>
      </c>
      <c r="HE87" t="s">
        <v>3</v>
      </c>
      <c r="HF87" t="s">
        <v>3</v>
      </c>
      <c r="HM87" t="s">
        <v>3</v>
      </c>
      <c r="HN87" t="s">
        <v>3</v>
      </c>
      <c r="HO87" t="s">
        <v>3</v>
      </c>
      <c r="HP87" t="s">
        <v>3</v>
      </c>
      <c r="HQ87" t="s">
        <v>3</v>
      </c>
      <c r="IK87">
        <v>0</v>
      </c>
    </row>
    <row r="88" spans="1:255" x14ac:dyDescent="0.2">
      <c r="A88" s="2">
        <v>18</v>
      </c>
      <c r="B88" s="2">
        <v>1</v>
      </c>
      <c r="C88" s="2">
        <v>196</v>
      </c>
      <c r="D88" s="2"/>
      <c r="E88" s="2" t="s">
        <v>176</v>
      </c>
      <c r="F88" s="2" t="s">
        <v>177</v>
      </c>
      <c r="G88" s="2" t="s">
        <v>178</v>
      </c>
      <c r="H88" s="2" t="s">
        <v>179</v>
      </c>
      <c r="I88" s="2">
        <f>I86*J88</f>
        <v>6.0479999999999999E-2</v>
      </c>
      <c r="J88" s="2">
        <v>6.3E-3</v>
      </c>
      <c r="K88" s="2">
        <v>6.3E-3</v>
      </c>
      <c r="L88" s="2"/>
      <c r="M88" s="2"/>
      <c r="N88" s="2"/>
      <c r="O88" s="2">
        <f t="shared" ref="O88:O119" si="103">ROUND(CP88,2)</f>
        <v>220.06</v>
      </c>
      <c r="P88" s="2">
        <f t="shared" ref="P88:P119" si="104">ROUND((ROUND((AC88*AW88*I88),2)*BC88),2)</f>
        <v>220.06</v>
      </c>
      <c r="Q88" s="2">
        <f t="shared" si="98"/>
        <v>0</v>
      </c>
      <c r="R88" s="2">
        <f t="shared" ref="R88:R119" si="105">ROUND((ROUND((AE88*AV88*I88),2)*BS88),2)</f>
        <v>0</v>
      </c>
      <c r="S88" s="2">
        <f t="shared" ref="S88:S119" si="106">ROUND((ROUND((AF88*AV88*I88),2)*BA88),2)</f>
        <v>0</v>
      </c>
      <c r="T88" s="2">
        <f t="shared" ref="T88:T119" si="107">ROUND(CU88*I88,2)</f>
        <v>0</v>
      </c>
      <c r="U88" s="2">
        <f t="shared" ref="U88:U119" si="108">CV88*I88</f>
        <v>0</v>
      </c>
      <c r="V88" s="2">
        <f t="shared" ref="V88:V119" si="109">CW88*I88</f>
        <v>0</v>
      </c>
      <c r="W88" s="2">
        <f t="shared" ref="W88:W119" si="110">ROUND(CX88*I88,2)</f>
        <v>0</v>
      </c>
      <c r="X88" s="2">
        <f t="shared" ref="X88:X119" si="111">ROUND(CY88,2)</f>
        <v>0</v>
      </c>
      <c r="Y88" s="2">
        <f t="shared" ref="Y88:Y119" si="112">ROUND(CZ88,2)</f>
        <v>0</v>
      </c>
      <c r="Z88" s="2"/>
      <c r="AA88" s="2">
        <v>65425122</v>
      </c>
      <c r="AB88" s="2">
        <f t="shared" ref="AB88:AB119" si="113">ROUND((AC88+AD88+AF88),6)</f>
        <v>3638.64</v>
      </c>
      <c r="AC88" s="2">
        <f t="shared" ref="AC88:AC119" si="114">ROUND((ES88),6)</f>
        <v>3638.64</v>
      </c>
      <c r="AD88" s="2">
        <f t="shared" si="99"/>
        <v>0</v>
      </c>
      <c r="AE88" s="2">
        <f t="shared" si="100"/>
        <v>0</v>
      </c>
      <c r="AF88" s="2">
        <f t="shared" si="100"/>
        <v>0</v>
      </c>
      <c r="AG88" s="2">
        <f t="shared" ref="AG88:AG119" si="115">ROUND((AP88),6)</f>
        <v>0</v>
      </c>
      <c r="AH88" s="2">
        <f t="shared" si="101"/>
        <v>0</v>
      </c>
      <c r="AI88" s="2">
        <f t="shared" si="101"/>
        <v>0</v>
      </c>
      <c r="AJ88" s="2">
        <f t="shared" ref="AJ88:AJ119" si="116">(AS88)</f>
        <v>0</v>
      </c>
      <c r="AK88" s="2">
        <v>3638.64</v>
      </c>
      <c r="AL88" s="2">
        <v>3638.64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91</v>
      </c>
      <c r="AU88" s="2">
        <v>70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180</v>
      </c>
      <c r="BK88" s="2"/>
      <c r="BL88" s="2"/>
      <c r="BM88" s="2">
        <v>682</v>
      </c>
      <c r="BN88" s="2">
        <v>0</v>
      </c>
      <c r="BO88" s="2" t="s">
        <v>3</v>
      </c>
      <c r="BP88" s="2">
        <v>0</v>
      </c>
      <c r="BQ88" s="2">
        <v>60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91</v>
      </c>
      <c r="CA88" s="2">
        <v>70</v>
      </c>
      <c r="CB88" s="2" t="s">
        <v>3</v>
      </c>
      <c r="CC88" s="2"/>
      <c r="CD88" s="2"/>
      <c r="CE88" s="2">
        <v>30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</v>
      </c>
      <c r="CO88" s="2">
        <v>0</v>
      </c>
      <c r="CP88" s="2">
        <f t="shared" ref="CP88:CP119" si="117">(P88+Q88+S88)</f>
        <v>220.06</v>
      </c>
      <c r="CQ88" s="2">
        <f t="shared" ref="CQ88:CQ119" si="118">ROUND((ROUND((AC88*AW88*1),2)*BC88),2)</f>
        <v>3638.64</v>
      </c>
      <c r="CR88" s="2">
        <f t="shared" si="102"/>
        <v>0</v>
      </c>
      <c r="CS88" s="2">
        <f t="shared" ref="CS88:CS119" si="119">ROUND((ROUND((AE88*AV88*1),2)*BS88),2)</f>
        <v>0</v>
      </c>
      <c r="CT88" s="2">
        <f t="shared" ref="CT88:CT119" si="120">ROUND((ROUND((AF88*AV88*1),2)*BA88),2)</f>
        <v>0</v>
      </c>
      <c r="CU88" s="2">
        <f t="shared" ref="CU88:CU119" si="121">AG88</f>
        <v>0</v>
      </c>
      <c r="CV88" s="2">
        <f t="shared" ref="CV88:CV119" si="122">(AH88*AV88)</f>
        <v>0</v>
      </c>
      <c r="CW88" s="2">
        <f t="shared" ref="CW88:CW119" si="123">AI88</f>
        <v>0</v>
      </c>
      <c r="CX88" s="2">
        <f t="shared" ref="CX88:CX119" si="124">AJ88</f>
        <v>0</v>
      </c>
      <c r="CY88" s="2">
        <f>((S88*BZ88)/100)</f>
        <v>0</v>
      </c>
      <c r="CZ88" s="2">
        <f>((S88*CA88)/100)</f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1.0469999999999999</v>
      </c>
      <c r="DQ88" s="2">
        <v>1.002</v>
      </c>
      <c r="DR88" s="2"/>
      <c r="DS88" s="2"/>
      <c r="DT88" s="2"/>
      <c r="DU88" s="2">
        <v>1010</v>
      </c>
      <c r="DV88" s="2" t="s">
        <v>179</v>
      </c>
      <c r="DW88" s="2" t="s">
        <v>179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65096569</v>
      </c>
      <c r="EF88" s="2">
        <v>60</v>
      </c>
      <c r="EG88" s="2" t="s">
        <v>26</v>
      </c>
      <c r="EH88" s="2">
        <v>0</v>
      </c>
      <c r="EI88" s="2" t="s">
        <v>3</v>
      </c>
      <c r="EJ88" s="2">
        <v>1</v>
      </c>
      <c r="EK88" s="2">
        <v>682</v>
      </c>
      <c r="EL88" s="2" t="s">
        <v>174</v>
      </c>
      <c r="EM88" s="2" t="s">
        <v>175</v>
      </c>
      <c r="EN88" s="2"/>
      <c r="EO88" s="2" t="s">
        <v>3</v>
      </c>
      <c r="EP88" s="2"/>
      <c r="EQ88" s="2">
        <v>0</v>
      </c>
      <c r="ER88" s="2">
        <v>3638.64</v>
      </c>
      <c r="ES88" s="2">
        <v>3638.64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ref="FR88:FR119" si="125">ROUND(IF(AND(BH88=3,BI88=3),P88,0),2)</f>
        <v>0</v>
      </c>
      <c r="FS88" s="2">
        <v>0</v>
      </c>
      <c r="FT88" s="2"/>
      <c r="FU88" s="2"/>
      <c r="FV88" s="2"/>
      <c r="FW88" s="2"/>
      <c r="FX88" s="2">
        <v>91</v>
      </c>
      <c r="FY88" s="2">
        <v>70</v>
      </c>
      <c r="FZ88" s="2"/>
      <c r="GA88" s="2" t="s">
        <v>3</v>
      </c>
      <c r="GB88" s="2"/>
      <c r="GC88" s="2"/>
      <c r="GD88" s="2">
        <v>0</v>
      </c>
      <c r="GE88" s="2"/>
      <c r="GF88" s="2">
        <v>-471451825</v>
      </c>
      <c r="GG88" s="2">
        <v>2</v>
      </c>
      <c r="GH88" s="2">
        <v>1</v>
      </c>
      <c r="GI88" s="2">
        <v>-2</v>
      </c>
      <c r="GJ88" s="2">
        <v>0</v>
      </c>
      <c r="GK88" s="2">
        <f>ROUND(R88*(R12)/100,2)</f>
        <v>0</v>
      </c>
      <c r="GL88" s="2">
        <f t="shared" ref="GL88:GL119" si="126">ROUND(IF(AND(BH88=3,BI88=3,FS88&lt;&gt;0),P88,0),2)</f>
        <v>0</v>
      </c>
      <c r="GM88" s="2">
        <f t="shared" si="94"/>
        <v>220.06</v>
      </c>
      <c r="GN88" s="2">
        <f t="shared" si="95"/>
        <v>220.06</v>
      </c>
      <c r="GO88" s="2">
        <f t="shared" si="96"/>
        <v>0</v>
      </c>
      <c r="GP88" s="2">
        <f t="shared" si="97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ref="GV88:GV119" si="127">ROUND((GT88),6)</f>
        <v>0</v>
      </c>
      <c r="GW88" s="2">
        <v>1</v>
      </c>
      <c r="GX88" s="2">
        <f t="shared" ref="GX88:GX119" si="128">ROUND(HC88*I88,2)</f>
        <v>0</v>
      </c>
      <c r="GY88" s="2"/>
      <c r="GZ88" s="2"/>
      <c r="HA88" s="2">
        <v>0</v>
      </c>
      <c r="HB88" s="2">
        <v>0</v>
      </c>
      <c r="HC88" s="2">
        <f t="shared" ref="HC88:HC119" si="129">GV88*GW88</f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3</v>
      </c>
      <c r="HO88" s="2" t="s">
        <v>3</v>
      </c>
      <c r="HP88" s="2" t="s">
        <v>3</v>
      </c>
      <c r="HQ88" s="2" t="s">
        <v>3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200</v>
      </c>
      <c r="E89" t="s">
        <v>176</v>
      </c>
      <c r="F89" t="s">
        <v>177</v>
      </c>
      <c r="G89" t="s">
        <v>178</v>
      </c>
      <c r="H89" t="s">
        <v>179</v>
      </c>
      <c r="I89">
        <f>I87*J89</f>
        <v>6.0479999999999999E-2</v>
      </c>
      <c r="J89">
        <v>6.3E-3</v>
      </c>
      <c r="K89">
        <v>6.3E-3</v>
      </c>
      <c r="O89">
        <f t="shared" si="103"/>
        <v>937.17</v>
      </c>
      <c r="P89">
        <f t="shared" si="104"/>
        <v>937.17</v>
      </c>
      <c r="Q89">
        <f t="shared" si="98"/>
        <v>0</v>
      </c>
      <c r="R89">
        <f t="shared" si="105"/>
        <v>0</v>
      </c>
      <c r="S89">
        <f t="shared" si="106"/>
        <v>0</v>
      </c>
      <c r="T89">
        <f t="shared" si="107"/>
        <v>0</v>
      </c>
      <c r="U89">
        <f t="shared" si="108"/>
        <v>0</v>
      </c>
      <c r="V89">
        <f t="shared" si="109"/>
        <v>0</v>
      </c>
      <c r="W89">
        <f t="shared" si="110"/>
        <v>0</v>
      </c>
      <c r="X89">
        <f t="shared" si="111"/>
        <v>0</v>
      </c>
      <c r="Y89">
        <f t="shared" si="112"/>
        <v>0</v>
      </c>
      <c r="AA89">
        <v>65425120</v>
      </c>
      <c r="AB89">
        <f t="shared" si="113"/>
        <v>3638.64</v>
      </c>
      <c r="AC89">
        <f t="shared" si="114"/>
        <v>3638.64</v>
      </c>
      <c r="AD89">
        <f t="shared" si="99"/>
        <v>0</v>
      </c>
      <c r="AE89">
        <f t="shared" si="100"/>
        <v>0</v>
      </c>
      <c r="AF89">
        <f t="shared" si="100"/>
        <v>0</v>
      </c>
      <c r="AG89">
        <f t="shared" si="115"/>
        <v>0</v>
      </c>
      <c r="AH89">
        <f t="shared" si="101"/>
        <v>0</v>
      </c>
      <c r="AI89">
        <f t="shared" si="101"/>
        <v>0</v>
      </c>
      <c r="AJ89">
        <f t="shared" si="116"/>
        <v>0</v>
      </c>
      <c r="AK89">
        <v>3638.64</v>
      </c>
      <c r="AL89">
        <v>3638.64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1.002</v>
      </c>
      <c r="AZ89">
        <v>1</v>
      </c>
      <c r="BA89">
        <v>1</v>
      </c>
      <c r="BB89">
        <v>1</v>
      </c>
      <c r="BC89">
        <v>4.25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180</v>
      </c>
      <c r="BM89">
        <v>682</v>
      </c>
      <c r="BN89">
        <v>0</v>
      </c>
      <c r="BO89" t="s">
        <v>177</v>
      </c>
      <c r="BP89">
        <v>1</v>
      </c>
      <c r="BQ89">
        <v>60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B89" t="s">
        <v>3</v>
      </c>
      <c r="CE89">
        <v>30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117"/>
        <v>937.17</v>
      </c>
      <c r="CQ89">
        <f t="shared" si="118"/>
        <v>15495.16</v>
      </c>
      <c r="CR89">
        <f t="shared" si="102"/>
        <v>0</v>
      </c>
      <c r="CS89">
        <f t="shared" si="119"/>
        <v>0</v>
      </c>
      <c r="CT89">
        <f t="shared" si="120"/>
        <v>0</v>
      </c>
      <c r="CU89">
        <f t="shared" si="121"/>
        <v>0</v>
      </c>
      <c r="CV89">
        <f t="shared" si="122"/>
        <v>0</v>
      </c>
      <c r="CW89">
        <f t="shared" si="123"/>
        <v>0</v>
      </c>
      <c r="CX89">
        <f t="shared" si="124"/>
        <v>0</v>
      </c>
      <c r="CY89">
        <f>S89*(BZ89/100)</f>
        <v>0</v>
      </c>
      <c r="CZ89">
        <f>S89*(CA89/100)</f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91</v>
      </c>
      <c r="DO89">
        <v>70</v>
      </c>
      <c r="DP89">
        <v>1.0469999999999999</v>
      </c>
      <c r="DQ89">
        <v>1.002</v>
      </c>
      <c r="DU89">
        <v>1010</v>
      </c>
      <c r="DV89" t="s">
        <v>179</v>
      </c>
      <c r="DW89" t="s">
        <v>179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65096569</v>
      </c>
      <c r="EF89">
        <v>60</v>
      </c>
      <c r="EG89" t="s">
        <v>26</v>
      </c>
      <c r="EH89">
        <v>0</v>
      </c>
      <c r="EI89" t="s">
        <v>3</v>
      </c>
      <c r="EJ89">
        <v>1</v>
      </c>
      <c r="EK89">
        <v>682</v>
      </c>
      <c r="EL89" t="s">
        <v>174</v>
      </c>
      <c r="EM89" t="s">
        <v>175</v>
      </c>
      <c r="EO89" t="s">
        <v>3</v>
      </c>
      <c r="EQ89">
        <v>0</v>
      </c>
      <c r="ER89">
        <v>3638.64</v>
      </c>
      <c r="ES89">
        <v>3638.64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125"/>
        <v>0</v>
      </c>
      <c r="FS89">
        <v>0</v>
      </c>
      <c r="FX89">
        <v>91</v>
      </c>
      <c r="FY89">
        <v>70</v>
      </c>
      <c r="GA89" t="s">
        <v>3</v>
      </c>
      <c r="GD89">
        <v>0</v>
      </c>
      <c r="GF89">
        <v>-471451825</v>
      </c>
      <c r="GG89">
        <v>2</v>
      </c>
      <c r="GH89">
        <v>1</v>
      </c>
      <c r="GI89">
        <v>2</v>
      </c>
      <c r="GJ89">
        <v>0</v>
      </c>
      <c r="GK89">
        <f>ROUND(R89*(S12)/100,2)</f>
        <v>0</v>
      </c>
      <c r="GL89">
        <f t="shared" si="126"/>
        <v>0</v>
      </c>
      <c r="GM89">
        <f t="shared" si="94"/>
        <v>937.17</v>
      </c>
      <c r="GN89">
        <f t="shared" si="95"/>
        <v>937.17</v>
      </c>
      <c r="GO89">
        <f t="shared" si="96"/>
        <v>0</v>
      </c>
      <c r="GP89">
        <f t="shared" si="97"/>
        <v>0</v>
      </c>
      <c r="GR89">
        <v>0</v>
      </c>
      <c r="GS89">
        <v>3</v>
      </c>
      <c r="GT89">
        <v>0</v>
      </c>
      <c r="GU89" t="s">
        <v>3</v>
      </c>
      <c r="GV89">
        <f t="shared" si="127"/>
        <v>0</v>
      </c>
      <c r="GW89">
        <v>1</v>
      </c>
      <c r="GX89">
        <f t="shared" si="128"/>
        <v>0</v>
      </c>
      <c r="HA89">
        <v>0</v>
      </c>
      <c r="HB89">
        <v>0</v>
      </c>
      <c r="HC89">
        <f t="shared" si="129"/>
        <v>0</v>
      </c>
      <c r="HE89" t="s">
        <v>3</v>
      </c>
      <c r="HF89" t="s">
        <v>3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IK89">
        <v>0</v>
      </c>
    </row>
    <row r="90" spans="1:255" x14ac:dyDescent="0.2">
      <c r="A90" s="2">
        <v>17</v>
      </c>
      <c r="B90" s="2">
        <v>1</v>
      </c>
      <c r="C90" s="2">
        <f>ROW(SmtRes!A204)</f>
        <v>204</v>
      </c>
      <c r="D90" s="2">
        <f>ROW(EtalonRes!A204)</f>
        <v>204</v>
      </c>
      <c r="E90" s="2" t="s">
        <v>181</v>
      </c>
      <c r="F90" s="2" t="s">
        <v>182</v>
      </c>
      <c r="G90" s="2" t="s">
        <v>183</v>
      </c>
      <c r="H90" s="2" t="s">
        <v>24</v>
      </c>
      <c r="I90" s="2">
        <v>1.0999999999999999E-2</v>
      </c>
      <c r="J90" s="2">
        <v>0</v>
      </c>
      <c r="K90" s="2">
        <v>1.0999999999999999E-2</v>
      </c>
      <c r="L90" s="2"/>
      <c r="M90" s="2"/>
      <c r="N90" s="2"/>
      <c r="O90" s="2">
        <f t="shared" si="103"/>
        <v>4.1500000000000004</v>
      </c>
      <c r="P90" s="2">
        <f t="shared" si="104"/>
        <v>0.5</v>
      </c>
      <c r="Q90" s="2">
        <f>(ROUND((ROUND((((ET90*1.25))*AV90*I90),2)*BB90),2)+ROUND((ROUND(((AE90-((EU90*1.25)))*AV90*I90),2)*BS90),2))</f>
        <v>0.28999999999999998</v>
      </c>
      <c r="R90" s="2">
        <f t="shared" si="105"/>
        <v>0.03</v>
      </c>
      <c r="S90" s="2">
        <f t="shared" si="106"/>
        <v>3.36</v>
      </c>
      <c r="T90" s="2">
        <f t="shared" si="107"/>
        <v>0</v>
      </c>
      <c r="U90" s="2">
        <f t="shared" si="108"/>
        <v>0.27488449999999998</v>
      </c>
      <c r="V90" s="2">
        <f t="shared" si="109"/>
        <v>0</v>
      </c>
      <c r="W90" s="2">
        <f t="shared" si="110"/>
        <v>0</v>
      </c>
      <c r="X90" s="2">
        <f t="shared" si="111"/>
        <v>2.86</v>
      </c>
      <c r="Y90" s="2">
        <f t="shared" si="112"/>
        <v>2.35</v>
      </c>
      <c r="Z90" s="2"/>
      <c r="AA90" s="2">
        <v>65425122</v>
      </c>
      <c r="AB90" s="2">
        <f t="shared" si="113"/>
        <v>376.75450000000001</v>
      </c>
      <c r="AC90" s="2">
        <f t="shared" si="114"/>
        <v>45.49</v>
      </c>
      <c r="AD90" s="2">
        <f>ROUND(((((ET90*1.25))-((EU90*1.25)))+AE90),6)</f>
        <v>26.25</v>
      </c>
      <c r="AE90" s="2">
        <f>ROUND(((EU90*1.25)),6)</f>
        <v>2.5</v>
      </c>
      <c r="AF90" s="2">
        <f>ROUND(((EV90*1.15)),6)</f>
        <v>305.0145</v>
      </c>
      <c r="AG90" s="2">
        <f t="shared" si="115"/>
        <v>0</v>
      </c>
      <c r="AH90" s="2">
        <f>((EW90*1.15))</f>
        <v>24.9895</v>
      </c>
      <c r="AI90" s="2">
        <f>((EX90*1.25))</f>
        <v>0</v>
      </c>
      <c r="AJ90" s="2">
        <f t="shared" si="116"/>
        <v>0</v>
      </c>
      <c r="AK90" s="2">
        <v>331.72</v>
      </c>
      <c r="AL90" s="2">
        <v>45.49</v>
      </c>
      <c r="AM90" s="2">
        <v>21</v>
      </c>
      <c r="AN90" s="2">
        <v>2</v>
      </c>
      <c r="AO90" s="2">
        <v>265.23</v>
      </c>
      <c r="AP90" s="2">
        <v>0</v>
      </c>
      <c r="AQ90" s="2">
        <v>21.73</v>
      </c>
      <c r="AR90" s="2">
        <v>0</v>
      </c>
      <c r="AS90" s="2">
        <v>0</v>
      </c>
      <c r="AT90" s="2">
        <v>85</v>
      </c>
      <c r="AU90" s="2">
        <v>70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0</v>
      </c>
      <c r="BI90" s="2">
        <v>1</v>
      </c>
      <c r="BJ90" s="2" t="s">
        <v>184</v>
      </c>
      <c r="BK90" s="2"/>
      <c r="BL90" s="2"/>
      <c r="BM90" s="2">
        <v>52</v>
      </c>
      <c r="BN90" s="2">
        <v>0</v>
      </c>
      <c r="BO90" s="2" t="s">
        <v>3</v>
      </c>
      <c r="BP90" s="2">
        <v>0</v>
      </c>
      <c r="BQ90" s="2">
        <v>30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85</v>
      </c>
      <c r="CA90" s="2">
        <v>70</v>
      </c>
      <c r="CB90" s="2" t="s">
        <v>3</v>
      </c>
      <c r="CC90" s="2"/>
      <c r="CD90" s="2"/>
      <c r="CE90" s="2">
        <v>30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85</v>
      </c>
      <c r="CO90" s="2">
        <v>0</v>
      </c>
      <c r="CP90" s="2">
        <f t="shared" si="117"/>
        <v>4.1500000000000004</v>
      </c>
      <c r="CQ90" s="2">
        <f t="shared" si="118"/>
        <v>45.49</v>
      </c>
      <c r="CR90" s="2">
        <f>(ROUND((ROUND((((ET90*1.25))*AV90*1),2)*BB90),2)+ROUND((ROUND(((AE90-((EU90*1.25)))*AV90*1),2)*BS90),2))</f>
        <v>26.25</v>
      </c>
      <c r="CS90" s="2">
        <f t="shared" si="119"/>
        <v>2.5</v>
      </c>
      <c r="CT90" s="2">
        <f t="shared" si="120"/>
        <v>305.01</v>
      </c>
      <c r="CU90" s="2">
        <f t="shared" si="121"/>
        <v>0</v>
      </c>
      <c r="CV90" s="2">
        <f t="shared" si="122"/>
        <v>24.9895</v>
      </c>
      <c r="CW90" s="2">
        <f t="shared" si="123"/>
        <v>0</v>
      </c>
      <c r="CX90" s="2">
        <f t="shared" si="124"/>
        <v>0</v>
      </c>
      <c r="CY90" s="2">
        <f>((S90*BZ90)/100)</f>
        <v>2.8559999999999999</v>
      </c>
      <c r="CZ90" s="2">
        <f>((S90*CA90)/100)</f>
        <v>2.3519999999999999</v>
      </c>
      <c r="DA90" s="2"/>
      <c r="DB90" s="2"/>
      <c r="DC90" s="2" t="s">
        <v>3</v>
      </c>
      <c r="DD90" s="2" t="s">
        <v>3</v>
      </c>
      <c r="DE90" s="2" t="s">
        <v>59</v>
      </c>
      <c r="DF90" s="2" t="s">
        <v>59</v>
      </c>
      <c r="DG90" s="2" t="s">
        <v>60</v>
      </c>
      <c r="DH90" s="2" t="s">
        <v>3</v>
      </c>
      <c r="DI90" s="2" t="s">
        <v>60</v>
      </c>
      <c r="DJ90" s="2" t="s">
        <v>59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1.0469999999999999</v>
      </c>
      <c r="DQ90" s="2">
        <v>1.022</v>
      </c>
      <c r="DR90" s="2"/>
      <c r="DS90" s="2"/>
      <c r="DT90" s="2"/>
      <c r="DU90" s="2">
        <v>1013</v>
      </c>
      <c r="DV90" s="2" t="s">
        <v>24</v>
      </c>
      <c r="DW90" s="2" t="s">
        <v>24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65095939</v>
      </c>
      <c r="EF90" s="2">
        <v>30</v>
      </c>
      <c r="EG90" s="2" t="s">
        <v>18</v>
      </c>
      <c r="EH90" s="2">
        <v>0</v>
      </c>
      <c r="EI90" s="2" t="s">
        <v>3</v>
      </c>
      <c r="EJ90" s="2">
        <v>1</v>
      </c>
      <c r="EK90" s="2">
        <v>52</v>
      </c>
      <c r="EL90" s="2" t="s">
        <v>148</v>
      </c>
      <c r="EM90" s="2" t="s">
        <v>149</v>
      </c>
      <c r="EN90" s="2"/>
      <c r="EO90" s="2" t="s">
        <v>86</v>
      </c>
      <c r="EP90" s="2"/>
      <c r="EQ90" s="2">
        <v>0</v>
      </c>
      <c r="ER90" s="2">
        <v>331.72</v>
      </c>
      <c r="ES90" s="2">
        <v>45.49</v>
      </c>
      <c r="ET90" s="2">
        <v>21</v>
      </c>
      <c r="EU90" s="2">
        <v>2</v>
      </c>
      <c r="EV90" s="2">
        <v>265.23</v>
      </c>
      <c r="EW90" s="2">
        <v>21.73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25"/>
        <v>0</v>
      </c>
      <c r="FS90" s="2">
        <v>0</v>
      </c>
      <c r="FT90" s="2"/>
      <c r="FU90" s="2"/>
      <c r="FV90" s="2"/>
      <c r="FW90" s="2"/>
      <c r="FX90" s="2">
        <v>85</v>
      </c>
      <c r="FY90" s="2">
        <v>70</v>
      </c>
      <c r="FZ90" s="2"/>
      <c r="GA90" s="2" t="s">
        <v>3</v>
      </c>
      <c r="GB90" s="2"/>
      <c r="GC90" s="2"/>
      <c r="GD90" s="2">
        <v>0</v>
      </c>
      <c r="GE90" s="2"/>
      <c r="GF90" s="2">
        <v>-95861701</v>
      </c>
      <c r="GG90" s="2">
        <v>2</v>
      </c>
      <c r="GH90" s="2">
        <v>1</v>
      </c>
      <c r="GI90" s="2">
        <v>-2</v>
      </c>
      <c r="GJ90" s="2">
        <v>0</v>
      </c>
      <c r="GK90" s="2">
        <f>ROUND(R90*(R12)/100,2)</f>
        <v>0.05</v>
      </c>
      <c r="GL90" s="2">
        <f t="shared" si="126"/>
        <v>0</v>
      </c>
      <c r="GM90" s="2">
        <f t="shared" si="94"/>
        <v>9.41</v>
      </c>
      <c r="GN90" s="2">
        <f t="shared" si="95"/>
        <v>9.41</v>
      </c>
      <c r="GO90" s="2">
        <f t="shared" si="96"/>
        <v>0</v>
      </c>
      <c r="GP90" s="2">
        <f t="shared" si="97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27"/>
        <v>0</v>
      </c>
      <c r="GW90" s="2">
        <v>1</v>
      </c>
      <c r="GX90" s="2">
        <f t="shared" si="128"/>
        <v>0</v>
      </c>
      <c r="GY90" s="2"/>
      <c r="GZ90" s="2"/>
      <c r="HA90" s="2">
        <v>0</v>
      </c>
      <c r="HB90" s="2">
        <v>0</v>
      </c>
      <c r="HC90" s="2">
        <f t="shared" si="129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3</v>
      </c>
      <c r="HO90" s="2" t="s">
        <v>3</v>
      </c>
      <c r="HP90" s="2" t="s">
        <v>3</v>
      </c>
      <c r="HQ90" s="2" t="s">
        <v>3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ROW(SmtRes!A208)</f>
        <v>208</v>
      </c>
      <c r="D91">
        <f>ROW(EtalonRes!A208)</f>
        <v>208</v>
      </c>
      <c r="E91" t="s">
        <v>181</v>
      </c>
      <c r="F91" t="s">
        <v>182</v>
      </c>
      <c r="G91" t="s">
        <v>183</v>
      </c>
      <c r="H91" t="s">
        <v>24</v>
      </c>
      <c r="I91">
        <v>1.0999999999999999E-2</v>
      </c>
      <c r="J91">
        <v>0</v>
      </c>
      <c r="K91">
        <v>1.0999999999999999E-2</v>
      </c>
      <c r="O91">
        <f t="shared" si="103"/>
        <v>108.7</v>
      </c>
      <c r="P91">
        <f t="shared" si="104"/>
        <v>3.76</v>
      </c>
      <c r="Q91">
        <f>(ROUND((ROUND((((ET91*1.25))*AV91*I91),2)*BB91),2)+ROUND((ROUND(((AE91-((EU91*1.25)))*AV91*I91),2)*BS91),2))</f>
        <v>3.04</v>
      </c>
      <c r="R91">
        <f t="shared" si="105"/>
        <v>0.87</v>
      </c>
      <c r="S91">
        <f t="shared" si="106"/>
        <v>101.9</v>
      </c>
      <c r="T91">
        <f t="shared" si="107"/>
        <v>0</v>
      </c>
      <c r="U91">
        <f t="shared" si="108"/>
        <v>0.28780407149999998</v>
      </c>
      <c r="V91">
        <f t="shared" si="109"/>
        <v>0</v>
      </c>
      <c r="W91">
        <f t="shared" si="110"/>
        <v>0</v>
      </c>
      <c r="X91">
        <f t="shared" si="111"/>
        <v>71.33</v>
      </c>
      <c r="Y91">
        <f t="shared" si="112"/>
        <v>41.78</v>
      </c>
      <c r="AA91">
        <v>65425120</v>
      </c>
      <c r="AB91">
        <f t="shared" si="113"/>
        <v>376.75450000000001</v>
      </c>
      <c r="AC91">
        <f t="shared" si="114"/>
        <v>45.49</v>
      </c>
      <c r="AD91">
        <f>ROUND(((((ET91*1.25))-((EU91*1.25)))+AE91),6)</f>
        <v>26.25</v>
      </c>
      <c r="AE91">
        <f>ROUND(((EU91*1.25)),6)</f>
        <v>2.5</v>
      </c>
      <c r="AF91">
        <f>ROUND(((EV91*1.15)),6)</f>
        <v>305.0145</v>
      </c>
      <c r="AG91">
        <f t="shared" si="115"/>
        <v>0</v>
      </c>
      <c r="AH91">
        <f>((EW91*1.15))</f>
        <v>24.9895</v>
      </c>
      <c r="AI91">
        <f>((EX91*1.25))</f>
        <v>0</v>
      </c>
      <c r="AJ91">
        <f t="shared" si="116"/>
        <v>0</v>
      </c>
      <c r="AK91">
        <v>331.72</v>
      </c>
      <c r="AL91">
        <v>45.49</v>
      </c>
      <c r="AM91">
        <v>21</v>
      </c>
      <c r="AN91">
        <v>2</v>
      </c>
      <c r="AO91">
        <v>265.23</v>
      </c>
      <c r="AP91">
        <v>0</v>
      </c>
      <c r="AQ91">
        <v>21.73</v>
      </c>
      <c r="AR91">
        <v>0</v>
      </c>
      <c r="AS91">
        <v>0</v>
      </c>
      <c r="AT91">
        <v>70</v>
      </c>
      <c r="AU91">
        <v>41</v>
      </c>
      <c r="AV91">
        <v>1.0469999999999999</v>
      </c>
      <c r="AW91">
        <v>1.022</v>
      </c>
      <c r="AZ91">
        <v>1</v>
      </c>
      <c r="BA91">
        <v>29.03</v>
      </c>
      <c r="BB91">
        <v>10.119999999999999</v>
      </c>
      <c r="BC91">
        <v>7.38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184</v>
      </c>
      <c r="BM91">
        <v>52</v>
      </c>
      <c r="BN91">
        <v>0</v>
      </c>
      <c r="BO91" t="s">
        <v>182</v>
      </c>
      <c r="BP91">
        <v>1</v>
      </c>
      <c r="BQ91">
        <v>30</v>
      </c>
      <c r="BR91">
        <v>0</v>
      </c>
      <c r="BS91">
        <v>29.03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70</v>
      </c>
      <c r="CA91">
        <v>41</v>
      </c>
      <c r="CB91" t="s">
        <v>3</v>
      </c>
      <c r="CE91">
        <v>30</v>
      </c>
      <c r="CF91">
        <v>0</v>
      </c>
      <c r="CG91">
        <v>0</v>
      </c>
      <c r="CM91">
        <v>0</v>
      </c>
      <c r="CN91" t="s">
        <v>85</v>
      </c>
      <c r="CO91">
        <v>0</v>
      </c>
      <c r="CP91">
        <f t="shared" si="117"/>
        <v>108.7</v>
      </c>
      <c r="CQ91">
        <f t="shared" si="118"/>
        <v>343.1</v>
      </c>
      <c r="CR91">
        <f>(ROUND((ROUND((((ET91*1.25))*AV91*1),2)*BB91),2)+ROUND((ROUND(((AE91-((EU91*1.25)))*AV91*1),2)*BS91),2))</f>
        <v>278.10000000000002</v>
      </c>
      <c r="CS91">
        <f t="shared" si="119"/>
        <v>76.06</v>
      </c>
      <c r="CT91">
        <f t="shared" si="120"/>
        <v>9270.73</v>
      </c>
      <c r="CU91">
        <f t="shared" si="121"/>
        <v>0</v>
      </c>
      <c r="CV91">
        <f t="shared" si="122"/>
        <v>26.164006499999999</v>
      </c>
      <c r="CW91">
        <f t="shared" si="123"/>
        <v>0</v>
      </c>
      <c r="CX91">
        <f t="shared" si="124"/>
        <v>0</v>
      </c>
      <c r="CY91">
        <f>S91*(BZ91/100)</f>
        <v>71.33</v>
      </c>
      <c r="CZ91">
        <f>S91*(CA91/100)</f>
        <v>41.778999999999996</v>
      </c>
      <c r="DC91" t="s">
        <v>3</v>
      </c>
      <c r="DD91" t="s">
        <v>3</v>
      </c>
      <c r="DE91" t="s">
        <v>59</v>
      </c>
      <c r="DF91" t="s">
        <v>59</v>
      </c>
      <c r="DG91" t="s">
        <v>60</v>
      </c>
      <c r="DH91" t="s">
        <v>3</v>
      </c>
      <c r="DI91" t="s">
        <v>60</v>
      </c>
      <c r="DJ91" t="s">
        <v>59</v>
      </c>
      <c r="DK91" t="s">
        <v>3</v>
      </c>
      <c r="DL91" t="s">
        <v>3</v>
      </c>
      <c r="DM91" t="s">
        <v>3</v>
      </c>
      <c r="DN91">
        <v>85</v>
      </c>
      <c r="DO91">
        <v>70</v>
      </c>
      <c r="DP91">
        <v>1.0469999999999999</v>
      </c>
      <c r="DQ91">
        <v>1.022</v>
      </c>
      <c r="DU91">
        <v>1013</v>
      </c>
      <c r="DV91" t="s">
        <v>24</v>
      </c>
      <c r="DW91" t="s">
        <v>24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65095939</v>
      </c>
      <c r="EF91">
        <v>30</v>
      </c>
      <c r="EG91" t="s">
        <v>18</v>
      </c>
      <c r="EH91">
        <v>0</v>
      </c>
      <c r="EI91" t="s">
        <v>3</v>
      </c>
      <c r="EJ91">
        <v>1</v>
      </c>
      <c r="EK91">
        <v>52</v>
      </c>
      <c r="EL91" t="s">
        <v>148</v>
      </c>
      <c r="EM91" t="s">
        <v>149</v>
      </c>
      <c r="EO91" t="s">
        <v>86</v>
      </c>
      <c r="EQ91">
        <v>0</v>
      </c>
      <c r="ER91">
        <v>331.72</v>
      </c>
      <c r="ES91">
        <v>45.49</v>
      </c>
      <c r="ET91">
        <v>21</v>
      </c>
      <c r="EU91">
        <v>2</v>
      </c>
      <c r="EV91">
        <v>265.23</v>
      </c>
      <c r="EW91">
        <v>21.73</v>
      </c>
      <c r="EX91">
        <v>0</v>
      </c>
      <c r="EY91">
        <v>0</v>
      </c>
      <c r="FQ91">
        <v>0</v>
      </c>
      <c r="FR91">
        <f t="shared" si="125"/>
        <v>0</v>
      </c>
      <c r="FS91">
        <v>0</v>
      </c>
      <c r="FX91">
        <v>85</v>
      </c>
      <c r="FY91">
        <v>70</v>
      </c>
      <c r="GA91" t="s">
        <v>3</v>
      </c>
      <c r="GD91">
        <v>0</v>
      </c>
      <c r="GF91">
        <v>-95861701</v>
      </c>
      <c r="GG91">
        <v>2</v>
      </c>
      <c r="GH91">
        <v>1</v>
      </c>
      <c r="GI91">
        <v>2</v>
      </c>
      <c r="GJ91">
        <v>0</v>
      </c>
      <c r="GK91">
        <f>ROUND(R91*(S12)/100,2)</f>
        <v>1.39</v>
      </c>
      <c r="GL91">
        <f t="shared" si="126"/>
        <v>0</v>
      </c>
      <c r="GM91">
        <f t="shared" si="94"/>
        <v>223.2</v>
      </c>
      <c r="GN91">
        <f t="shared" si="95"/>
        <v>223.2</v>
      </c>
      <c r="GO91">
        <f t="shared" si="96"/>
        <v>0</v>
      </c>
      <c r="GP91">
        <f t="shared" si="97"/>
        <v>0</v>
      </c>
      <c r="GR91">
        <v>0</v>
      </c>
      <c r="GS91">
        <v>3</v>
      </c>
      <c r="GT91">
        <v>0</v>
      </c>
      <c r="GU91" t="s">
        <v>3</v>
      </c>
      <c r="GV91">
        <f t="shared" si="127"/>
        <v>0</v>
      </c>
      <c r="GW91">
        <v>1</v>
      </c>
      <c r="GX91">
        <f t="shared" si="128"/>
        <v>0</v>
      </c>
      <c r="HA91">
        <v>0</v>
      </c>
      <c r="HB91">
        <v>0</v>
      </c>
      <c r="HC91">
        <f t="shared" si="129"/>
        <v>0</v>
      </c>
      <c r="HE91" t="s">
        <v>3</v>
      </c>
      <c r="HF91" t="s">
        <v>3</v>
      </c>
      <c r="HM91" t="s">
        <v>3</v>
      </c>
      <c r="HN91" t="s">
        <v>3</v>
      </c>
      <c r="HO91" t="s">
        <v>3</v>
      </c>
      <c r="HP91" t="s">
        <v>3</v>
      </c>
      <c r="HQ91" t="s">
        <v>3</v>
      </c>
      <c r="IK91">
        <v>0</v>
      </c>
    </row>
    <row r="92" spans="1:255" x14ac:dyDescent="0.2">
      <c r="A92" s="2">
        <v>18</v>
      </c>
      <c r="B92" s="2">
        <v>1</v>
      </c>
      <c r="C92" s="2">
        <v>204</v>
      </c>
      <c r="D92" s="2"/>
      <c r="E92" s="2" t="s">
        <v>185</v>
      </c>
      <c r="F92" s="2" t="s">
        <v>145</v>
      </c>
      <c r="G92" s="2" t="s">
        <v>146</v>
      </c>
      <c r="H92" s="2" t="s">
        <v>32</v>
      </c>
      <c r="I92" s="2">
        <f>I90*J92</f>
        <v>1.0999999999999999E-2</v>
      </c>
      <c r="J92" s="2">
        <v>1</v>
      </c>
      <c r="K92" s="2">
        <v>1</v>
      </c>
      <c r="L92" s="2"/>
      <c r="M92" s="2"/>
      <c r="N92" s="2"/>
      <c r="O92" s="2">
        <f t="shared" si="103"/>
        <v>63.28</v>
      </c>
      <c r="P92" s="2">
        <f t="shared" si="104"/>
        <v>63.28</v>
      </c>
      <c r="Q92" s="2">
        <f t="shared" ref="Q92:Q97" si="130">(ROUND((ROUND(((ET92)*AV92*I92),2)*BB92),2)+ROUND((ROUND(((AE92-(EU92))*AV92*I92),2)*BS92),2))</f>
        <v>0</v>
      </c>
      <c r="R92" s="2">
        <f t="shared" si="105"/>
        <v>0</v>
      </c>
      <c r="S92" s="2">
        <f t="shared" si="106"/>
        <v>0</v>
      </c>
      <c r="T92" s="2">
        <f t="shared" si="107"/>
        <v>0</v>
      </c>
      <c r="U92" s="2">
        <f t="shared" si="108"/>
        <v>0</v>
      </c>
      <c r="V92" s="2">
        <f t="shared" si="109"/>
        <v>0</v>
      </c>
      <c r="W92" s="2">
        <f t="shared" si="110"/>
        <v>0</v>
      </c>
      <c r="X92" s="2">
        <f t="shared" si="111"/>
        <v>0</v>
      </c>
      <c r="Y92" s="2">
        <f t="shared" si="112"/>
        <v>0</v>
      </c>
      <c r="Z92" s="2"/>
      <c r="AA92" s="2">
        <v>65425122</v>
      </c>
      <c r="AB92" s="2">
        <f t="shared" si="113"/>
        <v>5752.41</v>
      </c>
      <c r="AC92" s="2">
        <f t="shared" si="114"/>
        <v>5752.41</v>
      </c>
      <c r="AD92" s="2">
        <f t="shared" ref="AD92:AD97" si="131">ROUND((((ET92)-(EU92))+AE92),6)</f>
        <v>0</v>
      </c>
      <c r="AE92" s="2">
        <f t="shared" ref="AE92:AF97" si="132">ROUND((EU92),6)</f>
        <v>0</v>
      </c>
      <c r="AF92" s="2">
        <f t="shared" si="132"/>
        <v>0</v>
      </c>
      <c r="AG92" s="2">
        <f t="shared" si="115"/>
        <v>0</v>
      </c>
      <c r="AH92" s="2">
        <f t="shared" ref="AH92:AI97" si="133">(EW92)</f>
        <v>0</v>
      </c>
      <c r="AI92" s="2">
        <f t="shared" si="133"/>
        <v>0</v>
      </c>
      <c r="AJ92" s="2">
        <f t="shared" si="116"/>
        <v>0</v>
      </c>
      <c r="AK92" s="2">
        <v>5752.41</v>
      </c>
      <c r="AL92" s="2">
        <v>5752.41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85</v>
      </c>
      <c r="AU92" s="2">
        <v>70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3</v>
      </c>
      <c r="BI92" s="2">
        <v>1</v>
      </c>
      <c r="BJ92" s="2" t="s">
        <v>147</v>
      </c>
      <c r="BK92" s="2"/>
      <c r="BL92" s="2"/>
      <c r="BM92" s="2">
        <v>52</v>
      </c>
      <c r="BN92" s="2">
        <v>0</v>
      </c>
      <c r="BO92" s="2" t="s">
        <v>3</v>
      </c>
      <c r="BP92" s="2">
        <v>0</v>
      </c>
      <c r="BQ92" s="2">
        <v>30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85</v>
      </c>
      <c r="CA92" s="2">
        <v>70</v>
      </c>
      <c r="CB92" s="2" t="s">
        <v>3</v>
      </c>
      <c r="CC92" s="2"/>
      <c r="CD92" s="2"/>
      <c r="CE92" s="2">
        <v>30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3</v>
      </c>
      <c r="CO92" s="2">
        <v>0</v>
      </c>
      <c r="CP92" s="2">
        <f t="shared" si="117"/>
        <v>63.28</v>
      </c>
      <c r="CQ92" s="2">
        <f t="shared" si="118"/>
        <v>5752.41</v>
      </c>
      <c r="CR92" s="2">
        <f t="shared" ref="CR92:CR97" si="134">(ROUND((ROUND(((ET92)*AV92*1),2)*BB92),2)+ROUND((ROUND(((AE92-(EU92))*AV92*1),2)*BS92),2))</f>
        <v>0</v>
      </c>
      <c r="CS92" s="2">
        <f t="shared" si="119"/>
        <v>0</v>
      </c>
      <c r="CT92" s="2">
        <f t="shared" si="120"/>
        <v>0</v>
      </c>
      <c r="CU92" s="2">
        <f t="shared" si="121"/>
        <v>0</v>
      </c>
      <c r="CV92" s="2">
        <f t="shared" si="122"/>
        <v>0</v>
      </c>
      <c r="CW92" s="2">
        <f t="shared" si="123"/>
        <v>0</v>
      </c>
      <c r="CX92" s="2">
        <f t="shared" si="124"/>
        <v>0</v>
      </c>
      <c r="CY92" s="2">
        <f>((S92*BZ92)/100)</f>
        <v>0</v>
      </c>
      <c r="CZ92" s="2">
        <f>((S92*CA92)/100)</f>
        <v>0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1.0469999999999999</v>
      </c>
      <c r="DQ92" s="2">
        <v>1.022</v>
      </c>
      <c r="DR92" s="2"/>
      <c r="DS92" s="2"/>
      <c r="DT92" s="2"/>
      <c r="DU92" s="2">
        <v>1009</v>
      </c>
      <c r="DV92" s="2" t="s">
        <v>32</v>
      </c>
      <c r="DW92" s="2" t="s">
        <v>32</v>
      </c>
      <c r="DX92" s="2">
        <v>1000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65095939</v>
      </c>
      <c r="EF92" s="2">
        <v>30</v>
      </c>
      <c r="EG92" s="2" t="s">
        <v>18</v>
      </c>
      <c r="EH92" s="2">
        <v>0</v>
      </c>
      <c r="EI92" s="2" t="s">
        <v>3</v>
      </c>
      <c r="EJ92" s="2">
        <v>1</v>
      </c>
      <c r="EK92" s="2">
        <v>52</v>
      </c>
      <c r="EL92" s="2" t="s">
        <v>148</v>
      </c>
      <c r="EM92" s="2" t="s">
        <v>149</v>
      </c>
      <c r="EN92" s="2"/>
      <c r="EO92" s="2" t="s">
        <v>3</v>
      </c>
      <c r="EP92" s="2"/>
      <c r="EQ92" s="2">
        <v>0</v>
      </c>
      <c r="ER92" s="2">
        <v>5752.41</v>
      </c>
      <c r="ES92" s="2">
        <v>5752.41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25"/>
        <v>0</v>
      </c>
      <c r="FS92" s="2">
        <v>0</v>
      </c>
      <c r="FT92" s="2"/>
      <c r="FU92" s="2"/>
      <c r="FV92" s="2"/>
      <c r="FW92" s="2"/>
      <c r="FX92" s="2">
        <v>85</v>
      </c>
      <c r="FY92" s="2">
        <v>70</v>
      </c>
      <c r="FZ92" s="2"/>
      <c r="GA92" s="2" t="s">
        <v>3</v>
      </c>
      <c r="GB92" s="2"/>
      <c r="GC92" s="2"/>
      <c r="GD92" s="2">
        <v>0</v>
      </c>
      <c r="GE92" s="2"/>
      <c r="GF92" s="2">
        <v>725072865</v>
      </c>
      <c r="GG92" s="2">
        <v>2</v>
      </c>
      <c r="GH92" s="2">
        <v>1</v>
      </c>
      <c r="GI92" s="2">
        <v>-2</v>
      </c>
      <c r="GJ92" s="2">
        <v>0</v>
      </c>
      <c r="GK92" s="2">
        <f>ROUND(R92*(R12)/100,2)</f>
        <v>0</v>
      </c>
      <c r="GL92" s="2">
        <f t="shared" si="126"/>
        <v>0</v>
      </c>
      <c r="GM92" s="2">
        <f t="shared" si="94"/>
        <v>63.28</v>
      </c>
      <c r="GN92" s="2">
        <f t="shared" si="95"/>
        <v>63.28</v>
      </c>
      <c r="GO92" s="2">
        <f t="shared" si="96"/>
        <v>0</v>
      </c>
      <c r="GP92" s="2">
        <f t="shared" si="97"/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si="127"/>
        <v>0</v>
      </c>
      <c r="GW92" s="2">
        <v>1</v>
      </c>
      <c r="GX92" s="2">
        <f t="shared" si="128"/>
        <v>0</v>
      </c>
      <c r="GY92" s="2"/>
      <c r="GZ92" s="2"/>
      <c r="HA92" s="2">
        <v>0</v>
      </c>
      <c r="HB92" s="2">
        <v>0</v>
      </c>
      <c r="HC92" s="2">
        <f t="shared" si="129"/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3</v>
      </c>
      <c r="HO92" s="2" t="s">
        <v>3</v>
      </c>
      <c r="HP92" s="2" t="s">
        <v>3</v>
      </c>
      <c r="HQ92" s="2" t="s">
        <v>3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18</v>
      </c>
      <c r="B93">
        <v>1</v>
      </c>
      <c r="C93">
        <v>208</v>
      </c>
      <c r="E93" t="s">
        <v>185</v>
      </c>
      <c r="F93" t="s">
        <v>145</v>
      </c>
      <c r="G93" t="s">
        <v>146</v>
      </c>
      <c r="H93" t="s">
        <v>32</v>
      </c>
      <c r="I93">
        <f>I91*J93</f>
        <v>1.0999999999999999E-2</v>
      </c>
      <c r="J93">
        <v>1</v>
      </c>
      <c r="K93">
        <v>1</v>
      </c>
      <c r="O93">
        <f t="shared" si="103"/>
        <v>650.58000000000004</v>
      </c>
      <c r="P93">
        <f t="shared" si="104"/>
        <v>650.58000000000004</v>
      </c>
      <c r="Q93">
        <f t="shared" si="130"/>
        <v>0</v>
      </c>
      <c r="R93">
        <f t="shared" si="105"/>
        <v>0</v>
      </c>
      <c r="S93">
        <f t="shared" si="106"/>
        <v>0</v>
      </c>
      <c r="T93">
        <f t="shared" si="107"/>
        <v>0</v>
      </c>
      <c r="U93">
        <f t="shared" si="108"/>
        <v>0</v>
      </c>
      <c r="V93">
        <f t="shared" si="109"/>
        <v>0</v>
      </c>
      <c r="W93">
        <f t="shared" si="110"/>
        <v>0</v>
      </c>
      <c r="X93">
        <f t="shared" si="111"/>
        <v>0</v>
      </c>
      <c r="Y93">
        <f t="shared" si="112"/>
        <v>0</v>
      </c>
      <c r="AA93">
        <v>65425120</v>
      </c>
      <c r="AB93">
        <f t="shared" si="113"/>
        <v>5752.41</v>
      </c>
      <c r="AC93">
        <f t="shared" si="114"/>
        <v>5752.41</v>
      </c>
      <c r="AD93">
        <f t="shared" si="131"/>
        <v>0</v>
      </c>
      <c r="AE93">
        <f t="shared" si="132"/>
        <v>0</v>
      </c>
      <c r="AF93">
        <f t="shared" si="132"/>
        <v>0</v>
      </c>
      <c r="AG93">
        <f t="shared" si="115"/>
        <v>0</v>
      </c>
      <c r="AH93">
        <f t="shared" si="133"/>
        <v>0</v>
      </c>
      <c r="AI93">
        <f t="shared" si="133"/>
        <v>0</v>
      </c>
      <c r="AJ93">
        <f t="shared" si="116"/>
        <v>0</v>
      </c>
      <c r="AK93">
        <v>5752.41</v>
      </c>
      <c r="AL93">
        <v>5752.41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</v>
      </c>
      <c r="AW93">
        <v>1.022</v>
      </c>
      <c r="AZ93">
        <v>1</v>
      </c>
      <c r="BA93">
        <v>1</v>
      </c>
      <c r="BB93">
        <v>1</v>
      </c>
      <c r="BC93">
        <v>10.06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147</v>
      </c>
      <c r="BM93">
        <v>52</v>
      </c>
      <c r="BN93">
        <v>0</v>
      </c>
      <c r="BO93" t="s">
        <v>145</v>
      </c>
      <c r="BP93">
        <v>1</v>
      </c>
      <c r="BQ93">
        <v>30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0</v>
      </c>
      <c r="CA93">
        <v>0</v>
      </c>
      <c r="CB93" t="s">
        <v>3</v>
      </c>
      <c r="CE93">
        <v>30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117"/>
        <v>650.58000000000004</v>
      </c>
      <c r="CQ93">
        <f t="shared" si="118"/>
        <v>59142.34</v>
      </c>
      <c r="CR93">
        <f t="shared" si="134"/>
        <v>0</v>
      </c>
      <c r="CS93">
        <f t="shared" si="119"/>
        <v>0</v>
      </c>
      <c r="CT93">
        <f t="shared" si="120"/>
        <v>0</v>
      </c>
      <c r="CU93">
        <f t="shared" si="121"/>
        <v>0</v>
      </c>
      <c r="CV93">
        <f t="shared" si="122"/>
        <v>0</v>
      </c>
      <c r="CW93">
        <f t="shared" si="123"/>
        <v>0</v>
      </c>
      <c r="CX93">
        <f t="shared" si="124"/>
        <v>0</v>
      </c>
      <c r="CY93">
        <f>S93*(BZ93/100)</f>
        <v>0</v>
      </c>
      <c r="CZ93">
        <f>S93*(CA93/100)</f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85</v>
      </c>
      <c r="DO93">
        <v>70</v>
      </c>
      <c r="DP93">
        <v>1.0469999999999999</v>
      </c>
      <c r="DQ93">
        <v>1.022</v>
      </c>
      <c r="DU93">
        <v>1009</v>
      </c>
      <c r="DV93" t="s">
        <v>32</v>
      </c>
      <c r="DW93" t="s">
        <v>32</v>
      </c>
      <c r="DX93">
        <v>1000</v>
      </c>
      <c r="DZ93" t="s">
        <v>3</v>
      </c>
      <c r="EA93" t="s">
        <v>3</v>
      </c>
      <c r="EB93" t="s">
        <v>3</v>
      </c>
      <c r="EC93" t="s">
        <v>3</v>
      </c>
      <c r="EE93">
        <v>65095939</v>
      </c>
      <c r="EF93">
        <v>30</v>
      </c>
      <c r="EG93" t="s">
        <v>18</v>
      </c>
      <c r="EH93">
        <v>0</v>
      </c>
      <c r="EI93" t="s">
        <v>3</v>
      </c>
      <c r="EJ93">
        <v>1</v>
      </c>
      <c r="EK93">
        <v>52</v>
      </c>
      <c r="EL93" t="s">
        <v>148</v>
      </c>
      <c r="EM93" t="s">
        <v>149</v>
      </c>
      <c r="EO93" t="s">
        <v>3</v>
      </c>
      <c r="EQ93">
        <v>0</v>
      </c>
      <c r="ER93">
        <v>5752.41</v>
      </c>
      <c r="ES93">
        <v>5752.41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f t="shared" si="125"/>
        <v>0</v>
      </c>
      <c r="FS93">
        <v>0</v>
      </c>
      <c r="FX93">
        <v>85</v>
      </c>
      <c r="FY93">
        <v>70</v>
      </c>
      <c r="GA93" t="s">
        <v>3</v>
      </c>
      <c r="GD93">
        <v>0</v>
      </c>
      <c r="GF93">
        <v>725072865</v>
      </c>
      <c r="GG93">
        <v>2</v>
      </c>
      <c r="GH93">
        <v>1</v>
      </c>
      <c r="GI93">
        <v>2</v>
      </c>
      <c r="GJ93">
        <v>0</v>
      </c>
      <c r="GK93">
        <f>ROUND(R93*(S12)/100,2)</f>
        <v>0</v>
      </c>
      <c r="GL93">
        <f t="shared" si="126"/>
        <v>0</v>
      </c>
      <c r="GM93">
        <f t="shared" si="94"/>
        <v>650.58000000000004</v>
      </c>
      <c r="GN93">
        <f t="shared" si="95"/>
        <v>650.58000000000004</v>
      </c>
      <c r="GO93">
        <f t="shared" si="96"/>
        <v>0</v>
      </c>
      <c r="GP93">
        <f t="shared" si="97"/>
        <v>0</v>
      </c>
      <c r="GR93">
        <v>0</v>
      </c>
      <c r="GS93">
        <v>3</v>
      </c>
      <c r="GT93">
        <v>0</v>
      </c>
      <c r="GU93" t="s">
        <v>3</v>
      </c>
      <c r="GV93">
        <f t="shared" si="127"/>
        <v>0</v>
      </c>
      <c r="GW93">
        <v>1</v>
      </c>
      <c r="GX93">
        <f t="shared" si="128"/>
        <v>0</v>
      </c>
      <c r="HA93">
        <v>0</v>
      </c>
      <c r="HB93">
        <v>0</v>
      </c>
      <c r="HC93">
        <f t="shared" si="129"/>
        <v>0</v>
      </c>
      <c r="HE93" t="s">
        <v>3</v>
      </c>
      <c r="HF93" t="s">
        <v>3</v>
      </c>
      <c r="HM93" t="s">
        <v>3</v>
      </c>
      <c r="HN93" t="s">
        <v>3</v>
      </c>
      <c r="HO93" t="s">
        <v>3</v>
      </c>
      <c r="HP93" t="s">
        <v>3</v>
      </c>
      <c r="HQ93" t="s">
        <v>3</v>
      </c>
      <c r="IK93">
        <v>0</v>
      </c>
    </row>
    <row r="94" spans="1:255" x14ac:dyDescent="0.2">
      <c r="A94" s="2">
        <v>17</v>
      </c>
      <c r="B94" s="2">
        <v>1</v>
      </c>
      <c r="C94" s="2">
        <f>ROW(SmtRes!A210)</f>
        <v>210</v>
      </c>
      <c r="D94" s="2">
        <f>ROW(EtalonRes!A211)</f>
        <v>211</v>
      </c>
      <c r="E94" s="2" t="s">
        <v>186</v>
      </c>
      <c r="F94" s="2" t="s">
        <v>187</v>
      </c>
      <c r="G94" s="2" t="s">
        <v>188</v>
      </c>
      <c r="H94" s="2" t="s">
        <v>189</v>
      </c>
      <c r="I94" s="2">
        <v>0.4</v>
      </c>
      <c r="J94" s="2">
        <v>0</v>
      </c>
      <c r="K94" s="2">
        <v>0.4</v>
      </c>
      <c r="L94" s="2"/>
      <c r="M94" s="2"/>
      <c r="N94" s="2"/>
      <c r="O94" s="2">
        <f t="shared" si="103"/>
        <v>193.49</v>
      </c>
      <c r="P94" s="2">
        <f t="shared" si="104"/>
        <v>0</v>
      </c>
      <c r="Q94" s="2">
        <f t="shared" si="130"/>
        <v>0</v>
      </c>
      <c r="R94" s="2">
        <f t="shared" si="105"/>
        <v>0</v>
      </c>
      <c r="S94" s="2">
        <f t="shared" si="106"/>
        <v>193.49</v>
      </c>
      <c r="T94" s="2">
        <f t="shared" si="107"/>
        <v>0</v>
      </c>
      <c r="U94" s="2">
        <f t="shared" si="108"/>
        <v>17.768000000000001</v>
      </c>
      <c r="V94" s="2">
        <f t="shared" si="109"/>
        <v>0</v>
      </c>
      <c r="W94" s="2">
        <f t="shared" si="110"/>
        <v>0</v>
      </c>
      <c r="X94" s="2">
        <f t="shared" si="111"/>
        <v>176.08</v>
      </c>
      <c r="Y94" s="2">
        <f t="shared" si="112"/>
        <v>135.44</v>
      </c>
      <c r="Z94" s="2"/>
      <c r="AA94" s="2">
        <v>65425122</v>
      </c>
      <c r="AB94" s="2">
        <f t="shared" si="113"/>
        <v>483.73</v>
      </c>
      <c r="AC94" s="2">
        <f t="shared" si="114"/>
        <v>0</v>
      </c>
      <c r="AD94" s="2">
        <f t="shared" si="131"/>
        <v>0</v>
      </c>
      <c r="AE94" s="2">
        <f t="shared" si="132"/>
        <v>0</v>
      </c>
      <c r="AF94" s="2">
        <f t="shared" si="132"/>
        <v>483.73</v>
      </c>
      <c r="AG94" s="2">
        <f t="shared" si="115"/>
        <v>0</v>
      </c>
      <c r="AH94" s="2">
        <f t="shared" si="133"/>
        <v>44.42</v>
      </c>
      <c r="AI94" s="2">
        <f t="shared" si="133"/>
        <v>0</v>
      </c>
      <c r="AJ94" s="2">
        <f t="shared" si="116"/>
        <v>0</v>
      </c>
      <c r="AK94" s="2">
        <v>483.73</v>
      </c>
      <c r="AL94" s="2">
        <v>0</v>
      </c>
      <c r="AM94" s="2">
        <v>0</v>
      </c>
      <c r="AN94" s="2">
        <v>0</v>
      </c>
      <c r="AO94" s="2">
        <v>483.73</v>
      </c>
      <c r="AP94" s="2">
        <v>0</v>
      </c>
      <c r="AQ94" s="2">
        <v>44.42</v>
      </c>
      <c r="AR94" s="2">
        <v>0</v>
      </c>
      <c r="AS94" s="2">
        <v>0</v>
      </c>
      <c r="AT94" s="2">
        <v>91</v>
      </c>
      <c r="AU94" s="2">
        <v>70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1</v>
      </c>
      <c r="BJ94" s="2" t="s">
        <v>190</v>
      </c>
      <c r="BK94" s="2"/>
      <c r="BL94" s="2"/>
      <c r="BM94" s="2">
        <v>682</v>
      </c>
      <c r="BN94" s="2">
        <v>0</v>
      </c>
      <c r="BO94" s="2" t="s">
        <v>3</v>
      </c>
      <c r="BP94" s="2">
        <v>0</v>
      </c>
      <c r="BQ94" s="2">
        <v>60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91</v>
      </c>
      <c r="CA94" s="2">
        <v>70</v>
      </c>
      <c r="CB94" s="2" t="s">
        <v>3</v>
      </c>
      <c r="CC94" s="2"/>
      <c r="CD94" s="2"/>
      <c r="CE94" s="2">
        <v>30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 t="shared" si="117"/>
        <v>193.49</v>
      </c>
      <c r="CQ94" s="2">
        <f t="shared" si="118"/>
        <v>0</v>
      </c>
      <c r="CR94" s="2">
        <f t="shared" si="134"/>
        <v>0</v>
      </c>
      <c r="CS94" s="2">
        <f t="shared" si="119"/>
        <v>0</v>
      </c>
      <c r="CT94" s="2">
        <f t="shared" si="120"/>
        <v>483.73</v>
      </c>
      <c r="CU94" s="2">
        <f t="shared" si="121"/>
        <v>0</v>
      </c>
      <c r="CV94" s="2">
        <f t="shared" si="122"/>
        <v>44.42</v>
      </c>
      <c r="CW94" s="2">
        <f t="shared" si="123"/>
        <v>0</v>
      </c>
      <c r="CX94" s="2">
        <f t="shared" si="124"/>
        <v>0</v>
      </c>
      <c r="CY94" s="2">
        <f>((S94*BZ94)/100)</f>
        <v>176.07589999999999</v>
      </c>
      <c r="CZ94" s="2">
        <f>((S94*CA94)/100)</f>
        <v>135.44300000000001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1.0469999999999999</v>
      </c>
      <c r="DQ94" s="2">
        <v>1.002</v>
      </c>
      <c r="DR94" s="2"/>
      <c r="DS94" s="2"/>
      <c r="DT94" s="2"/>
      <c r="DU94" s="2">
        <v>1013</v>
      </c>
      <c r="DV94" s="2" t="s">
        <v>189</v>
      </c>
      <c r="DW94" s="2" t="s">
        <v>189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65096569</v>
      </c>
      <c r="EF94" s="2">
        <v>60</v>
      </c>
      <c r="EG94" s="2" t="s">
        <v>26</v>
      </c>
      <c r="EH94" s="2">
        <v>0</v>
      </c>
      <c r="EI94" s="2" t="s">
        <v>3</v>
      </c>
      <c r="EJ94" s="2">
        <v>1</v>
      </c>
      <c r="EK94" s="2">
        <v>682</v>
      </c>
      <c r="EL94" s="2" t="s">
        <v>174</v>
      </c>
      <c r="EM94" s="2" t="s">
        <v>175</v>
      </c>
      <c r="EN94" s="2"/>
      <c r="EO94" s="2" t="s">
        <v>3</v>
      </c>
      <c r="EP94" s="2"/>
      <c r="EQ94" s="2">
        <v>0</v>
      </c>
      <c r="ER94" s="2">
        <v>483.73</v>
      </c>
      <c r="ES94" s="2">
        <v>0</v>
      </c>
      <c r="ET94" s="2">
        <v>0</v>
      </c>
      <c r="EU94" s="2">
        <v>0</v>
      </c>
      <c r="EV94" s="2">
        <v>483.73</v>
      </c>
      <c r="EW94" s="2">
        <v>44.42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25"/>
        <v>0</v>
      </c>
      <c r="FS94" s="2">
        <v>0</v>
      </c>
      <c r="FT94" s="2"/>
      <c r="FU94" s="2"/>
      <c r="FV94" s="2"/>
      <c r="FW94" s="2"/>
      <c r="FX94" s="2">
        <v>91</v>
      </c>
      <c r="FY94" s="2">
        <v>70</v>
      </c>
      <c r="FZ94" s="2"/>
      <c r="GA94" s="2" t="s">
        <v>3</v>
      </c>
      <c r="GB94" s="2"/>
      <c r="GC94" s="2"/>
      <c r="GD94" s="2">
        <v>0</v>
      </c>
      <c r="GE94" s="2"/>
      <c r="GF94" s="2">
        <v>454921294</v>
      </c>
      <c r="GG94" s="2">
        <v>2</v>
      </c>
      <c r="GH94" s="2">
        <v>1</v>
      </c>
      <c r="GI94" s="2">
        <v>-2</v>
      </c>
      <c r="GJ94" s="2">
        <v>0</v>
      </c>
      <c r="GK94" s="2">
        <f>ROUND(R94*(R12)/100,2)</f>
        <v>0</v>
      </c>
      <c r="GL94" s="2">
        <f t="shared" si="126"/>
        <v>0</v>
      </c>
      <c r="GM94" s="2">
        <f t="shared" si="94"/>
        <v>505.01</v>
      </c>
      <c r="GN94" s="2">
        <f t="shared" si="95"/>
        <v>505.01</v>
      </c>
      <c r="GO94" s="2">
        <f t="shared" si="96"/>
        <v>0</v>
      </c>
      <c r="GP94" s="2">
        <f t="shared" si="97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27"/>
        <v>0</v>
      </c>
      <c r="GW94" s="2">
        <v>1</v>
      </c>
      <c r="GX94" s="2">
        <f t="shared" si="128"/>
        <v>0</v>
      </c>
      <c r="GY94" s="2"/>
      <c r="GZ94" s="2"/>
      <c r="HA94" s="2">
        <v>0</v>
      </c>
      <c r="HB94" s="2">
        <v>0</v>
      </c>
      <c r="HC94" s="2">
        <f t="shared" si="129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3</v>
      </c>
      <c r="HO94" s="2" t="s">
        <v>3</v>
      </c>
      <c r="HP94" s="2" t="s">
        <v>3</v>
      </c>
      <c r="HQ94" s="2" t="s">
        <v>3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C95">
        <f>ROW(SmtRes!A212)</f>
        <v>212</v>
      </c>
      <c r="D95">
        <f>ROW(EtalonRes!A214)</f>
        <v>214</v>
      </c>
      <c r="E95" t="s">
        <v>186</v>
      </c>
      <c r="F95" t="s">
        <v>187</v>
      </c>
      <c r="G95" t="s">
        <v>188</v>
      </c>
      <c r="H95" t="s">
        <v>189</v>
      </c>
      <c r="I95">
        <v>0.4</v>
      </c>
      <c r="J95">
        <v>0</v>
      </c>
      <c r="K95">
        <v>0.4</v>
      </c>
      <c r="O95">
        <f t="shared" si="103"/>
        <v>5881.19</v>
      </c>
      <c r="P95">
        <f t="shared" si="104"/>
        <v>0</v>
      </c>
      <c r="Q95">
        <f t="shared" si="130"/>
        <v>0</v>
      </c>
      <c r="R95">
        <f t="shared" si="105"/>
        <v>0</v>
      </c>
      <c r="S95">
        <f t="shared" si="106"/>
        <v>5881.19</v>
      </c>
      <c r="T95">
        <f t="shared" si="107"/>
        <v>0</v>
      </c>
      <c r="U95">
        <f t="shared" si="108"/>
        <v>18.603096000000001</v>
      </c>
      <c r="V95">
        <f t="shared" si="109"/>
        <v>0</v>
      </c>
      <c r="W95">
        <f t="shared" si="110"/>
        <v>0</v>
      </c>
      <c r="X95">
        <f t="shared" si="111"/>
        <v>4410.8900000000003</v>
      </c>
      <c r="Y95">
        <f t="shared" si="112"/>
        <v>2411.29</v>
      </c>
      <c r="AA95">
        <v>65425120</v>
      </c>
      <c r="AB95">
        <f t="shared" si="113"/>
        <v>483.73</v>
      </c>
      <c r="AC95">
        <f t="shared" si="114"/>
        <v>0</v>
      </c>
      <c r="AD95">
        <f t="shared" si="131"/>
        <v>0</v>
      </c>
      <c r="AE95">
        <f t="shared" si="132"/>
        <v>0</v>
      </c>
      <c r="AF95">
        <f t="shared" si="132"/>
        <v>483.73</v>
      </c>
      <c r="AG95">
        <f t="shared" si="115"/>
        <v>0</v>
      </c>
      <c r="AH95">
        <f t="shared" si="133"/>
        <v>44.42</v>
      </c>
      <c r="AI95">
        <f t="shared" si="133"/>
        <v>0</v>
      </c>
      <c r="AJ95">
        <f t="shared" si="116"/>
        <v>0</v>
      </c>
      <c r="AK95">
        <v>483.73</v>
      </c>
      <c r="AL95">
        <v>0</v>
      </c>
      <c r="AM95">
        <v>0</v>
      </c>
      <c r="AN95">
        <v>0</v>
      </c>
      <c r="AO95">
        <v>483.73</v>
      </c>
      <c r="AP95">
        <v>0</v>
      </c>
      <c r="AQ95">
        <v>44.42</v>
      </c>
      <c r="AR95">
        <v>0</v>
      </c>
      <c r="AS95">
        <v>0</v>
      </c>
      <c r="AT95">
        <v>75</v>
      </c>
      <c r="AU95">
        <v>41</v>
      </c>
      <c r="AV95">
        <v>1.0469999999999999</v>
      </c>
      <c r="AW95">
        <v>1.002</v>
      </c>
      <c r="AZ95">
        <v>1</v>
      </c>
      <c r="BA95">
        <v>29.03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190</v>
      </c>
      <c r="BM95">
        <v>682</v>
      </c>
      <c r="BN95">
        <v>0</v>
      </c>
      <c r="BO95" t="s">
        <v>187</v>
      </c>
      <c r="BP95">
        <v>1</v>
      </c>
      <c r="BQ95">
        <v>60</v>
      </c>
      <c r="BR95">
        <v>0</v>
      </c>
      <c r="BS95">
        <v>29.03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75</v>
      </c>
      <c r="CA95">
        <v>41</v>
      </c>
      <c r="CB95" t="s">
        <v>3</v>
      </c>
      <c r="CE95">
        <v>30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117"/>
        <v>5881.19</v>
      </c>
      <c r="CQ95">
        <f t="shared" si="118"/>
        <v>0</v>
      </c>
      <c r="CR95">
        <f t="shared" si="134"/>
        <v>0</v>
      </c>
      <c r="CS95">
        <f t="shared" si="119"/>
        <v>0</v>
      </c>
      <c r="CT95">
        <f t="shared" si="120"/>
        <v>14702.82</v>
      </c>
      <c r="CU95">
        <f t="shared" si="121"/>
        <v>0</v>
      </c>
      <c r="CV95">
        <f t="shared" si="122"/>
        <v>46.507739999999998</v>
      </c>
      <c r="CW95">
        <f t="shared" si="123"/>
        <v>0</v>
      </c>
      <c r="CX95">
        <f t="shared" si="124"/>
        <v>0</v>
      </c>
      <c r="CY95">
        <f>S95*(BZ95/100)</f>
        <v>4410.8924999999999</v>
      </c>
      <c r="CZ95">
        <f>S95*(CA95/100)</f>
        <v>2411.2878999999998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91</v>
      </c>
      <c r="DO95">
        <v>70</v>
      </c>
      <c r="DP95">
        <v>1.0469999999999999</v>
      </c>
      <c r="DQ95">
        <v>1.002</v>
      </c>
      <c r="DU95">
        <v>1013</v>
      </c>
      <c r="DV95" t="s">
        <v>189</v>
      </c>
      <c r="DW95" t="s">
        <v>189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65096569</v>
      </c>
      <c r="EF95">
        <v>60</v>
      </c>
      <c r="EG95" t="s">
        <v>26</v>
      </c>
      <c r="EH95">
        <v>0</v>
      </c>
      <c r="EI95" t="s">
        <v>3</v>
      </c>
      <c r="EJ95">
        <v>1</v>
      </c>
      <c r="EK95">
        <v>682</v>
      </c>
      <c r="EL95" t="s">
        <v>174</v>
      </c>
      <c r="EM95" t="s">
        <v>175</v>
      </c>
      <c r="EO95" t="s">
        <v>3</v>
      </c>
      <c r="EQ95">
        <v>0</v>
      </c>
      <c r="ER95">
        <v>483.73</v>
      </c>
      <c r="ES95">
        <v>0</v>
      </c>
      <c r="ET95">
        <v>0</v>
      </c>
      <c r="EU95">
        <v>0</v>
      </c>
      <c r="EV95">
        <v>483.73</v>
      </c>
      <c r="EW95">
        <v>44.42</v>
      </c>
      <c r="EX95">
        <v>0</v>
      </c>
      <c r="EY95">
        <v>0</v>
      </c>
      <c r="FQ95">
        <v>0</v>
      </c>
      <c r="FR95">
        <f t="shared" si="125"/>
        <v>0</v>
      </c>
      <c r="FS95">
        <v>0</v>
      </c>
      <c r="FX95">
        <v>91</v>
      </c>
      <c r="FY95">
        <v>70</v>
      </c>
      <c r="GA95" t="s">
        <v>3</v>
      </c>
      <c r="GD95">
        <v>0</v>
      </c>
      <c r="GF95">
        <v>454921294</v>
      </c>
      <c r="GG95">
        <v>2</v>
      </c>
      <c r="GH95">
        <v>1</v>
      </c>
      <c r="GI95">
        <v>2</v>
      </c>
      <c r="GJ95">
        <v>0</v>
      </c>
      <c r="GK95">
        <f>ROUND(R95*(S12)/100,2)</f>
        <v>0</v>
      </c>
      <c r="GL95">
        <f t="shared" si="126"/>
        <v>0</v>
      </c>
      <c r="GM95">
        <f t="shared" si="94"/>
        <v>12703.37</v>
      </c>
      <c r="GN95">
        <f t="shared" si="95"/>
        <v>12703.37</v>
      </c>
      <c r="GO95">
        <f t="shared" si="96"/>
        <v>0</v>
      </c>
      <c r="GP95">
        <f t="shared" si="97"/>
        <v>0</v>
      </c>
      <c r="GR95">
        <v>0</v>
      </c>
      <c r="GS95">
        <v>3</v>
      </c>
      <c r="GT95">
        <v>0</v>
      </c>
      <c r="GU95" t="s">
        <v>3</v>
      </c>
      <c r="GV95">
        <f t="shared" si="127"/>
        <v>0</v>
      </c>
      <c r="GW95">
        <v>1</v>
      </c>
      <c r="GX95">
        <f t="shared" si="128"/>
        <v>0</v>
      </c>
      <c r="HA95">
        <v>0</v>
      </c>
      <c r="HB95">
        <v>0</v>
      </c>
      <c r="HC95">
        <f t="shared" si="129"/>
        <v>0</v>
      </c>
      <c r="HE95" t="s">
        <v>3</v>
      </c>
      <c r="HF95" t="s">
        <v>3</v>
      </c>
      <c r="HM95" t="s">
        <v>3</v>
      </c>
      <c r="HN95" t="s">
        <v>3</v>
      </c>
      <c r="HO95" t="s">
        <v>3</v>
      </c>
      <c r="HP95" t="s">
        <v>3</v>
      </c>
      <c r="HQ95" t="s">
        <v>3</v>
      </c>
      <c r="IK95">
        <v>0</v>
      </c>
    </row>
    <row r="96" spans="1:255" x14ac:dyDescent="0.2">
      <c r="A96" s="2">
        <v>18</v>
      </c>
      <c r="B96" s="2">
        <v>1</v>
      </c>
      <c r="C96" s="2">
        <v>210</v>
      </c>
      <c r="D96" s="2"/>
      <c r="E96" s="2" t="s">
        <v>191</v>
      </c>
      <c r="F96" s="2" t="s">
        <v>166</v>
      </c>
      <c r="G96" s="2" t="s">
        <v>167</v>
      </c>
      <c r="H96" s="2" t="s">
        <v>106</v>
      </c>
      <c r="I96" s="2">
        <f>I94*J96</f>
        <v>0.40400000000000003</v>
      </c>
      <c r="J96" s="2">
        <v>1.01</v>
      </c>
      <c r="K96" s="2">
        <v>1.01</v>
      </c>
      <c r="L96" s="2"/>
      <c r="M96" s="2"/>
      <c r="N96" s="2"/>
      <c r="O96" s="2">
        <f t="shared" si="103"/>
        <v>194.6</v>
      </c>
      <c r="P96" s="2">
        <f t="shared" si="104"/>
        <v>194.6</v>
      </c>
      <c r="Q96" s="2">
        <f t="shared" si="130"/>
        <v>0</v>
      </c>
      <c r="R96" s="2">
        <f t="shared" si="105"/>
        <v>0</v>
      </c>
      <c r="S96" s="2">
        <f t="shared" si="106"/>
        <v>0</v>
      </c>
      <c r="T96" s="2">
        <f t="shared" si="107"/>
        <v>0</v>
      </c>
      <c r="U96" s="2">
        <f t="shared" si="108"/>
        <v>0</v>
      </c>
      <c r="V96" s="2">
        <f t="shared" si="109"/>
        <v>0</v>
      </c>
      <c r="W96" s="2">
        <f t="shared" si="110"/>
        <v>0</v>
      </c>
      <c r="X96" s="2">
        <f t="shared" si="111"/>
        <v>0</v>
      </c>
      <c r="Y96" s="2">
        <f t="shared" si="112"/>
        <v>0</v>
      </c>
      <c r="Z96" s="2"/>
      <c r="AA96" s="2">
        <v>65425122</v>
      </c>
      <c r="AB96" s="2">
        <f t="shared" si="113"/>
        <v>481.69</v>
      </c>
      <c r="AC96" s="2">
        <f t="shared" si="114"/>
        <v>481.69</v>
      </c>
      <c r="AD96" s="2">
        <f t="shared" si="131"/>
        <v>0</v>
      </c>
      <c r="AE96" s="2">
        <f t="shared" si="132"/>
        <v>0</v>
      </c>
      <c r="AF96" s="2">
        <f t="shared" si="132"/>
        <v>0</v>
      </c>
      <c r="AG96" s="2">
        <f t="shared" si="115"/>
        <v>0</v>
      </c>
      <c r="AH96" s="2">
        <f t="shared" si="133"/>
        <v>0</v>
      </c>
      <c r="AI96" s="2">
        <f t="shared" si="133"/>
        <v>0</v>
      </c>
      <c r="AJ96" s="2">
        <f t="shared" si="116"/>
        <v>0</v>
      </c>
      <c r="AK96" s="2">
        <v>481.69</v>
      </c>
      <c r="AL96" s="2">
        <v>481.69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114</v>
      </c>
      <c r="AU96" s="2">
        <v>90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168</v>
      </c>
      <c r="BK96" s="2"/>
      <c r="BL96" s="2"/>
      <c r="BM96" s="2">
        <v>66</v>
      </c>
      <c r="BN96" s="2">
        <v>0</v>
      </c>
      <c r="BO96" s="2" t="s">
        <v>3</v>
      </c>
      <c r="BP96" s="2">
        <v>0</v>
      </c>
      <c r="BQ96" s="2">
        <v>30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114</v>
      </c>
      <c r="CA96" s="2">
        <v>90</v>
      </c>
      <c r="CB96" s="2" t="s">
        <v>3</v>
      </c>
      <c r="CC96" s="2"/>
      <c r="CD96" s="2"/>
      <c r="CE96" s="2">
        <v>30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</v>
      </c>
      <c r="CO96" s="2">
        <v>0</v>
      </c>
      <c r="CP96" s="2">
        <f t="shared" si="117"/>
        <v>194.6</v>
      </c>
      <c r="CQ96" s="2">
        <f t="shared" si="118"/>
        <v>481.69</v>
      </c>
      <c r="CR96" s="2">
        <f t="shared" si="134"/>
        <v>0</v>
      </c>
      <c r="CS96" s="2">
        <f t="shared" si="119"/>
        <v>0</v>
      </c>
      <c r="CT96" s="2">
        <f t="shared" si="120"/>
        <v>0</v>
      </c>
      <c r="CU96" s="2">
        <f t="shared" si="121"/>
        <v>0</v>
      </c>
      <c r="CV96" s="2">
        <f t="shared" si="122"/>
        <v>0</v>
      </c>
      <c r="CW96" s="2">
        <f t="shared" si="123"/>
        <v>0</v>
      </c>
      <c r="CX96" s="2">
        <f t="shared" si="124"/>
        <v>0</v>
      </c>
      <c r="CY96" s="2">
        <f>((S96*BZ96)/100)</f>
        <v>0</v>
      </c>
      <c r="CZ96" s="2">
        <f>((S96*CA96)/100)</f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1.0669999999999999</v>
      </c>
      <c r="DQ96" s="2">
        <v>1.0249999999999999</v>
      </c>
      <c r="DR96" s="2"/>
      <c r="DS96" s="2"/>
      <c r="DT96" s="2"/>
      <c r="DU96" s="2">
        <v>1007</v>
      </c>
      <c r="DV96" s="2" t="s">
        <v>106</v>
      </c>
      <c r="DW96" s="2" t="s">
        <v>106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65095953</v>
      </c>
      <c r="EF96" s="2">
        <v>30</v>
      </c>
      <c r="EG96" s="2" t="s">
        <v>18</v>
      </c>
      <c r="EH96" s="2">
        <v>0</v>
      </c>
      <c r="EI96" s="2" t="s">
        <v>3</v>
      </c>
      <c r="EJ96" s="2">
        <v>1</v>
      </c>
      <c r="EK96" s="2">
        <v>66</v>
      </c>
      <c r="EL96" s="2" t="s">
        <v>155</v>
      </c>
      <c r="EM96" s="2" t="s">
        <v>156</v>
      </c>
      <c r="EN96" s="2"/>
      <c r="EO96" s="2" t="s">
        <v>3</v>
      </c>
      <c r="EP96" s="2"/>
      <c r="EQ96" s="2">
        <v>0</v>
      </c>
      <c r="ER96" s="2">
        <v>481.69</v>
      </c>
      <c r="ES96" s="2">
        <v>481.69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25"/>
        <v>0</v>
      </c>
      <c r="FS96" s="2">
        <v>0</v>
      </c>
      <c r="FT96" s="2"/>
      <c r="FU96" s="2"/>
      <c r="FV96" s="2"/>
      <c r="FW96" s="2"/>
      <c r="FX96" s="2">
        <v>114</v>
      </c>
      <c r="FY96" s="2">
        <v>90</v>
      </c>
      <c r="FZ96" s="2"/>
      <c r="GA96" s="2" t="s">
        <v>3</v>
      </c>
      <c r="GB96" s="2"/>
      <c r="GC96" s="2"/>
      <c r="GD96" s="2">
        <v>0</v>
      </c>
      <c r="GE96" s="2"/>
      <c r="GF96" s="2">
        <v>-1342893090</v>
      </c>
      <c r="GG96" s="2">
        <v>2</v>
      </c>
      <c r="GH96" s="2">
        <v>1</v>
      </c>
      <c r="GI96" s="2">
        <v>-2</v>
      </c>
      <c r="GJ96" s="2">
        <v>0</v>
      </c>
      <c r="GK96" s="2">
        <f>ROUND(R96*(R12)/100,2)</f>
        <v>0</v>
      </c>
      <c r="GL96" s="2">
        <f t="shared" si="126"/>
        <v>0</v>
      </c>
      <c r="GM96" s="2">
        <f t="shared" si="94"/>
        <v>194.6</v>
      </c>
      <c r="GN96" s="2">
        <f t="shared" si="95"/>
        <v>194.6</v>
      </c>
      <c r="GO96" s="2">
        <f t="shared" si="96"/>
        <v>0</v>
      </c>
      <c r="GP96" s="2">
        <f t="shared" si="97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27"/>
        <v>0</v>
      </c>
      <c r="GW96" s="2">
        <v>1</v>
      </c>
      <c r="GX96" s="2">
        <f t="shared" si="128"/>
        <v>0</v>
      </c>
      <c r="GY96" s="2"/>
      <c r="GZ96" s="2"/>
      <c r="HA96" s="2">
        <v>0</v>
      </c>
      <c r="HB96" s="2">
        <v>0</v>
      </c>
      <c r="HC96" s="2">
        <f t="shared" si="129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3</v>
      </c>
      <c r="HO96" s="2" t="s">
        <v>3</v>
      </c>
      <c r="HP96" s="2" t="s">
        <v>3</v>
      </c>
      <c r="HQ96" s="2" t="s">
        <v>3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18</v>
      </c>
      <c r="B97">
        <v>1</v>
      </c>
      <c r="C97">
        <v>212</v>
      </c>
      <c r="E97" t="s">
        <v>191</v>
      </c>
      <c r="F97" t="s">
        <v>166</v>
      </c>
      <c r="G97" t="s">
        <v>167</v>
      </c>
      <c r="H97" t="s">
        <v>106</v>
      </c>
      <c r="I97">
        <f>I95*J97</f>
        <v>0.40400000000000003</v>
      </c>
      <c r="J97">
        <v>1.01</v>
      </c>
      <c r="K97">
        <v>1.01</v>
      </c>
      <c r="O97">
        <f t="shared" si="103"/>
        <v>1793.24</v>
      </c>
      <c r="P97">
        <f t="shared" si="104"/>
        <v>1793.24</v>
      </c>
      <c r="Q97">
        <f t="shared" si="130"/>
        <v>0</v>
      </c>
      <c r="R97">
        <f t="shared" si="105"/>
        <v>0</v>
      </c>
      <c r="S97">
        <f t="shared" si="106"/>
        <v>0</v>
      </c>
      <c r="T97">
        <f t="shared" si="107"/>
        <v>0</v>
      </c>
      <c r="U97">
        <f t="shared" si="108"/>
        <v>0</v>
      </c>
      <c r="V97">
        <f t="shared" si="109"/>
        <v>0</v>
      </c>
      <c r="W97">
        <f t="shared" si="110"/>
        <v>0</v>
      </c>
      <c r="X97">
        <f t="shared" si="111"/>
        <v>0</v>
      </c>
      <c r="Y97">
        <f t="shared" si="112"/>
        <v>0</v>
      </c>
      <c r="AA97">
        <v>65425120</v>
      </c>
      <c r="AB97">
        <f t="shared" si="113"/>
        <v>481.69</v>
      </c>
      <c r="AC97">
        <f t="shared" si="114"/>
        <v>481.69</v>
      </c>
      <c r="AD97">
        <f t="shared" si="131"/>
        <v>0</v>
      </c>
      <c r="AE97">
        <f t="shared" si="132"/>
        <v>0</v>
      </c>
      <c r="AF97">
        <f t="shared" si="132"/>
        <v>0</v>
      </c>
      <c r="AG97">
        <f t="shared" si="115"/>
        <v>0</v>
      </c>
      <c r="AH97">
        <f t="shared" si="133"/>
        <v>0</v>
      </c>
      <c r="AI97">
        <f t="shared" si="133"/>
        <v>0</v>
      </c>
      <c r="AJ97">
        <f t="shared" si="116"/>
        <v>0</v>
      </c>
      <c r="AK97">
        <v>481.69</v>
      </c>
      <c r="AL97">
        <v>481.69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1.0249999999999999</v>
      </c>
      <c r="AZ97">
        <v>1</v>
      </c>
      <c r="BA97">
        <v>1</v>
      </c>
      <c r="BB97">
        <v>1</v>
      </c>
      <c r="BC97">
        <v>8.99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168</v>
      </c>
      <c r="BM97">
        <v>66</v>
      </c>
      <c r="BN97">
        <v>0</v>
      </c>
      <c r="BO97" t="s">
        <v>166</v>
      </c>
      <c r="BP97">
        <v>1</v>
      </c>
      <c r="BQ97">
        <v>30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B97" t="s">
        <v>3</v>
      </c>
      <c r="CE97">
        <v>30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117"/>
        <v>1793.24</v>
      </c>
      <c r="CQ97">
        <f t="shared" si="118"/>
        <v>4438.63</v>
      </c>
      <c r="CR97">
        <f t="shared" si="134"/>
        <v>0</v>
      </c>
      <c r="CS97">
        <f t="shared" si="119"/>
        <v>0</v>
      </c>
      <c r="CT97">
        <f t="shared" si="120"/>
        <v>0</v>
      </c>
      <c r="CU97">
        <f t="shared" si="121"/>
        <v>0</v>
      </c>
      <c r="CV97">
        <f t="shared" si="122"/>
        <v>0</v>
      </c>
      <c r="CW97">
        <f t="shared" si="123"/>
        <v>0</v>
      </c>
      <c r="CX97">
        <f t="shared" si="124"/>
        <v>0</v>
      </c>
      <c r="CY97">
        <f>S97*(BZ97/100)</f>
        <v>0</v>
      </c>
      <c r="CZ97">
        <f>S97*(CA97/100)</f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114</v>
      </c>
      <c r="DO97">
        <v>90</v>
      </c>
      <c r="DP97">
        <v>1.0669999999999999</v>
      </c>
      <c r="DQ97">
        <v>1.0249999999999999</v>
      </c>
      <c r="DU97">
        <v>1007</v>
      </c>
      <c r="DV97" t="s">
        <v>106</v>
      </c>
      <c r="DW97" t="s">
        <v>106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65095953</v>
      </c>
      <c r="EF97">
        <v>30</v>
      </c>
      <c r="EG97" t="s">
        <v>18</v>
      </c>
      <c r="EH97">
        <v>0</v>
      </c>
      <c r="EI97" t="s">
        <v>3</v>
      </c>
      <c r="EJ97">
        <v>1</v>
      </c>
      <c r="EK97">
        <v>66</v>
      </c>
      <c r="EL97" t="s">
        <v>155</v>
      </c>
      <c r="EM97" t="s">
        <v>156</v>
      </c>
      <c r="EO97" t="s">
        <v>3</v>
      </c>
      <c r="EQ97">
        <v>0</v>
      </c>
      <c r="ER97">
        <v>481.69</v>
      </c>
      <c r="ES97">
        <v>481.69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25"/>
        <v>0</v>
      </c>
      <c r="FS97">
        <v>0</v>
      </c>
      <c r="FX97">
        <v>114</v>
      </c>
      <c r="FY97">
        <v>90</v>
      </c>
      <c r="GA97" t="s">
        <v>3</v>
      </c>
      <c r="GD97">
        <v>0</v>
      </c>
      <c r="GF97">
        <v>-1342893090</v>
      </c>
      <c r="GG97">
        <v>2</v>
      </c>
      <c r="GH97">
        <v>1</v>
      </c>
      <c r="GI97">
        <v>2</v>
      </c>
      <c r="GJ97">
        <v>0</v>
      </c>
      <c r="GK97">
        <f>ROUND(R97*(S12)/100,2)</f>
        <v>0</v>
      </c>
      <c r="GL97">
        <f t="shared" si="126"/>
        <v>0</v>
      </c>
      <c r="GM97">
        <f t="shared" si="94"/>
        <v>1793.24</v>
      </c>
      <c r="GN97">
        <f t="shared" si="95"/>
        <v>1793.24</v>
      </c>
      <c r="GO97">
        <f t="shared" si="96"/>
        <v>0</v>
      </c>
      <c r="GP97">
        <f t="shared" si="97"/>
        <v>0</v>
      </c>
      <c r="GR97">
        <v>0</v>
      </c>
      <c r="GS97">
        <v>3</v>
      </c>
      <c r="GT97">
        <v>0</v>
      </c>
      <c r="GU97" t="s">
        <v>3</v>
      </c>
      <c r="GV97">
        <f t="shared" si="127"/>
        <v>0</v>
      </c>
      <c r="GW97">
        <v>1</v>
      </c>
      <c r="GX97">
        <f t="shared" si="128"/>
        <v>0</v>
      </c>
      <c r="HA97">
        <v>0</v>
      </c>
      <c r="HB97">
        <v>0</v>
      </c>
      <c r="HC97">
        <f t="shared" si="129"/>
        <v>0</v>
      </c>
      <c r="HE97" t="s">
        <v>3</v>
      </c>
      <c r="HF97" t="s">
        <v>3</v>
      </c>
      <c r="HM97" t="s">
        <v>3</v>
      </c>
      <c r="HN97" t="s">
        <v>3</v>
      </c>
      <c r="HO97" t="s">
        <v>3</v>
      </c>
      <c r="HP97" t="s">
        <v>3</v>
      </c>
      <c r="HQ97" t="s">
        <v>3</v>
      </c>
      <c r="IK97">
        <v>0</v>
      </c>
    </row>
    <row r="98" spans="1:255" x14ac:dyDescent="0.2">
      <c r="A98" s="2">
        <v>17</v>
      </c>
      <c r="B98" s="2">
        <v>1</v>
      </c>
      <c r="C98" s="2">
        <f>ROW(SmtRes!A229)</f>
        <v>229</v>
      </c>
      <c r="D98" s="2">
        <f>ROW(EtalonRes!A230)</f>
        <v>230</v>
      </c>
      <c r="E98" s="2" t="s">
        <v>192</v>
      </c>
      <c r="F98" s="2" t="s">
        <v>193</v>
      </c>
      <c r="G98" s="2" t="s">
        <v>194</v>
      </c>
      <c r="H98" s="2" t="s">
        <v>113</v>
      </c>
      <c r="I98" s="2">
        <f>ROUND(1.5/100,9)</f>
        <v>1.4999999999999999E-2</v>
      </c>
      <c r="J98" s="2">
        <v>0</v>
      </c>
      <c r="K98" s="2">
        <f>ROUND(1.5/100,9)</f>
        <v>1.4999999999999999E-2</v>
      </c>
      <c r="L98" s="2"/>
      <c r="M98" s="2"/>
      <c r="N98" s="2"/>
      <c r="O98" s="2">
        <f t="shared" si="103"/>
        <v>334.12</v>
      </c>
      <c r="P98" s="2">
        <f t="shared" si="104"/>
        <v>141.06</v>
      </c>
      <c r="Q98" s="2">
        <f>(ROUND((ROUND((((ET98*1.25))*AV98*I98),2)*BB98),2)+ROUND((ROUND(((AE98-((EU98*1.25)))*AV98*I98),2)*BS98),2))</f>
        <v>25.7</v>
      </c>
      <c r="R98" s="2">
        <f t="shared" si="105"/>
        <v>0.7</v>
      </c>
      <c r="S98" s="2">
        <f t="shared" si="106"/>
        <v>167.36</v>
      </c>
      <c r="T98" s="2">
        <f t="shared" si="107"/>
        <v>0</v>
      </c>
      <c r="U98" s="2">
        <f t="shared" si="108"/>
        <v>14.231249999999998</v>
      </c>
      <c r="V98" s="2">
        <f t="shared" si="109"/>
        <v>0</v>
      </c>
      <c r="W98" s="2">
        <f t="shared" si="110"/>
        <v>0</v>
      </c>
      <c r="X98" s="2">
        <f t="shared" si="111"/>
        <v>142.26</v>
      </c>
      <c r="Y98" s="2">
        <f t="shared" si="112"/>
        <v>117.15</v>
      </c>
      <c r="Z98" s="2"/>
      <c r="AA98" s="2">
        <v>65425122</v>
      </c>
      <c r="AB98" s="2">
        <f t="shared" si="113"/>
        <v>22274.36</v>
      </c>
      <c r="AC98" s="2">
        <f t="shared" si="114"/>
        <v>9404.01</v>
      </c>
      <c r="AD98" s="2">
        <f>ROUND(((((ET98*1.25))-((EU98*1.25)))+AE98),6)</f>
        <v>1713.05</v>
      </c>
      <c r="AE98" s="2">
        <f>ROUND(((EU98*1.25)),6)</f>
        <v>46.875</v>
      </c>
      <c r="AF98" s="2">
        <f>ROUND(((EV98*1.15)),6)</f>
        <v>11157.3</v>
      </c>
      <c r="AG98" s="2">
        <f t="shared" si="115"/>
        <v>0</v>
      </c>
      <c r="AH98" s="2">
        <f>((EW98*1.15))</f>
        <v>948.74999999999989</v>
      </c>
      <c r="AI98" s="2">
        <f>((EX98*1.25))</f>
        <v>0</v>
      </c>
      <c r="AJ98" s="2">
        <f t="shared" si="116"/>
        <v>0</v>
      </c>
      <c r="AK98" s="2">
        <v>20476.45</v>
      </c>
      <c r="AL98" s="2">
        <v>9404.01</v>
      </c>
      <c r="AM98" s="2">
        <v>1370.44</v>
      </c>
      <c r="AN98" s="2">
        <v>37.5</v>
      </c>
      <c r="AO98" s="2">
        <v>9702</v>
      </c>
      <c r="AP98" s="2">
        <v>0</v>
      </c>
      <c r="AQ98" s="2">
        <v>825</v>
      </c>
      <c r="AR98" s="2">
        <v>0</v>
      </c>
      <c r="AS98" s="2">
        <v>0</v>
      </c>
      <c r="AT98" s="2">
        <v>85</v>
      </c>
      <c r="AU98" s="2">
        <v>70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0</v>
      </c>
      <c r="BI98" s="2">
        <v>1</v>
      </c>
      <c r="BJ98" s="2" t="s">
        <v>195</v>
      </c>
      <c r="BK98" s="2"/>
      <c r="BL98" s="2"/>
      <c r="BM98" s="2">
        <v>47</v>
      </c>
      <c r="BN98" s="2">
        <v>0</v>
      </c>
      <c r="BO98" s="2" t="s">
        <v>3</v>
      </c>
      <c r="BP98" s="2">
        <v>0</v>
      </c>
      <c r="BQ98" s="2">
        <v>30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85</v>
      </c>
      <c r="CA98" s="2">
        <v>70</v>
      </c>
      <c r="CB98" s="2" t="s">
        <v>3</v>
      </c>
      <c r="CC98" s="2"/>
      <c r="CD98" s="2"/>
      <c r="CE98" s="2">
        <v>30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85</v>
      </c>
      <c r="CO98" s="2">
        <v>0</v>
      </c>
      <c r="CP98" s="2">
        <f t="shared" si="117"/>
        <v>334.12</v>
      </c>
      <c r="CQ98" s="2">
        <f t="shared" si="118"/>
        <v>9404.01</v>
      </c>
      <c r="CR98" s="2">
        <f>(ROUND((ROUND((((ET98*1.25))*AV98*1),2)*BB98),2)+ROUND((ROUND(((AE98-((EU98*1.25)))*AV98*1),2)*BS98),2))</f>
        <v>1713.05</v>
      </c>
      <c r="CS98" s="2">
        <f t="shared" si="119"/>
        <v>46.88</v>
      </c>
      <c r="CT98" s="2">
        <f t="shared" si="120"/>
        <v>11157.3</v>
      </c>
      <c r="CU98" s="2">
        <f t="shared" si="121"/>
        <v>0</v>
      </c>
      <c r="CV98" s="2">
        <f t="shared" si="122"/>
        <v>948.74999999999989</v>
      </c>
      <c r="CW98" s="2">
        <f t="shared" si="123"/>
        <v>0</v>
      </c>
      <c r="CX98" s="2">
        <f t="shared" si="124"/>
        <v>0</v>
      </c>
      <c r="CY98" s="2">
        <f>((S98*BZ98)/100)</f>
        <v>142.256</v>
      </c>
      <c r="CZ98" s="2">
        <f>((S98*CA98)/100)</f>
        <v>117.152</v>
      </c>
      <c r="DA98" s="2"/>
      <c r="DB98" s="2"/>
      <c r="DC98" s="2" t="s">
        <v>3</v>
      </c>
      <c r="DD98" s="2" t="s">
        <v>3</v>
      </c>
      <c r="DE98" s="2" t="s">
        <v>59</v>
      </c>
      <c r="DF98" s="2" t="s">
        <v>59</v>
      </c>
      <c r="DG98" s="2" t="s">
        <v>60</v>
      </c>
      <c r="DH98" s="2" t="s">
        <v>3</v>
      </c>
      <c r="DI98" s="2" t="s">
        <v>60</v>
      </c>
      <c r="DJ98" s="2" t="s">
        <v>59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1.0469999999999999</v>
      </c>
      <c r="DQ98" s="2">
        <v>1.022</v>
      </c>
      <c r="DR98" s="2"/>
      <c r="DS98" s="2"/>
      <c r="DT98" s="2"/>
      <c r="DU98" s="2">
        <v>1013</v>
      </c>
      <c r="DV98" s="2" t="s">
        <v>113</v>
      </c>
      <c r="DW98" s="2" t="s">
        <v>113</v>
      </c>
      <c r="DX98" s="2">
        <v>1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65095934</v>
      </c>
      <c r="EF98" s="2">
        <v>30</v>
      </c>
      <c r="EG98" s="2" t="s">
        <v>18</v>
      </c>
      <c r="EH98" s="2">
        <v>0</v>
      </c>
      <c r="EI98" s="2" t="s">
        <v>3</v>
      </c>
      <c r="EJ98" s="2">
        <v>1</v>
      </c>
      <c r="EK98" s="2">
        <v>47</v>
      </c>
      <c r="EL98" s="2" t="s">
        <v>115</v>
      </c>
      <c r="EM98" s="2" t="s">
        <v>116</v>
      </c>
      <c r="EN98" s="2"/>
      <c r="EO98" s="2" t="s">
        <v>86</v>
      </c>
      <c r="EP98" s="2"/>
      <c r="EQ98" s="2">
        <v>0</v>
      </c>
      <c r="ER98" s="2">
        <v>20476.45</v>
      </c>
      <c r="ES98" s="2">
        <v>9404.01</v>
      </c>
      <c r="ET98" s="2">
        <v>1370.44</v>
      </c>
      <c r="EU98" s="2">
        <v>37.5</v>
      </c>
      <c r="EV98" s="2">
        <v>9702</v>
      </c>
      <c r="EW98" s="2">
        <v>825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25"/>
        <v>0</v>
      </c>
      <c r="FS98" s="2">
        <v>0</v>
      </c>
      <c r="FT98" s="2"/>
      <c r="FU98" s="2"/>
      <c r="FV98" s="2"/>
      <c r="FW98" s="2"/>
      <c r="FX98" s="2">
        <v>85</v>
      </c>
      <c r="FY98" s="2">
        <v>70</v>
      </c>
      <c r="FZ98" s="2"/>
      <c r="GA98" s="2" t="s">
        <v>3</v>
      </c>
      <c r="GB98" s="2"/>
      <c r="GC98" s="2"/>
      <c r="GD98" s="2">
        <v>0</v>
      </c>
      <c r="GE98" s="2"/>
      <c r="GF98" s="2">
        <v>1369730831</v>
      </c>
      <c r="GG98" s="2">
        <v>2</v>
      </c>
      <c r="GH98" s="2">
        <v>1</v>
      </c>
      <c r="GI98" s="2">
        <v>-2</v>
      </c>
      <c r="GJ98" s="2">
        <v>0</v>
      </c>
      <c r="GK98" s="2">
        <f>ROUND(R98*(R12)/100,2)</f>
        <v>1.17</v>
      </c>
      <c r="GL98" s="2">
        <f t="shared" si="126"/>
        <v>0</v>
      </c>
      <c r="GM98" s="2">
        <f t="shared" si="94"/>
        <v>594.70000000000005</v>
      </c>
      <c r="GN98" s="2">
        <f t="shared" si="95"/>
        <v>594.70000000000005</v>
      </c>
      <c r="GO98" s="2">
        <f t="shared" si="96"/>
        <v>0</v>
      </c>
      <c r="GP98" s="2">
        <f t="shared" si="97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27"/>
        <v>0</v>
      </c>
      <c r="GW98" s="2">
        <v>1</v>
      </c>
      <c r="GX98" s="2">
        <f t="shared" si="128"/>
        <v>0</v>
      </c>
      <c r="GY98" s="2"/>
      <c r="GZ98" s="2"/>
      <c r="HA98" s="2">
        <v>0</v>
      </c>
      <c r="HB98" s="2">
        <v>0</v>
      </c>
      <c r="HC98" s="2">
        <f t="shared" si="129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3</v>
      </c>
      <c r="HO98" s="2" t="s">
        <v>3</v>
      </c>
      <c r="HP98" s="2" t="s">
        <v>3</v>
      </c>
      <c r="HQ98" s="2" t="s">
        <v>3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ROW(SmtRes!A246)</f>
        <v>246</v>
      </c>
      <c r="D99">
        <f>ROW(EtalonRes!A246)</f>
        <v>246</v>
      </c>
      <c r="E99" t="s">
        <v>192</v>
      </c>
      <c r="F99" t="s">
        <v>193</v>
      </c>
      <c r="G99" t="s">
        <v>194</v>
      </c>
      <c r="H99" t="s">
        <v>113</v>
      </c>
      <c r="I99">
        <f>ROUND(1.5/100,9)</f>
        <v>1.4999999999999999E-2</v>
      </c>
      <c r="J99">
        <v>0</v>
      </c>
      <c r="K99">
        <f>ROUND(1.5/100,9)</f>
        <v>1.4999999999999999E-2</v>
      </c>
      <c r="O99">
        <f t="shared" si="103"/>
        <v>6342.73</v>
      </c>
      <c r="P99">
        <f t="shared" si="104"/>
        <v>993.26</v>
      </c>
      <c r="Q99">
        <f>(ROUND((ROUND((((ET99*1.25))*AV99*I99),2)*BB99),2)+ROUND((ROUND(((AE99-((EU99*1.25)))*AV99*I99),2)*BS99),2))</f>
        <v>262.54000000000002</v>
      </c>
      <c r="R99">
        <f t="shared" si="105"/>
        <v>21.48</v>
      </c>
      <c r="S99">
        <f t="shared" si="106"/>
        <v>5086.93</v>
      </c>
      <c r="T99">
        <f t="shared" si="107"/>
        <v>0</v>
      </c>
      <c r="U99">
        <f t="shared" si="108"/>
        <v>14.900118749999997</v>
      </c>
      <c r="V99">
        <f t="shared" si="109"/>
        <v>0</v>
      </c>
      <c r="W99">
        <f t="shared" si="110"/>
        <v>0</v>
      </c>
      <c r="X99">
        <f t="shared" si="111"/>
        <v>3560.85</v>
      </c>
      <c r="Y99">
        <f t="shared" si="112"/>
        <v>2085.64</v>
      </c>
      <c r="AA99">
        <v>65425120</v>
      </c>
      <c r="AB99">
        <f t="shared" si="113"/>
        <v>22274.36</v>
      </c>
      <c r="AC99">
        <f t="shared" si="114"/>
        <v>9404.01</v>
      </c>
      <c r="AD99">
        <f>ROUND(((((ET99*1.25))-((EU99*1.25)))+AE99),6)</f>
        <v>1713.05</v>
      </c>
      <c r="AE99">
        <f>ROUND(((EU99*1.25)),6)</f>
        <v>46.875</v>
      </c>
      <c r="AF99">
        <f>ROUND(((EV99*1.15)),6)</f>
        <v>11157.3</v>
      </c>
      <c r="AG99">
        <f t="shared" si="115"/>
        <v>0</v>
      </c>
      <c r="AH99">
        <f>((EW99*1.15))</f>
        <v>948.74999999999989</v>
      </c>
      <c r="AI99">
        <f>((EX99*1.25))</f>
        <v>0</v>
      </c>
      <c r="AJ99">
        <f t="shared" si="116"/>
        <v>0</v>
      </c>
      <c r="AK99">
        <v>20476.45</v>
      </c>
      <c r="AL99">
        <v>9404.01</v>
      </c>
      <c r="AM99">
        <v>1370.44</v>
      </c>
      <c r="AN99">
        <v>37.5</v>
      </c>
      <c r="AO99">
        <v>9702</v>
      </c>
      <c r="AP99">
        <v>0</v>
      </c>
      <c r="AQ99">
        <v>825</v>
      </c>
      <c r="AR99">
        <v>0</v>
      </c>
      <c r="AS99">
        <v>0</v>
      </c>
      <c r="AT99">
        <v>70</v>
      </c>
      <c r="AU99">
        <v>41</v>
      </c>
      <c r="AV99">
        <v>1.0469999999999999</v>
      </c>
      <c r="AW99">
        <v>1.022</v>
      </c>
      <c r="AZ99">
        <v>1</v>
      </c>
      <c r="BA99">
        <v>29.03</v>
      </c>
      <c r="BB99">
        <v>9.76</v>
      </c>
      <c r="BC99">
        <v>6.89</v>
      </c>
      <c r="BD99" t="s">
        <v>3</v>
      </c>
      <c r="BE99" t="s">
        <v>3</v>
      </c>
      <c r="BF99" t="s">
        <v>3</v>
      </c>
      <c r="BG99" t="s">
        <v>3</v>
      </c>
      <c r="BH99">
        <v>0</v>
      </c>
      <c r="BI99">
        <v>1</v>
      </c>
      <c r="BJ99" t="s">
        <v>195</v>
      </c>
      <c r="BM99">
        <v>47</v>
      </c>
      <c r="BN99">
        <v>0</v>
      </c>
      <c r="BO99" t="s">
        <v>193</v>
      </c>
      <c r="BP99">
        <v>1</v>
      </c>
      <c r="BQ99">
        <v>30</v>
      </c>
      <c r="BR99">
        <v>0</v>
      </c>
      <c r="BS99">
        <v>29.03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70</v>
      </c>
      <c r="CA99">
        <v>41</v>
      </c>
      <c r="CB99" t="s">
        <v>3</v>
      </c>
      <c r="CE99">
        <v>30</v>
      </c>
      <c r="CF99">
        <v>0</v>
      </c>
      <c r="CG99">
        <v>0</v>
      </c>
      <c r="CM99">
        <v>0</v>
      </c>
      <c r="CN99" t="s">
        <v>85</v>
      </c>
      <c r="CO99">
        <v>0</v>
      </c>
      <c r="CP99">
        <f t="shared" si="117"/>
        <v>6342.7300000000005</v>
      </c>
      <c r="CQ99">
        <f t="shared" si="118"/>
        <v>66219.100000000006</v>
      </c>
      <c r="CR99">
        <f>(ROUND((ROUND((((ET99*1.25))*AV99*1),2)*BB99),2)+ROUND((ROUND(((AE99-((EU99*1.25)))*AV99*1),2)*BS99),2))</f>
        <v>17505.150000000001</v>
      </c>
      <c r="CS99">
        <f t="shared" si="119"/>
        <v>1424.79</v>
      </c>
      <c r="CT99">
        <f t="shared" si="120"/>
        <v>339119.46</v>
      </c>
      <c r="CU99">
        <f t="shared" si="121"/>
        <v>0</v>
      </c>
      <c r="CV99">
        <f t="shared" si="122"/>
        <v>993.34124999999983</v>
      </c>
      <c r="CW99">
        <f t="shared" si="123"/>
        <v>0</v>
      </c>
      <c r="CX99">
        <f t="shared" si="124"/>
        <v>0</v>
      </c>
      <c r="CY99">
        <f>S99*(BZ99/100)</f>
        <v>3560.8510000000001</v>
      </c>
      <c r="CZ99">
        <f>S99*(CA99/100)</f>
        <v>2085.6412999999998</v>
      </c>
      <c r="DC99" t="s">
        <v>3</v>
      </c>
      <c r="DD99" t="s">
        <v>3</v>
      </c>
      <c r="DE99" t="s">
        <v>59</v>
      </c>
      <c r="DF99" t="s">
        <v>59</v>
      </c>
      <c r="DG99" t="s">
        <v>60</v>
      </c>
      <c r="DH99" t="s">
        <v>3</v>
      </c>
      <c r="DI99" t="s">
        <v>60</v>
      </c>
      <c r="DJ99" t="s">
        <v>59</v>
      </c>
      <c r="DK99" t="s">
        <v>3</v>
      </c>
      <c r="DL99" t="s">
        <v>3</v>
      </c>
      <c r="DM99" t="s">
        <v>3</v>
      </c>
      <c r="DN99">
        <v>85</v>
      </c>
      <c r="DO99">
        <v>70</v>
      </c>
      <c r="DP99">
        <v>1.0469999999999999</v>
      </c>
      <c r="DQ99">
        <v>1.022</v>
      </c>
      <c r="DU99">
        <v>1013</v>
      </c>
      <c r="DV99" t="s">
        <v>113</v>
      </c>
      <c r="DW99" t="s">
        <v>113</v>
      </c>
      <c r="DX99">
        <v>1</v>
      </c>
      <c r="DZ99" t="s">
        <v>3</v>
      </c>
      <c r="EA99" t="s">
        <v>3</v>
      </c>
      <c r="EB99" t="s">
        <v>3</v>
      </c>
      <c r="EC99" t="s">
        <v>3</v>
      </c>
      <c r="EE99">
        <v>65095934</v>
      </c>
      <c r="EF99">
        <v>30</v>
      </c>
      <c r="EG99" t="s">
        <v>18</v>
      </c>
      <c r="EH99">
        <v>0</v>
      </c>
      <c r="EI99" t="s">
        <v>3</v>
      </c>
      <c r="EJ99">
        <v>1</v>
      </c>
      <c r="EK99">
        <v>47</v>
      </c>
      <c r="EL99" t="s">
        <v>115</v>
      </c>
      <c r="EM99" t="s">
        <v>116</v>
      </c>
      <c r="EO99" t="s">
        <v>86</v>
      </c>
      <c r="EQ99">
        <v>0</v>
      </c>
      <c r="ER99">
        <v>20476.45</v>
      </c>
      <c r="ES99">
        <v>9404.01</v>
      </c>
      <c r="ET99">
        <v>1370.44</v>
      </c>
      <c r="EU99">
        <v>37.5</v>
      </c>
      <c r="EV99">
        <v>9702</v>
      </c>
      <c r="EW99">
        <v>825</v>
      </c>
      <c r="EX99">
        <v>0</v>
      </c>
      <c r="EY99">
        <v>0</v>
      </c>
      <c r="FQ99">
        <v>0</v>
      </c>
      <c r="FR99">
        <f t="shared" si="125"/>
        <v>0</v>
      </c>
      <c r="FS99">
        <v>0</v>
      </c>
      <c r="FX99">
        <v>85</v>
      </c>
      <c r="FY99">
        <v>70</v>
      </c>
      <c r="GA99" t="s">
        <v>3</v>
      </c>
      <c r="GD99">
        <v>0</v>
      </c>
      <c r="GF99">
        <v>1369730831</v>
      </c>
      <c r="GG99">
        <v>2</v>
      </c>
      <c r="GH99">
        <v>1</v>
      </c>
      <c r="GI99">
        <v>2</v>
      </c>
      <c r="GJ99">
        <v>0</v>
      </c>
      <c r="GK99">
        <f>ROUND(R99*(S12)/100,2)</f>
        <v>34.369999999999997</v>
      </c>
      <c r="GL99">
        <f t="shared" si="126"/>
        <v>0</v>
      </c>
      <c r="GM99">
        <f t="shared" si="94"/>
        <v>12023.59</v>
      </c>
      <c r="GN99">
        <f t="shared" si="95"/>
        <v>12023.59</v>
      </c>
      <c r="GO99">
        <f t="shared" si="96"/>
        <v>0</v>
      </c>
      <c r="GP99">
        <f t="shared" si="97"/>
        <v>0</v>
      </c>
      <c r="GR99">
        <v>0</v>
      </c>
      <c r="GS99">
        <v>3</v>
      </c>
      <c r="GT99">
        <v>0</v>
      </c>
      <c r="GU99" t="s">
        <v>3</v>
      </c>
      <c r="GV99">
        <f t="shared" si="127"/>
        <v>0</v>
      </c>
      <c r="GW99">
        <v>1</v>
      </c>
      <c r="GX99">
        <f t="shared" si="128"/>
        <v>0</v>
      </c>
      <c r="HA99">
        <v>0</v>
      </c>
      <c r="HB99">
        <v>0</v>
      </c>
      <c r="HC99">
        <f t="shared" si="129"/>
        <v>0</v>
      </c>
      <c r="HE99" t="s">
        <v>3</v>
      </c>
      <c r="HF99" t="s">
        <v>3</v>
      </c>
      <c r="HM99" t="s">
        <v>3</v>
      </c>
      <c r="HN99" t="s">
        <v>3</v>
      </c>
      <c r="HO99" t="s">
        <v>3</v>
      </c>
      <c r="HP99" t="s">
        <v>3</v>
      </c>
      <c r="HQ99" t="s">
        <v>3</v>
      </c>
      <c r="IK99">
        <v>0</v>
      </c>
    </row>
    <row r="100" spans="1:255" x14ac:dyDescent="0.2">
      <c r="A100" s="2">
        <v>18</v>
      </c>
      <c r="B100" s="2">
        <v>1</v>
      </c>
      <c r="C100" s="2">
        <v>227</v>
      </c>
      <c r="D100" s="2"/>
      <c r="E100" s="2" t="s">
        <v>196</v>
      </c>
      <c r="F100" s="2" t="s">
        <v>145</v>
      </c>
      <c r="G100" s="2" t="s">
        <v>146</v>
      </c>
      <c r="H100" s="2" t="s">
        <v>32</v>
      </c>
      <c r="I100" s="2">
        <f>I98*J100</f>
        <v>0.1875</v>
      </c>
      <c r="J100" s="2">
        <v>12.5</v>
      </c>
      <c r="K100" s="2">
        <v>12.5</v>
      </c>
      <c r="L100" s="2"/>
      <c r="M100" s="2"/>
      <c r="N100" s="2"/>
      <c r="O100" s="2">
        <f t="shared" si="103"/>
        <v>1078.58</v>
      </c>
      <c r="P100" s="2">
        <f t="shared" si="104"/>
        <v>1078.58</v>
      </c>
      <c r="Q100" s="2">
        <f t="shared" ref="Q100:Q109" si="135">(ROUND((ROUND(((ET100)*AV100*I100),2)*BB100),2)+ROUND((ROUND(((AE100-(EU100))*AV100*I100),2)*BS100),2))</f>
        <v>0</v>
      </c>
      <c r="R100" s="2">
        <f t="shared" si="105"/>
        <v>0</v>
      </c>
      <c r="S100" s="2">
        <f t="shared" si="106"/>
        <v>0</v>
      </c>
      <c r="T100" s="2">
        <f t="shared" si="107"/>
        <v>0</v>
      </c>
      <c r="U100" s="2">
        <f t="shared" si="108"/>
        <v>0</v>
      </c>
      <c r="V100" s="2">
        <f t="shared" si="109"/>
        <v>0</v>
      </c>
      <c r="W100" s="2">
        <f t="shared" si="110"/>
        <v>0</v>
      </c>
      <c r="X100" s="2">
        <f t="shared" si="111"/>
        <v>0</v>
      </c>
      <c r="Y100" s="2">
        <f t="shared" si="112"/>
        <v>0</v>
      </c>
      <c r="Z100" s="2"/>
      <c r="AA100" s="2">
        <v>65425122</v>
      </c>
      <c r="AB100" s="2">
        <f t="shared" si="113"/>
        <v>5752.41</v>
      </c>
      <c r="AC100" s="2">
        <f t="shared" si="114"/>
        <v>5752.41</v>
      </c>
      <c r="AD100" s="2">
        <f t="shared" ref="AD100:AD109" si="136">ROUND((((ET100)-(EU100))+AE100),6)</f>
        <v>0</v>
      </c>
      <c r="AE100" s="2">
        <f t="shared" ref="AE100:AE109" si="137">ROUND((EU100),6)</f>
        <v>0</v>
      </c>
      <c r="AF100" s="2">
        <f t="shared" ref="AF100:AF109" si="138">ROUND((EV100),6)</f>
        <v>0</v>
      </c>
      <c r="AG100" s="2">
        <f t="shared" si="115"/>
        <v>0</v>
      </c>
      <c r="AH100" s="2">
        <f t="shared" ref="AH100:AH109" si="139">(EW100)</f>
        <v>0</v>
      </c>
      <c r="AI100" s="2">
        <f t="shared" ref="AI100:AI109" si="140">(EX100)</f>
        <v>0</v>
      </c>
      <c r="AJ100" s="2">
        <f t="shared" si="116"/>
        <v>0</v>
      </c>
      <c r="AK100" s="2">
        <v>5752.41</v>
      </c>
      <c r="AL100" s="2">
        <v>5752.41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85</v>
      </c>
      <c r="AU100" s="2">
        <v>70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147</v>
      </c>
      <c r="BK100" s="2"/>
      <c r="BL100" s="2"/>
      <c r="BM100" s="2">
        <v>47</v>
      </c>
      <c r="BN100" s="2">
        <v>0</v>
      </c>
      <c r="BO100" s="2" t="s">
        <v>3</v>
      </c>
      <c r="BP100" s="2">
        <v>0</v>
      </c>
      <c r="BQ100" s="2">
        <v>30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85</v>
      </c>
      <c r="CA100" s="2">
        <v>70</v>
      </c>
      <c r="CB100" s="2" t="s">
        <v>3</v>
      </c>
      <c r="CC100" s="2"/>
      <c r="CD100" s="2"/>
      <c r="CE100" s="2">
        <v>30</v>
      </c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2" t="s">
        <v>3</v>
      </c>
      <c r="CO100" s="2">
        <v>0</v>
      </c>
      <c r="CP100" s="2">
        <f t="shared" si="117"/>
        <v>1078.58</v>
      </c>
      <c r="CQ100" s="2">
        <f t="shared" si="118"/>
        <v>5752.41</v>
      </c>
      <c r="CR100" s="2">
        <f t="shared" ref="CR100:CR109" si="141">(ROUND((ROUND(((ET100)*AV100*1),2)*BB100),2)+ROUND((ROUND(((AE100-(EU100))*AV100*1),2)*BS100),2))</f>
        <v>0</v>
      </c>
      <c r="CS100" s="2">
        <f t="shared" si="119"/>
        <v>0</v>
      </c>
      <c r="CT100" s="2">
        <f t="shared" si="120"/>
        <v>0</v>
      </c>
      <c r="CU100" s="2">
        <f t="shared" si="121"/>
        <v>0</v>
      </c>
      <c r="CV100" s="2">
        <f t="shared" si="122"/>
        <v>0</v>
      </c>
      <c r="CW100" s="2">
        <f t="shared" si="123"/>
        <v>0</v>
      </c>
      <c r="CX100" s="2">
        <f t="shared" si="124"/>
        <v>0</v>
      </c>
      <c r="CY100" s="2">
        <f>((S100*BZ100)/100)</f>
        <v>0</v>
      </c>
      <c r="CZ100" s="2">
        <f>((S100*CA100)/100)</f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1.0469999999999999</v>
      </c>
      <c r="DQ100" s="2">
        <v>1.022</v>
      </c>
      <c r="DR100" s="2"/>
      <c r="DS100" s="2"/>
      <c r="DT100" s="2"/>
      <c r="DU100" s="2">
        <v>1009</v>
      </c>
      <c r="DV100" s="2" t="s">
        <v>32</v>
      </c>
      <c r="DW100" s="2" t="s">
        <v>32</v>
      </c>
      <c r="DX100" s="2">
        <v>1000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65095934</v>
      </c>
      <c r="EF100" s="2">
        <v>30</v>
      </c>
      <c r="EG100" s="2" t="s">
        <v>18</v>
      </c>
      <c r="EH100" s="2">
        <v>0</v>
      </c>
      <c r="EI100" s="2" t="s">
        <v>3</v>
      </c>
      <c r="EJ100" s="2">
        <v>1</v>
      </c>
      <c r="EK100" s="2">
        <v>47</v>
      </c>
      <c r="EL100" s="2" t="s">
        <v>115</v>
      </c>
      <c r="EM100" s="2" t="s">
        <v>116</v>
      </c>
      <c r="EN100" s="2"/>
      <c r="EO100" s="2" t="s">
        <v>3</v>
      </c>
      <c r="EP100" s="2"/>
      <c r="EQ100" s="2">
        <v>0</v>
      </c>
      <c r="ER100" s="2">
        <v>5752.41</v>
      </c>
      <c r="ES100" s="2">
        <v>5752.41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25"/>
        <v>0</v>
      </c>
      <c r="FS100" s="2">
        <v>0</v>
      </c>
      <c r="FT100" s="2"/>
      <c r="FU100" s="2"/>
      <c r="FV100" s="2"/>
      <c r="FW100" s="2"/>
      <c r="FX100" s="2">
        <v>85</v>
      </c>
      <c r="FY100" s="2">
        <v>70</v>
      </c>
      <c r="FZ100" s="2"/>
      <c r="GA100" s="2" t="s">
        <v>3</v>
      </c>
      <c r="GB100" s="2"/>
      <c r="GC100" s="2"/>
      <c r="GD100" s="2">
        <v>0</v>
      </c>
      <c r="GE100" s="2"/>
      <c r="GF100" s="2">
        <v>725072865</v>
      </c>
      <c r="GG100" s="2">
        <v>2</v>
      </c>
      <c r="GH100" s="2">
        <v>1</v>
      </c>
      <c r="GI100" s="2">
        <v>-2</v>
      </c>
      <c r="GJ100" s="2">
        <v>0</v>
      </c>
      <c r="GK100" s="2">
        <f>ROUND(R100*(R12)/100,2)</f>
        <v>0</v>
      </c>
      <c r="GL100" s="2">
        <f t="shared" si="126"/>
        <v>0</v>
      </c>
      <c r="GM100" s="2">
        <f t="shared" si="94"/>
        <v>1078.58</v>
      </c>
      <c r="GN100" s="2">
        <f t="shared" si="95"/>
        <v>1078.58</v>
      </c>
      <c r="GO100" s="2">
        <f t="shared" si="96"/>
        <v>0</v>
      </c>
      <c r="GP100" s="2">
        <f t="shared" si="97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27"/>
        <v>0</v>
      </c>
      <c r="GW100" s="2">
        <v>1</v>
      </c>
      <c r="GX100" s="2">
        <f t="shared" si="128"/>
        <v>0</v>
      </c>
      <c r="GY100" s="2"/>
      <c r="GZ100" s="2"/>
      <c r="HA100" s="2">
        <v>0</v>
      </c>
      <c r="HB100" s="2">
        <v>0</v>
      </c>
      <c r="HC100" s="2">
        <f t="shared" si="129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3</v>
      </c>
      <c r="HO100" s="2" t="s">
        <v>3</v>
      </c>
      <c r="HP100" s="2" t="s">
        <v>3</v>
      </c>
      <c r="HQ100" s="2" t="s">
        <v>3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18</v>
      </c>
      <c r="B101">
        <v>1</v>
      </c>
      <c r="C101">
        <v>244</v>
      </c>
      <c r="E101" t="s">
        <v>196</v>
      </c>
      <c r="F101" t="s">
        <v>145</v>
      </c>
      <c r="G101" t="s">
        <v>146</v>
      </c>
      <c r="H101" t="s">
        <v>32</v>
      </c>
      <c r="I101">
        <f>I99*J101</f>
        <v>0.1875</v>
      </c>
      <c r="J101">
        <v>12.5</v>
      </c>
      <c r="K101">
        <v>12.5</v>
      </c>
      <c r="O101">
        <f t="shared" si="103"/>
        <v>11089.24</v>
      </c>
      <c r="P101">
        <f t="shared" si="104"/>
        <v>11089.24</v>
      </c>
      <c r="Q101">
        <f t="shared" si="135"/>
        <v>0</v>
      </c>
      <c r="R101">
        <f t="shared" si="105"/>
        <v>0</v>
      </c>
      <c r="S101">
        <f t="shared" si="106"/>
        <v>0</v>
      </c>
      <c r="T101">
        <f t="shared" si="107"/>
        <v>0</v>
      </c>
      <c r="U101">
        <f t="shared" si="108"/>
        <v>0</v>
      </c>
      <c r="V101">
        <f t="shared" si="109"/>
        <v>0</v>
      </c>
      <c r="W101">
        <f t="shared" si="110"/>
        <v>0</v>
      </c>
      <c r="X101">
        <f t="shared" si="111"/>
        <v>0</v>
      </c>
      <c r="Y101">
        <f t="shared" si="112"/>
        <v>0</v>
      </c>
      <c r="AA101">
        <v>65425120</v>
      </c>
      <c r="AB101">
        <f t="shared" si="113"/>
        <v>5752.41</v>
      </c>
      <c r="AC101">
        <f t="shared" si="114"/>
        <v>5752.41</v>
      </c>
      <c r="AD101">
        <f t="shared" si="136"/>
        <v>0</v>
      </c>
      <c r="AE101">
        <f t="shared" si="137"/>
        <v>0</v>
      </c>
      <c r="AF101">
        <f t="shared" si="138"/>
        <v>0</v>
      </c>
      <c r="AG101">
        <f t="shared" si="115"/>
        <v>0</v>
      </c>
      <c r="AH101">
        <f t="shared" si="139"/>
        <v>0</v>
      </c>
      <c r="AI101">
        <f t="shared" si="140"/>
        <v>0</v>
      </c>
      <c r="AJ101">
        <f t="shared" si="116"/>
        <v>0</v>
      </c>
      <c r="AK101">
        <v>5752.41</v>
      </c>
      <c r="AL101">
        <v>5752.41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1</v>
      </c>
      <c r="AW101">
        <v>1.022</v>
      </c>
      <c r="AZ101">
        <v>1</v>
      </c>
      <c r="BA101">
        <v>1</v>
      </c>
      <c r="BB101">
        <v>1</v>
      </c>
      <c r="BC101">
        <v>10.06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147</v>
      </c>
      <c r="BM101">
        <v>47</v>
      </c>
      <c r="BN101">
        <v>0</v>
      </c>
      <c r="BO101" t="s">
        <v>145</v>
      </c>
      <c r="BP101">
        <v>1</v>
      </c>
      <c r="BQ101">
        <v>30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0</v>
      </c>
      <c r="CA101">
        <v>0</v>
      </c>
      <c r="CB101" t="s">
        <v>3</v>
      </c>
      <c r="CE101">
        <v>30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117"/>
        <v>11089.24</v>
      </c>
      <c r="CQ101">
        <f t="shared" si="118"/>
        <v>59142.34</v>
      </c>
      <c r="CR101">
        <f t="shared" si="141"/>
        <v>0</v>
      </c>
      <c r="CS101">
        <f t="shared" si="119"/>
        <v>0</v>
      </c>
      <c r="CT101">
        <f t="shared" si="120"/>
        <v>0</v>
      </c>
      <c r="CU101">
        <f t="shared" si="121"/>
        <v>0</v>
      </c>
      <c r="CV101">
        <f t="shared" si="122"/>
        <v>0</v>
      </c>
      <c r="CW101">
        <f t="shared" si="123"/>
        <v>0</v>
      </c>
      <c r="CX101">
        <f t="shared" si="124"/>
        <v>0</v>
      </c>
      <c r="CY101">
        <f>S101*(BZ101/100)</f>
        <v>0</v>
      </c>
      <c r="CZ101">
        <f>S101*(CA101/100)</f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85</v>
      </c>
      <c r="DO101">
        <v>70</v>
      </c>
      <c r="DP101">
        <v>1.0469999999999999</v>
      </c>
      <c r="DQ101">
        <v>1.022</v>
      </c>
      <c r="DU101">
        <v>1009</v>
      </c>
      <c r="DV101" t="s">
        <v>32</v>
      </c>
      <c r="DW101" t="s">
        <v>32</v>
      </c>
      <c r="DX101">
        <v>1000</v>
      </c>
      <c r="DZ101" t="s">
        <v>3</v>
      </c>
      <c r="EA101" t="s">
        <v>3</v>
      </c>
      <c r="EB101" t="s">
        <v>3</v>
      </c>
      <c r="EC101" t="s">
        <v>3</v>
      </c>
      <c r="EE101">
        <v>65095934</v>
      </c>
      <c r="EF101">
        <v>30</v>
      </c>
      <c r="EG101" t="s">
        <v>18</v>
      </c>
      <c r="EH101">
        <v>0</v>
      </c>
      <c r="EI101" t="s">
        <v>3</v>
      </c>
      <c r="EJ101">
        <v>1</v>
      </c>
      <c r="EK101">
        <v>47</v>
      </c>
      <c r="EL101" t="s">
        <v>115</v>
      </c>
      <c r="EM101" t="s">
        <v>116</v>
      </c>
      <c r="EO101" t="s">
        <v>3</v>
      </c>
      <c r="EQ101">
        <v>0</v>
      </c>
      <c r="ER101">
        <v>5752.41</v>
      </c>
      <c r="ES101">
        <v>5752.41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25"/>
        <v>0</v>
      </c>
      <c r="FS101">
        <v>0</v>
      </c>
      <c r="FX101">
        <v>85</v>
      </c>
      <c r="FY101">
        <v>70</v>
      </c>
      <c r="GA101" t="s">
        <v>3</v>
      </c>
      <c r="GD101">
        <v>0</v>
      </c>
      <c r="GF101">
        <v>725072865</v>
      </c>
      <c r="GG101">
        <v>2</v>
      </c>
      <c r="GH101">
        <v>1</v>
      </c>
      <c r="GI101">
        <v>2</v>
      </c>
      <c r="GJ101">
        <v>0</v>
      </c>
      <c r="GK101">
        <f>ROUND(R101*(S12)/100,2)</f>
        <v>0</v>
      </c>
      <c r="GL101">
        <f t="shared" si="126"/>
        <v>0</v>
      </c>
      <c r="GM101">
        <f t="shared" si="94"/>
        <v>11089.24</v>
      </c>
      <c r="GN101">
        <f t="shared" si="95"/>
        <v>11089.24</v>
      </c>
      <c r="GO101">
        <f t="shared" si="96"/>
        <v>0</v>
      </c>
      <c r="GP101">
        <f t="shared" si="97"/>
        <v>0</v>
      </c>
      <c r="GR101">
        <v>0</v>
      </c>
      <c r="GS101">
        <v>3</v>
      </c>
      <c r="GT101">
        <v>0</v>
      </c>
      <c r="GU101" t="s">
        <v>3</v>
      </c>
      <c r="GV101">
        <f t="shared" si="127"/>
        <v>0</v>
      </c>
      <c r="GW101">
        <v>1</v>
      </c>
      <c r="GX101">
        <f t="shared" si="128"/>
        <v>0</v>
      </c>
      <c r="HA101">
        <v>0</v>
      </c>
      <c r="HB101">
        <v>0</v>
      </c>
      <c r="HC101">
        <f t="shared" si="129"/>
        <v>0</v>
      </c>
      <c r="HE101" t="s">
        <v>3</v>
      </c>
      <c r="HF101" t="s">
        <v>3</v>
      </c>
      <c r="HM101" t="s">
        <v>3</v>
      </c>
      <c r="HN101" t="s">
        <v>3</v>
      </c>
      <c r="HO101" t="s">
        <v>3</v>
      </c>
      <c r="HP101" t="s">
        <v>3</v>
      </c>
      <c r="HQ101" t="s">
        <v>3</v>
      </c>
      <c r="IK101">
        <v>0</v>
      </c>
    </row>
    <row r="102" spans="1:255" x14ac:dyDescent="0.2">
      <c r="A102" s="2">
        <v>18</v>
      </c>
      <c r="B102" s="2">
        <v>1</v>
      </c>
      <c r="C102" s="2">
        <v>226</v>
      </c>
      <c r="D102" s="2"/>
      <c r="E102" s="2" t="s">
        <v>197</v>
      </c>
      <c r="F102" s="2" t="s">
        <v>122</v>
      </c>
      <c r="G102" s="2" t="s">
        <v>123</v>
      </c>
      <c r="H102" s="2" t="s">
        <v>106</v>
      </c>
      <c r="I102" s="2">
        <f>I98*J102</f>
        <v>1.5225</v>
      </c>
      <c r="J102" s="2">
        <v>101.5</v>
      </c>
      <c r="K102" s="2">
        <v>101.5</v>
      </c>
      <c r="L102" s="2"/>
      <c r="M102" s="2"/>
      <c r="N102" s="2"/>
      <c r="O102" s="2">
        <f t="shared" si="103"/>
        <v>1121.1099999999999</v>
      </c>
      <c r="P102" s="2">
        <f t="shared" si="104"/>
        <v>1121.1099999999999</v>
      </c>
      <c r="Q102" s="2">
        <f t="shared" si="135"/>
        <v>0</v>
      </c>
      <c r="R102" s="2">
        <f t="shared" si="105"/>
        <v>0</v>
      </c>
      <c r="S102" s="2">
        <f t="shared" si="106"/>
        <v>0</v>
      </c>
      <c r="T102" s="2">
        <f t="shared" si="107"/>
        <v>0</v>
      </c>
      <c r="U102" s="2">
        <f t="shared" si="108"/>
        <v>0</v>
      </c>
      <c r="V102" s="2">
        <f t="shared" si="109"/>
        <v>0</v>
      </c>
      <c r="W102" s="2">
        <f t="shared" si="110"/>
        <v>0</v>
      </c>
      <c r="X102" s="2">
        <f t="shared" si="111"/>
        <v>0</v>
      </c>
      <c r="Y102" s="2">
        <f t="shared" si="112"/>
        <v>0</v>
      </c>
      <c r="Z102" s="2"/>
      <c r="AA102" s="2">
        <v>65425122</v>
      </c>
      <c r="AB102" s="2">
        <f t="shared" si="113"/>
        <v>736.36</v>
      </c>
      <c r="AC102" s="2">
        <f t="shared" si="114"/>
        <v>736.36</v>
      </c>
      <c r="AD102" s="2">
        <f t="shared" si="136"/>
        <v>0</v>
      </c>
      <c r="AE102" s="2">
        <f t="shared" si="137"/>
        <v>0</v>
      </c>
      <c r="AF102" s="2">
        <f t="shared" si="138"/>
        <v>0</v>
      </c>
      <c r="AG102" s="2">
        <f t="shared" si="115"/>
        <v>0</v>
      </c>
      <c r="AH102" s="2">
        <f t="shared" si="139"/>
        <v>0</v>
      </c>
      <c r="AI102" s="2">
        <f t="shared" si="140"/>
        <v>0</v>
      </c>
      <c r="AJ102" s="2">
        <f t="shared" si="116"/>
        <v>0</v>
      </c>
      <c r="AK102" s="2">
        <v>736.36</v>
      </c>
      <c r="AL102" s="2">
        <v>736.36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140</v>
      </c>
      <c r="AU102" s="2">
        <v>79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1</v>
      </c>
      <c r="BJ102" s="2" t="s">
        <v>124</v>
      </c>
      <c r="BK102" s="2"/>
      <c r="BL102" s="2"/>
      <c r="BM102" s="2">
        <v>152</v>
      </c>
      <c r="BN102" s="2">
        <v>0</v>
      </c>
      <c r="BO102" s="2" t="s">
        <v>3</v>
      </c>
      <c r="BP102" s="2">
        <v>0</v>
      </c>
      <c r="BQ102" s="2">
        <v>30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140</v>
      </c>
      <c r="CA102" s="2">
        <v>79</v>
      </c>
      <c r="CB102" s="2" t="s">
        <v>3</v>
      </c>
      <c r="CC102" s="2"/>
      <c r="CD102" s="2"/>
      <c r="CE102" s="2">
        <v>30</v>
      </c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2" t="s">
        <v>3</v>
      </c>
      <c r="CO102" s="2">
        <v>0</v>
      </c>
      <c r="CP102" s="2">
        <f t="shared" si="117"/>
        <v>1121.1099999999999</v>
      </c>
      <c r="CQ102" s="2">
        <f t="shared" si="118"/>
        <v>736.36</v>
      </c>
      <c r="CR102" s="2">
        <f t="shared" si="141"/>
        <v>0</v>
      </c>
      <c r="CS102" s="2">
        <f t="shared" si="119"/>
        <v>0</v>
      </c>
      <c r="CT102" s="2">
        <f t="shared" si="120"/>
        <v>0</v>
      </c>
      <c r="CU102" s="2">
        <f t="shared" si="121"/>
        <v>0</v>
      </c>
      <c r="CV102" s="2">
        <f t="shared" si="122"/>
        <v>0</v>
      </c>
      <c r="CW102" s="2">
        <f t="shared" si="123"/>
        <v>0</v>
      </c>
      <c r="CX102" s="2">
        <f t="shared" si="124"/>
        <v>0</v>
      </c>
      <c r="CY102" s="2">
        <f>((S102*BZ102)/100)</f>
        <v>0</v>
      </c>
      <c r="CZ102" s="2">
        <f>((S102*CA102)/100)</f>
        <v>0</v>
      </c>
      <c r="DA102" s="2"/>
      <c r="DB102" s="2"/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1.0469999999999999</v>
      </c>
      <c r="DQ102" s="2">
        <v>1.002</v>
      </c>
      <c r="DR102" s="2"/>
      <c r="DS102" s="2"/>
      <c r="DT102" s="2"/>
      <c r="DU102" s="2">
        <v>1007</v>
      </c>
      <c r="DV102" s="2" t="s">
        <v>106</v>
      </c>
      <c r="DW102" s="2" t="s">
        <v>106</v>
      </c>
      <c r="DX102" s="2">
        <v>1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65096039</v>
      </c>
      <c r="EF102" s="2">
        <v>30</v>
      </c>
      <c r="EG102" s="2" t="s">
        <v>18</v>
      </c>
      <c r="EH102" s="2">
        <v>0</v>
      </c>
      <c r="EI102" s="2" t="s">
        <v>3</v>
      </c>
      <c r="EJ102" s="2">
        <v>1</v>
      </c>
      <c r="EK102" s="2">
        <v>152</v>
      </c>
      <c r="EL102" s="2" t="s">
        <v>125</v>
      </c>
      <c r="EM102" s="2" t="s">
        <v>126</v>
      </c>
      <c r="EN102" s="2"/>
      <c r="EO102" s="2" t="s">
        <v>3</v>
      </c>
      <c r="EP102" s="2"/>
      <c r="EQ102" s="2">
        <v>0</v>
      </c>
      <c r="ER102" s="2">
        <v>736.36</v>
      </c>
      <c r="ES102" s="2">
        <v>736.36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25"/>
        <v>0</v>
      </c>
      <c r="FS102" s="2">
        <v>0</v>
      </c>
      <c r="FT102" s="2"/>
      <c r="FU102" s="2"/>
      <c r="FV102" s="2"/>
      <c r="FW102" s="2"/>
      <c r="FX102" s="2">
        <v>140</v>
      </c>
      <c r="FY102" s="2">
        <v>79</v>
      </c>
      <c r="FZ102" s="2"/>
      <c r="GA102" s="2" t="s">
        <v>3</v>
      </c>
      <c r="GB102" s="2"/>
      <c r="GC102" s="2"/>
      <c r="GD102" s="2">
        <v>0</v>
      </c>
      <c r="GE102" s="2"/>
      <c r="GF102" s="2">
        <v>635219148</v>
      </c>
      <c r="GG102" s="2">
        <v>2</v>
      </c>
      <c r="GH102" s="2">
        <v>1</v>
      </c>
      <c r="GI102" s="2">
        <v>-2</v>
      </c>
      <c r="GJ102" s="2">
        <v>0</v>
      </c>
      <c r="GK102" s="2">
        <f>ROUND(R102*(R12)/100,2)</f>
        <v>0</v>
      </c>
      <c r="GL102" s="2">
        <f t="shared" si="126"/>
        <v>0</v>
      </c>
      <c r="GM102" s="2">
        <f t="shared" si="94"/>
        <v>1121.1099999999999</v>
      </c>
      <c r="GN102" s="2">
        <f t="shared" si="95"/>
        <v>1121.1099999999999</v>
      </c>
      <c r="GO102" s="2">
        <f t="shared" si="96"/>
        <v>0</v>
      </c>
      <c r="GP102" s="2">
        <f t="shared" si="97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27"/>
        <v>0</v>
      </c>
      <c r="GW102" s="2">
        <v>1</v>
      </c>
      <c r="GX102" s="2">
        <f t="shared" si="128"/>
        <v>0</v>
      </c>
      <c r="GY102" s="2"/>
      <c r="GZ102" s="2"/>
      <c r="HA102" s="2">
        <v>0</v>
      </c>
      <c r="HB102" s="2">
        <v>0</v>
      </c>
      <c r="HC102" s="2">
        <f t="shared" si="129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3</v>
      </c>
      <c r="HO102" s="2" t="s">
        <v>3</v>
      </c>
      <c r="HP102" s="2" t="s">
        <v>3</v>
      </c>
      <c r="HQ102" s="2" t="s">
        <v>3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18</v>
      </c>
      <c r="B103">
        <v>1</v>
      </c>
      <c r="C103">
        <v>243</v>
      </c>
      <c r="E103" t="s">
        <v>197</v>
      </c>
      <c r="F103" t="s">
        <v>122</v>
      </c>
      <c r="G103" t="s">
        <v>123</v>
      </c>
      <c r="H103" t="s">
        <v>106</v>
      </c>
      <c r="I103">
        <f>I99*J103</f>
        <v>1.5225</v>
      </c>
      <c r="J103">
        <v>101.5</v>
      </c>
      <c r="K103">
        <v>101.5</v>
      </c>
      <c r="O103">
        <f t="shared" si="103"/>
        <v>9166.5400000000009</v>
      </c>
      <c r="P103">
        <f t="shared" si="104"/>
        <v>9166.5400000000009</v>
      </c>
      <c r="Q103">
        <f t="shared" si="135"/>
        <v>0</v>
      </c>
      <c r="R103">
        <f t="shared" si="105"/>
        <v>0</v>
      </c>
      <c r="S103">
        <f t="shared" si="106"/>
        <v>0</v>
      </c>
      <c r="T103">
        <f t="shared" si="107"/>
        <v>0</v>
      </c>
      <c r="U103">
        <f t="shared" si="108"/>
        <v>0</v>
      </c>
      <c r="V103">
        <f t="shared" si="109"/>
        <v>0</v>
      </c>
      <c r="W103">
        <f t="shared" si="110"/>
        <v>0</v>
      </c>
      <c r="X103">
        <f t="shared" si="111"/>
        <v>0</v>
      </c>
      <c r="Y103">
        <f t="shared" si="112"/>
        <v>0</v>
      </c>
      <c r="AA103">
        <v>65425120</v>
      </c>
      <c r="AB103">
        <f t="shared" si="113"/>
        <v>736.36</v>
      </c>
      <c r="AC103">
        <f t="shared" si="114"/>
        <v>736.36</v>
      </c>
      <c r="AD103">
        <f t="shared" si="136"/>
        <v>0</v>
      </c>
      <c r="AE103">
        <f t="shared" si="137"/>
        <v>0</v>
      </c>
      <c r="AF103">
        <f t="shared" si="138"/>
        <v>0</v>
      </c>
      <c r="AG103">
        <f t="shared" si="115"/>
        <v>0</v>
      </c>
      <c r="AH103">
        <f t="shared" si="139"/>
        <v>0</v>
      </c>
      <c r="AI103">
        <f t="shared" si="140"/>
        <v>0</v>
      </c>
      <c r="AJ103">
        <f t="shared" si="116"/>
        <v>0</v>
      </c>
      <c r="AK103">
        <v>736.36</v>
      </c>
      <c r="AL103">
        <v>736.36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1.002</v>
      </c>
      <c r="AZ103">
        <v>1</v>
      </c>
      <c r="BA103">
        <v>1</v>
      </c>
      <c r="BB103">
        <v>1</v>
      </c>
      <c r="BC103">
        <v>8.16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124</v>
      </c>
      <c r="BM103">
        <v>152</v>
      </c>
      <c r="BN103">
        <v>0</v>
      </c>
      <c r="BO103" t="s">
        <v>122</v>
      </c>
      <c r="BP103">
        <v>1</v>
      </c>
      <c r="BQ103">
        <v>30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0</v>
      </c>
      <c r="CA103">
        <v>0</v>
      </c>
      <c r="CB103" t="s">
        <v>3</v>
      </c>
      <c r="CE103">
        <v>30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117"/>
        <v>9166.5400000000009</v>
      </c>
      <c r="CQ103">
        <f t="shared" si="118"/>
        <v>6020.69</v>
      </c>
      <c r="CR103">
        <f t="shared" si="141"/>
        <v>0</v>
      </c>
      <c r="CS103">
        <f t="shared" si="119"/>
        <v>0</v>
      </c>
      <c r="CT103">
        <f t="shared" si="120"/>
        <v>0</v>
      </c>
      <c r="CU103">
        <f t="shared" si="121"/>
        <v>0</v>
      </c>
      <c r="CV103">
        <f t="shared" si="122"/>
        <v>0</v>
      </c>
      <c r="CW103">
        <f t="shared" si="123"/>
        <v>0</v>
      </c>
      <c r="CX103">
        <f t="shared" si="124"/>
        <v>0</v>
      </c>
      <c r="CY103">
        <f>S103*(BZ103/100)</f>
        <v>0</v>
      </c>
      <c r="CZ103">
        <f>S103*(CA103/100)</f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140</v>
      </c>
      <c r="DO103">
        <v>79</v>
      </c>
      <c r="DP103">
        <v>1.0469999999999999</v>
      </c>
      <c r="DQ103">
        <v>1.002</v>
      </c>
      <c r="DU103">
        <v>1007</v>
      </c>
      <c r="DV103" t="s">
        <v>106</v>
      </c>
      <c r="DW103" t="s">
        <v>106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65096039</v>
      </c>
      <c r="EF103">
        <v>30</v>
      </c>
      <c r="EG103" t="s">
        <v>18</v>
      </c>
      <c r="EH103">
        <v>0</v>
      </c>
      <c r="EI103" t="s">
        <v>3</v>
      </c>
      <c r="EJ103">
        <v>1</v>
      </c>
      <c r="EK103">
        <v>152</v>
      </c>
      <c r="EL103" t="s">
        <v>125</v>
      </c>
      <c r="EM103" t="s">
        <v>126</v>
      </c>
      <c r="EO103" t="s">
        <v>3</v>
      </c>
      <c r="EQ103">
        <v>0</v>
      </c>
      <c r="ER103">
        <v>736.36</v>
      </c>
      <c r="ES103">
        <v>736.36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125"/>
        <v>0</v>
      </c>
      <c r="FS103">
        <v>0</v>
      </c>
      <c r="FX103">
        <v>140</v>
      </c>
      <c r="FY103">
        <v>79</v>
      </c>
      <c r="GA103" t="s">
        <v>3</v>
      </c>
      <c r="GD103">
        <v>0</v>
      </c>
      <c r="GF103">
        <v>635219148</v>
      </c>
      <c r="GG103">
        <v>2</v>
      </c>
      <c r="GH103">
        <v>1</v>
      </c>
      <c r="GI103">
        <v>2</v>
      </c>
      <c r="GJ103">
        <v>0</v>
      </c>
      <c r="GK103">
        <f>ROUND(R103*(S12)/100,2)</f>
        <v>0</v>
      </c>
      <c r="GL103">
        <f t="shared" si="126"/>
        <v>0</v>
      </c>
      <c r="GM103">
        <f t="shared" si="94"/>
        <v>9166.5400000000009</v>
      </c>
      <c r="GN103">
        <f t="shared" si="95"/>
        <v>9166.5400000000009</v>
      </c>
      <c r="GO103">
        <f t="shared" si="96"/>
        <v>0</v>
      </c>
      <c r="GP103">
        <f t="shared" si="97"/>
        <v>0</v>
      </c>
      <c r="GR103">
        <v>0</v>
      </c>
      <c r="GS103">
        <v>3</v>
      </c>
      <c r="GT103">
        <v>0</v>
      </c>
      <c r="GU103" t="s">
        <v>3</v>
      </c>
      <c r="GV103">
        <f t="shared" si="127"/>
        <v>0</v>
      </c>
      <c r="GW103">
        <v>1</v>
      </c>
      <c r="GX103">
        <f t="shared" si="128"/>
        <v>0</v>
      </c>
      <c r="HA103">
        <v>0</v>
      </c>
      <c r="HB103">
        <v>0</v>
      </c>
      <c r="HC103">
        <f t="shared" si="129"/>
        <v>0</v>
      </c>
      <c r="HE103" t="s">
        <v>3</v>
      </c>
      <c r="HF103" t="s">
        <v>3</v>
      </c>
      <c r="HM103" t="s">
        <v>3</v>
      </c>
      <c r="HN103" t="s">
        <v>3</v>
      </c>
      <c r="HO103" t="s">
        <v>3</v>
      </c>
      <c r="HP103" t="s">
        <v>3</v>
      </c>
      <c r="HQ103" t="s">
        <v>3</v>
      </c>
      <c r="IK103">
        <v>0</v>
      </c>
    </row>
    <row r="104" spans="1:255" x14ac:dyDescent="0.2">
      <c r="A104" s="2">
        <v>18</v>
      </c>
      <c r="B104" s="2">
        <v>1</v>
      </c>
      <c r="C104" s="2">
        <v>223</v>
      </c>
      <c r="D104" s="2"/>
      <c r="E104" s="2" t="s">
        <v>198</v>
      </c>
      <c r="F104" s="2" t="s">
        <v>199</v>
      </c>
      <c r="G104" s="2" t="s">
        <v>200</v>
      </c>
      <c r="H104" s="2" t="s">
        <v>106</v>
      </c>
      <c r="I104" s="2">
        <f>I98*J104</f>
        <v>-1.2150000000000001E-2</v>
      </c>
      <c r="J104" s="2">
        <v>-0.81</v>
      </c>
      <c r="K104" s="2">
        <v>-0.81</v>
      </c>
      <c r="L104" s="2"/>
      <c r="M104" s="2"/>
      <c r="N104" s="2"/>
      <c r="O104" s="2">
        <f t="shared" si="103"/>
        <v>-22.22</v>
      </c>
      <c r="P104" s="2">
        <f t="shared" si="104"/>
        <v>-22.22</v>
      </c>
      <c r="Q104" s="2">
        <f t="shared" si="135"/>
        <v>0</v>
      </c>
      <c r="R104" s="2">
        <f t="shared" si="105"/>
        <v>0</v>
      </c>
      <c r="S104" s="2">
        <f t="shared" si="106"/>
        <v>0</v>
      </c>
      <c r="T104" s="2">
        <f t="shared" si="107"/>
        <v>0</v>
      </c>
      <c r="U104" s="2">
        <f t="shared" si="108"/>
        <v>0</v>
      </c>
      <c r="V104" s="2">
        <f t="shared" si="109"/>
        <v>0</v>
      </c>
      <c r="W104" s="2">
        <f t="shared" si="110"/>
        <v>0</v>
      </c>
      <c r="X104" s="2">
        <f t="shared" si="111"/>
        <v>0</v>
      </c>
      <c r="Y104" s="2">
        <f t="shared" si="112"/>
        <v>0</v>
      </c>
      <c r="Z104" s="2"/>
      <c r="AA104" s="2">
        <v>65425122</v>
      </c>
      <c r="AB104" s="2">
        <f t="shared" si="113"/>
        <v>1828.56</v>
      </c>
      <c r="AC104" s="2">
        <f t="shared" si="114"/>
        <v>1828.56</v>
      </c>
      <c r="AD104" s="2">
        <f t="shared" si="136"/>
        <v>0</v>
      </c>
      <c r="AE104" s="2">
        <f t="shared" si="137"/>
        <v>0</v>
      </c>
      <c r="AF104" s="2">
        <f t="shared" si="138"/>
        <v>0</v>
      </c>
      <c r="AG104" s="2">
        <f t="shared" si="115"/>
        <v>0</v>
      </c>
      <c r="AH104" s="2">
        <f t="shared" si="139"/>
        <v>0</v>
      </c>
      <c r="AI104" s="2">
        <f t="shared" si="140"/>
        <v>0</v>
      </c>
      <c r="AJ104" s="2">
        <f t="shared" si="116"/>
        <v>0</v>
      </c>
      <c r="AK104" s="2">
        <v>1828.56</v>
      </c>
      <c r="AL104" s="2">
        <v>1828.56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85</v>
      </c>
      <c r="AU104" s="2">
        <v>70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201</v>
      </c>
      <c r="BK104" s="2"/>
      <c r="BL104" s="2"/>
      <c r="BM104" s="2">
        <v>47</v>
      </c>
      <c r="BN104" s="2">
        <v>0</v>
      </c>
      <c r="BO104" s="2" t="s">
        <v>3</v>
      </c>
      <c r="BP104" s="2">
        <v>0</v>
      </c>
      <c r="BQ104" s="2">
        <v>30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85</v>
      </c>
      <c r="CA104" s="2">
        <v>70</v>
      </c>
      <c r="CB104" s="2" t="s">
        <v>3</v>
      </c>
      <c r="CC104" s="2"/>
      <c r="CD104" s="2"/>
      <c r="CE104" s="2">
        <v>30</v>
      </c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 t="shared" si="117"/>
        <v>-22.22</v>
      </c>
      <c r="CQ104" s="2">
        <f t="shared" si="118"/>
        <v>1828.56</v>
      </c>
      <c r="CR104" s="2">
        <f t="shared" si="141"/>
        <v>0</v>
      </c>
      <c r="CS104" s="2">
        <f t="shared" si="119"/>
        <v>0</v>
      </c>
      <c r="CT104" s="2">
        <f t="shared" si="120"/>
        <v>0</v>
      </c>
      <c r="CU104" s="2">
        <f t="shared" si="121"/>
        <v>0</v>
      </c>
      <c r="CV104" s="2">
        <f t="shared" si="122"/>
        <v>0</v>
      </c>
      <c r="CW104" s="2">
        <f t="shared" si="123"/>
        <v>0</v>
      </c>
      <c r="CX104" s="2">
        <f t="shared" si="124"/>
        <v>0</v>
      </c>
      <c r="CY104" s="2">
        <f>((S104*BZ104)/100)</f>
        <v>0</v>
      </c>
      <c r="CZ104" s="2">
        <f>((S104*CA104)/100)</f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1.0469999999999999</v>
      </c>
      <c r="DQ104" s="2">
        <v>1.022</v>
      </c>
      <c r="DR104" s="2"/>
      <c r="DS104" s="2"/>
      <c r="DT104" s="2"/>
      <c r="DU104" s="2">
        <v>1007</v>
      </c>
      <c r="DV104" s="2" t="s">
        <v>106</v>
      </c>
      <c r="DW104" s="2" t="s">
        <v>106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65095934</v>
      </c>
      <c r="EF104" s="2">
        <v>30</v>
      </c>
      <c r="EG104" s="2" t="s">
        <v>18</v>
      </c>
      <c r="EH104" s="2">
        <v>0</v>
      </c>
      <c r="EI104" s="2" t="s">
        <v>3</v>
      </c>
      <c r="EJ104" s="2">
        <v>1</v>
      </c>
      <c r="EK104" s="2">
        <v>47</v>
      </c>
      <c r="EL104" s="2" t="s">
        <v>115</v>
      </c>
      <c r="EM104" s="2" t="s">
        <v>116</v>
      </c>
      <c r="EN104" s="2"/>
      <c r="EO104" s="2" t="s">
        <v>3</v>
      </c>
      <c r="EP104" s="2"/>
      <c r="EQ104" s="2">
        <v>0</v>
      </c>
      <c r="ER104" s="2">
        <v>1828.56</v>
      </c>
      <c r="ES104" s="2">
        <v>1828.56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25"/>
        <v>0</v>
      </c>
      <c r="FS104" s="2">
        <v>0</v>
      </c>
      <c r="FT104" s="2"/>
      <c r="FU104" s="2"/>
      <c r="FV104" s="2"/>
      <c r="FW104" s="2"/>
      <c r="FX104" s="2">
        <v>85</v>
      </c>
      <c r="FY104" s="2">
        <v>70</v>
      </c>
      <c r="FZ104" s="2"/>
      <c r="GA104" s="2" t="s">
        <v>3</v>
      </c>
      <c r="GB104" s="2"/>
      <c r="GC104" s="2"/>
      <c r="GD104" s="2">
        <v>0</v>
      </c>
      <c r="GE104" s="2"/>
      <c r="GF104" s="2">
        <v>2117402955</v>
      </c>
      <c r="GG104" s="2">
        <v>2</v>
      </c>
      <c r="GH104" s="2">
        <v>1</v>
      </c>
      <c r="GI104" s="2">
        <v>-2</v>
      </c>
      <c r="GJ104" s="2">
        <v>0</v>
      </c>
      <c r="GK104" s="2">
        <f>ROUND(R104*(R12)/100,2)</f>
        <v>0</v>
      </c>
      <c r="GL104" s="2">
        <f t="shared" si="126"/>
        <v>0</v>
      </c>
      <c r="GM104" s="2">
        <f t="shared" si="94"/>
        <v>-22.22</v>
      </c>
      <c r="GN104" s="2">
        <f t="shared" si="95"/>
        <v>-22.22</v>
      </c>
      <c r="GO104" s="2">
        <f t="shared" si="96"/>
        <v>0</v>
      </c>
      <c r="GP104" s="2">
        <f t="shared" si="97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27"/>
        <v>0</v>
      </c>
      <c r="GW104" s="2">
        <v>1</v>
      </c>
      <c r="GX104" s="2">
        <f t="shared" si="128"/>
        <v>0</v>
      </c>
      <c r="GY104" s="2"/>
      <c r="GZ104" s="2"/>
      <c r="HA104" s="2">
        <v>0</v>
      </c>
      <c r="HB104" s="2">
        <v>0</v>
      </c>
      <c r="HC104" s="2">
        <f t="shared" si="129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3</v>
      </c>
      <c r="HO104" s="2" t="s">
        <v>3</v>
      </c>
      <c r="HP104" s="2" t="s">
        <v>3</v>
      </c>
      <c r="HQ104" s="2" t="s">
        <v>3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18</v>
      </c>
      <c r="B105">
        <v>1</v>
      </c>
      <c r="C105">
        <v>240</v>
      </c>
      <c r="E105" t="s">
        <v>198</v>
      </c>
      <c r="F105" t="s">
        <v>199</v>
      </c>
      <c r="G105" t="s">
        <v>200</v>
      </c>
      <c r="H105" t="s">
        <v>106</v>
      </c>
      <c r="I105">
        <f>I99*J105</f>
        <v>-1.2150000000000001E-2</v>
      </c>
      <c r="J105">
        <v>-0.81</v>
      </c>
      <c r="K105">
        <v>-0.81</v>
      </c>
      <c r="O105">
        <f t="shared" si="103"/>
        <v>-96.52</v>
      </c>
      <c r="P105">
        <f t="shared" si="104"/>
        <v>-96.52</v>
      </c>
      <c r="Q105">
        <f t="shared" si="135"/>
        <v>0</v>
      </c>
      <c r="R105">
        <f t="shared" si="105"/>
        <v>0</v>
      </c>
      <c r="S105">
        <f t="shared" si="106"/>
        <v>0</v>
      </c>
      <c r="T105">
        <f t="shared" si="107"/>
        <v>0</v>
      </c>
      <c r="U105">
        <f t="shared" si="108"/>
        <v>0</v>
      </c>
      <c r="V105">
        <f t="shared" si="109"/>
        <v>0</v>
      </c>
      <c r="W105">
        <f t="shared" si="110"/>
        <v>0</v>
      </c>
      <c r="X105">
        <f t="shared" si="111"/>
        <v>0</v>
      </c>
      <c r="Y105">
        <f t="shared" si="112"/>
        <v>0</v>
      </c>
      <c r="AA105">
        <v>65425120</v>
      </c>
      <c r="AB105">
        <f t="shared" si="113"/>
        <v>1828.56</v>
      </c>
      <c r="AC105">
        <f t="shared" si="114"/>
        <v>1828.56</v>
      </c>
      <c r="AD105">
        <f t="shared" si="136"/>
        <v>0</v>
      </c>
      <c r="AE105">
        <f t="shared" si="137"/>
        <v>0</v>
      </c>
      <c r="AF105">
        <f t="shared" si="138"/>
        <v>0</v>
      </c>
      <c r="AG105">
        <f t="shared" si="115"/>
        <v>0</v>
      </c>
      <c r="AH105">
        <f t="shared" si="139"/>
        <v>0</v>
      </c>
      <c r="AI105">
        <f t="shared" si="140"/>
        <v>0</v>
      </c>
      <c r="AJ105">
        <f t="shared" si="116"/>
        <v>0</v>
      </c>
      <c r="AK105">
        <v>1828.56</v>
      </c>
      <c r="AL105">
        <v>1828.56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1.0469999999999999</v>
      </c>
      <c r="AW105">
        <v>1.022</v>
      </c>
      <c r="AZ105">
        <v>1</v>
      </c>
      <c r="BA105">
        <v>1</v>
      </c>
      <c r="BB105">
        <v>1</v>
      </c>
      <c r="BC105">
        <v>4.25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201</v>
      </c>
      <c r="BM105">
        <v>47</v>
      </c>
      <c r="BN105">
        <v>0</v>
      </c>
      <c r="BO105" t="s">
        <v>199</v>
      </c>
      <c r="BP105">
        <v>1</v>
      </c>
      <c r="BQ105">
        <v>30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B105" t="s">
        <v>3</v>
      </c>
      <c r="CE105">
        <v>30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117"/>
        <v>-96.52</v>
      </c>
      <c r="CQ105">
        <f t="shared" si="118"/>
        <v>7942.36</v>
      </c>
      <c r="CR105">
        <f t="shared" si="141"/>
        <v>0</v>
      </c>
      <c r="CS105">
        <f t="shared" si="119"/>
        <v>0</v>
      </c>
      <c r="CT105">
        <f t="shared" si="120"/>
        <v>0</v>
      </c>
      <c r="CU105">
        <f t="shared" si="121"/>
        <v>0</v>
      </c>
      <c r="CV105">
        <f t="shared" si="122"/>
        <v>0</v>
      </c>
      <c r="CW105">
        <f t="shared" si="123"/>
        <v>0</v>
      </c>
      <c r="CX105">
        <f t="shared" si="124"/>
        <v>0</v>
      </c>
      <c r="CY105">
        <f>S105*(BZ105/100)</f>
        <v>0</v>
      </c>
      <c r="CZ105">
        <f>S105*(CA105/100)</f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85</v>
      </c>
      <c r="DO105">
        <v>70</v>
      </c>
      <c r="DP105">
        <v>1.0469999999999999</v>
      </c>
      <c r="DQ105">
        <v>1.022</v>
      </c>
      <c r="DU105">
        <v>1007</v>
      </c>
      <c r="DV105" t="s">
        <v>106</v>
      </c>
      <c r="DW105" t="s">
        <v>106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65095934</v>
      </c>
      <c r="EF105">
        <v>30</v>
      </c>
      <c r="EG105" t="s">
        <v>18</v>
      </c>
      <c r="EH105">
        <v>0</v>
      </c>
      <c r="EI105" t="s">
        <v>3</v>
      </c>
      <c r="EJ105">
        <v>1</v>
      </c>
      <c r="EK105">
        <v>47</v>
      </c>
      <c r="EL105" t="s">
        <v>115</v>
      </c>
      <c r="EM105" t="s">
        <v>116</v>
      </c>
      <c r="EO105" t="s">
        <v>3</v>
      </c>
      <c r="EQ105">
        <v>0</v>
      </c>
      <c r="ER105">
        <v>1828.56</v>
      </c>
      <c r="ES105">
        <v>1828.56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25"/>
        <v>0</v>
      </c>
      <c r="FS105">
        <v>0</v>
      </c>
      <c r="FX105">
        <v>85</v>
      </c>
      <c r="FY105">
        <v>70</v>
      </c>
      <c r="GA105" t="s">
        <v>3</v>
      </c>
      <c r="GD105">
        <v>0</v>
      </c>
      <c r="GF105">
        <v>2117402955</v>
      </c>
      <c r="GG105">
        <v>2</v>
      </c>
      <c r="GH105">
        <v>1</v>
      </c>
      <c r="GI105">
        <v>2</v>
      </c>
      <c r="GJ105">
        <v>0</v>
      </c>
      <c r="GK105">
        <f>ROUND(R105*(S12)/100,2)</f>
        <v>0</v>
      </c>
      <c r="GL105">
        <f t="shared" si="126"/>
        <v>0</v>
      </c>
      <c r="GM105">
        <f t="shared" si="94"/>
        <v>-96.52</v>
      </c>
      <c r="GN105">
        <f t="shared" si="95"/>
        <v>-96.52</v>
      </c>
      <c r="GO105">
        <f t="shared" si="96"/>
        <v>0</v>
      </c>
      <c r="GP105">
        <f t="shared" si="97"/>
        <v>0</v>
      </c>
      <c r="GR105">
        <v>0</v>
      </c>
      <c r="GS105">
        <v>3</v>
      </c>
      <c r="GT105">
        <v>0</v>
      </c>
      <c r="GU105" t="s">
        <v>3</v>
      </c>
      <c r="GV105">
        <f t="shared" si="127"/>
        <v>0</v>
      </c>
      <c r="GW105">
        <v>1</v>
      </c>
      <c r="GX105">
        <f t="shared" si="128"/>
        <v>0</v>
      </c>
      <c r="HA105">
        <v>0</v>
      </c>
      <c r="HB105">
        <v>0</v>
      </c>
      <c r="HC105">
        <f t="shared" si="129"/>
        <v>0</v>
      </c>
      <c r="HE105" t="s">
        <v>3</v>
      </c>
      <c r="HF105" t="s">
        <v>3</v>
      </c>
      <c r="HM105" t="s">
        <v>3</v>
      </c>
      <c r="HN105" t="s">
        <v>3</v>
      </c>
      <c r="HO105" t="s">
        <v>3</v>
      </c>
      <c r="HP105" t="s">
        <v>3</v>
      </c>
      <c r="HQ105" t="s">
        <v>3</v>
      </c>
      <c r="IK105">
        <v>0</v>
      </c>
    </row>
    <row r="106" spans="1:255" x14ac:dyDescent="0.2">
      <c r="A106" s="2">
        <v>18</v>
      </c>
      <c r="B106" s="2">
        <v>1</v>
      </c>
      <c r="C106" s="2">
        <v>229</v>
      </c>
      <c r="D106" s="2"/>
      <c r="E106" s="2" t="s">
        <v>202</v>
      </c>
      <c r="F106" s="2" t="s">
        <v>158</v>
      </c>
      <c r="G106" s="2" t="s">
        <v>203</v>
      </c>
      <c r="H106" s="2" t="s">
        <v>106</v>
      </c>
      <c r="I106" s="2">
        <f>I98*J106</f>
        <v>0.5</v>
      </c>
      <c r="J106" s="2">
        <v>33.333333333333336</v>
      </c>
      <c r="K106" s="2">
        <v>33.333333000000003</v>
      </c>
      <c r="L106" s="2"/>
      <c r="M106" s="2"/>
      <c r="N106" s="2"/>
      <c r="O106" s="2">
        <f t="shared" si="103"/>
        <v>0</v>
      </c>
      <c r="P106" s="2">
        <f t="shared" si="104"/>
        <v>0</v>
      </c>
      <c r="Q106" s="2">
        <f t="shared" si="135"/>
        <v>0</v>
      </c>
      <c r="R106" s="2">
        <f t="shared" si="105"/>
        <v>0</v>
      </c>
      <c r="S106" s="2">
        <f t="shared" si="106"/>
        <v>0</v>
      </c>
      <c r="T106" s="2">
        <f t="shared" si="107"/>
        <v>0</v>
      </c>
      <c r="U106" s="2">
        <f t="shared" si="108"/>
        <v>0</v>
      </c>
      <c r="V106" s="2">
        <f t="shared" si="109"/>
        <v>0</v>
      </c>
      <c r="W106" s="2">
        <f t="shared" si="110"/>
        <v>0</v>
      </c>
      <c r="X106" s="2">
        <f t="shared" si="111"/>
        <v>0</v>
      </c>
      <c r="Y106" s="2">
        <f t="shared" si="112"/>
        <v>0</v>
      </c>
      <c r="Z106" s="2"/>
      <c r="AA106" s="2">
        <v>65425122</v>
      </c>
      <c r="AB106" s="2">
        <f t="shared" si="113"/>
        <v>0</v>
      </c>
      <c r="AC106" s="2">
        <f t="shared" si="114"/>
        <v>0</v>
      </c>
      <c r="AD106" s="2">
        <f t="shared" si="136"/>
        <v>0</v>
      </c>
      <c r="AE106" s="2">
        <f t="shared" si="137"/>
        <v>0</v>
      </c>
      <c r="AF106" s="2">
        <f t="shared" si="138"/>
        <v>0</v>
      </c>
      <c r="AG106" s="2">
        <f t="shared" si="115"/>
        <v>0</v>
      </c>
      <c r="AH106" s="2">
        <f t="shared" si="139"/>
        <v>0</v>
      </c>
      <c r="AI106" s="2">
        <f t="shared" si="140"/>
        <v>0</v>
      </c>
      <c r="AJ106" s="2">
        <f t="shared" si="116"/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91</v>
      </c>
      <c r="AU106" s="2">
        <v>67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1</v>
      </c>
      <c r="BJ106" s="2" t="s">
        <v>3</v>
      </c>
      <c r="BK106" s="2"/>
      <c r="BL106" s="2"/>
      <c r="BM106" s="2">
        <v>17</v>
      </c>
      <c r="BN106" s="2">
        <v>0</v>
      </c>
      <c r="BO106" s="2" t="s">
        <v>3</v>
      </c>
      <c r="BP106" s="2">
        <v>0</v>
      </c>
      <c r="BQ106" s="2">
        <v>30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91</v>
      </c>
      <c r="CA106" s="2">
        <v>67</v>
      </c>
      <c r="CB106" s="2" t="s">
        <v>3</v>
      </c>
      <c r="CC106" s="2"/>
      <c r="CD106" s="2"/>
      <c r="CE106" s="2">
        <v>30</v>
      </c>
      <c r="CF106" s="2">
        <v>0</v>
      </c>
      <c r="CG106" s="2">
        <v>0</v>
      </c>
      <c r="CH106" s="2"/>
      <c r="CI106" s="2"/>
      <c r="CJ106" s="2"/>
      <c r="CK106" s="2"/>
      <c r="CL106" s="2"/>
      <c r="CM106" s="2">
        <v>0</v>
      </c>
      <c r="CN106" s="2" t="s">
        <v>3</v>
      </c>
      <c r="CO106" s="2">
        <v>0</v>
      </c>
      <c r="CP106" s="2">
        <f t="shared" si="117"/>
        <v>0</v>
      </c>
      <c r="CQ106" s="2">
        <f t="shared" si="118"/>
        <v>0</v>
      </c>
      <c r="CR106" s="2">
        <f t="shared" si="141"/>
        <v>0</v>
      </c>
      <c r="CS106" s="2">
        <f t="shared" si="119"/>
        <v>0</v>
      </c>
      <c r="CT106" s="2">
        <f t="shared" si="120"/>
        <v>0</v>
      </c>
      <c r="CU106" s="2">
        <f t="shared" si="121"/>
        <v>0</v>
      </c>
      <c r="CV106" s="2">
        <f t="shared" si="122"/>
        <v>0</v>
      </c>
      <c r="CW106" s="2">
        <f t="shared" si="123"/>
        <v>0</v>
      </c>
      <c r="CX106" s="2">
        <f t="shared" si="124"/>
        <v>0</v>
      </c>
      <c r="CY106" s="2">
        <f>((S106*BZ106)/100)</f>
        <v>0</v>
      </c>
      <c r="CZ106" s="2">
        <f>((S106*CA106)/100)</f>
        <v>0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1.0469999999999999</v>
      </c>
      <c r="DQ106" s="2">
        <v>1</v>
      </c>
      <c r="DR106" s="2"/>
      <c r="DS106" s="2"/>
      <c r="DT106" s="2"/>
      <c r="DU106" s="2">
        <v>1007</v>
      </c>
      <c r="DV106" s="2" t="s">
        <v>106</v>
      </c>
      <c r="DW106" s="2" t="s">
        <v>106</v>
      </c>
      <c r="DX106" s="2">
        <v>1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65097905</v>
      </c>
      <c r="EF106" s="2">
        <v>30</v>
      </c>
      <c r="EG106" s="2" t="s">
        <v>18</v>
      </c>
      <c r="EH106" s="2">
        <v>0</v>
      </c>
      <c r="EI106" s="2" t="s">
        <v>3</v>
      </c>
      <c r="EJ106" s="2">
        <v>1</v>
      </c>
      <c r="EK106" s="2">
        <v>17</v>
      </c>
      <c r="EL106" s="2" t="s">
        <v>204</v>
      </c>
      <c r="EM106" s="2" t="s">
        <v>205</v>
      </c>
      <c r="EN106" s="2"/>
      <c r="EO106" s="2" t="s">
        <v>3</v>
      </c>
      <c r="EP106" s="2"/>
      <c r="EQ106" s="2">
        <v>0</v>
      </c>
      <c r="ER106" s="2">
        <v>1828.56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25"/>
        <v>0</v>
      </c>
      <c r="FS106" s="2">
        <v>0</v>
      </c>
      <c r="FT106" s="2"/>
      <c r="FU106" s="2"/>
      <c r="FV106" s="2"/>
      <c r="FW106" s="2"/>
      <c r="FX106" s="2">
        <v>91</v>
      </c>
      <c r="FY106" s="2">
        <v>67</v>
      </c>
      <c r="FZ106" s="2"/>
      <c r="GA106" s="2" t="s">
        <v>3</v>
      </c>
      <c r="GB106" s="2"/>
      <c r="GC106" s="2"/>
      <c r="GD106" s="2">
        <v>0</v>
      </c>
      <c r="GE106" s="2"/>
      <c r="GF106" s="2">
        <v>-8131298</v>
      </c>
      <c r="GG106" s="2">
        <v>2</v>
      </c>
      <c r="GH106" s="2">
        <v>4</v>
      </c>
      <c r="GI106" s="2">
        <v>-2</v>
      </c>
      <c r="GJ106" s="2">
        <v>0</v>
      </c>
      <c r="GK106" s="2">
        <f>ROUND(R106*(R12)/100,2)</f>
        <v>0</v>
      </c>
      <c r="GL106" s="2">
        <f t="shared" si="126"/>
        <v>0</v>
      </c>
      <c r="GM106" s="2">
        <f t="shared" si="94"/>
        <v>0</v>
      </c>
      <c r="GN106" s="2">
        <f t="shared" si="95"/>
        <v>0</v>
      </c>
      <c r="GO106" s="2">
        <f t="shared" si="96"/>
        <v>0</v>
      </c>
      <c r="GP106" s="2">
        <f t="shared" si="97"/>
        <v>0</v>
      </c>
      <c r="GQ106" s="2"/>
      <c r="GR106" s="2">
        <v>0</v>
      </c>
      <c r="GS106" s="2">
        <v>2</v>
      </c>
      <c r="GT106" s="2">
        <v>0</v>
      </c>
      <c r="GU106" s="2" t="s">
        <v>3</v>
      </c>
      <c r="GV106" s="2">
        <f t="shared" si="127"/>
        <v>0</v>
      </c>
      <c r="GW106" s="2">
        <v>1</v>
      </c>
      <c r="GX106" s="2">
        <f t="shared" si="128"/>
        <v>0</v>
      </c>
      <c r="GY106" s="2"/>
      <c r="GZ106" s="2"/>
      <c r="HA106" s="2">
        <v>0</v>
      </c>
      <c r="HB106" s="2">
        <v>0</v>
      </c>
      <c r="HC106" s="2">
        <f t="shared" si="129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3</v>
      </c>
      <c r="HO106" s="2" t="s">
        <v>3</v>
      </c>
      <c r="HP106" s="2" t="s">
        <v>3</v>
      </c>
      <c r="HQ106" s="2" t="s">
        <v>3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18</v>
      </c>
      <c r="B107">
        <v>1</v>
      </c>
      <c r="C107">
        <v>246</v>
      </c>
      <c r="E107" t="s">
        <v>202</v>
      </c>
      <c r="F107" t="s">
        <v>158</v>
      </c>
      <c r="G107" t="s">
        <v>203</v>
      </c>
      <c r="H107" t="s">
        <v>106</v>
      </c>
      <c r="I107">
        <f>I99*J107</f>
        <v>0.5</v>
      </c>
      <c r="J107">
        <v>33.333333333333336</v>
      </c>
      <c r="K107">
        <v>33.333333000000003</v>
      </c>
      <c r="O107">
        <f t="shared" si="103"/>
        <v>5500</v>
      </c>
      <c r="P107">
        <f t="shared" si="104"/>
        <v>5500</v>
      </c>
      <c r="Q107">
        <f t="shared" si="135"/>
        <v>0</v>
      </c>
      <c r="R107">
        <f t="shared" si="105"/>
        <v>0</v>
      </c>
      <c r="S107">
        <f t="shared" si="106"/>
        <v>0</v>
      </c>
      <c r="T107">
        <f t="shared" si="107"/>
        <v>0</v>
      </c>
      <c r="U107">
        <f t="shared" si="108"/>
        <v>0</v>
      </c>
      <c r="V107">
        <f t="shared" si="109"/>
        <v>0</v>
      </c>
      <c r="W107">
        <f t="shared" si="110"/>
        <v>0</v>
      </c>
      <c r="X107">
        <f t="shared" si="111"/>
        <v>0</v>
      </c>
      <c r="Y107">
        <f t="shared" si="112"/>
        <v>0</v>
      </c>
      <c r="AA107">
        <v>65425120</v>
      </c>
      <c r="AB107">
        <f t="shared" si="113"/>
        <v>11000</v>
      </c>
      <c r="AC107">
        <f t="shared" si="114"/>
        <v>11000</v>
      </c>
      <c r="AD107">
        <f t="shared" si="136"/>
        <v>0</v>
      </c>
      <c r="AE107">
        <f t="shared" si="137"/>
        <v>0</v>
      </c>
      <c r="AF107">
        <f t="shared" si="138"/>
        <v>0</v>
      </c>
      <c r="AG107">
        <f t="shared" si="115"/>
        <v>0</v>
      </c>
      <c r="AH107">
        <f t="shared" si="139"/>
        <v>0</v>
      </c>
      <c r="AI107">
        <f t="shared" si="140"/>
        <v>0</v>
      </c>
      <c r="AJ107">
        <f t="shared" si="116"/>
        <v>0</v>
      </c>
      <c r="AK107">
        <v>11000</v>
      </c>
      <c r="AL107">
        <v>11000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17</v>
      </c>
      <c r="BN107">
        <v>0</v>
      </c>
      <c r="BO107" t="s">
        <v>199</v>
      </c>
      <c r="BP107">
        <v>1</v>
      </c>
      <c r="BQ107">
        <v>30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B107" t="s">
        <v>3</v>
      </c>
      <c r="CE107">
        <v>30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117"/>
        <v>5500</v>
      </c>
      <c r="CQ107">
        <f t="shared" si="118"/>
        <v>11000</v>
      </c>
      <c r="CR107">
        <f t="shared" si="141"/>
        <v>0</v>
      </c>
      <c r="CS107">
        <f t="shared" si="119"/>
        <v>0</v>
      </c>
      <c r="CT107">
        <f t="shared" si="120"/>
        <v>0</v>
      </c>
      <c r="CU107">
        <f t="shared" si="121"/>
        <v>0</v>
      </c>
      <c r="CV107">
        <f t="shared" si="122"/>
        <v>0</v>
      </c>
      <c r="CW107">
        <f t="shared" si="123"/>
        <v>0</v>
      </c>
      <c r="CX107">
        <f t="shared" si="124"/>
        <v>0</v>
      </c>
      <c r="CY107">
        <f>S107*(BZ107/100)</f>
        <v>0</v>
      </c>
      <c r="CZ107">
        <f>S107*(CA107/100)</f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91</v>
      </c>
      <c r="DO107">
        <v>67</v>
      </c>
      <c r="DP107">
        <v>1.0469999999999999</v>
      </c>
      <c r="DQ107">
        <v>1</v>
      </c>
      <c r="DU107">
        <v>1007</v>
      </c>
      <c r="DV107" t="s">
        <v>106</v>
      </c>
      <c r="DW107" t="s">
        <v>106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65097905</v>
      </c>
      <c r="EF107">
        <v>30</v>
      </c>
      <c r="EG107" t="s">
        <v>18</v>
      </c>
      <c r="EH107">
        <v>0</v>
      </c>
      <c r="EI107" t="s">
        <v>3</v>
      </c>
      <c r="EJ107">
        <v>1</v>
      </c>
      <c r="EK107">
        <v>17</v>
      </c>
      <c r="EL107" t="s">
        <v>204</v>
      </c>
      <c r="EM107" t="s">
        <v>205</v>
      </c>
      <c r="EO107" t="s">
        <v>3</v>
      </c>
      <c r="EQ107">
        <v>0</v>
      </c>
      <c r="ER107">
        <v>11000</v>
      </c>
      <c r="ES107">
        <v>11000</v>
      </c>
      <c r="ET107">
        <v>0</v>
      </c>
      <c r="EU107">
        <v>0</v>
      </c>
      <c r="EV107">
        <v>0</v>
      </c>
      <c r="EW107">
        <v>0</v>
      </c>
      <c r="EX107">
        <v>0</v>
      </c>
      <c r="EZ107">
        <v>5</v>
      </c>
      <c r="FC107">
        <v>1</v>
      </c>
      <c r="FD107">
        <v>18</v>
      </c>
      <c r="FF107">
        <v>13200</v>
      </c>
      <c r="FQ107">
        <v>0</v>
      </c>
      <c r="FR107">
        <f t="shared" si="125"/>
        <v>0</v>
      </c>
      <c r="FS107">
        <v>0</v>
      </c>
      <c r="FX107">
        <v>91</v>
      </c>
      <c r="FY107">
        <v>67</v>
      </c>
      <c r="GA107" t="s">
        <v>206</v>
      </c>
      <c r="GD107">
        <v>0</v>
      </c>
      <c r="GF107">
        <v>-8131298</v>
      </c>
      <c r="GG107">
        <v>2</v>
      </c>
      <c r="GH107">
        <v>3</v>
      </c>
      <c r="GI107">
        <v>3</v>
      </c>
      <c r="GJ107">
        <v>0</v>
      </c>
      <c r="GK107">
        <f>ROUND(R107*(S12)/100,2)</f>
        <v>0</v>
      </c>
      <c r="GL107">
        <f t="shared" si="126"/>
        <v>0</v>
      </c>
      <c r="GM107">
        <f t="shared" si="94"/>
        <v>5500</v>
      </c>
      <c r="GN107">
        <f t="shared" si="95"/>
        <v>5500</v>
      </c>
      <c r="GO107">
        <f t="shared" si="96"/>
        <v>0</v>
      </c>
      <c r="GP107">
        <f t="shared" si="97"/>
        <v>0</v>
      </c>
      <c r="GR107">
        <v>1</v>
      </c>
      <c r="GS107">
        <v>1</v>
      </c>
      <c r="GT107">
        <v>0</v>
      </c>
      <c r="GU107" t="s">
        <v>3</v>
      </c>
      <c r="GV107">
        <f t="shared" si="127"/>
        <v>0</v>
      </c>
      <c r="GW107">
        <v>1</v>
      </c>
      <c r="GX107">
        <f t="shared" si="128"/>
        <v>0</v>
      </c>
      <c r="HA107">
        <v>0</v>
      </c>
      <c r="HB107">
        <v>0</v>
      </c>
      <c r="HC107">
        <f t="shared" si="129"/>
        <v>0</v>
      </c>
      <c r="HE107" t="s">
        <v>164</v>
      </c>
      <c r="HF107" t="s">
        <v>164</v>
      </c>
      <c r="HM107" t="s">
        <v>3</v>
      </c>
      <c r="HN107" t="s">
        <v>3</v>
      </c>
      <c r="HO107" t="s">
        <v>3</v>
      </c>
      <c r="HP107" t="s">
        <v>3</v>
      </c>
      <c r="HQ107" t="s">
        <v>3</v>
      </c>
      <c r="IK107">
        <v>0</v>
      </c>
    </row>
    <row r="108" spans="1:255" x14ac:dyDescent="0.2">
      <c r="A108" s="2">
        <v>18</v>
      </c>
      <c r="B108" s="2">
        <v>1</v>
      </c>
      <c r="C108" s="2">
        <v>228</v>
      </c>
      <c r="D108" s="2"/>
      <c r="E108" s="2" t="s">
        <v>207</v>
      </c>
      <c r="F108" s="2" t="s">
        <v>208</v>
      </c>
      <c r="G108" s="2" t="s">
        <v>209</v>
      </c>
      <c r="H108" s="2" t="s">
        <v>210</v>
      </c>
      <c r="I108" s="2">
        <f>I98*J108</f>
        <v>-1.1685000000000001</v>
      </c>
      <c r="J108" s="2">
        <v>-77.900000000000006</v>
      </c>
      <c r="K108" s="2">
        <v>-77.900000000000006</v>
      </c>
      <c r="L108" s="2"/>
      <c r="M108" s="2"/>
      <c r="N108" s="2"/>
      <c r="O108" s="2">
        <f t="shared" si="103"/>
        <v>-71.17</v>
      </c>
      <c r="P108" s="2">
        <f t="shared" si="104"/>
        <v>-71.17</v>
      </c>
      <c r="Q108" s="2">
        <f t="shared" si="135"/>
        <v>0</v>
      </c>
      <c r="R108" s="2">
        <f t="shared" si="105"/>
        <v>0</v>
      </c>
      <c r="S108" s="2">
        <f t="shared" si="106"/>
        <v>0</v>
      </c>
      <c r="T108" s="2">
        <f t="shared" si="107"/>
        <v>0</v>
      </c>
      <c r="U108" s="2">
        <f t="shared" si="108"/>
        <v>0</v>
      </c>
      <c r="V108" s="2">
        <f t="shared" si="109"/>
        <v>0</v>
      </c>
      <c r="W108" s="2">
        <f t="shared" si="110"/>
        <v>0</v>
      </c>
      <c r="X108" s="2">
        <f t="shared" si="111"/>
        <v>0</v>
      </c>
      <c r="Y108" s="2">
        <f t="shared" si="112"/>
        <v>0</v>
      </c>
      <c r="Z108" s="2"/>
      <c r="AA108" s="2">
        <v>65425122</v>
      </c>
      <c r="AB108" s="2">
        <f t="shared" si="113"/>
        <v>60.91</v>
      </c>
      <c r="AC108" s="2">
        <f t="shared" si="114"/>
        <v>60.91</v>
      </c>
      <c r="AD108" s="2">
        <f t="shared" si="136"/>
        <v>0</v>
      </c>
      <c r="AE108" s="2">
        <f t="shared" si="137"/>
        <v>0</v>
      </c>
      <c r="AF108" s="2">
        <f t="shared" si="138"/>
        <v>0</v>
      </c>
      <c r="AG108" s="2">
        <f t="shared" si="115"/>
        <v>0</v>
      </c>
      <c r="AH108" s="2">
        <f t="shared" si="139"/>
        <v>0</v>
      </c>
      <c r="AI108" s="2">
        <f t="shared" si="140"/>
        <v>0</v>
      </c>
      <c r="AJ108" s="2">
        <f t="shared" si="116"/>
        <v>0</v>
      </c>
      <c r="AK108" s="2">
        <v>60.91</v>
      </c>
      <c r="AL108" s="2">
        <v>60.91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85</v>
      </c>
      <c r="AU108" s="2">
        <v>70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211</v>
      </c>
      <c r="BK108" s="2"/>
      <c r="BL108" s="2"/>
      <c r="BM108" s="2">
        <v>47</v>
      </c>
      <c r="BN108" s="2">
        <v>0</v>
      </c>
      <c r="BO108" s="2" t="s">
        <v>3</v>
      </c>
      <c r="BP108" s="2">
        <v>0</v>
      </c>
      <c r="BQ108" s="2">
        <v>30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85</v>
      </c>
      <c r="CA108" s="2">
        <v>70</v>
      </c>
      <c r="CB108" s="2" t="s">
        <v>3</v>
      </c>
      <c r="CC108" s="2"/>
      <c r="CD108" s="2"/>
      <c r="CE108" s="2">
        <v>30</v>
      </c>
      <c r="CF108" s="2">
        <v>0</v>
      </c>
      <c r="CG108" s="2">
        <v>0</v>
      </c>
      <c r="CH108" s="2"/>
      <c r="CI108" s="2"/>
      <c r="CJ108" s="2"/>
      <c r="CK108" s="2"/>
      <c r="CL108" s="2"/>
      <c r="CM108" s="2">
        <v>0</v>
      </c>
      <c r="CN108" s="2" t="s">
        <v>3</v>
      </c>
      <c r="CO108" s="2">
        <v>0</v>
      </c>
      <c r="CP108" s="2">
        <f t="shared" si="117"/>
        <v>-71.17</v>
      </c>
      <c r="CQ108" s="2">
        <f t="shared" si="118"/>
        <v>60.91</v>
      </c>
      <c r="CR108" s="2">
        <f t="shared" si="141"/>
        <v>0</v>
      </c>
      <c r="CS108" s="2">
        <f t="shared" si="119"/>
        <v>0</v>
      </c>
      <c r="CT108" s="2">
        <f t="shared" si="120"/>
        <v>0</v>
      </c>
      <c r="CU108" s="2">
        <f t="shared" si="121"/>
        <v>0</v>
      </c>
      <c r="CV108" s="2">
        <f t="shared" si="122"/>
        <v>0</v>
      </c>
      <c r="CW108" s="2">
        <f t="shared" si="123"/>
        <v>0</v>
      </c>
      <c r="CX108" s="2">
        <f t="shared" si="124"/>
        <v>0</v>
      </c>
      <c r="CY108" s="2">
        <f>((S108*BZ108)/100)</f>
        <v>0</v>
      </c>
      <c r="CZ108" s="2">
        <f>((S108*CA108)/100)</f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1.0469999999999999</v>
      </c>
      <c r="DQ108" s="2">
        <v>1.022</v>
      </c>
      <c r="DR108" s="2"/>
      <c r="DS108" s="2"/>
      <c r="DT108" s="2"/>
      <c r="DU108" s="2">
        <v>1005</v>
      </c>
      <c r="DV108" s="2" t="s">
        <v>210</v>
      </c>
      <c r="DW108" s="2" t="s">
        <v>210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65095934</v>
      </c>
      <c r="EF108" s="2">
        <v>30</v>
      </c>
      <c r="EG108" s="2" t="s">
        <v>18</v>
      </c>
      <c r="EH108" s="2">
        <v>0</v>
      </c>
      <c r="EI108" s="2" t="s">
        <v>3</v>
      </c>
      <c r="EJ108" s="2">
        <v>1</v>
      </c>
      <c r="EK108" s="2">
        <v>47</v>
      </c>
      <c r="EL108" s="2" t="s">
        <v>115</v>
      </c>
      <c r="EM108" s="2" t="s">
        <v>116</v>
      </c>
      <c r="EN108" s="2"/>
      <c r="EO108" s="2" t="s">
        <v>3</v>
      </c>
      <c r="EP108" s="2"/>
      <c r="EQ108" s="2">
        <v>0</v>
      </c>
      <c r="ER108" s="2">
        <v>60.91</v>
      </c>
      <c r="ES108" s="2">
        <v>60.91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25"/>
        <v>0</v>
      </c>
      <c r="FS108" s="2">
        <v>0</v>
      </c>
      <c r="FT108" s="2"/>
      <c r="FU108" s="2"/>
      <c r="FV108" s="2"/>
      <c r="FW108" s="2"/>
      <c r="FX108" s="2">
        <v>85</v>
      </c>
      <c r="FY108" s="2">
        <v>70</v>
      </c>
      <c r="FZ108" s="2"/>
      <c r="GA108" s="2" t="s">
        <v>3</v>
      </c>
      <c r="GB108" s="2"/>
      <c r="GC108" s="2"/>
      <c r="GD108" s="2">
        <v>0</v>
      </c>
      <c r="GE108" s="2"/>
      <c r="GF108" s="2">
        <v>-1347967455</v>
      </c>
      <c r="GG108" s="2">
        <v>2</v>
      </c>
      <c r="GH108" s="2">
        <v>1</v>
      </c>
      <c r="GI108" s="2">
        <v>-2</v>
      </c>
      <c r="GJ108" s="2">
        <v>0</v>
      </c>
      <c r="GK108" s="2">
        <f>ROUND(R108*(R12)/100,2)</f>
        <v>0</v>
      </c>
      <c r="GL108" s="2">
        <f t="shared" si="126"/>
        <v>0</v>
      </c>
      <c r="GM108" s="2">
        <f t="shared" si="94"/>
        <v>-71.17</v>
      </c>
      <c r="GN108" s="2">
        <f t="shared" si="95"/>
        <v>-71.17</v>
      </c>
      <c r="GO108" s="2">
        <f t="shared" si="96"/>
        <v>0</v>
      </c>
      <c r="GP108" s="2">
        <f t="shared" si="97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27"/>
        <v>0</v>
      </c>
      <c r="GW108" s="2">
        <v>1</v>
      </c>
      <c r="GX108" s="2">
        <f t="shared" si="128"/>
        <v>0</v>
      </c>
      <c r="GY108" s="2"/>
      <c r="GZ108" s="2"/>
      <c r="HA108" s="2">
        <v>0</v>
      </c>
      <c r="HB108" s="2">
        <v>0</v>
      </c>
      <c r="HC108" s="2">
        <f t="shared" si="129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3</v>
      </c>
      <c r="HO108" s="2" t="s">
        <v>3</v>
      </c>
      <c r="HP108" s="2" t="s">
        <v>3</v>
      </c>
      <c r="HQ108" s="2" t="s">
        <v>3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18</v>
      </c>
      <c r="B109">
        <v>1</v>
      </c>
      <c r="C109">
        <v>245</v>
      </c>
      <c r="E109" t="s">
        <v>207</v>
      </c>
      <c r="F109" t="s">
        <v>208</v>
      </c>
      <c r="G109" t="s">
        <v>209</v>
      </c>
      <c r="H109" t="s">
        <v>210</v>
      </c>
      <c r="I109">
        <f>I99*J109</f>
        <v>-1.1685000000000001</v>
      </c>
      <c r="J109">
        <v>-77.900000000000006</v>
      </c>
      <c r="K109">
        <v>-77.900000000000006</v>
      </c>
      <c r="O109">
        <f t="shared" si="103"/>
        <v>-215.31</v>
      </c>
      <c r="P109">
        <f t="shared" si="104"/>
        <v>-215.31</v>
      </c>
      <c r="Q109">
        <f t="shared" si="135"/>
        <v>0</v>
      </c>
      <c r="R109">
        <f t="shared" si="105"/>
        <v>0</v>
      </c>
      <c r="S109">
        <f t="shared" si="106"/>
        <v>0</v>
      </c>
      <c r="T109">
        <f t="shared" si="107"/>
        <v>0</v>
      </c>
      <c r="U109">
        <f t="shared" si="108"/>
        <v>0</v>
      </c>
      <c r="V109">
        <f t="shared" si="109"/>
        <v>0</v>
      </c>
      <c r="W109">
        <f t="shared" si="110"/>
        <v>0</v>
      </c>
      <c r="X109">
        <f t="shared" si="111"/>
        <v>0</v>
      </c>
      <c r="Y109">
        <f t="shared" si="112"/>
        <v>0</v>
      </c>
      <c r="AA109">
        <v>65425120</v>
      </c>
      <c r="AB109">
        <f t="shared" si="113"/>
        <v>60.91</v>
      </c>
      <c r="AC109">
        <f t="shared" si="114"/>
        <v>60.91</v>
      </c>
      <c r="AD109">
        <f t="shared" si="136"/>
        <v>0</v>
      </c>
      <c r="AE109">
        <f t="shared" si="137"/>
        <v>0</v>
      </c>
      <c r="AF109">
        <f t="shared" si="138"/>
        <v>0</v>
      </c>
      <c r="AG109">
        <f t="shared" si="115"/>
        <v>0</v>
      </c>
      <c r="AH109">
        <f t="shared" si="139"/>
        <v>0</v>
      </c>
      <c r="AI109">
        <f t="shared" si="140"/>
        <v>0</v>
      </c>
      <c r="AJ109">
        <f t="shared" si="116"/>
        <v>0</v>
      </c>
      <c r="AK109">
        <v>60.91</v>
      </c>
      <c r="AL109">
        <v>60.91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1.0469999999999999</v>
      </c>
      <c r="AW109">
        <v>1.022</v>
      </c>
      <c r="AZ109">
        <v>1</v>
      </c>
      <c r="BA109">
        <v>1</v>
      </c>
      <c r="BB109">
        <v>1</v>
      </c>
      <c r="BC109">
        <v>2.96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211</v>
      </c>
      <c r="BM109">
        <v>47</v>
      </c>
      <c r="BN109">
        <v>0</v>
      </c>
      <c r="BO109" t="s">
        <v>208</v>
      </c>
      <c r="BP109">
        <v>1</v>
      </c>
      <c r="BQ109">
        <v>30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0</v>
      </c>
      <c r="CA109">
        <v>0</v>
      </c>
      <c r="CB109" t="s">
        <v>3</v>
      </c>
      <c r="CE109">
        <v>30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117"/>
        <v>-215.31</v>
      </c>
      <c r="CQ109">
        <f t="shared" si="118"/>
        <v>184.26</v>
      </c>
      <c r="CR109">
        <f t="shared" si="141"/>
        <v>0</v>
      </c>
      <c r="CS109">
        <f t="shared" si="119"/>
        <v>0</v>
      </c>
      <c r="CT109">
        <f t="shared" si="120"/>
        <v>0</v>
      </c>
      <c r="CU109">
        <f t="shared" si="121"/>
        <v>0</v>
      </c>
      <c r="CV109">
        <f t="shared" si="122"/>
        <v>0</v>
      </c>
      <c r="CW109">
        <f t="shared" si="123"/>
        <v>0</v>
      </c>
      <c r="CX109">
        <f t="shared" si="124"/>
        <v>0</v>
      </c>
      <c r="CY109">
        <f>S109*(BZ109/100)</f>
        <v>0</v>
      </c>
      <c r="CZ109">
        <f>S109*(CA109/100)</f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85</v>
      </c>
      <c r="DO109">
        <v>70</v>
      </c>
      <c r="DP109">
        <v>1.0469999999999999</v>
      </c>
      <c r="DQ109">
        <v>1.022</v>
      </c>
      <c r="DU109">
        <v>1005</v>
      </c>
      <c r="DV109" t="s">
        <v>210</v>
      </c>
      <c r="DW109" t="s">
        <v>210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65095934</v>
      </c>
      <c r="EF109">
        <v>30</v>
      </c>
      <c r="EG109" t="s">
        <v>18</v>
      </c>
      <c r="EH109">
        <v>0</v>
      </c>
      <c r="EI109" t="s">
        <v>3</v>
      </c>
      <c r="EJ109">
        <v>1</v>
      </c>
      <c r="EK109">
        <v>47</v>
      </c>
      <c r="EL109" t="s">
        <v>115</v>
      </c>
      <c r="EM109" t="s">
        <v>116</v>
      </c>
      <c r="EO109" t="s">
        <v>3</v>
      </c>
      <c r="EQ109">
        <v>0</v>
      </c>
      <c r="ER109">
        <v>60.91</v>
      </c>
      <c r="ES109">
        <v>60.91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25"/>
        <v>0</v>
      </c>
      <c r="FS109">
        <v>0</v>
      </c>
      <c r="FX109">
        <v>85</v>
      </c>
      <c r="FY109">
        <v>70</v>
      </c>
      <c r="GA109" t="s">
        <v>3</v>
      </c>
      <c r="GD109">
        <v>0</v>
      </c>
      <c r="GF109">
        <v>-1347967455</v>
      </c>
      <c r="GG109">
        <v>2</v>
      </c>
      <c r="GH109">
        <v>1</v>
      </c>
      <c r="GI109">
        <v>2</v>
      </c>
      <c r="GJ109">
        <v>0</v>
      </c>
      <c r="GK109">
        <f>ROUND(R109*(S12)/100,2)</f>
        <v>0</v>
      </c>
      <c r="GL109">
        <f t="shared" si="126"/>
        <v>0</v>
      </c>
      <c r="GM109">
        <f t="shared" si="94"/>
        <v>-215.31</v>
      </c>
      <c r="GN109">
        <f t="shared" si="95"/>
        <v>-215.31</v>
      </c>
      <c r="GO109">
        <f t="shared" si="96"/>
        <v>0</v>
      </c>
      <c r="GP109">
        <f t="shared" si="97"/>
        <v>0</v>
      </c>
      <c r="GR109">
        <v>0</v>
      </c>
      <c r="GS109">
        <v>3</v>
      </c>
      <c r="GT109">
        <v>0</v>
      </c>
      <c r="GU109" t="s">
        <v>3</v>
      </c>
      <c r="GV109">
        <f t="shared" si="127"/>
        <v>0</v>
      </c>
      <c r="GW109">
        <v>1</v>
      </c>
      <c r="GX109">
        <f t="shared" si="128"/>
        <v>0</v>
      </c>
      <c r="HA109">
        <v>0</v>
      </c>
      <c r="HB109">
        <v>0</v>
      </c>
      <c r="HC109">
        <f t="shared" si="129"/>
        <v>0</v>
      </c>
      <c r="HE109" t="s">
        <v>3</v>
      </c>
      <c r="HF109" t="s">
        <v>3</v>
      </c>
      <c r="HM109" t="s">
        <v>3</v>
      </c>
      <c r="HN109" t="s">
        <v>3</v>
      </c>
      <c r="HO109" t="s">
        <v>3</v>
      </c>
      <c r="HP109" t="s">
        <v>3</v>
      </c>
      <c r="HQ109" t="s">
        <v>3</v>
      </c>
      <c r="IK109">
        <v>0</v>
      </c>
    </row>
    <row r="110" spans="1:255" x14ac:dyDescent="0.2">
      <c r="A110" s="2">
        <v>17</v>
      </c>
      <c r="B110" s="2">
        <v>1</v>
      </c>
      <c r="C110" s="2">
        <f>ROW(SmtRes!A249)</f>
        <v>249</v>
      </c>
      <c r="D110" s="2">
        <f>ROW(EtalonRes!A250)</f>
        <v>250</v>
      </c>
      <c r="E110" s="2" t="s">
        <v>212</v>
      </c>
      <c r="F110" s="2" t="s">
        <v>213</v>
      </c>
      <c r="G110" s="2" t="s">
        <v>214</v>
      </c>
      <c r="H110" s="2" t="s">
        <v>215</v>
      </c>
      <c r="I110" s="2">
        <f>ROUND(12/100,9)</f>
        <v>0.12</v>
      </c>
      <c r="J110" s="2">
        <v>0</v>
      </c>
      <c r="K110" s="2">
        <f>ROUND(12/100,9)</f>
        <v>0.12</v>
      </c>
      <c r="L110" s="2"/>
      <c r="M110" s="2"/>
      <c r="N110" s="2"/>
      <c r="O110" s="2">
        <f t="shared" si="103"/>
        <v>82.78</v>
      </c>
      <c r="P110" s="2">
        <f t="shared" si="104"/>
        <v>0</v>
      </c>
      <c r="Q110" s="2">
        <f>(ROUND((ROUND((((ET110*1.25))*AV110*I110),2)*BB110),2)+ROUND((ROUND(((AE110-((EU110*1.25)))*AV110*I110),2)*BS110),2))</f>
        <v>12.17</v>
      </c>
      <c r="R110" s="2">
        <f t="shared" si="105"/>
        <v>2.88</v>
      </c>
      <c r="S110" s="2">
        <f t="shared" si="106"/>
        <v>70.61</v>
      </c>
      <c r="T110" s="2">
        <f t="shared" si="107"/>
        <v>0</v>
      </c>
      <c r="U110" s="2">
        <f t="shared" si="108"/>
        <v>5.7269999999999994</v>
      </c>
      <c r="V110" s="2">
        <f t="shared" si="109"/>
        <v>0</v>
      </c>
      <c r="W110" s="2">
        <f t="shared" si="110"/>
        <v>0</v>
      </c>
      <c r="X110" s="2">
        <f t="shared" si="111"/>
        <v>64.260000000000005</v>
      </c>
      <c r="Y110" s="2">
        <f t="shared" si="112"/>
        <v>49.43</v>
      </c>
      <c r="Z110" s="2"/>
      <c r="AA110" s="2">
        <v>65425122</v>
      </c>
      <c r="AB110" s="2">
        <f t="shared" si="113"/>
        <v>689.86850000000004</v>
      </c>
      <c r="AC110" s="2">
        <f t="shared" si="114"/>
        <v>0</v>
      </c>
      <c r="AD110" s="2">
        <f>ROUND(((((ET110*1.25))-((EU110*1.25)))+AE110),6)</f>
        <v>101.425</v>
      </c>
      <c r="AE110" s="2">
        <f>ROUND(((EU110*1.25)),6)</f>
        <v>23.962499999999999</v>
      </c>
      <c r="AF110" s="2">
        <f>ROUND(((EV110*1.15)),6)</f>
        <v>588.44349999999997</v>
      </c>
      <c r="AG110" s="2">
        <f t="shared" si="115"/>
        <v>0</v>
      </c>
      <c r="AH110" s="2">
        <f>((EW110*1.15))</f>
        <v>47.724999999999994</v>
      </c>
      <c r="AI110" s="2">
        <f>((EX110*1.25))</f>
        <v>0</v>
      </c>
      <c r="AJ110" s="2">
        <f t="shared" si="116"/>
        <v>0</v>
      </c>
      <c r="AK110" s="2">
        <v>592.83000000000004</v>
      </c>
      <c r="AL110" s="2">
        <v>0</v>
      </c>
      <c r="AM110" s="2">
        <v>81.14</v>
      </c>
      <c r="AN110" s="2">
        <v>19.170000000000002</v>
      </c>
      <c r="AO110" s="2">
        <v>511.69</v>
      </c>
      <c r="AP110" s="2">
        <v>0</v>
      </c>
      <c r="AQ110" s="2">
        <v>41.5</v>
      </c>
      <c r="AR110" s="2">
        <v>0</v>
      </c>
      <c r="AS110" s="2">
        <v>0</v>
      </c>
      <c r="AT110" s="2">
        <v>91</v>
      </c>
      <c r="AU110" s="2">
        <v>70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1</v>
      </c>
      <c r="BJ110" s="2" t="s">
        <v>216</v>
      </c>
      <c r="BK110" s="2"/>
      <c r="BL110" s="2"/>
      <c r="BM110" s="2">
        <v>61</v>
      </c>
      <c r="BN110" s="2">
        <v>0</v>
      </c>
      <c r="BO110" s="2" t="s">
        <v>3</v>
      </c>
      <c r="BP110" s="2">
        <v>0</v>
      </c>
      <c r="BQ110" s="2">
        <v>30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91</v>
      </c>
      <c r="CA110" s="2">
        <v>70</v>
      </c>
      <c r="CB110" s="2" t="s">
        <v>3</v>
      </c>
      <c r="CC110" s="2"/>
      <c r="CD110" s="2"/>
      <c r="CE110" s="2">
        <v>30</v>
      </c>
      <c r="CF110" s="2">
        <v>0</v>
      </c>
      <c r="CG110" s="2">
        <v>0</v>
      </c>
      <c r="CH110" s="2"/>
      <c r="CI110" s="2"/>
      <c r="CJ110" s="2"/>
      <c r="CK110" s="2"/>
      <c r="CL110" s="2"/>
      <c r="CM110" s="2">
        <v>0</v>
      </c>
      <c r="CN110" s="2" t="s">
        <v>85</v>
      </c>
      <c r="CO110" s="2">
        <v>0</v>
      </c>
      <c r="CP110" s="2">
        <f t="shared" si="117"/>
        <v>82.78</v>
      </c>
      <c r="CQ110" s="2">
        <f t="shared" si="118"/>
        <v>0</v>
      </c>
      <c r="CR110" s="2">
        <f>(ROUND((ROUND((((ET110*1.25))*AV110*1),2)*BB110),2)+ROUND((ROUND(((AE110-((EU110*1.25)))*AV110*1),2)*BS110),2))</f>
        <v>101.43</v>
      </c>
      <c r="CS110" s="2">
        <f t="shared" si="119"/>
        <v>23.96</v>
      </c>
      <c r="CT110" s="2">
        <f t="shared" si="120"/>
        <v>588.44000000000005</v>
      </c>
      <c r="CU110" s="2">
        <f t="shared" si="121"/>
        <v>0</v>
      </c>
      <c r="CV110" s="2">
        <f t="shared" si="122"/>
        <v>47.724999999999994</v>
      </c>
      <c r="CW110" s="2">
        <f t="shared" si="123"/>
        <v>0</v>
      </c>
      <c r="CX110" s="2">
        <f t="shared" si="124"/>
        <v>0</v>
      </c>
      <c r="CY110" s="2">
        <f>((S110*BZ110)/100)</f>
        <v>64.255099999999999</v>
      </c>
      <c r="CZ110" s="2">
        <f>((S110*CA110)/100)</f>
        <v>49.427</v>
      </c>
      <c r="DA110" s="2"/>
      <c r="DB110" s="2"/>
      <c r="DC110" s="2" t="s">
        <v>3</v>
      </c>
      <c r="DD110" s="2" t="s">
        <v>3</v>
      </c>
      <c r="DE110" s="2" t="s">
        <v>59</v>
      </c>
      <c r="DF110" s="2" t="s">
        <v>59</v>
      </c>
      <c r="DG110" s="2" t="s">
        <v>60</v>
      </c>
      <c r="DH110" s="2" t="s">
        <v>3</v>
      </c>
      <c r="DI110" s="2" t="s">
        <v>60</v>
      </c>
      <c r="DJ110" s="2" t="s">
        <v>59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1.0469999999999999</v>
      </c>
      <c r="DQ110" s="2">
        <v>1</v>
      </c>
      <c r="DR110" s="2"/>
      <c r="DS110" s="2"/>
      <c r="DT110" s="2"/>
      <c r="DU110" s="2">
        <v>1013</v>
      </c>
      <c r="DV110" s="2" t="s">
        <v>215</v>
      </c>
      <c r="DW110" s="2" t="s">
        <v>215</v>
      </c>
      <c r="DX110" s="2">
        <v>1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65095948</v>
      </c>
      <c r="EF110" s="2">
        <v>30</v>
      </c>
      <c r="EG110" s="2" t="s">
        <v>18</v>
      </c>
      <c r="EH110" s="2">
        <v>0</v>
      </c>
      <c r="EI110" s="2" t="s">
        <v>3</v>
      </c>
      <c r="EJ110" s="2">
        <v>1</v>
      </c>
      <c r="EK110" s="2">
        <v>61</v>
      </c>
      <c r="EL110" s="2" t="s">
        <v>217</v>
      </c>
      <c r="EM110" s="2" t="s">
        <v>218</v>
      </c>
      <c r="EN110" s="2"/>
      <c r="EO110" s="2" t="s">
        <v>86</v>
      </c>
      <c r="EP110" s="2"/>
      <c r="EQ110" s="2">
        <v>0</v>
      </c>
      <c r="ER110" s="2">
        <v>592.83000000000004</v>
      </c>
      <c r="ES110" s="2">
        <v>0</v>
      </c>
      <c r="ET110" s="2">
        <v>81.14</v>
      </c>
      <c r="EU110" s="2">
        <v>19.170000000000002</v>
      </c>
      <c r="EV110" s="2">
        <v>511.69</v>
      </c>
      <c r="EW110" s="2">
        <v>41.5</v>
      </c>
      <c r="EX110" s="2">
        <v>0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25"/>
        <v>0</v>
      </c>
      <c r="FS110" s="2">
        <v>0</v>
      </c>
      <c r="FT110" s="2"/>
      <c r="FU110" s="2"/>
      <c r="FV110" s="2"/>
      <c r="FW110" s="2"/>
      <c r="FX110" s="2">
        <v>91</v>
      </c>
      <c r="FY110" s="2">
        <v>70</v>
      </c>
      <c r="FZ110" s="2"/>
      <c r="GA110" s="2" t="s">
        <v>3</v>
      </c>
      <c r="GB110" s="2"/>
      <c r="GC110" s="2"/>
      <c r="GD110" s="2">
        <v>0</v>
      </c>
      <c r="GE110" s="2"/>
      <c r="GF110" s="2">
        <v>890394771</v>
      </c>
      <c r="GG110" s="2">
        <v>2</v>
      </c>
      <c r="GH110" s="2">
        <v>1</v>
      </c>
      <c r="GI110" s="2">
        <v>-2</v>
      </c>
      <c r="GJ110" s="2">
        <v>0</v>
      </c>
      <c r="GK110" s="2">
        <f>ROUND(R110*(R12)/100,2)</f>
        <v>4.8099999999999996</v>
      </c>
      <c r="GL110" s="2">
        <f t="shared" si="126"/>
        <v>0</v>
      </c>
      <c r="GM110" s="2">
        <f t="shared" si="94"/>
        <v>201.28</v>
      </c>
      <c r="GN110" s="2">
        <f t="shared" si="95"/>
        <v>201.28</v>
      </c>
      <c r="GO110" s="2">
        <f t="shared" si="96"/>
        <v>0</v>
      </c>
      <c r="GP110" s="2">
        <f t="shared" si="97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27"/>
        <v>0</v>
      </c>
      <c r="GW110" s="2">
        <v>1</v>
      </c>
      <c r="GX110" s="2">
        <f t="shared" si="128"/>
        <v>0</v>
      </c>
      <c r="GY110" s="2"/>
      <c r="GZ110" s="2"/>
      <c r="HA110" s="2">
        <v>0</v>
      </c>
      <c r="HB110" s="2">
        <v>0</v>
      </c>
      <c r="HC110" s="2">
        <f t="shared" si="129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3</v>
      </c>
      <c r="HO110" s="2" t="s">
        <v>3</v>
      </c>
      <c r="HP110" s="2" t="s">
        <v>3</v>
      </c>
      <c r="HQ110" s="2" t="s">
        <v>3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17</v>
      </c>
      <c r="B111">
        <v>1</v>
      </c>
      <c r="C111">
        <f>ROW(SmtRes!A252)</f>
        <v>252</v>
      </c>
      <c r="D111">
        <f>ROW(EtalonRes!A254)</f>
        <v>254</v>
      </c>
      <c r="E111" t="s">
        <v>212</v>
      </c>
      <c r="F111" t="s">
        <v>213</v>
      </c>
      <c r="G111" t="s">
        <v>214</v>
      </c>
      <c r="H111" t="s">
        <v>215</v>
      </c>
      <c r="I111">
        <f>ROUND(12/100,9)</f>
        <v>0.12</v>
      </c>
      <c r="J111">
        <v>0</v>
      </c>
      <c r="K111">
        <f>ROUND(12/100,9)</f>
        <v>0.12</v>
      </c>
      <c r="O111">
        <f t="shared" si="103"/>
        <v>2308.63</v>
      </c>
      <c r="P111">
        <f t="shared" si="104"/>
        <v>0</v>
      </c>
      <c r="Q111">
        <f>(ROUND((ROUND((((ET111*1.25))*AV111*I111),2)*BB111),2)+ROUND((ROUND(((AE111-((EU111*1.25)))*AV111*I111),2)*BS111),2))</f>
        <v>162.44</v>
      </c>
      <c r="R111">
        <f t="shared" si="105"/>
        <v>87.38</v>
      </c>
      <c r="S111">
        <f t="shared" si="106"/>
        <v>2146.19</v>
      </c>
      <c r="T111">
        <f t="shared" si="107"/>
        <v>0</v>
      </c>
      <c r="U111">
        <f t="shared" si="108"/>
        <v>5.9961689999999992</v>
      </c>
      <c r="V111">
        <f t="shared" si="109"/>
        <v>0</v>
      </c>
      <c r="W111">
        <f t="shared" si="110"/>
        <v>0</v>
      </c>
      <c r="X111">
        <f t="shared" si="111"/>
        <v>1609.64</v>
      </c>
      <c r="Y111">
        <f t="shared" si="112"/>
        <v>879.94</v>
      </c>
      <c r="AA111">
        <v>65425120</v>
      </c>
      <c r="AB111">
        <f t="shared" si="113"/>
        <v>689.86850000000004</v>
      </c>
      <c r="AC111">
        <f t="shared" si="114"/>
        <v>0</v>
      </c>
      <c r="AD111">
        <f>ROUND(((((ET111*1.25))-((EU111*1.25)))+AE111),6)</f>
        <v>101.425</v>
      </c>
      <c r="AE111">
        <f>ROUND(((EU111*1.25)),6)</f>
        <v>23.962499999999999</v>
      </c>
      <c r="AF111">
        <f>ROUND(((EV111*1.15)),6)</f>
        <v>588.44349999999997</v>
      </c>
      <c r="AG111">
        <f t="shared" si="115"/>
        <v>0</v>
      </c>
      <c r="AH111">
        <f>((EW111*1.15))</f>
        <v>47.724999999999994</v>
      </c>
      <c r="AI111">
        <f>((EX111*1.25))</f>
        <v>0</v>
      </c>
      <c r="AJ111">
        <f t="shared" si="116"/>
        <v>0</v>
      </c>
      <c r="AK111">
        <v>592.83000000000004</v>
      </c>
      <c r="AL111">
        <v>0</v>
      </c>
      <c r="AM111">
        <v>81.14</v>
      </c>
      <c r="AN111">
        <v>19.170000000000002</v>
      </c>
      <c r="AO111">
        <v>511.69</v>
      </c>
      <c r="AP111">
        <v>0</v>
      </c>
      <c r="AQ111">
        <v>41.5</v>
      </c>
      <c r="AR111">
        <v>0</v>
      </c>
      <c r="AS111">
        <v>0</v>
      </c>
      <c r="AT111">
        <v>75</v>
      </c>
      <c r="AU111">
        <v>41</v>
      </c>
      <c r="AV111">
        <v>1.0469999999999999</v>
      </c>
      <c r="AW111">
        <v>1</v>
      </c>
      <c r="AZ111">
        <v>1</v>
      </c>
      <c r="BA111">
        <v>29.03</v>
      </c>
      <c r="BB111">
        <v>12.75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1</v>
      </c>
      <c r="BJ111" t="s">
        <v>216</v>
      </c>
      <c r="BM111">
        <v>61</v>
      </c>
      <c r="BN111">
        <v>0</v>
      </c>
      <c r="BO111" t="s">
        <v>213</v>
      </c>
      <c r="BP111">
        <v>1</v>
      </c>
      <c r="BQ111">
        <v>30</v>
      </c>
      <c r="BR111">
        <v>0</v>
      </c>
      <c r="BS111">
        <v>29.03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75</v>
      </c>
      <c r="CA111">
        <v>41</v>
      </c>
      <c r="CB111" t="s">
        <v>3</v>
      </c>
      <c r="CE111">
        <v>30</v>
      </c>
      <c r="CF111">
        <v>0</v>
      </c>
      <c r="CG111">
        <v>0</v>
      </c>
      <c r="CM111">
        <v>0</v>
      </c>
      <c r="CN111" t="s">
        <v>85</v>
      </c>
      <c r="CO111">
        <v>0</v>
      </c>
      <c r="CP111">
        <f t="shared" si="117"/>
        <v>2308.63</v>
      </c>
      <c r="CQ111">
        <f t="shared" si="118"/>
        <v>0</v>
      </c>
      <c r="CR111">
        <f>(ROUND((ROUND((((ET111*1.25))*AV111*1),2)*BB111),2)+ROUND((ROUND(((AE111-((EU111*1.25)))*AV111*1),2)*BS111),2))</f>
        <v>1353.92</v>
      </c>
      <c r="CS111">
        <f t="shared" si="119"/>
        <v>728.36</v>
      </c>
      <c r="CT111">
        <f t="shared" si="120"/>
        <v>17885.38</v>
      </c>
      <c r="CU111">
        <f t="shared" si="121"/>
        <v>0</v>
      </c>
      <c r="CV111">
        <f t="shared" si="122"/>
        <v>49.968074999999992</v>
      </c>
      <c r="CW111">
        <f t="shared" si="123"/>
        <v>0</v>
      </c>
      <c r="CX111">
        <f t="shared" si="124"/>
        <v>0</v>
      </c>
      <c r="CY111">
        <f>S111*(BZ111/100)</f>
        <v>1609.6424999999999</v>
      </c>
      <c r="CZ111">
        <f>S111*(CA111/100)</f>
        <v>879.93790000000001</v>
      </c>
      <c r="DC111" t="s">
        <v>3</v>
      </c>
      <c r="DD111" t="s">
        <v>3</v>
      </c>
      <c r="DE111" t="s">
        <v>59</v>
      </c>
      <c r="DF111" t="s">
        <v>59</v>
      </c>
      <c r="DG111" t="s">
        <v>60</v>
      </c>
      <c r="DH111" t="s">
        <v>3</v>
      </c>
      <c r="DI111" t="s">
        <v>60</v>
      </c>
      <c r="DJ111" t="s">
        <v>59</v>
      </c>
      <c r="DK111" t="s">
        <v>3</v>
      </c>
      <c r="DL111" t="s">
        <v>3</v>
      </c>
      <c r="DM111" t="s">
        <v>3</v>
      </c>
      <c r="DN111">
        <v>91</v>
      </c>
      <c r="DO111">
        <v>70</v>
      </c>
      <c r="DP111">
        <v>1.0469999999999999</v>
      </c>
      <c r="DQ111">
        <v>1</v>
      </c>
      <c r="DU111">
        <v>1013</v>
      </c>
      <c r="DV111" t="s">
        <v>215</v>
      </c>
      <c r="DW111" t="s">
        <v>215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65095948</v>
      </c>
      <c r="EF111">
        <v>30</v>
      </c>
      <c r="EG111" t="s">
        <v>18</v>
      </c>
      <c r="EH111">
        <v>0</v>
      </c>
      <c r="EI111" t="s">
        <v>3</v>
      </c>
      <c r="EJ111">
        <v>1</v>
      </c>
      <c r="EK111">
        <v>61</v>
      </c>
      <c r="EL111" t="s">
        <v>217</v>
      </c>
      <c r="EM111" t="s">
        <v>218</v>
      </c>
      <c r="EO111" t="s">
        <v>86</v>
      </c>
      <c r="EQ111">
        <v>0</v>
      </c>
      <c r="ER111">
        <v>592.83000000000004</v>
      </c>
      <c r="ES111">
        <v>0</v>
      </c>
      <c r="ET111">
        <v>81.14</v>
      </c>
      <c r="EU111">
        <v>19.170000000000002</v>
      </c>
      <c r="EV111">
        <v>511.69</v>
      </c>
      <c r="EW111">
        <v>41.5</v>
      </c>
      <c r="EX111">
        <v>0</v>
      </c>
      <c r="EY111">
        <v>0</v>
      </c>
      <c r="FQ111">
        <v>0</v>
      </c>
      <c r="FR111">
        <f t="shared" si="125"/>
        <v>0</v>
      </c>
      <c r="FS111">
        <v>0</v>
      </c>
      <c r="FX111">
        <v>91</v>
      </c>
      <c r="FY111">
        <v>70</v>
      </c>
      <c r="GA111" t="s">
        <v>3</v>
      </c>
      <c r="GD111">
        <v>0</v>
      </c>
      <c r="GF111">
        <v>890394771</v>
      </c>
      <c r="GG111">
        <v>2</v>
      </c>
      <c r="GH111">
        <v>1</v>
      </c>
      <c r="GI111">
        <v>2</v>
      </c>
      <c r="GJ111">
        <v>0</v>
      </c>
      <c r="GK111">
        <f>ROUND(R111*(S12)/100,2)</f>
        <v>139.81</v>
      </c>
      <c r="GL111">
        <f t="shared" si="126"/>
        <v>0</v>
      </c>
      <c r="GM111">
        <f t="shared" si="94"/>
        <v>4938.0200000000004</v>
      </c>
      <c r="GN111">
        <f t="shared" si="95"/>
        <v>4938.0200000000004</v>
      </c>
      <c r="GO111">
        <f t="shared" si="96"/>
        <v>0</v>
      </c>
      <c r="GP111">
        <f t="shared" si="97"/>
        <v>0</v>
      </c>
      <c r="GR111">
        <v>0</v>
      </c>
      <c r="GS111">
        <v>3</v>
      </c>
      <c r="GT111">
        <v>0</v>
      </c>
      <c r="GU111" t="s">
        <v>3</v>
      </c>
      <c r="GV111">
        <f t="shared" si="127"/>
        <v>0</v>
      </c>
      <c r="GW111">
        <v>1</v>
      </c>
      <c r="GX111">
        <f t="shared" si="128"/>
        <v>0</v>
      </c>
      <c r="HA111">
        <v>0</v>
      </c>
      <c r="HB111">
        <v>0</v>
      </c>
      <c r="HC111">
        <f t="shared" si="129"/>
        <v>0</v>
      </c>
      <c r="HE111" t="s">
        <v>3</v>
      </c>
      <c r="HF111" t="s">
        <v>3</v>
      </c>
      <c r="HM111" t="s">
        <v>3</v>
      </c>
      <c r="HN111" t="s">
        <v>3</v>
      </c>
      <c r="HO111" t="s">
        <v>3</v>
      </c>
      <c r="HP111" t="s">
        <v>3</v>
      </c>
      <c r="HQ111" t="s">
        <v>3</v>
      </c>
      <c r="IK111">
        <v>0</v>
      </c>
    </row>
    <row r="112" spans="1:255" x14ac:dyDescent="0.2">
      <c r="A112" s="2">
        <v>18</v>
      </c>
      <c r="B112" s="2">
        <v>1</v>
      </c>
      <c r="C112" s="2">
        <v>249</v>
      </c>
      <c r="D112" s="2"/>
      <c r="E112" s="2" t="s">
        <v>219</v>
      </c>
      <c r="F112" s="2" t="s">
        <v>220</v>
      </c>
      <c r="G112" s="2" t="s">
        <v>221</v>
      </c>
      <c r="H112" s="2" t="s">
        <v>32</v>
      </c>
      <c r="I112" s="2">
        <f>I110*J112</f>
        <v>0.03</v>
      </c>
      <c r="J112" s="2">
        <v>0.25</v>
      </c>
      <c r="K112" s="2">
        <v>0.25</v>
      </c>
      <c r="L112" s="2"/>
      <c r="M112" s="2"/>
      <c r="N112" s="2"/>
      <c r="O112" s="2">
        <f t="shared" si="103"/>
        <v>446.44</v>
      </c>
      <c r="P112" s="2">
        <f t="shared" si="104"/>
        <v>446.44</v>
      </c>
      <c r="Q112" s="2">
        <f>(ROUND((ROUND(((ET112)*AV112*I112),2)*BB112),2)+ROUND((ROUND(((AE112-(EU112))*AV112*I112),2)*BS112),2))</f>
        <v>0</v>
      </c>
      <c r="R112" s="2">
        <f t="shared" si="105"/>
        <v>0</v>
      </c>
      <c r="S112" s="2">
        <f t="shared" si="106"/>
        <v>0</v>
      </c>
      <c r="T112" s="2">
        <f t="shared" si="107"/>
        <v>0</v>
      </c>
      <c r="U112" s="2">
        <f t="shared" si="108"/>
        <v>0</v>
      </c>
      <c r="V112" s="2">
        <f t="shared" si="109"/>
        <v>0</v>
      </c>
      <c r="W112" s="2">
        <f t="shared" si="110"/>
        <v>0</v>
      </c>
      <c r="X112" s="2">
        <f t="shared" si="111"/>
        <v>0</v>
      </c>
      <c r="Y112" s="2">
        <f t="shared" si="112"/>
        <v>0</v>
      </c>
      <c r="Z112" s="2"/>
      <c r="AA112" s="2">
        <v>65425122</v>
      </c>
      <c r="AB112" s="2">
        <f t="shared" si="113"/>
        <v>14881.46</v>
      </c>
      <c r="AC112" s="2">
        <f t="shared" si="114"/>
        <v>14881.46</v>
      </c>
      <c r="AD112" s="2">
        <f>ROUND((((ET112)-(EU112))+AE112),6)</f>
        <v>0</v>
      </c>
      <c r="AE112" s="2">
        <f>ROUND((EU112),6)</f>
        <v>0</v>
      </c>
      <c r="AF112" s="2">
        <f>ROUND((EV112),6)</f>
        <v>0</v>
      </c>
      <c r="AG112" s="2">
        <f t="shared" si="115"/>
        <v>0</v>
      </c>
      <c r="AH112" s="2">
        <f>(EW112)</f>
        <v>0</v>
      </c>
      <c r="AI112" s="2">
        <f>(EX112)</f>
        <v>0</v>
      </c>
      <c r="AJ112" s="2">
        <f t="shared" si="116"/>
        <v>0</v>
      </c>
      <c r="AK112" s="2">
        <v>14881.46</v>
      </c>
      <c r="AL112" s="2">
        <v>14881.46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91</v>
      </c>
      <c r="AU112" s="2">
        <v>70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3</v>
      </c>
      <c r="BI112" s="2">
        <v>1</v>
      </c>
      <c r="BJ112" s="2" t="s">
        <v>222</v>
      </c>
      <c r="BK112" s="2"/>
      <c r="BL112" s="2"/>
      <c r="BM112" s="2">
        <v>61</v>
      </c>
      <c r="BN112" s="2">
        <v>0</v>
      </c>
      <c r="BO112" s="2" t="s">
        <v>3</v>
      </c>
      <c r="BP112" s="2">
        <v>0</v>
      </c>
      <c r="BQ112" s="2">
        <v>30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91</v>
      </c>
      <c r="CA112" s="2">
        <v>70</v>
      </c>
      <c r="CB112" s="2" t="s">
        <v>3</v>
      </c>
      <c r="CC112" s="2"/>
      <c r="CD112" s="2"/>
      <c r="CE112" s="2">
        <v>30</v>
      </c>
      <c r="CF112" s="2">
        <v>0</v>
      </c>
      <c r="CG112" s="2">
        <v>0</v>
      </c>
      <c r="CH112" s="2"/>
      <c r="CI112" s="2"/>
      <c r="CJ112" s="2"/>
      <c r="CK112" s="2"/>
      <c r="CL112" s="2"/>
      <c r="CM112" s="2">
        <v>0</v>
      </c>
      <c r="CN112" s="2" t="s">
        <v>3</v>
      </c>
      <c r="CO112" s="2">
        <v>0</v>
      </c>
      <c r="CP112" s="2">
        <f t="shared" si="117"/>
        <v>446.44</v>
      </c>
      <c r="CQ112" s="2">
        <f t="shared" si="118"/>
        <v>14881.46</v>
      </c>
      <c r="CR112" s="2">
        <f>(ROUND((ROUND(((ET112)*AV112*1),2)*BB112),2)+ROUND((ROUND(((AE112-(EU112))*AV112*1),2)*BS112),2))</f>
        <v>0</v>
      </c>
      <c r="CS112" s="2">
        <f t="shared" si="119"/>
        <v>0</v>
      </c>
      <c r="CT112" s="2">
        <f t="shared" si="120"/>
        <v>0</v>
      </c>
      <c r="CU112" s="2">
        <f t="shared" si="121"/>
        <v>0</v>
      </c>
      <c r="CV112" s="2">
        <f t="shared" si="122"/>
        <v>0</v>
      </c>
      <c r="CW112" s="2">
        <f t="shared" si="123"/>
        <v>0</v>
      </c>
      <c r="CX112" s="2">
        <f t="shared" si="124"/>
        <v>0</v>
      </c>
      <c r="CY112" s="2">
        <f>((S112*BZ112)/100)</f>
        <v>0</v>
      </c>
      <c r="CZ112" s="2">
        <f>((S112*CA112)/100)</f>
        <v>0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1.0469999999999999</v>
      </c>
      <c r="DQ112" s="2">
        <v>1</v>
      </c>
      <c r="DR112" s="2"/>
      <c r="DS112" s="2"/>
      <c r="DT112" s="2"/>
      <c r="DU112" s="2">
        <v>1009</v>
      </c>
      <c r="DV112" s="2" t="s">
        <v>32</v>
      </c>
      <c r="DW112" s="2" t="s">
        <v>32</v>
      </c>
      <c r="DX112" s="2">
        <v>1000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65095948</v>
      </c>
      <c r="EF112" s="2">
        <v>30</v>
      </c>
      <c r="EG112" s="2" t="s">
        <v>18</v>
      </c>
      <c r="EH112" s="2">
        <v>0</v>
      </c>
      <c r="EI112" s="2" t="s">
        <v>3</v>
      </c>
      <c r="EJ112" s="2">
        <v>1</v>
      </c>
      <c r="EK112" s="2">
        <v>61</v>
      </c>
      <c r="EL112" s="2" t="s">
        <v>217</v>
      </c>
      <c r="EM112" s="2" t="s">
        <v>218</v>
      </c>
      <c r="EN112" s="2"/>
      <c r="EO112" s="2" t="s">
        <v>3</v>
      </c>
      <c r="EP112" s="2"/>
      <c r="EQ112" s="2">
        <v>0</v>
      </c>
      <c r="ER112" s="2">
        <v>14881.46</v>
      </c>
      <c r="ES112" s="2">
        <v>14881.46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25"/>
        <v>0</v>
      </c>
      <c r="FS112" s="2">
        <v>0</v>
      </c>
      <c r="FT112" s="2"/>
      <c r="FU112" s="2"/>
      <c r="FV112" s="2"/>
      <c r="FW112" s="2"/>
      <c r="FX112" s="2">
        <v>91</v>
      </c>
      <c r="FY112" s="2">
        <v>70</v>
      </c>
      <c r="FZ112" s="2"/>
      <c r="GA112" s="2" t="s">
        <v>3</v>
      </c>
      <c r="GB112" s="2"/>
      <c r="GC112" s="2"/>
      <c r="GD112" s="2">
        <v>0</v>
      </c>
      <c r="GE112" s="2"/>
      <c r="GF112" s="2">
        <v>-1674014705</v>
      </c>
      <c r="GG112" s="2">
        <v>2</v>
      </c>
      <c r="GH112" s="2">
        <v>1</v>
      </c>
      <c r="GI112" s="2">
        <v>-2</v>
      </c>
      <c r="GJ112" s="2">
        <v>0</v>
      </c>
      <c r="GK112" s="2">
        <f>ROUND(R112*(R12)/100,2)</f>
        <v>0</v>
      </c>
      <c r="GL112" s="2">
        <f t="shared" si="126"/>
        <v>0</v>
      </c>
      <c r="GM112" s="2">
        <f t="shared" si="94"/>
        <v>446.44</v>
      </c>
      <c r="GN112" s="2">
        <f t="shared" si="95"/>
        <v>446.44</v>
      </c>
      <c r="GO112" s="2">
        <f t="shared" si="96"/>
        <v>0</v>
      </c>
      <c r="GP112" s="2">
        <f t="shared" si="97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27"/>
        <v>0</v>
      </c>
      <c r="GW112" s="2">
        <v>1</v>
      </c>
      <c r="GX112" s="2">
        <f t="shared" si="128"/>
        <v>0</v>
      </c>
      <c r="GY112" s="2"/>
      <c r="GZ112" s="2"/>
      <c r="HA112" s="2">
        <v>0</v>
      </c>
      <c r="HB112" s="2">
        <v>0</v>
      </c>
      <c r="HC112" s="2">
        <f t="shared" si="129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3</v>
      </c>
      <c r="HO112" s="2" t="s">
        <v>3</v>
      </c>
      <c r="HP112" s="2" t="s">
        <v>3</v>
      </c>
      <c r="HQ112" s="2" t="s">
        <v>3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">
      <c r="A113">
        <v>18</v>
      </c>
      <c r="B113">
        <v>1</v>
      </c>
      <c r="C113">
        <v>252</v>
      </c>
      <c r="E113" t="s">
        <v>219</v>
      </c>
      <c r="F113" t="s">
        <v>220</v>
      </c>
      <c r="G113" t="s">
        <v>221</v>
      </c>
      <c r="H113" t="s">
        <v>32</v>
      </c>
      <c r="I113">
        <f>I111*J113</f>
        <v>0.03</v>
      </c>
      <c r="J113">
        <v>0.25</v>
      </c>
      <c r="K113">
        <v>0.25</v>
      </c>
      <c r="O113">
        <f t="shared" si="103"/>
        <v>3825.99</v>
      </c>
      <c r="P113">
        <f t="shared" si="104"/>
        <v>3825.99</v>
      </c>
      <c r="Q113">
        <f>(ROUND((ROUND(((ET113)*AV113*I113),2)*BB113),2)+ROUND((ROUND(((AE113-(EU113))*AV113*I113),2)*BS113),2))</f>
        <v>0</v>
      </c>
      <c r="R113">
        <f t="shared" si="105"/>
        <v>0</v>
      </c>
      <c r="S113">
        <f t="shared" si="106"/>
        <v>0</v>
      </c>
      <c r="T113">
        <f t="shared" si="107"/>
        <v>0</v>
      </c>
      <c r="U113">
        <f t="shared" si="108"/>
        <v>0</v>
      </c>
      <c r="V113">
        <f t="shared" si="109"/>
        <v>0</v>
      </c>
      <c r="W113">
        <f t="shared" si="110"/>
        <v>0</v>
      </c>
      <c r="X113">
        <f t="shared" si="111"/>
        <v>0</v>
      </c>
      <c r="Y113">
        <f t="shared" si="112"/>
        <v>0</v>
      </c>
      <c r="AA113">
        <v>65425120</v>
      </c>
      <c r="AB113">
        <f t="shared" si="113"/>
        <v>14881.46</v>
      </c>
      <c r="AC113">
        <f t="shared" si="114"/>
        <v>14881.46</v>
      </c>
      <c r="AD113">
        <f>ROUND((((ET113)-(EU113))+AE113),6)</f>
        <v>0</v>
      </c>
      <c r="AE113">
        <f>ROUND((EU113),6)</f>
        <v>0</v>
      </c>
      <c r="AF113">
        <f>ROUND((EV113),6)</f>
        <v>0</v>
      </c>
      <c r="AG113">
        <f t="shared" si="115"/>
        <v>0</v>
      </c>
      <c r="AH113">
        <f>(EW113)</f>
        <v>0</v>
      </c>
      <c r="AI113">
        <f>(EX113)</f>
        <v>0</v>
      </c>
      <c r="AJ113">
        <f t="shared" si="116"/>
        <v>0</v>
      </c>
      <c r="AK113">
        <v>14881.46</v>
      </c>
      <c r="AL113">
        <v>14881.46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8.57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222</v>
      </c>
      <c r="BM113">
        <v>61</v>
      </c>
      <c r="BN113">
        <v>0</v>
      </c>
      <c r="BO113" t="s">
        <v>220</v>
      </c>
      <c r="BP113">
        <v>1</v>
      </c>
      <c r="BQ113">
        <v>30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0</v>
      </c>
      <c r="CA113">
        <v>0</v>
      </c>
      <c r="CB113" t="s">
        <v>3</v>
      </c>
      <c r="CE113">
        <v>30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17"/>
        <v>3825.99</v>
      </c>
      <c r="CQ113">
        <f t="shared" si="118"/>
        <v>127534.11</v>
      </c>
      <c r="CR113">
        <f>(ROUND((ROUND(((ET113)*AV113*1),2)*BB113),2)+ROUND((ROUND(((AE113-(EU113))*AV113*1),2)*BS113),2))</f>
        <v>0</v>
      </c>
      <c r="CS113">
        <f t="shared" si="119"/>
        <v>0</v>
      </c>
      <c r="CT113">
        <f t="shared" si="120"/>
        <v>0</v>
      </c>
      <c r="CU113">
        <f t="shared" si="121"/>
        <v>0</v>
      </c>
      <c r="CV113">
        <f t="shared" si="122"/>
        <v>0</v>
      </c>
      <c r="CW113">
        <f t="shared" si="123"/>
        <v>0</v>
      </c>
      <c r="CX113">
        <f t="shared" si="124"/>
        <v>0</v>
      </c>
      <c r="CY113">
        <f>S113*(BZ113/100)</f>
        <v>0</v>
      </c>
      <c r="CZ113">
        <f>S113*(CA113/100)</f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91</v>
      </c>
      <c r="DO113">
        <v>70</v>
      </c>
      <c r="DP113">
        <v>1.0469999999999999</v>
      </c>
      <c r="DQ113">
        <v>1</v>
      </c>
      <c r="DU113">
        <v>1009</v>
      </c>
      <c r="DV113" t="s">
        <v>32</v>
      </c>
      <c r="DW113" t="s">
        <v>32</v>
      </c>
      <c r="DX113">
        <v>1000</v>
      </c>
      <c r="DZ113" t="s">
        <v>3</v>
      </c>
      <c r="EA113" t="s">
        <v>3</v>
      </c>
      <c r="EB113" t="s">
        <v>3</v>
      </c>
      <c r="EC113" t="s">
        <v>3</v>
      </c>
      <c r="EE113">
        <v>65095948</v>
      </c>
      <c r="EF113">
        <v>30</v>
      </c>
      <c r="EG113" t="s">
        <v>18</v>
      </c>
      <c r="EH113">
        <v>0</v>
      </c>
      <c r="EI113" t="s">
        <v>3</v>
      </c>
      <c r="EJ113">
        <v>1</v>
      </c>
      <c r="EK113">
        <v>61</v>
      </c>
      <c r="EL113" t="s">
        <v>217</v>
      </c>
      <c r="EM113" t="s">
        <v>218</v>
      </c>
      <c r="EO113" t="s">
        <v>3</v>
      </c>
      <c r="EQ113">
        <v>0</v>
      </c>
      <c r="ER113">
        <v>14881.46</v>
      </c>
      <c r="ES113">
        <v>14881.46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25"/>
        <v>0</v>
      </c>
      <c r="FS113">
        <v>0</v>
      </c>
      <c r="FX113">
        <v>91</v>
      </c>
      <c r="FY113">
        <v>70</v>
      </c>
      <c r="GA113" t="s">
        <v>3</v>
      </c>
      <c r="GD113">
        <v>0</v>
      </c>
      <c r="GF113">
        <v>-1674014705</v>
      </c>
      <c r="GG113">
        <v>2</v>
      </c>
      <c r="GH113">
        <v>1</v>
      </c>
      <c r="GI113">
        <v>2</v>
      </c>
      <c r="GJ113">
        <v>0</v>
      </c>
      <c r="GK113">
        <f>ROUND(R113*(S12)/100,2)</f>
        <v>0</v>
      </c>
      <c r="GL113">
        <f t="shared" si="126"/>
        <v>0</v>
      </c>
      <c r="GM113">
        <f t="shared" ref="GM113:GM144" si="142">ROUND(O113+X113+Y113+GK113,2)+GX113</f>
        <v>3825.99</v>
      </c>
      <c r="GN113">
        <f t="shared" ref="GN113:GN144" si="143">IF(OR(BI113=0,BI113=1),ROUND(O113+X113+Y113+GK113,2),0)</f>
        <v>3825.99</v>
      </c>
      <c r="GO113">
        <f t="shared" ref="GO113:GO144" si="144">IF(BI113=2,ROUND(O113+X113+Y113+GK113,2),0)</f>
        <v>0</v>
      </c>
      <c r="GP113">
        <f t="shared" ref="GP113:GP144" si="145">IF(BI113=4,ROUND(O113+X113+Y113+GK113,2)+GX113,0)</f>
        <v>0</v>
      </c>
      <c r="GR113">
        <v>0</v>
      </c>
      <c r="GS113">
        <v>3</v>
      </c>
      <c r="GT113">
        <v>0</v>
      </c>
      <c r="GU113" t="s">
        <v>3</v>
      </c>
      <c r="GV113">
        <f t="shared" si="127"/>
        <v>0</v>
      </c>
      <c r="GW113">
        <v>1</v>
      </c>
      <c r="GX113">
        <f t="shared" si="128"/>
        <v>0</v>
      </c>
      <c r="HA113">
        <v>0</v>
      </c>
      <c r="HB113">
        <v>0</v>
      </c>
      <c r="HC113">
        <f t="shared" si="129"/>
        <v>0</v>
      </c>
      <c r="HE113" t="s">
        <v>3</v>
      </c>
      <c r="HF113" t="s">
        <v>3</v>
      </c>
      <c r="HM113" t="s">
        <v>3</v>
      </c>
      <c r="HN113" t="s">
        <v>3</v>
      </c>
      <c r="HO113" t="s">
        <v>3</v>
      </c>
      <c r="HP113" t="s">
        <v>3</v>
      </c>
      <c r="HQ113" t="s">
        <v>3</v>
      </c>
      <c r="IK113">
        <v>0</v>
      </c>
    </row>
    <row r="114" spans="1:255" x14ac:dyDescent="0.2">
      <c r="A114" s="2">
        <v>17</v>
      </c>
      <c r="B114" s="2">
        <v>1</v>
      </c>
      <c r="C114" s="2">
        <f>ROW(SmtRes!A256)</f>
        <v>256</v>
      </c>
      <c r="D114" s="2">
        <f>ROW(EtalonRes!A258)</f>
        <v>258</v>
      </c>
      <c r="E114" s="2" t="s">
        <v>223</v>
      </c>
      <c r="F114" s="2" t="s">
        <v>224</v>
      </c>
      <c r="G114" s="2" t="s">
        <v>225</v>
      </c>
      <c r="H114" s="2" t="s">
        <v>226</v>
      </c>
      <c r="I114" s="2">
        <f>ROUND(42/100,9)</f>
        <v>0.42</v>
      </c>
      <c r="J114" s="2">
        <v>0</v>
      </c>
      <c r="K114" s="2">
        <f>ROUND(42/100,9)</f>
        <v>0.42</v>
      </c>
      <c r="L114" s="2"/>
      <c r="M114" s="2"/>
      <c r="N114" s="2"/>
      <c r="O114" s="2">
        <f t="shared" si="103"/>
        <v>260.63</v>
      </c>
      <c r="P114" s="2">
        <f t="shared" si="104"/>
        <v>5.76</v>
      </c>
      <c r="Q114" s="2">
        <f t="shared" ref="Q114:Q119" si="146">(ROUND((ROUND((((ET114*1.25))*AV114*I114),2)*BB114),2)+ROUND((ROUND(((AE114-((EU114*1.25)))*AV114*I114),2)*BS114),2))</f>
        <v>3.91</v>
      </c>
      <c r="R114" s="2">
        <f t="shared" si="105"/>
        <v>0.92</v>
      </c>
      <c r="S114" s="2">
        <f t="shared" si="106"/>
        <v>250.96</v>
      </c>
      <c r="T114" s="2">
        <f t="shared" si="107"/>
        <v>0</v>
      </c>
      <c r="U114" s="2">
        <f t="shared" si="108"/>
        <v>22.169699999999999</v>
      </c>
      <c r="V114" s="2">
        <f t="shared" si="109"/>
        <v>0</v>
      </c>
      <c r="W114" s="2">
        <f t="shared" si="110"/>
        <v>0</v>
      </c>
      <c r="X114" s="2">
        <f t="shared" si="111"/>
        <v>228.37</v>
      </c>
      <c r="Y114" s="2">
        <f t="shared" si="112"/>
        <v>175.67</v>
      </c>
      <c r="Z114" s="2"/>
      <c r="AA114" s="2">
        <v>65425122</v>
      </c>
      <c r="AB114" s="2">
        <f t="shared" si="113"/>
        <v>620.5385</v>
      </c>
      <c r="AC114" s="2">
        <f t="shared" si="114"/>
        <v>13.71</v>
      </c>
      <c r="AD114" s="2">
        <f t="shared" ref="AD114:AD119" si="147">ROUND(((((ET114*1.25))-((EU114*1.25)))+AE114),6)</f>
        <v>9.3000000000000007</v>
      </c>
      <c r="AE114" s="2">
        <f t="shared" ref="AE114:AE119" si="148">ROUND(((EU114*1.25)),6)</f>
        <v>2.2000000000000002</v>
      </c>
      <c r="AF114" s="2">
        <f t="shared" ref="AF114:AF119" si="149">ROUND(((EV114*1.15)),6)</f>
        <v>597.52850000000001</v>
      </c>
      <c r="AG114" s="2">
        <f t="shared" si="115"/>
        <v>0</v>
      </c>
      <c r="AH114" s="2">
        <f t="shared" ref="AH114:AH119" si="150">((EW114*1.15))</f>
        <v>52.784999999999997</v>
      </c>
      <c r="AI114" s="2">
        <f t="shared" ref="AI114:AI119" si="151">((EX114*1.25))</f>
        <v>0</v>
      </c>
      <c r="AJ114" s="2">
        <f t="shared" si="116"/>
        <v>0</v>
      </c>
      <c r="AK114" s="2">
        <v>540.74</v>
      </c>
      <c r="AL114" s="2">
        <v>13.71</v>
      </c>
      <c r="AM114" s="2">
        <v>7.44</v>
      </c>
      <c r="AN114" s="2">
        <v>1.76</v>
      </c>
      <c r="AO114" s="2">
        <v>519.59</v>
      </c>
      <c r="AP114" s="2">
        <v>0</v>
      </c>
      <c r="AQ114" s="2">
        <v>45.9</v>
      </c>
      <c r="AR114" s="2">
        <v>0</v>
      </c>
      <c r="AS114" s="2">
        <v>0</v>
      </c>
      <c r="AT114" s="2">
        <v>91</v>
      </c>
      <c r="AU114" s="2">
        <v>70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0</v>
      </c>
      <c r="BI114" s="2">
        <v>1</v>
      </c>
      <c r="BJ114" s="2" t="s">
        <v>227</v>
      </c>
      <c r="BK114" s="2"/>
      <c r="BL114" s="2"/>
      <c r="BM114" s="2">
        <v>69</v>
      </c>
      <c r="BN114" s="2">
        <v>0</v>
      </c>
      <c r="BO114" s="2" t="s">
        <v>3</v>
      </c>
      <c r="BP114" s="2">
        <v>0</v>
      </c>
      <c r="BQ114" s="2">
        <v>30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91</v>
      </c>
      <c r="CA114" s="2">
        <v>70</v>
      </c>
      <c r="CB114" s="2" t="s">
        <v>3</v>
      </c>
      <c r="CC114" s="2"/>
      <c r="CD114" s="2"/>
      <c r="CE114" s="2">
        <v>30</v>
      </c>
      <c r="CF114" s="2">
        <v>0</v>
      </c>
      <c r="CG114" s="2">
        <v>0</v>
      </c>
      <c r="CH114" s="2"/>
      <c r="CI114" s="2"/>
      <c r="CJ114" s="2"/>
      <c r="CK114" s="2"/>
      <c r="CL114" s="2"/>
      <c r="CM114" s="2">
        <v>0</v>
      </c>
      <c r="CN114" s="2" t="s">
        <v>85</v>
      </c>
      <c r="CO114" s="2">
        <v>0</v>
      </c>
      <c r="CP114" s="2">
        <f t="shared" si="117"/>
        <v>260.63</v>
      </c>
      <c r="CQ114" s="2">
        <f t="shared" si="118"/>
        <v>13.71</v>
      </c>
      <c r="CR114" s="2">
        <f t="shared" ref="CR114:CR119" si="152">(ROUND((ROUND((((ET114*1.25))*AV114*1),2)*BB114),2)+ROUND((ROUND(((AE114-((EU114*1.25)))*AV114*1),2)*BS114),2))</f>
        <v>9.3000000000000007</v>
      </c>
      <c r="CS114" s="2">
        <f t="shared" si="119"/>
        <v>2.2000000000000002</v>
      </c>
      <c r="CT114" s="2">
        <f t="shared" si="120"/>
        <v>597.53</v>
      </c>
      <c r="CU114" s="2">
        <f t="shared" si="121"/>
        <v>0</v>
      </c>
      <c r="CV114" s="2">
        <f t="shared" si="122"/>
        <v>52.784999999999997</v>
      </c>
      <c r="CW114" s="2">
        <f t="shared" si="123"/>
        <v>0</v>
      </c>
      <c r="CX114" s="2">
        <f t="shared" si="124"/>
        <v>0</v>
      </c>
      <c r="CY114" s="2">
        <f>((S114*BZ114)/100)</f>
        <v>228.37360000000001</v>
      </c>
      <c r="CZ114" s="2">
        <f>((S114*CA114)/100)</f>
        <v>175.672</v>
      </c>
      <c r="DA114" s="2"/>
      <c r="DB114" s="2"/>
      <c r="DC114" s="2" t="s">
        <v>3</v>
      </c>
      <c r="DD114" s="2" t="s">
        <v>3</v>
      </c>
      <c r="DE114" s="2" t="s">
        <v>59</v>
      </c>
      <c r="DF114" s="2" t="s">
        <v>59</v>
      </c>
      <c r="DG114" s="2" t="s">
        <v>60</v>
      </c>
      <c r="DH114" s="2" t="s">
        <v>3</v>
      </c>
      <c r="DI114" s="2" t="s">
        <v>60</v>
      </c>
      <c r="DJ114" s="2" t="s">
        <v>59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1.0469999999999999</v>
      </c>
      <c r="DQ114" s="2">
        <v>1</v>
      </c>
      <c r="DR114" s="2"/>
      <c r="DS114" s="2"/>
      <c r="DT114" s="2"/>
      <c r="DU114" s="2">
        <v>1005</v>
      </c>
      <c r="DV114" s="2" t="s">
        <v>226</v>
      </c>
      <c r="DW114" s="2" t="s">
        <v>226</v>
      </c>
      <c r="DX114" s="2">
        <v>100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65095956</v>
      </c>
      <c r="EF114" s="2">
        <v>30</v>
      </c>
      <c r="EG114" s="2" t="s">
        <v>18</v>
      </c>
      <c r="EH114" s="2">
        <v>0</v>
      </c>
      <c r="EI114" s="2" t="s">
        <v>3</v>
      </c>
      <c r="EJ114" s="2">
        <v>1</v>
      </c>
      <c r="EK114" s="2">
        <v>69</v>
      </c>
      <c r="EL114" s="2" t="s">
        <v>228</v>
      </c>
      <c r="EM114" s="2" t="s">
        <v>229</v>
      </c>
      <c r="EN114" s="2"/>
      <c r="EO114" s="2" t="s">
        <v>86</v>
      </c>
      <c r="EP114" s="2"/>
      <c r="EQ114" s="2">
        <v>0</v>
      </c>
      <c r="ER114" s="2">
        <v>540.74</v>
      </c>
      <c r="ES114" s="2">
        <v>13.71</v>
      </c>
      <c r="ET114" s="2">
        <v>7.44</v>
      </c>
      <c r="EU114" s="2">
        <v>1.76</v>
      </c>
      <c r="EV114" s="2">
        <v>519.59</v>
      </c>
      <c r="EW114" s="2">
        <v>45.9</v>
      </c>
      <c r="EX114" s="2">
        <v>0</v>
      </c>
      <c r="EY114" s="2">
        <v>0</v>
      </c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25"/>
        <v>0</v>
      </c>
      <c r="FS114" s="2">
        <v>0</v>
      </c>
      <c r="FT114" s="2"/>
      <c r="FU114" s="2"/>
      <c r="FV114" s="2"/>
      <c r="FW114" s="2"/>
      <c r="FX114" s="2">
        <v>91</v>
      </c>
      <c r="FY114" s="2">
        <v>70</v>
      </c>
      <c r="FZ114" s="2"/>
      <c r="GA114" s="2" t="s">
        <v>3</v>
      </c>
      <c r="GB114" s="2"/>
      <c r="GC114" s="2"/>
      <c r="GD114" s="2">
        <v>0</v>
      </c>
      <c r="GE114" s="2"/>
      <c r="GF114" s="2">
        <v>-1951559440</v>
      </c>
      <c r="GG114" s="2">
        <v>2</v>
      </c>
      <c r="GH114" s="2">
        <v>1</v>
      </c>
      <c r="GI114" s="2">
        <v>-2</v>
      </c>
      <c r="GJ114" s="2">
        <v>0</v>
      </c>
      <c r="GK114" s="2">
        <f>ROUND(R114*(R12)/100,2)</f>
        <v>1.54</v>
      </c>
      <c r="GL114" s="2">
        <f t="shared" si="126"/>
        <v>0</v>
      </c>
      <c r="GM114" s="2">
        <f t="shared" si="142"/>
        <v>666.21</v>
      </c>
      <c r="GN114" s="2">
        <f t="shared" si="143"/>
        <v>666.21</v>
      </c>
      <c r="GO114" s="2">
        <f t="shared" si="144"/>
        <v>0</v>
      </c>
      <c r="GP114" s="2">
        <f t="shared" si="145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27"/>
        <v>0</v>
      </c>
      <c r="GW114" s="2">
        <v>1</v>
      </c>
      <c r="GX114" s="2">
        <f t="shared" si="128"/>
        <v>0</v>
      </c>
      <c r="GY114" s="2"/>
      <c r="GZ114" s="2"/>
      <c r="HA114" s="2">
        <v>0</v>
      </c>
      <c r="HB114" s="2">
        <v>0</v>
      </c>
      <c r="HC114" s="2">
        <f t="shared" si="129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3</v>
      </c>
      <c r="HO114" s="2" t="s">
        <v>3</v>
      </c>
      <c r="HP114" s="2" t="s">
        <v>3</v>
      </c>
      <c r="HQ114" s="2" t="s">
        <v>3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">
      <c r="A115">
        <v>17</v>
      </c>
      <c r="B115">
        <v>1</v>
      </c>
      <c r="C115">
        <f>ROW(SmtRes!A260)</f>
        <v>260</v>
      </c>
      <c r="D115">
        <f>ROW(EtalonRes!A262)</f>
        <v>262</v>
      </c>
      <c r="E115" t="s">
        <v>223</v>
      </c>
      <c r="F115" t="s">
        <v>224</v>
      </c>
      <c r="G115" t="s">
        <v>225</v>
      </c>
      <c r="H115" t="s">
        <v>226</v>
      </c>
      <c r="I115">
        <f>ROUND(42/100,9)</f>
        <v>0.42</v>
      </c>
      <c r="J115">
        <v>0</v>
      </c>
      <c r="K115">
        <f>ROUND(42/100,9)</f>
        <v>0.42</v>
      </c>
      <c r="O115">
        <f t="shared" si="103"/>
        <v>7719.34</v>
      </c>
      <c r="P115">
        <f t="shared" si="104"/>
        <v>39.229999999999997</v>
      </c>
      <c r="Q115">
        <f t="shared" si="146"/>
        <v>52.19</v>
      </c>
      <c r="R115">
        <f t="shared" si="105"/>
        <v>28.16</v>
      </c>
      <c r="S115">
        <f t="shared" si="106"/>
        <v>7627.92</v>
      </c>
      <c r="T115">
        <f t="shared" si="107"/>
        <v>0</v>
      </c>
      <c r="U115">
        <f t="shared" si="108"/>
        <v>23.211675899999996</v>
      </c>
      <c r="V115">
        <f t="shared" si="109"/>
        <v>0</v>
      </c>
      <c r="W115">
        <f t="shared" si="110"/>
        <v>0</v>
      </c>
      <c r="X115">
        <f t="shared" si="111"/>
        <v>5720.94</v>
      </c>
      <c r="Y115">
        <f t="shared" si="112"/>
        <v>3127.45</v>
      </c>
      <c r="AA115">
        <v>65425120</v>
      </c>
      <c r="AB115">
        <f t="shared" si="113"/>
        <v>620.5385</v>
      </c>
      <c r="AC115">
        <f t="shared" si="114"/>
        <v>13.71</v>
      </c>
      <c r="AD115">
        <f t="shared" si="147"/>
        <v>9.3000000000000007</v>
      </c>
      <c r="AE115">
        <f t="shared" si="148"/>
        <v>2.2000000000000002</v>
      </c>
      <c r="AF115">
        <f t="shared" si="149"/>
        <v>597.52850000000001</v>
      </c>
      <c r="AG115">
        <f t="shared" si="115"/>
        <v>0</v>
      </c>
      <c r="AH115">
        <f t="shared" si="150"/>
        <v>52.784999999999997</v>
      </c>
      <c r="AI115">
        <f t="shared" si="151"/>
        <v>0</v>
      </c>
      <c r="AJ115">
        <f t="shared" si="116"/>
        <v>0</v>
      </c>
      <c r="AK115">
        <v>540.74</v>
      </c>
      <c r="AL115">
        <v>13.71</v>
      </c>
      <c r="AM115">
        <v>7.44</v>
      </c>
      <c r="AN115">
        <v>1.76</v>
      </c>
      <c r="AO115">
        <v>519.59</v>
      </c>
      <c r="AP115">
        <v>0</v>
      </c>
      <c r="AQ115">
        <v>45.9</v>
      </c>
      <c r="AR115">
        <v>0</v>
      </c>
      <c r="AS115">
        <v>0</v>
      </c>
      <c r="AT115">
        <v>75</v>
      </c>
      <c r="AU115">
        <v>41</v>
      </c>
      <c r="AV115">
        <v>1.0469999999999999</v>
      </c>
      <c r="AW115">
        <v>1</v>
      </c>
      <c r="AZ115">
        <v>1</v>
      </c>
      <c r="BA115">
        <v>29.03</v>
      </c>
      <c r="BB115">
        <v>12.76</v>
      </c>
      <c r="BC115">
        <v>6.81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1</v>
      </c>
      <c r="BJ115" t="s">
        <v>227</v>
      </c>
      <c r="BM115">
        <v>69</v>
      </c>
      <c r="BN115">
        <v>0</v>
      </c>
      <c r="BO115" t="s">
        <v>224</v>
      </c>
      <c r="BP115">
        <v>1</v>
      </c>
      <c r="BQ115">
        <v>30</v>
      </c>
      <c r="BR115">
        <v>0</v>
      </c>
      <c r="BS115">
        <v>29.03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75</v>
      </c>
      <c r="CA115">
        <v>41</v>
      </c>
      <c r="CB115" t="s">
        <v>3</v>
      </c>
      <c r="CE115">
        <v>30</v>
      </c>
      <c r="CF115">
        <v>0</v>
      </c>
      <c r="CG115">
        <v>0</v>
      </c>
      <c r="CM115">
        <v>0</v>
      </c>
      <c r="CN115" t="s">
        <v>85</v>
      </c>
      <c r="CO115">
        <v>0</v>
      </c>
      <c r="CP115">
        <f t="shared" si="117"/>
        <v>7719.34</v>
      </c>
      <c r="CQ115">
        <f t="shared" si="118"/>
        <v>93.37</v>
      </c>
      <c r="CR115">
        <f t="shared" si="152"/>
        <v>124.28</v>
      </c>
      <c r="CS115">
        <f t="shared" si="119"/>
        <v>66.77</v>
      </c>
      <c r="CT115">
        <f t="shared" si="120"/>
        <v>18161.46</v>
      </c>
      <c r="CU115">
        <f t="shared" si="121"/>
        <v>0</v>
      </c>
      <c r="CV115">
        <f t="shared" si="122"/>
        <v>55.265894999999993</v>
      </c>
      <c r="CW115">
        <f t="shared" si="123"/>
        <v>0</v>
      </c>
      <c r="CX115">
        <f t="shared" si="124"/>
        <v>0</v>
      </c>
      <c r="CY115">
        <f>S115*(BZ115/100)</f>
        <v>5720.9400000000005</v>
      </c>
      <c r="CZ115">
        <f>S115*(CA115/100)</f>
        <v>3127.4472000000001</v>
      </c>
      <c r="DC115" t="s">
        <v>3</v>
      </c>
      <c r="DD115" t="s">
        <v>3</v>
      </c>
      <c r="DE115" t="s">
        <v>59</v>
      </c>
      <c r="DF115" t="s">
        <v>59</v>
      </c>
      <c r="DG115" t="s">
        <v>60</v>
      </c>
      <c r="DH115" t="s">
        <v>3</v>
      </c>
      <c r="DI115" t="s">
        <v>60</v>
      </c>
      <c r="DJ115" t="s">
        <v>59</v>
      </c>
      <c r="DK115" t="s">
        <v>3</v>
      </c>
      <c r="DL115" t="s">
        <v>3</v>
      </c>
      <c r="DM115" t="s">
        <v>3</v>
      </c>
      <c r="DN115">
        <v>91</v>
      </c>
      <c r="DO115">
        <v>70</v>
      </c>
      <c r="DP115">
        <v>1.0469999999999999</v>
      </c>
      <c r="DQ115">
        <v>1</v>
      </c>
      <c r="DU115">
        <v>1005</v>
      </c>
      <c r="DV115" t="s">
        <v>226</v>
      </c>
      <c r="DW115" t="s">
        <v>226</v>
      </c>
      <c r="DX115">
        <v>100</v>
      </c>
      <c r="DZ115" t="s">
        <v>3</v>
      </c>
      <c r="EA115" t="s">
        <v>3</v>
      </c>
      <c r="EB115" t="s">
        <v>3</v>
      </c>
      <c r="EC115" t="s">
        <v>3</v>
      </c>
      <c r="EE115">
        <v>65095956</v>
      </c>
      <c r="EF115">
        <v>30</v>
      </c>
      <c r="EG115" t="s">
        <v>18</v>
      </c>
      <c r="EH115">
        <v>0</v>
      </c>
      <c r="EI115" t="s">
        <v>3</v>
      </c>
      <c r="EJ115">
        <v>1</v>
      </c>
      <c r="EK115">
        <v>69</v>
      </c>
      <c r="EL115" t="s">
        <v>228</v>
      </c>
      <c r="EM115" t="s">
        <v>229</v>
      </c>
      <c r="EO115" t="s">
        <v>86</v>
      </c>
      <c r="EQ115">
        <v>0</v>
      </c>
      <c r="ER115">
        <v>540.74</v>
      </c>
      <c r="ES115">
        <v>13.71</v>
      </c>
      <c r="ET115">
        <v>7.44</v>
      </c>
      <c r="EU115">
        <v>1.76</v>
      </c>
      <c r="EV115">
        <v>519.59</v>
      </c>
      <c r="EW115">
        <v>45.9</v>
      </c>
      <c r="EX115">
        <v>0</v>
      </c>
      <c r="EY115">
        <v>0</v>
      </c>
      <c r="FQ115">
        <v>0</v>
      </c>
      <c r="FR115">
        <f t="shared" si="125"/>
        <v>0</v>
      </c>
      <c r="FS115">
        <v>0</v>
      </c>
      <c r="FX115">
        <v>91</v>
      </c>
      <c r="FY115">
        <v>70</v>
      </c>
      <c r="GA115" t="s">
        <v>3</v>
      </c>
      <c r="GD115">
        <v>0</v>
      </c>
      <c r="GF115">
        <v>-1951559440</v>
      </c>
      <c r="GG115">
        <v>2</v>
      </c>
      <c r="GH115">
        <v>1</v>
      </c>
      <c r="GI115">
        <v>2</v>
      </c>
      <c r="GJ115">
        <v>0</v>
      </c>
      <c r="GK115">
        <f>ROUND(R115*(S12)/100,2)</f>
        <v>45.06</v>
      </c>
      <c r="GL115">
        <f t="shared" si="126"/>
        <v>0</v>
      </c>
      <c r="GM115">
        <f t="shared" si="142"/>
        <v>16612.79</v>
      </c>
      <c r="GN115">
        <f t="shared" si="143"/>
        <v>16612.79</v>
      </c>
      <c r="GO115">
        <f t="shared" si="144"/>
        <v>0</v>
      </c>
      <c r="GP115">
        <f t="shared" si="145"/>
        <v>0</v>
      </c>
      <c r="GR115">
        <v>0</v>
      </c>
      <c r="GS115">
        <v>3</v>
      </c>
      <c r="GT115">
        <v>0</v>
      </c>
      <c r="GU115" t="s">
        <v>3</v>
      </c>
      <c r="GV115">
        <f t="shared" si="127"/>
        <v>0</v>
      </c>
      <c r="GW115">
        <v>1</v>
      </c>
      <c r="GX115">
        <f t="shared" si="128"/>
        <v>0</v>
      </c>
      <c r="HA115">
        <v>0</v>
      </c>
      <c r="HB115">
        <v>0</v>
      </c>
      <c r="HC115">
        <f t="shared" si="129"/>
        <v>0</v>
      </c>
      <c r="HE115" t="s">
        <v>3</v>
      </c>
      <c r="HF115" t="s">
        <v>3</v>
      </c>
      <c r="HM115" t="s">
        <v>3</v>
      </c>
      <c r="HN115" t="s">
        <v>3</v>
      </c>
      <c r="HO115" t="s">
        <v>3</v>
      </c>
      <c r="HP115" t="s">
        <v>3</v>
      </c>
      <c r="HQ115" t="s">
        <v>3</v>
      </c>
      <c r="IK115">
        <v>0</v>
      </c>
    </row>
    <row r="116" spans="1:255" x14ac:dyDescent="0.2">
      <c r="A116" s="2">
        <v>17</v>
      </c>
      <c r="B116" s="2">
        <v>1</v>
      </c>
      <c r="C116" s="2">
        <f>ROW(SmtRes!A261)</f>
        <v>261</v>
      </c>
      <c r="D116" s="2">
        <f>ROW(EtalonRes!A263)</f>
        <v>263</v>
      </c>
      <c r="E116" s="2" t="s">
        <v>230</v>
      </c>
      <c r="F116" s="2" t="s">
        <v>231</v>
      </c>
      <c r="G116" s="2" t="s">
        <v>232</v>
      </c>
      <c r="H116" s="2" t="s">
        <v>233</v>
      </c>
      <c r="I116" s="2">
        <v>10.3</v>
      </c>
      <c r="J116" s="2">
        <v>0</v>
      </c>
      <c r="K116" s="2">
        <v>10.3</v>
      </c>
      <c r="L116" s="2"/>
      <c r="M116" s="2"/>
      <c r="N116" s="2"/>
      <c r="O116" s="2">
        <f t="shared" si="103"/>
        <v>119.16</v>
      </c>
      <c r="P116" s="2">
        <f t="shared" si="104"/>
        <v>0</v>
      </c>
      <c r="Q116" s="2">
        <f t="shared" si="146"/>
        <v>0</v>
      </c>
      <c r="R116" s="2">
        <f t="shared" si="105"/>
        <v>0</v>
      </c>
      <c r="S116" s="2">
        <f t="shared" si="106"/>
        <v>119.16</v>
      </c>
      <c r="T116" s="2">
        <f t="shared" si="107"/>
        <v>0</v>
      </c>
      <c r="U116" s="2">
        <f t="shared" si="108"/>
        <v>10.660500000000001</v>
      </c>
      <c r="V116" s="2">
        <f t="shared" si="109"/>
        <v>0</v>
      </c>
      <c r="W116" s="2">
        <f t="shared" si="110"/>
        <v>0</v>
      </c>
      <c r="X116" s="2">
        <f t="shared" si="111"/>
        <v>119.16</v>
      </c>
      <c r="Y116" s="2">
        <f t="shared" si="112"/>
        <v>76.260000000000005</v>
      </c>
      <c r="Z116" s="2"/>
      <c r="AA116" s="2">
        <v>65425122</v>
      </c>
      <c r="AB116" s="2">
        <f t="shared" si="113"/>
        <v>11.569000000000001</v>
      </c>
      <c r="AC116" s="2">
        <f t="shared" si="114"/>
        <v>0</v>
      </c>
      <c r="AD116" s="2">
        <f t="shared" si="147"/>
        <v>0</v>
      </c>
      <c r="AE116" s="2">
        <f t="shared" si="148"/>
        <v>0</v>
      </c>
      <c r="AF116" s="2">
        <f t="shared" si="149"/>
        <v>11.569000000000001</v>
      </c>
      <c r="AG116" s="2">
        <f t="shared" si="115"/>
        <v>0</v>
      </c>
      <c r="AH116" s="2">
        <f t="shared" si="150"/>
        <v>1.0349999999999999</v>
      </c>
      <c r="AI116" s="2">
        <f t="shared" si="151"/>
        <v>0</v>
      </c>
      <c r="AJ116" s="2">
        <f t="shared" si="116"/>
        <v>0</v>
      </c>
      <c r="AK116" s="2">
        <v>10.06</v>
      </c>
      <c r="AL116" s="2">
        <v>0</v>
      </c>
      <c r="AM116" s="2">
        <v>0</v>
      </c>
      <c r="AN116" s="2">
        <v>0</v>
      </c>
      <c r="AO116" s="2">
        <v>10.06</v>
      </c>
      <c r="AP116" s="2">
        <v>0</v>
      </c>
      <c r="AQ116" s="2">
        <v>0.9</v>
      </c>
      <c r="AR116" s="2">
        <v>0</v>
      </c>
      <c r="AS116" s="2">
        <v>0</v>
      </c>
      <c r="AT116" s="2">
        <v>100</v>
      </c>
      <c r="AU116" s="2">
        <v>64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0</v>
      </c>
      <c r="BI116" s="2">
        <v>1</v>
      </c>
      <c r="BJ116" s="2" t="s">
        <v>234</v>
      </c>
      <c r="BK116" s="2"/>
      <c r="BL116" s="2"/>
      <c r="BM116" s="2">
        <v>99</v>
      </c>
      <c r="BN116" s="2">
        <v>0</v>
      </c>
      <c r="BO116" s="2" t="s">
        <v>3</v>
      </c>
      <c r="BP116" s="2">
        <v>0</v>
      </c>
      <c r="BQ116" s="2">
        <v>30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100</v>
      </c>
      <c r="CA116" s="2">
        <v>64</v>
      </c>
      <c r="CB116" s="2" t="s">
        <v>3</v>
      </c>
      <c r="CC116" s="2"/>
      <c r="CD116" s="2"/>
      <c r="CE116" s="2">
        <v>30</v>
      </c>
      <c r="CF116" s="2">
        <v>0</v>
      </c>
      <c r="CG116" s="2">
        <v>0</v>
      </c>
      <c r="CH116" s="2"/>
      <c r="CI116" s="2"/>
      <c r="CJ116" s="2"/>
      <c r="CK116" s="2"/>
      <c r="CL116" s="2"/>
      <c r="CM116" s="2">
        <v>0</v>
      </c>
      <c r="CN116" s="2" t="s">
        <v>85</v>
      </c>
      <c r="CO116" s="2">
        <v>0</v>
      </c>
      <c r="CP116" s="2">
        <f t="shared" si="117"/>
        <v>119.16</v>
      </c>
      <c r="CQ116" s="2">
        <f t="shared" si="118"/>
        <v>0</v>
      </c>
      <c r="CR116" s="2">
        <f t="shared" si="152"/>
        <v>0</v>
      </c>
      <c r="CS116" s="2">
        <f t="shared" si="119"/>
        <v>0</v>
      </c>
      <c r="CT116" s="2">
        <f t="shared" si="120"/>
        <v>11.57</v>
      </c>
      <c r="CU116" s="2">
        <f t="shared" si="121"/>
        <v>0</v>
      </c>
      <c r="CV116" s="2">
        <f t="shared" si="122"/>
        <v>1.0349999999999999</v>
      </c>
      <c r="CW116" s="2">
        <f t="shared" si="123"/>
        <v>0</v>
      </c>
      <c r="CX116" s="2">
        <f t="shared" si="124"/>
        <v>0</v>
      </c>
      <c r="CY116" s="2">
        <f>((S116*BZ116)/100)</f>
        <v>119.16</v>
      </c>
      <c r="CZ116" s="2">
        <f>((S116*CA116)/100)</f>
        <v>76.2624</v>
      </c>
      <c r="DA116" s="2"/>
      <c r="DB116" s="2"/>
      <c r="DC116" s="2" t="s">
        <v>3</v>
      </c>
      <c r="DD116" s="2" t="s">
        <v>3</v>
      </c>
      <c r="DE116" s="2" t="s">
        <v>59</v>
      </c>
      <c r="DF116" s="2" t="s">
        <v>59</v>
      </c>
      <c r="DG116" s="2" t="s">
        <v>60</v>
      </c>
      <c r="DH116" s="2" t="s">
        <v>3</v>
      </c>
      <c r="DI116" s="2" t="s">
        <v>60</v>
      </c>
      <c r="DJ116" s="2" t="s">
        <v>59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1.0469999999999999</v>
      </c>
      <c r="DQ116" s="2">
        <v>1</v>
      </c>
      <c r="DR116" s="2"/>
      <c r="DS116" s="2"/>
      <c r="DT116" s="2"/>
      <c r="DU116" s="2">
        <v>1013</v>
      </c>
      <c r="DV116" s="2" t="s">
        <v>233</v>
      </c>
      <c r="DW116" s="2" t="s">
        <v>233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65095986</v>
      </c>
      <c r="EF116" s="2">
        <v>30</v>
      </c>
      <c r="EG116" s="2" t="s">
        <v>18</v>
      </c>
      <c r="EH116" s="2">
        <v>0</v>
      </c>
      <c r="EI116" s="2" t="s">
        <v>3</v>
      </c>
      <c r="EJ116" s="2">
        <v>1</v>
      </c>
      <c r="EK116" s="2">
        <v>99</v>
      </c>
      <c r="EL116" s="2" t="s">
        <v>235</v>
      </c>
      <c r="EM116" s="2" t="s">
        <v>236</v>
      </c>
      <c r="EN116" s="2"/>
      <c r="EO116" s="2" t="s">
        <v>86</v>
      </c>
      <c r="EP116" s="2"/>
      <c r="EQ116" s="2">
        <v>0</v>
      </c>
      <c r="ER116" s="2">
        <v>10.06</v>
      </c>
      <c r="ES116" s="2">
        <v>0</v>
      </c>
      <c r="ET116" s="2">
        <v>0</v>
      </c>
      <c r="EU116" s="2">
        <v>0</v>
      </c>
      <c r="EV116" s="2">
        <v>10.06</v>
      </c>
      <c r="EW116" s="2">
        <v>0.9</v>
      </c>
      <c r="EX116" s="2">
        <v>0</v>
      </c>
      <c r="EY116" s="2">
        <v>0</v>
      </c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25"/>
        <v>0</v>
      </c>
      <c r="FS116" s="2">
        <v>0</v>
      </c>
      <c r="FT116" s="2"/>
      <c r="FU116" s="2"/>
      <c r="FV116" s="2"/>
      <c r="FW116" s="2"/>
      <c r="FX116" s="2">
        <v>100</v>
      </c>
      <c r="FY116" s="2">
        <v>64</v>
      </c>
      <c r="FZ116" s="2"/>
      <c r="GA116" s="2" t="s">
        <v>3</v>
      </c>
      <c r="GB116" s="2"/>
      <c r="GC116" s="2"/>
      <c r="GD116" s="2">
        <v>0</v>
      </c>
      <c r="GE116" s="2"/>
      <c r="GF116" s="2">
        <v>-873595503</v>
      </c>
      <c r="GG116" s="2">
        <v>2</v>
      </c>
      <c r="GH116" s="2">
        <v>1</v>
      </c>
      <c r="GI116" s="2">
        <v>-2</v>
      </c>
      <c r="GJ116" s="2">
        <v>0</v>
      </c>
      <c r="GK116" s="2">
        <f>ROUND(R116*(R12)/100,2)</f>
        <v>0</v>
      </c>
      <c r="GL116" s="2">
        <f t="shared" si="126"/>
        <v>0</v>
      </c>
      <c r="GM116" s="2">
        <f t="shared" si="142"/>
        <v>314.58</v>
      </c>
      <c r="GN116" s="2">
        <f t="shared" si="143"/>
        <v>314.58</v>
      </c>
      <c r="GO116" s="2">
        <f t="shared" si="144"/>
        <v>0</v>
      </c>
      <c r="GP116" s="2">
        <f t="shared" si="145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27"/>
        <v>0</v>
      </c>
      <c r="GW116" s="2">
        <v>1</v>
      </c>
      <c r="GX116" s="2">
        <f t="shared" si="128"/>
        <v>0</v>
      </c>
      <c r="GY116" s="2"/>
      <c r="GZ116" s="2"/>
      <c r="HA116" s="2">
        <v>0</v>
      </c>
      <c r="HB116" s="2">
        <v>0</v>
      </c>
      <c r="HC116" s="2">
        <f t="shared" si="129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3</v>
      </c>
      <c r="HO116" s="2" t="s">
        <v>3</v>
      </c>
      <c r="HP116" s="2" t="s">
        <v>3</v>
      </c>
      <c r="HQ116" s="2" t="s">
        <v>3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">
      <c r="A117">
        <v>17</v>
      </c>
      <c r="B117">
        <v>1</v>
      </c>
      <c r="C117">
        <f>ROW(SmtRes!A262)</f>
        <v>262</v>
      </c>
      <c r="D117">
        <f>ROW(EtalonRes!A264)</f>
        <v>264</v>
      </c>
      <c r="E117" t="s">
        <v>230</v>
      </c>
      <c r="F117" t="s">
        <v>231</v>
      </c>
      <c r="G117" t="s">
        <v>232</v>
      </c>
      <c r="H117" t="s">
        <v>233</v>
      </c>
      <c r="I117">
        <v>10.3</v>
      </c>
      <c r="J117">
        <v>0</v>
      </c>
      <c r="K117">
        <v>10.3</v>
      </c>
      <c r="O117">
        <f t="shared" si="103"/>
        <v>3621.78</v>
      </c>
      <c r="P117">
        <f t="shared" si="104"/>
        <v>0</v>
      </c>
      <c r="Q117">
        <f t="shared" si="146"/>
        <v>0</v>
      </c>
      <c r="R117">
        <f t="shared" si="105"/>
        <v>0</v>
      </c>
      <c r="S117">
        <f t="shared" si="106"/>
        <v>3621.78</v>
      </c>
      <c r="T117">
        <f t="shared" si="107"/>
        <v>0</v>
      </c>
      <c r="U117">
        <f t="shared" si="108"/>
        <v>11.161543499999999</v>
      </c>
      <c r="V117">
        <f t="shared" si="109"/>
        <v>0</v>
      </c>
      <c r="W117">
        <f t="shared" si="110"/>
        <v>0</v>
      </c>
      <c r="X117">
        <f t="shared" si="111"/>
        <v>3006.08</v>
      </c>
      <c r="Y117">
        <f t="shared" si="112"/>
        <v>1484.93</v>
      </c>
      <c r="AA117">
        <v>65425120</v>
      </c>
      <c r="AB117">
        <f t="shared" si="113"/>
        <v>11.569000000000001</v>
      </c>
      <c r="AC117">
        <f t="shared" si="114"/>
        <v>0</v>
      </c>
      <c r="AD117">
        <f t="shared" si="147"/>
        <v>0</v>
      </c>
      <c r="AE117">
        <f t="shared" si="148"/>
        <v>0</v>
      </c>
      <c r="AF117">
        <f t="shared" si="149"/>
        <v>11.569000000000001</v>
      </c>
      <c r="AG117">
        <f t="shared" si="115"/>
        <v>0</v>
      </c>
      <c r="AH117">
        <f t="shared" si="150"/>
        <v>1.0349999999999999</v>
      </c>
      <c r="AI117">
        <f t="shared" si="151"/>
        <v>0</v>
      </c>
      <c r="AJ117">
        <f t="shared" si="116"/>
        <v>0</v>
      </c>
      <c r="AK117">
        <v>10.06</v>
      </c>
      <c r="AL117">
        <v>0</v>
      </c>
      <c r="AM117">
        <v>0</v>
      </c>
      <c r="AN117">
        <v>0</v>
      </c>
      <c r="AO117">
        <v>10.06</v>
      </c>
      <c r="AP117">
        <v>0</v>
      </c>
      <c r="AQ117">
        <v>0.9</v>
      </c>
      <c r="AR117">
        <v>0</v>
      </c>
      <c r="AS117">
        <v>0</v>
      </c>
      <c r="AT117">
        <v>83</v>
      </c>
      <c r="AU117">
        <v>41</v>
      </c>
      <c r="AV117">
        <v>1.0469999999999999</v>
      </c>
      <c r="AW117">
        <v>1</v>
      </c>
      <c r="AZ117">
        <v>1</v>
      </c>
      <c r="BA117">
        <v>29.03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0</v>
      </c>
      <c r="BI117">
        <v>1</v>
      </c>
      <c r="BJ117" t="s">
        <v>234</v>
      </c>
      <c r="BM117">
        <v>99</v>
      </c>
      <c r="BN117">
        <v>0</v>
      </c>
      <c r="BO117" t="s">
        <v>231</v>
      </c>
      <c r="BP117">
        <v>1</v>
      </c>
      <c r="BQ117">
        <v>30</v>
      </c>
      <c r="BR117">
        <v>0</v>
      </c>
      <c r="BS117">
        <v>29.03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83</v>
      </c>
      <c r="CA117">
        <v>41</v>
      </c>
      <c r="CB117" t="s">
        <v>3</v>
      </c>
      <c r="CE117">
        <v>30</v>
      </c>
      <c r="CF117">
        <v>0</v>
      </c>
      <c r="CG117">
        <v>0</v>
      </c>
      <c r="CM117">
        <v>0</v>
      </c>
      <c r="CN117" t="s">
        <v>85</v>
      </c>
      <c r="CO117">
        <v>0</v>
      </c>
      <c r="CP117">
        <f t="shared" si="117"/>
        <v>3621.78</v>
      </c>
      <c r="CQ117">
        <f t="shared" si="118"/>
        <v>0</v>
      </c>
      <c r="CR117">
        <f t="shared" si="152"/>
        <v>0</v>
      </c>
      <c r="CS117">
        <f t="shared" si="119"/>
        <v>0</v>
      </c>
      <c r="CT117">
        <f t="shared" si="120"/>
        <v>351.55</v>
      </c>
      <c r="CU117">
        <f t="shared" si="121"/>
        <v>0</v>
      </c>
      <c r="CV117">
        <f t="shared" si="122"/>
        <v>1.0836449999999997</v>
      </c>
      <c r="CW117">
        <f t="shared" si="123"/>
        <v>0</v>
      </c>
      <c r="CX117">
        <f t="shared" si="124"/>
        <v>0</v>
      </c>
      <c r="CY117">
        <f>S117*(BZ117/100)</f>
        <v>3006.0774000000001</v>
      </c>
      <c r="CZ117">
        <f>S117*(CA117/100)</f>
        <v>1484.9297999999999</v>
      </c>
      <c r="DC117" t="s">
        <v>3</v>
      </c>
      <c r="DD117" t="s">
        <v>3</v>
      </c>
      <c r="DE117" t="s">
        <v>59</v>
      </c>
      <c r="DF117" t="s">
        <v>59</v>
      </c>
      <c r="DG117" t="s">
        <v>60</v>
      </c>
      <c r="DH117" t="s">
        <v>3</v>
      </c>
      <c r="DI117" t="s">
        <v>60</v>
      </c>
      <c r="DJ117" t="s">
        <v>59</v>
      </c>
      <c r="DK117" t="s">
        <v>3</v>
      </c>
      <c r="DL117" t="s">
        <v>3</v>
      </c>
      <c r="DM117" t="s">
        <v>3</v>
      </c>
      <c r="DN117">
        <v>100</v>
      </c>
      <c r="DO117">
        <v>64</v>
      </c>
      <c r="DP117">
        <v>1.0469999999999999</v>
      </c>
      <c r="DQ117">
        <v>1</v>
      </c>
      <c r="DU117">
        <v>1013</v>
      </c>
      <c r="DV117" t="s">
        <v>233</v>
      </c>
      <c r="DW117" t="s">
        <v>233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65095986</v>
      </c>
      <c r="EF117">
        <v>30</v>
      </c>
      <c r="EG117" t="s">
        <v>18</v>
      </c>
      <c r="EH117">
        <v>0</v>
      </c>
      <c r="EI117" t="s">
        <v>3</v>
      </c>
      <c r="EJ117">
        <v>1</v>
      </c>
      <c r="EK117">
        <v>99</v>
      </c>
      <c r="EL117" t="s">
        <v>235</v>
      </c>
      <c r="EM117" t="s">
        <v>236</v>
      </c>
      <c r="EO117" t="s">
        <v>86</v>
      </c>
      <c r="EQ117">
        <v>0</v>
      </c>
      <c r="ER117">
        <v>10.06</v>
      </c>
      <c r="ES117">
        <v>0</v>
      </c>
      <c r="ET117">
        <v>0</v>
      </c>
      <c r="EU117">
        <v>0</v>
      </c>
      <c r="EV117">
        <v>10.06</v>
      </c>
      <c r="EW117">
        <v>0.9</v>
      </c>
      <c r="EX117">
        <v>0</v>
      </c>
      <c r="EY117">
        <v>0</v>
      </c>
      <c r="FQ117">
        <v>0</v>
      </c>
      <c r="FR117">
        <f t="shared" si="125"/>
        <v>0</v>
      </c>
      <c r="FS117">
        <v>0</v>
      </c>
      <c r="FX117">
        <v>100</v>
      </c>
      <c r="FY117">
        <v>64</v>
      </c>
      <c r="GA117" t="s">
        <v>3</v>
      </c>
      <c r="GD117">
        <v>0</v>
      </c>
      <c r="GF117">
        <v>-873595503</v>
      </c>
      <c r="GG117">
        <v>2</v>
      </c>
      <c r="GH117">
        <v>1</v>
      </c>
      <c r="GI117">
        <v>2</v>
      </c>
      <c r="GJ117">
        <v>0</v>
      </c>
      <c r="GK117">
        <f>ROUND(R117*(S12)/100,2)</f>
        <v>0</v>
      </c>
      <c r="GL117">
        <f t="shared" si="126"/>
        <v>0</v>
      </c>
      <c r="GM117">
        <f t="shared" si="142"/>
        <v>8112.79</v>
      </c>
      <c r="GN117">
        <f t="shared" si="143"/>
        <v>8112.79</v>
      </c>
      <c r="GO117">
        <f t="shared" si="144"/>
        <v>0</v>
      </c>
      <c r="GP117">
        <f t="shared" si="145"/>
        <v>0</v>
      </c>
      <c r="GR117">
        <v>0</v>
      </c>
      <c r="GS117">
        <v>3</v>
      </c>
      <c r="GT117">
        <v>0</v>
      </c>
      <c r="GU117" t="s">
        <v>3</v>
      </c>
      <c r="GV117">
        <f t="shared" si="127"/>
        <v>0</v>
      </c>
      <c r="GW117">
        <v>1</v>
      </c>
      <c r="GX117">
        <f t="shared" si="128"/>
        <v>0</v>
      </c>
      <c r="HA117">
        <v>0</v>
      </c>
      <c r="HB117">
        <v>0</v>
      </c>
      <c r="HC117">
        <f t="shared" si="129"/>
        <v>0</v>
      </c>
      <c r="HE117" t="s">
        <v>3</v>
      </c>
      <c r="HF117" t="s">
        <v>3</v>
      </c>
      <c r="HM117" t="s">
        <v>3</v>
      </c>
      <c r="HN117" t="s">
        <v>3</v>
      </c>
      <c r="HO117" t="s">
        <v>3</v>
      </c>
      <c r="HP117" t="s">
        <v>3</v>
      </c>
      <c r="HQ117" t="s">
        <v>3</v>
      </c>
      <c r="IK117">
        <v>0</v>
      </c>
    </row>
    <row r="118" spans="1:255" x14ac:dyDescent="0.2">
      <c r="A118" s="2">
        <v>17</v>
      </c>
      <c r="B118" s="2">
        <v>1</v>
      </c>
      <c r="C118" s="2">
        <f>ROW(SmtRes!A271)</f>
        <v>271</v>
      </c>
      <c r="D118" s="2">
        <f>ROW(EtalonRes!A273)</f>
        <v>273</v>
      </c>
      <c r="E118" s="2" t="s">
        <v>237</v>
      </c>
      <c r="F118" s="2" t="s">
        <v>238</v>
      </c>
      <c r="G118" s="2" t="s">
        <v>239</v>
      </c>
      <c r="H118" s="2" t="s">
        <v>240</v>
      </c>
      <c r="I118" s="2">
        <f>ROUND(47/100,9)</f>
        <v>0.47</v>
      </c>
      <c r="J118" s="2">
        <v>0</v>
      </c>
      <c r="K118" s="2">
        <f>ROUND(47/100,9)</f>
        <v>0.47</v>
      </c>
      <c r="L118" s="2"/>
      <c r="M118" s="2"/>
      <c r="N118" s="2"/>
      <c r="O118" s="2">
        <f t="shared" si="103"/>
        <v>2775.71</v>
      </c>
      <c r="P118" s="2">
        <f t="shared" si="104"/>
        <v>1784.22</v>
      </c>
      <c r="Q118" s="2">
        <f t="shared" si="146"/>
        <v>156.88999999999999</v>
      </c>
      <c r="R118" s="2">
        <f t="shared" si="105"/>
        <v>35.49</v>
      </c>
      <c r="S118" s="2">
        <f t="shared" si="106"/>
        <v>834.6</v>
      </c>
      <c r="T118" s="2">
        <f t="shared" si="107"/>
        <v>0</v>
      </c>
      <c r="U118" s="2">
        <f t="shared" si="108"/>
        <v>71.886499999999984</v>
      </c>
      <c r="V118" s="2">
        <f t="shared" si="109"/>
        <v>0</v>
      </c>
      <c r="W118" s="2">
        <f t="shared" si="110"/>
        <v>0</v>
      </c>
      <c r="X118" s="2">
        <f t="shared" si="111"/>
        <v>834.6</v>
      </c>
      <c r="Y118" s="2">
        <f t="shared" si="112"/>
        <v>534.14</v>
      </c>
      <c r="Z118" s="2"/>
      <c r="AA118" s="2">
        <v>65425122</v>
      </c>
      <c r="AB118" s="2">
        <f t="shared" si="113"/>
        <v>5905.7820000000002</v>
      </c>
      <c r="AC118" s="2">
        <f t="shared" si="114"/>
        <v>3796.22</v>
      </c>
      <c r="AD118" s="2">
        <f t="shared" si="147"/>
        <v>333.8125</v>
      </c>
      <c r="AE118" s="2">
        <f t="shared" si="148"/>
        <v>75.5</v>
      </c>
      <c r="AF118" s="2">
        <f t="shared" si="149"/>
        <v>1775.7494999999999</v>
      </c>
      <c r="AG118" s="2">
        <f t="shared" si="115"/>
        <v>0</v>
      </c>
      <c r="AH118" s="2">
        <f t="shared" si="150"/>
        <v>152.94999999999999</v>
      </c>
      <c r="AI118" s="2">
        <f t="shared" si="151"/>
        <v>0</v>
      </c>
      <c r="AJ118" s="2">
        <f t="shared" si="116"/>
        <v>0</v>
      </c>
      <c r="AK118" s="2">
        <v>5607.4</v>
      </c>
      <c r="AL118" s="2">
        <v>3796.22</v>
      </c>
      <c r="AM118" s="2">
        <v>267.05</v>
      </c>
      <c r="AN118" s="2">
        <v>60.4</v>
      </c>
      <c r="AO118" s="2">
        <v>1544.13</v>
      </c>
      <c r="AP118" s="2">
        <v>0</v>
      </c>
      <c r="AQ118" s="2">
        <v>133</v>
      </c>
      <c r="AR118" s="2">
        <v>0</v>
      </c>
      <c r="AS118" s="2">
        <v>0</v>
      </c>
      <c r="AT118" s="2">
        <v>100</v>
      </c>
      <c r="AU118" s="2">
        <v>64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0</v>
      </c>
      <c r="BI118" s="2">
        <v>1</v>
      </c>
      <c r="BJ118" s="2" t="s">
        <v>241</v>
      </c>
      <c r="BK118" s="2"/>
      <c r="BL118" s="2"/>
      <c r="BM118" s="2">
        <v>115</v>
      </c>
      <c r="BN118" s="2">
        <v>0</v>
      </c>
      <c r="BO118" s="2" t="s">
        <v>3</v>
      </c>
      <c r="BP118" s="2">
        <v>0</v>
      </c>
      <c r="BQ118" s="2">
        <v>30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100</v>
      </c>
      <c r="CA118" s="2">
        <v>64</v>
      </c>
      <c r="CB118" s="2" t="s">
        <v>3</v>
      </c>
      <c r="CC118" s="2"/>
      <c r="CD118" s="2"/>
      <c r="CE118" s="2">
        <v>30</v>
      </c>
      <c r="CF118" s="2">
        <v>0</v>
      </c>
      <c r="CG118" s="2">
        <v>0</v>
      </c>
      <c r="CH118" s="2"/>
      <c r="CI118" s="2"/>
      <c r="CJ118" s="2"/>
      <c r="CK118" s="2"/>
      <c r="CL118" s="2"/>
      <c r="CM118" s="2">
        <v>0</v>
      </c>
      <c r="CN118" s="2" t="s">
        <v>85</v>
      </c>
      <c r="CO118" s="2">
        <v>0</v>
      </c>
      <c r="CP118" s="2">
        <f t="shared" si="117"/>
        <v>2775.71</v>
      </c>
      <c r="CQ118" s="2">
        <f t="shared" si="118"/>
        <v>3796.22</v>
      </c>
      <c r="CR118" s="2">
        <f t="shared" si="152"/>
        <v>333.81</v>
      </c>
      <c r="CS118" s="2">
        <f t="shared" si="119"/>
        <v>75.5</v>
      </c>
      <c r="CT118" s="2">
        <f t="shared" si="120"/>
        <v>1775.75</v>
      </c>
      <c r="CU118" s="2">
        <f t="shared" si="121"/>
        <v>0</v>
      </c>
      <c r="CV118" s="2">
        <f t="shared" si="122"/>
        <v>152.94999999999999</v>
      </c>
      <c r="CW118" s="2">
        <f t="shared" si="123"/>
        <v>0</v>
      </c>
      <c r="CX118" s="2">
        <f t="shared" si="124"/>
        <v>0</v>
      </c>
      <c r="CY118" s="2">
        <f>((S118*BZ118)/100)</f>
        <v>834.6</v>
      </c>
      <c r="CZ118" s="2">
        <f>((S118*CA118)/100)</f>
        <v>534.14400000000001</v>
      </c>
      <c r="DA118" s="2"/>
      <c r="DB118" s="2"/>
      <c r="DC118" s="2" t="s">
        <v>3</v>
      </c>
      <c r="DD118" s="2" t="s">
        <v>3</v>
      </c>
      <c r="DE118" s="2" t="s">
        <v>59</v>
      </c>
      <c r="DF118" s="2" t="s">
        <v>59</v>
      </c>
      <c r="DG118" s="2" t="s">
        <v>60</v>
      </c>
      <c r="DH118" s="2" t="s">
        <v>3</v>
      </c>
      <c r="DI118" s="2" t="s">
        <v>60</v>
      </c>
      <c r="DJ118" s="2" t="s">
        <v>59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1.0249999999999999</v>
      </c>
      <c r="DQ118" s="2">
        <v>1</v>
      </c>
      <c r="DR118" s="2"/>
      <c r="DS118" s="2"/>
      <c r="DT118" s="2"/>
      <c r="DU118" s="2">
        <v>1013</v>
      </c>
      <c r="DV118" s="2" t="s">
        <v>240</v>
      </c>
      <c r="DW118" s="2" t="s">
        <v>240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65096002</v>
      </c>
      <c r="EF118" s="2">
        <v>30</v>
      </c>
      <c r="EG118" s="2" t="s">
        <v>18</v>
      </c>
      <c r="EH118" s="2">
        <v>0</v>
      </c>
      <c r="EI118" s="2" t="s">
        <v>3</v>
      </c>
      <c r="EJ118" s="2">
        <v>1</v>
      </c>
      <c r="EK118" s="2">
        <v>115</v>
      </c>
      <c r="EL118" s="2" t="s">
        <v>242</v>
      </c>
      <c r="EM118" s="2" t="s">
        <v>243</v>
      </c>
      <c r="EN118" s="2"/>
      <c r="EO118" s="2" t="s">
        <v>86</v>
      </c>
      <c r="EP118" s="2"/>
      <c r="EQ118" s="2">
        <v>0</v>
      </c>
      <c r="ER118" s="2">
        <v>5607.4</v>
      </c>
      <c r="ES118" s="2">
        <v>3796.22</v>
      </c>
      <c r="ET118" s="2">
        <v>267.05</v>
      </c>
      <c r="EU118" s="2">
        <v>60.4</v>
      </c>
      <c r="EV118" s="2">
        <v>1544.13</v>
      </c>
      <c r="EW118" s="2">
        <v>133</v>
      </c>
      <c r="EX118" s="2">
        <v>0</v>
      </c>
      <c r="EY118" s="2">
        <v>0</v>
      </c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25"/>
        <v>0</v>
      </c>
      <c r="FS118" s="2">
        <v>0</v>
      </c>
      <c r="FT118" s="2"/>
      <c r="FU118" s="2"/>
      <c r="FV118" s="2"/>
      <c r="FW118" s="2"/>
      <c r="FX118" s="2">
        <v>100</v>
      </c>
      <c r="FY118" s="2">
        <v>64</v>
      </c>
      <c r="FZ118" s="2"/>
      <c r="GA118" s="2" t="s">
        <v>3</v>
      </c>
      <c r="GB118" s="2"/>
      <c r="GC118" s="2"/>
      <c r="GD118" s="2">
        <v>0</v>
      </c>
      <c r="GE118" s="2"/>
      <c r="GF118" s="2">
        <v>1134205682</v>
      </c>
      <c r="GG118" s="2">
        <v>2</v>
      </c>
      <c r="GH118" s="2">
        <v>1</v>
      </c>
      <c r="GI118" s="2">
        <v>-2</v>
      </c>
      <c r="GJ118" s="2">
        <v>0</v>
      </c>
      <c r="GK118" s="2">
        <f>ROUND(R118*(R12)/100,2)</f>
        <v>59.27</v>
      </c>
      <c r="GL118" s="2">
        <f t="shared" si="126"/>
        <v>0</v>
      </c>
      <c r="GM118" s="2">
        <f t="shared" si="142"/>
        <v>4203.72</v>
      </c>
      <c r="GN118" s="2">
        <f t="shared" si="143"/>
        <v>4203.72</v>
      </c>
      <c r="GO118" s="2">
        <f t="shared" si="144"/>
        <v>0</v>
      </c>
      <c r="GP118" s="2">
        <f t="shared" si="145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27"/>
        <v>0</v>
      </c>
      <c r="GW118" s="2">
        <v>1</v>
      </c>
      <c r="GX118" s="2">
        <f t="shared" si="128"/>
        <v>0</v>
      </c>
      <c r="GY118" s="2"/>
      <c r="GZ118" s="2"/>
      <c r="HA118" s="2">
        <v>0</v>
      </c>
      <c r="HB118" s="2">
        <v>0</v>
      </c>
      <c r="HC118" s="2">
        <f t="shared" si="129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3</v>
      </c>
      <c r="HO118" s="2" t="s">
        <v>3</v>
      </c>
      <c r="HP118" s="2" t="s">
        <v>3</v>
      </c>
      <c r="HQ118" s="2" t="s">
        <v>3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17</v>
      </c>
      <c r="B119">
        <v>1</v>
      </c>
      <c r="C119">
        <f>ROW(SmtRes!A280)</f>
        <v>280</v>
      </c>
      <c r="D119">
        <f>ROW(EtalonRes!A282)</f>
        <v>282</v>
      </c>
      <c r="E119" t="s">
        <v>237</v>
      </c>
      <c r="F119" t="s">
        <v>238</v>
      </c>
      <c r="G119" t="s">
        <v>239</v>
      </c>
      <c r="H119" t="s">
        <v>240</v>
      </c>
      <c r="I119">
        <f>ROUND(47/100,9)</f>
        <v>0.47</v>
      </c>
      <c r="J119">
        <v>0</v>
      </c>
      <c r="K119">
        <f>ROUND(47/100,9)</f>
        <v>0.47</v>
      </c>
      <c r="O119">
        <f t="shared" si="103"/>
        <v>66621.11</v>
      </c>
      <c r="P119">
        <f t="shared" si="104"/>
        <v>39770.26</v>
      </c>
      <c r="Q119">
        <f t="shared" si="146"/>
        <v>2016.56</v>
      </c>
      <c r="R119">
        <f t="shared" si="105"/>
        <v>1055.82</v>
      </c>
      <c r="S119">
        <f t="shared" si="106"/>
        <v>24834.29</v>
      </c>
      <c r="T119">
        <f t="shared" si="107"/>
        <v>0</v>
      </c>
      <c r="U119">
        <f t="shared" si="108"/>
        <v>73.683662499999983</v>
      </c>
      <c r="V119">
        <f t="shared" si="109"/>
        <v>0</v>
      </c>
      <c r="W119">
        <f t="shared" si="110"/>
        <v>0</v>
      </c>
      <c r="X119">
        <f t="shared" si="111"/>
        <v>20612.46</v>
      </c>
      <c r="Y119">
        <f t="shared" si="112"/>
        <v>10182.06</v>
      </c>
      <c r="AA119">
        <v>65425120</v>
      </c>
      <c r="AB119">
        <f t="shared" si="113"/>
        <v>5905.7820000000002</v>
      </c>
      <c r="AC119">
        <f t="shared" si="114"/>
        <v>3796.22</v>
      </c>
      <c r="AD119">
        <f t="shared" si="147"/>
        <v>333.8125</v>
      </c>
      <c r="AE119">
        <f t="shared" si="148"/>
        <v>75.5</v>
      </c>
      <c r="AF119">
        <f t="shared" si="149"/>
        <v>1775.7494999999999</v>
      </c>
      <c r="AG119">
        <f t="shared" si="115"/>
        <v>0</v>
      </c>
      <c r="AH119">
        <f t="shared" si="150"/>
        <v>152.94999999999999</v>
      </c>
      <c r="AI119">
        <f t="shared" si="151"/>
        <v>0</v>
      </c>
      <c r="AJ119">
        <f t="shared" si="116"/>
        <v>0</v>
      </c>
      <c r="AK119">
        <v>5607.4</v>
      </c>
      <c r="AL119">
        <v>3796.22</v>
      </c>
      <c r="AM119">
        <v>267.05</v>
      </c>
      <c r="AN119">
        <v>60.4</v>
      </c>
      <c r="AO119">
        <v>1544.13</v>
      </c>
      <c r="AP119">
        <v>0</v>
      </c>
      <c r="AQ119">
        <v>133</v>
      </c>
      <c r="AR119">
        <v>0</v>
      </c>
      <c r="AS119">
        <v>0</v>
      </c>
      <c r="AT119">
        <v>83</v>
      </c>
      <c r="AU119">
        <v>41</v>
      </c>
      <c r="AV119">
        <v>1.0249999999999999</v>
      </c>
      <c r="AW119">
        <v>1</v>
      </c>
      <c r="AZ119">
        <v>1</v>
      </c>
      <c r="BA119">
        <v>29.03</v>
      </c>
      <c r="BB119">
        <v>12.54</v>
      </c>
      <c r="BC119">
        <v>22.29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241</v>
      </c>
      <c r="BM119">
        <v>115</v>
      </c>
      <c r="BN119">
        <v>0</v>
      </c>
      <c r="BO119" t="s">
        <v>238</v>
      </c>
      <c r="BP119">
        <v>1</v>
      </c>
      <c r="BQ119">
        <v>30</v>
      </c>
      <c r="BR119">
        <v>0</v>
      </c>
      <c r="BS119">
        <v>29.03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83</v>
      </c>
      <c r="CA119">
        <v>41</v>
      </c>
      <c r="CB119" t="s">
        <v>3</v>
      </c>
      <c r="CE119">
        <v>30</v>
      </c>
      <c r="CF119">
        <v>0</v>
      </c>
      <c r="CG119">
        <v>0</v>
      </c>
      <c r="CM119">
        <v>0</v>
      </c>
      <c r="CN119" t="s">
        <v>85</v>
      </c>
      <c r="CO119">
        <v>0</v>
      </c>
      <c r="CP119">
        <f t="shared" si="117"/>
        <v>66621.11</v>
      </c>
      <c r="CQ119">
        <f t="shared" si="118"/>
        <v>84617.74</v>
      </c>
      <c r="CR119">
        <f t="shared" si="152"/>
        <v>4290.6899999999996</v>
      </c>
      <c r="CS119">
        <f t="shared" si="119"/>
        <v>2246.63</v>
      </c>
      <c r="CT119">
        <f t="shared" si="120"/>
        <v>52838.66</v>
      </c>
      <c r="CU119">
        <f t="shared" si="121"/>
        <v>0</v>
      </c>
      <c r="CV119">
        <f t="shared" si="122"/>
        <v>156.77374999999998</v>
      </c>
      <c r="CW119">
        <f t="shared" si="123"/>
        <v>0</v>
      </c>
      <c r="CX119">
        <f t="shared" si="124"/>
        <v>0</v>
      </c>
      <c r="CY119">
        <f>S119*(BZ119/100)</f>
        <v>20612.4607</v>
      </c>
      <c r="CZ119">
        <f>S119*(CA119/100)</f>
        <v>10182.0589</v>
      </c>
      <c r="DC119" t="s">
        <v>3</v>
      </c>
      <c r="DD119" t="s">
        <v>3</v>
      </c>
      <c r="DE119" t="s">
        <v>59</v>
      </c>
      <c r="DF119" t="s">
        <v>59</v>
      </c>
      <c r="DG119" t="s">
        <v>60</v>
      </c>
      <c r="DH119" t="s">
        <v>3</v>
      </c>
      <c r="DI119" t="s">
        <v>60</v>
      </c>
      <c r="DJ119" t="s">
        <v>59</v>
      </c>
      <c r="DK119" t="s">
        <v>3</v>
      </c>
      <c r="DL119" t="s">
        <v>3</v>
      </c>
      <c r="DM119" t="s">
        <v>3</v>
      </c>
      <c r="DN119">
        <v>100</v>
      </c>
      <c r="DO119">
        <v>64</v>
      </c>
      <c r="DP119">
        <v>1.0249999999999999</v>
      </c>
      <c r="DQ119">
        <v>1</v>
      </c>
      <c r="DU119">
        <v>1013</v>
      </c>
      <c r="DV119" t="s">
        <v>240</v>
      </c>
      <c r="DW119" t="s">
        <v>240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65096002</v>
      </c>
      <c r="EF119">
        <v>30</v>
      </c>
      <c r="EG119" t="s">
        <v>18</v>
      </c>
      <c r="EH119">
        <v>0</v>
      </c>
      <c r="EI119" t="s">
        <v>3</v>
      </c>
      <c r="EJ119">
        <v>1</v>
      </c>
      <c r="EK119">
        <v>115</v>
      </c>
      <c r="EL119" t="s">
        <v>242</v>
      </c>
      <c r="EM119" t="s">
        <v>243</v>
      </c>
      <c r="EO119" t="s">
        <v>86</v>
      </c>
      <c r="EQ119">
        <v>0</v>
      </c>
      <c r="ER119">
        <v>5607.4</v>
      </c>
      <c r="ES119">
        <v>3796.22</v>
      </c>
      <c r="ET119">
        <v>267.05</v>
      </c>
      <c r="EU119">
        <v>60.4</v>
      </c>
      <c r="EV119">
        <v>1544.13</v>
      </c>
      <c r="EW119">
        <v>133</v>
      </c>
      <c r="EX119">
        <v>0</v>
      </c>
      <c r="EY119">
        <v>0</v>
      </c>
      <c r="FQ119">
        <v>0</v>
      </c>
      <c r="FR119">
        <f t="shared" si="125"/>
        <v>0</v>
      </c>
      <c r="FS119">
        <v>0</v>
      </c>
      <c r="FX119">
        <v>100</v>
      </c>
      <c r="FY119">
        <v>64</v>
      </c>
      <c r="GA119" t="s">
        <v>3</v>
      </c>
      <c r="GD119">
        <v>0</v>
      </c>
      <c r="GF119">
        <v>1134205682</v>
      </c>
      <c r="GG119">
        <v>2</v>
      </c>
      <c r="GH119">
        <v>1</v>
      </c>
      <c r="GI119">
        <v>2</v>
      </c>
      <c r="GJ119">
        <v>0</v>
      </c>
      <c r="GK119">
        <f>ROUND(R119*(S12)/100,2)</f>
        <v>1689.31</v>
      </c>
      <c r="GL119">
        <f t="shared" si="126"/>
        <v>0</v>
      </c>
      <c r="GM119">
        <f t="shared" si="142"/>
        <v>99104.94</v>
      </c>
      <c r="GN119">
        <f t="shared" si="143"/>
        <v>99104.94</v>
      </c>
      <c r="GO119">
        <f t="shared" si="144"/>
        <v>0</v>
      </c>
      <c r="GP119">
        <f t="shared" si="145"/>
        <v>0</v>
      </c>
      <c r="GR119">
        <v>0</v>
      </c>
      <c r="GS119">
        <v>3</v>
      </c>
      <c r="GT119">
        <v>0</v>
      </c>
      <c r="GU119" t="s">
        <v>3</v>
      </c>
      <c r="GV119">
        <f t="shared" si="127"/>
        <v>0</v>
      </c>
      <c r="GW119">
        <v>1</v>
      </c>
      <c r="GX119">
        <f t="shared" si="128"/>
        <v>0</v>
      </c>
      <c r="HA119">
        <v>0</v>
      </c>
      <c r="HB119">
        <v>0</v>
      </c>
      <c r="HC119">
        <f t="shared" si="129"/>
        <v>0</v>
      </c>
      <c r="HE119" t="s">
        <v>3</v>
      </c>
      <c r="HF119" t="s">
        <v>3</v>
      </c>
      <c r="HM119" t="s">
        <v>3</v>
      </c>
      <c r="HN119" t="s">
        <v>3</v>
      </c>
      <c r="HO119" t="s">
        <v>3</v>
      </c>
      <c r="HP119" t="s">
        <v>3</v>
      </c>
      <c r="HQ119" t="s">
        <v>3</v>
      </c>
      <c r="IK119">
        <v>0</v>
      </c>
    </row>
    <row r="120" spans="1:255" x14ac:dyDescent="0.2">
      <c r="A120" s="2">
        <v>18</v>
      </c>
      <c r="B120" s="2">
        <v>1</v>
      </c>
      <c r="C120" s="2">
        <v>268</v>
      </c>
      <c r="D120" s="2"/>
      <c r="E120" s="2" t="s">
        <v>244</v>
      </c>
      <c r="F120" s="2" t="s">
        <v>245</v>
      </c>
      <c r="G120" s="2" t="s">
        <v>246</v>
      </c>
      <c r="H120" s="2" t="s">
        <v>210</v>
      </c>
      <c r="I120" s="2">
        <f>I118*J120</f>
        <v>50.76</v>
      </c>
      <c r="J120" s="2">
        <v>108</v>
      </c>
      <c r="K120" s="2">
        <v>108</v>
      </c>
      <c r="L120" s="2"/>
      <c r="M120" s="2"/>
      <c r="N120" s="2"/>
      <c r="O120" s="2">
        <f t="shared" ref="O120:O151" si="153">ROUND(CP120,2)</f>
        <v>1444.63</v>
      </c>
      <c r="P120" s="2">
        <f t="shared" ref="P120:P151" si="154">ROUND((ROUND((AC120*AW120*I120),2)*BC120),2)</f>
        <v>1444.63</v>
      </c>
      <c r="Q120" s="2">
        <f t="shared" ref="Q120:Q127" si="155">(ROUND((ROUND(((ET120)*AV120*I120),2)*BB120),2)+ROUND((ROUND(((AE120-(EU120))*AV120*I120),2)*BS120),2))</f>
        <v>0</v>
      </c>
      <c r="R120" s="2">
        <f t="shared" ref="R120:R151" si="156">ROUND((ROUND((AE120*AV120*I120),2)*BS120),2)</f>
        <v>0</v>
      </c>
      <c r="S120" s="2">
        <f t="shared" ref="S120:S151" si="157">ROUND((ROUND((AF120*AV120*I120),2)*BA120),2)</f>
        <v>0</v>
      </c>
      <c r="T120" s="2">
        <f t="shared" ref="T120:T151" si="158">ROUND(CU120*I120,2)</f>
        <v>0</v>
      </c>
      <c r="U120" s="2">
        <f t="shared" ref="U120:U151" si="159">CV120*I120</f>
        <v>0</v>
      </c>
      <c r="V120" s="2">
        <f t="shared" ref="V120:V151" si="160">CW120*I120</f>
        <v>0</v>
      </c>
      <c r="W120" s="2">
        <f t="shared" ref="W120:W151" si="161">ROUND(CX120*I120,2)</f>
        <v>0</v>
      </c>
      <c r="X120" s="2">
        <f t="shared" ref="X120:X151" si="162">ROUND(CY120,2)</f>
        <v>0</v>
      </c>
      <c r="Y120" s="2">
        <f t="shared" ref="Y120:Y151" si="163">ROUND(CZ120,2)</f>
        <v>0</v>
      </c>
      <c r="Z120" s="2"/>
      <c r="AA120" s="2">
        <v>65425122</v>
      </c>
      <c r="AB120" s="2">
        <f t="shared" ref="AB120:AB151" si="164">ROUND((AC120+AD120+AF120),6)</f>
        <v>28.46</v>
      </c>
      <c r="AC120" s="2">
        <f t="shared" ref="AC120:AC151" si="165">ROUND((ES120),6)</f>
        <v>28.46</v>
      </c>
      <c r="AD120" s="2">
        <f t="shared" ref="AD120:AD127" si="166">ROUND((((ET120)-(EU120))+AE120),6)</f>
        <v>0</v>
      </c>
      <c r="AE120" s="2">
        <f t="shared" ref="AE120:AF127" si="167">ROUND((EU120),6)</f>
        <v>0</v>
      </c>
      <c r="AF120" s="2">
        <f t="shared" si="167"/>
        <v>0</v>
      </c>
      <c r="AG120" s="2">
        <f t="shared" ref="AG120:AG151" si="168">ROUND((AP120),6)</f>
        <v>0</v>
      </c>
      <c r="AH120" s="2">
        <f t="shared" ref="AH120:AI127" si="169">(EW120)</f>
        <v>0</v>
      </c>
      <c r="AI120" s="2">
        <f t="shared" si="169"/>
        <v>0</v>
      </c>
      <c r="AJ120" s="2">
        <f t="shared" ref="AJ120:AJ151" si="170">(AS120)</f>
        <v>0</v>
      </c>
      <c r="AK120" s="2">
        <v>28.46</v>
      </c>
      <c r="AL120" s="2">
        <v>28.46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100</v>
      </c>
      <c r="AU120" s="2">
        <v>64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3</v>
      </c>
      <c r="BI120" s="2">
        <v>1</v>
      </c>
      <c r="BJ120" s="2" t="s">
        <v>247</v>
      </c>
      <c r="BK120" s="2"/>
      <c r="BL120" s="2"/>
      <c r="BM120" s="2">
        <v>115</v>
      </c>
      <c r="BN120" s="2">
        <v>0</v>
      </c>
      <c r="BO120" s="2" t="s">
        <v>3</v>
      </c>
      <c r="BP120" s="2">
        <v>0</v>
      </c>
      <c r="BQ120" s="2">
        <v>30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100</v>
      </c>
      <c r="CA120" s="2">
        <v>64</v>
      </c>
      <c r="CB120" s="2" t="s">
        <v>3</v>
      </c>
      <c r="CC120" s="2"/>
      <c r="CD120" s="2"/>
      <c r="CE120" s="2">
        <v>30</v>
      </c>
      <c r="CF120" s="2">
        <v>0</v>
      </c>
      <c r="CG120" s="2">
        <v>0</v>
      </c>
      <c r="CH120" s="2"/>
      <c r="CI120" s="2"/>
      <c r="CJ120" s="2"/>
      <c r="CK120" s="2"/>
      <c r="CL120" s="2"/>
      <c r="CM120" s="2">
        <v>0</v>
      </c>
      <c r="CN120" s="2" t="s">
        <v>3</v>
      </c>
      <c r="CO120" s="2">
        <v>0</v>
      </c>
      <c r="CP120" s="2">
        <f t="shared" ref="CP120:CP151" si="171">(P120+Q120+S120)</f>
        <v>1444.63</v>
      </c>
      <c r="CQ120" s="2">
        <f t="shared" ref="CQ120:CQ151" si="172">ROUND((ROUND((AC120*AW120*1),2)*BC120),2)</f>
        <v>28.46</v>
      </c>
      <c r="CR120" s="2">
        <f t="shared" ref="CR120:CR127" si="173">(ROUND((ROUND(((ET120)*AV120*1),2)*BB120),2)+ROUND((ROUND(((AE120-(EU120))*AV120*1),2)*BS120),2))</f>
        <v>0</v>
      </c>
      <c r="CS120" s="2">
        <f t="shared" ref="CS120:CS151" si="174">ROUND((ROUND((AE120*AV120*1),2)*BS120),2)</f>
        <v>0</v>
      </c>
      <c r="CT120" s="2">
        <f t="shared" ref="CT120:CT151" si="175">ROUND((ROUND((AF120*AV120*1),2)*BA120),2)</f>
        <v>0</v>
      </c>
      <c r="CU120" s="2">
        <f t="shared" ref="CU120:CU151" si="176">AG120</f>
        <v>0</v>
      </c>
      <c r="CV120" s="2">
        <f t="shared" ref="CV120:CV151" si="177">(AH120*AV120)</f>
        <v>0</v>
      </c>
      <c r="CW120" s="2">
        <f t="shared" ref="CW120:CW151" si="178">AI120</f>
        <v>0</v>
      </c>
      <c r="CX120" s="2">
        <f t="shared" ref="CX120:CX151" si="179">AJ120</f>
        <v>0</v>
      </c>
      <c r="CY120" s="2">
        <f>((S120*BZ120)/100)</f>
        <v>0</v>
      </c>
      <c r="CZ120" s="2">
        <f>((S120*CA120)/100)</f>
        <v>0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1.0249999999999999</v>
      </c>
      <c r="DQ120" s="2">
        <v>1</v>
      </c>
      <c r="DR120" s="2"/>
      <c r="DS120" s="2"/>
      <c r="DT120" s="2"/>
      <c r="DU120" s="2">
        <v>1005</v>
      </c>
      <c r="DV120" s="2" t="s">
        <v>210</v>
      </c>
      <c r="DW120" s="2" t="s">
        <v>210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65096002</v>
      </c>
      <c r="EF120" s="2">
        <v>30</v>
      </c>
      <c r="EG120" s="2" t="s">
        <v>18</v>
      </c>
      <c r="EH120" s="2">
        <v>0</v>
      </c>
      <c r="EI120" s="2" t="s">
        <v>3</v>
      </c>
      <c r="EJ120" s="2">
        <v>1</v>
      </c>
      <c r="EK120" s="2">
        <v>115</v>
      </c>
      <c r="EL120" s="2" t="s">
        <v>242</v>
      </c>
      <c r="EM120" s="2" t="s">
        <v>243</v>
      </c>
      <c r="EN120" s="2"/>
      <c r="EO120" s="2" t="s">
        <v>3</v>
      </c>
      <c r="EP120" s="2"/>
      <c r="EQ120" s="2">
        <v>0</v>
      </c>
      <c r="ER120" s="2">
        <v>28.46</v>
      </c>
      <c r="ES120" s="2">
        <v>28.46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ref="FR120:FR151" si="180">ROUND(IF(AND(BH120=3,BI120=3),P120,0),2)</f>
        <v>0</v>
      </c>
      <c r="FS120" s="2">
        <v>0</v>
      </c>
      <c r="FT120" s="2"/>
      <c r="FU120" s="2"/>
      <c r="FV120" s="2"/>
      <c r="FW120" s="2"/>
      <c r="FX120" s="2">
        <v>100</v>
      </c>
      <c r="FY120" s="2">
        <v>64</v>
      </c>
      <c r="FZ120" s="2"/>
      <c r="GA120" s="2" t="s">
        <v>3</v>
      </c>
      <c r="GB120" s="2"/>
      <c r="GC120" s="2"/>
      <c r="GD120" s="2">
        <v>0</v>
      </c>
      <c r="GE120" s="2"/>
      <c r="GF120" s="2">
        <v>-1388015114</v>
      </c>
      <c r="GG120" s="2">
        <v>2</v>
      </c>
      <c r="GH120" s="2">
        <v>1</v>
      </c>
      <c r="GI120" s="2">
        <v>-2</v>
      </c>
      <c r="GJ120" s="2">
        <v>0</v>
      </c>
      <c r="GK120" s="2">
        <f>ROUND(R120*(R12)/100,2)</f>
        <v>0</v>
      </c>
      <c r="GL120" s="2">
        <f t="shared" ref="GL120:GL151" si="181">ROUND(IF(AND(BH120=3,BI120=3,FS120&lt;&gt;0),P120,0),2)</f>
        <v>0</v>
      </c>
      <c r="GM120" s="2">
        <f t="shared" si="142"/>
        <v>1444.63</v>
      </c>
      <c r="GN120" s="2">
        <f t="shared" si="143"/>
        <v>1444.63</v>
      </c>
      <c r="GO120" s="2">
        <f t="shared" si="144"/>
        <v>0</v>
      </c>
      <c r="GP120" s="2">
        <f t="shared" si="145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ref="GV120:GV151" si="182">ROUND((GT120),6)</f>
        <v>0</v>
      </c>
      <c r="GW120" s="2">
        <v>1</v>
      </c>
      <c r="GX120" s="2">
        <f t="shared" ref="GX120:GX151" si="183">ROUND(HC120*I120,2)</f>
        <v>0</v>
      </c>
      <c r="GY120" s="2"/>
      <c r="GZ120" s="2"/>
      <c r="HA120" s="2">
        <v>0</v>
      </c>
      <c r="HB120" s="2">
        <v>0</v>
      </c>
      <c r="HC120" s="2">
        <f t="shared" ref="HC120:HC151" si="184">GV120*GW120</f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3</v>
      </c>
      <c r="HO120" s="2" t="s">
        <v>3</v>
      </c>
      <c r="HP120" s="2" t="s">
        <v>3</v>
      </c>
      <c r="HQ120" s="2" t="s">
        <v>3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18</v>
      </c>
      <c r="B121">
        <v>1</v>
      </c>
      <c r="C121">
        <v>277</v>
      </c>
      <c r="E121" t="s">
        <v>244</v>
      </c>
      <c r="F121" t="s">
        <v>245</v>
      </c>
      <c r="G121" t="s">
        <v>246</v>
      </c>
      <c r="H121" t="s">
        <v>210</v>
      </c>
      <c r="I121">
        <f>I119*J121</f>
        <v>50.76</v>
      </c>
      <c r="J121">
        <v>108</v>
      </c>
      <c r="K121">
        <v>108</v>
      </c>
      <c r="O121">
        <f t="shared" si="153"/>
        <v>41403.1</v>
      </c>
      <c r="P121">
        <f t="shared" si="154"/>
        <v>41403.1</v>
      </c>
      <c r="Q121">
        <f t="shared" si="155"/>
        <v>0</v>
      </c>
      <c r="R121">
        <f t="shared" si="156"/>
        <v>0</v>
      </c>
      <c r="S121">
        <f t="shared" si="157"/>
        <v>0</v>
      </c>
      <c r="T121">
        <f t="shared" si="158"/>
        <v>0</v>
      </c>
      <c r="U121">
        <f t="shared" si="159"/>
        <v>0</v>
      </c>
      <c r="V121">
        <f t="shared" si="160"/>
        <v>0</v>
      </c>
      <c r="W121">
        <f t="shared" si="161"/>
        <v>0</v>
      </c>
      <c r="X121">
        <f t="shared" si="162"/>
        <v>0</v>
      </c>
      <c r="Y121">
        <f t="shared" si="163"/>
        <v>0</v>
      </c>
      <c r="AA121">
        <v>65425120</v>
      </c>
      <c r="AB121">
        <f t="shared" si="164"/>
        <v>28.46</v>
      </c>
      <c r="AC121">
        <f t="shared" si="165"/>
        <v>28.46</v>
      </c>
      <c r="AD121">
        <f t="shared" si="166"/>
        <v>0</v>
      </c>
      <c r="AE121">
        <f t="shared" si="167"/>
        <v>0</v>
      </c>
      <c r="AF121">
        <f t="shared" si="167"/>
        <v>0</v>
      </c>
      <c r="AG121">
        <f t="shared" si="168"/>
        <v>0</v>
      </c>
      <c r="AH121">
        <f t="shared" si="169"/>
        <v>0</v>
      </c>
      <c r="AI121">
        <f t="shared" si="169"/>
        <v>0</v>
      </c>
      <c r="AJ121">
        <f t="shared" si="170"/>
        <v>0</v>
      </c>
      <c r="AK121">
        <v>28.46</v>
      </c>
      <c r="AL121">
        <v>28.46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28.66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247</v>
      </c>
      <c r="BM121">
        <v>115</v>
      </c>
      <c r="BN121">
        <v>0</v>
      </c>
      <c r="BO121" t="s">
        <v>245</v>
      </c>
      <c r="BP121">
        <v>1</v>
      </c>
      <c r="BQ121">
        <v>30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0</v>
      </c>
      <c r="CA121">
        <v>0</v>
      </c>
      <c r="CB121" t="s">
        <v>3</v>
      </c>
      <c r="CE121">
        <v>30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>
        <f t="shared" si="171"/>
        <v>41403.1</v>
      </c>
      <c r="CQ121">
        <f t="shared" si="172"/>
        <v>815.66</v>
      </c>
      <c r="CR121">
        <f t="shared" si="173"/>
        <v>0</v>
      </c>
      <c r="CS121">
        <f t="shared" si="174"/>
        <v>0</v>
      </c>
      <c r="CT121">
        <f t="shared" si="175"/>
        <v>0</v>
      </c>
      <c r="CU121">
        <f t="shared" si="176"/>
        <v>0</v>
      </c>
      <c r="CV121">
        <f t="shared" si="177"/>
        <v>0</v>
      </c>
      <c r="CW121">
        <f t="shared" si="178"/>
        <v>0</v>
      </c>
      <c r="CX121">
        <f t="shared" si="179"/>
        <v>0</v>
      </c>
      <c r="CY121">
        <f>S121*(BZ121/100)</f>
        <v>0</v>
      </c>
      <c r="CZ121">
        <f>S121*(CA121/100)</f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100</v>
      </c>
      <c r="DO121">
        <v>64</v>
      </c>
      <c r="DP121">
        <v>1.0249999999999999</v>
      </c>
      <c r="DQ121">
        <v>1</v>
      </c>
      <c r="DU121">
        <v>1005</v>
      </c>
      <c r="DV121" t="s">
        <v>210</v>
      </c>
      <c r="DW121" t="s">
        <v>210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65096002</v>
      </c>
      <c r="EF121">
        <v>30</v>
      </c>
      <c r="EG121" t="s">
        <v>18</v>
      </c>
      <c r="EH121">
        <v>0</v>
      </c>
      <c r="EI121" t="s">
        <v>3</v>
      </c>
      <c r="EJ121">
        <v>1</v>
      </c>
      <c r="EK121">
        <v>115</v>
      </c>
      <c r="EL121" t="s">
        <v>242</v>
      </c>
      <c r="EM121" t="s">
        <v>243</v>
      </c>
      <c r="EO121" t="s">
        <v>3</v>
      </c>
      <c r="EQ121">
        <v>0</v>
      </c>
      <c r="ER121">
        <v>28.46</v>
      </c>
      <c r="ES121">
        <v>28.46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f t="shared" si="180"/>
        <v>0</v>
      </c>
      <c r="FS121">
        <v>0</v>
      </c>
      <c r="FX121">
        <v>100</v>
      </c>
      <c r="FY121">
        <v>64</v>
      </c>
      <c r="GA121" t="s">
        <v>3</v>
      </c>
      <c r="GD121">
        <v>0</v>
      </c>
      <c r="GF121">
        <v>-1388015114</v>
      </c>
      <c r="GG121">
        <v>2</v>
      </c>
      <c r="GH121">
        <v>1</v>
      </c>
      <c r="GI121">
        <v>2</v>
      </c>
      <c r="GJ121">
        <v>0</v>
      </c>
      <c r="GK121">
        <f>ROUND(R121*(S12)/100,2)</f>
        <v>0</v>
      </c>
      <c r="GL121">
        <f t="shared" si="181"/>
        <v>0</v>
      </c>
      <c r="GM121">
        <f t="shared" si="142"/>
        <v>41403.1</v>
      </c>
      <c r="GN121">
        <f t="shared" si="143"/>
        <v>41403.1</v>
      </c>
      <c r="GO121">
        <f t="shared" si="144"/>
        <v>0</v>
      </c>
      <c r="GP121">
        <f t="shared" si="145"/>
        <v>0</v>
      </c>
      <c r="GR121">
        <v>0</v>
      </c>
      <c r="GS121">
        <v>3</v>
      </c>
      <c r="GT121">
        <v>0</v>
      </c>
      <c r="GU121" t="s">
        <v>3</v>
      </c>
      <c r="GV121">
        <f t="shared" si="182"/>
        <v>0</v>
      </c>
      <c r="GW121">
        <v>1</v>
      </c>
      <c r="GX121">
        <f t="shared" si="183"/>
        <v>0</v>
      </c>
      <c r="HA121">
        <v>0</v>
      </c>
      <c r="HB121">
        <v>0</v>
      </c>
      <c r="HC121">
        <f t="shared" si="184"/>
        <v>0</v>
      </c>
      <c r="HE121" t="s">
        <v>3</v>
      </c>
      <c r="HF121" t="s">
        <v>3</v>
      </c>
      <c r="HM121" t="s">
        <v>3</v>
      </c>
      <c r="HN121" t="s">
        <v>3</v>
      </c>
      <c r="HO121" t="s">
        <v>3</v>
      </c>
      <c r="HP121" t="s">
        <v>3</v>
      </c>
      <c r="HQ121" t="s">
        <v>3</v>
      </c>
      <c r="IK121">
        <v>0</v>
      </c>
    </row>
    <row r="122" spans="1:255" x14ac:dyDescent="0.2">
      <c r="A122" s="2">
        <v>18</v>
      </c>
      <c r="B122" s="2">
        <v>1</v>
      </c>
      <c r="C122" s="2">
        <v>266</v>
      </c>
      <c r="D122" s="2"/>
      <c r="E122" s="2" t="s">
        <v>248</v>
      </c>
      <c r="F122" s="2" t="s">
        <v>249</v>
      </c>
      <c r="G122" s="2" t="s">
        <v>250</v>
      </c>
      <c r="H122" s="2" t="s">
        <v>106</v>
      </c>
      <c r="I122" s="2">
        <f>I118*J122</f>
        <v>8.5671999999999998E-2</v>
      </c>
      <c r="J122" s="2">
        <v>0.1822808510638298</v>
      </c>
      <c r="K122" s="2">
        <v>0.18228</v>
      </c>
      <c r="L122" s="2"/>
      <c r="M122" s="2"/>
      <c r="N122" s="2"/>
      <c r="O122" s="2">
        <f t="shared" si="153"/>
        <v>0.61</v>
      </c>
      <c r="P122" s="2">
        <f t="shared" si="154"/>
        <v>0.61</v>
      </c>
      <c r="Q122" s="2">
        <f t="shared" si="155"/>
        <v>0</v>
      </c>
      <c r="R122" s="2">
        <f t="shared" si="156"/>
        <v>0</v>
      </c>
      <c r="S122" s="2">
        <f t="shared" si="157"/>
        <v>0</v>
      </c>
      <c r="T122" s="2">
        <f t="shared" si="158"/>
        <v>0</v>
      </c>
      <c r="U122" s="2">
        <f t="shared" si="159"/>
        <v>0</v>
      </c>
      <c r="V122" s="2">
        <f t="shared" si="160"/>
        <v>0</v>
      </c>
      <c r="W122" s="2">
        <f t="shared" si="161"/>
        <v>0</v>
      </c>
      <c r="X122" s="2">
        <f t="shared" si="162"/>
        <v>0</v>
      </c>
      <c r="Y122" s="2">
        <f t="shared" si="163"/>
        <v>0</v>
      </c>
      <c r="Z122" s="2"/>
      <c r="AA122" s="2">
        <v>65425122</v>
      </c>
      <c r="AB122" s="2">
        <f t="shared" si="164"/>
        <v>7.07</v>
      </c>
      <c r="AC122" s="2">
        <f t="shared" si="165"/>
        <v>7.07</v>
      </c>
      <c r="AD122" s="2">
        <f t="shared" si="166"/>
        <v>0</v>
      </c>
      <c r="AE122" s="2">
        <f t="shared" si="167"/>
        <v>0</v>
      </c>
      <c r="AF122" s="2">
        <f t="shared" si="167"/>
        <v>0</v>
      </c>
      <c r="AG122" s="2">
        <f t="shared" si="168"/>
        <v>0</v>
      </c>
      <c r="AH122" s="2">
        <f t="shared" si="169"/>
        <v>0</v>
      </c>
      <c r="AI122" s="2">
        <f t="shared" si="169"/>
        <v>0</v>
      </c>
      <c r="AJ122" s="2">
        <f t="shared" si="170"/>
        <v>0</v>
      </c>
      <c r="AK122" s="2">
        <v>7.07</v>
      </c>
      <c r="AL122" s="2">
        <v>7.07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100</v>
      </c>
      <c r="AU122" s="2">
        <v>64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251</v>
      </c>
      <c r="BK122" s="2"/>
      <c r="BL122" s="2"/>
      <c r="BM122" s="2">
        <v>115</v>
      </c>
      <c r="BN122" s="2">
        <v>0</v>
      </c>
      <c r="BO122" s="2" t="s">
        <v>3</v>
      </c>
      <c r="BP122" s="2">
        <v>0</v>
      </c>
      <c r="BQ122" s="2">
        <v>30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100</v>
      </c>
      <c r="CA122" s="2">
        <v>64</v>
      </c>
      <c r="CB122" s="2" t="s">
        <v>3</v>
      </c>
      <c r="CC122" s="2"/>
      <c r="CD122" s="2"/>
      <c r="CE122" s="2">
        <v>30</v>
      </c>
      <c r="CF122" s="2">
        <v>0</v>
      </c>
      <c r="CG122" s="2">
        <v>0</v>
      </c>
      <c r="CH122" s="2"/>
      <c r="CI122" s="2"/>
      <c r="CJ122" s="2"/>
      <c r="CK122" s="2"/>
      <c r="CL122" s="2"/>
      <c r="CM122" s="2">
        <v>0</v>
      </c>
      <c r="CN122" s="2" t="s">
        <v>3</v>
      </c>
      <c r="CO122" s="2">
        <v>0</v>
      </c>
      <c r="CP122" s="2">
        <f t="shared" si="171"/>
        <v>0.61</v>
      </c>
      <c r="CQ122" s="2">
        <f t="shared" si="172"/>
        <v>7.07</v>
      </c>
      <c r="CR122" s="2">
        <f t="shared" si="173"/>
        <v>0</v>
      </c>
      <c r="CS122" s="2">
        <f t="shared" si="174"/>
        <v>0</v>
      </c>
      <c r="CT122" s="2">
        <f t="shared" si="175"/>
        <v>0</v>
      </c>
      <c r="CU122" s="2">
        <f t="shared" si="176"/>
        <v>0</v>
      </c>
      <c r="CV122" s="2">
        <f t="shared" si="177"/>
        <v>0</v>
      </c>
      <c r="CW122" s="2">
        <f t="shared" si="178"/>
        <v>0</v>
      </c>
      <c r="CX122" s="2">
        <f t="shared" si="179"/>
        <v>0</v>
      </c>
      <c r="CY122" s="2">
        <f>((S122*BZ122)/100)</f>
        <v>0</v>
      </c>
      <c r="CZ122" s="2">
        <f>((S122*CA122)/100)</f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1.0249999999999999</v>
      </c>
      <c r="DQ122" s="2">
        <v>1</v>
      </c>
      <c r="DR122" s="2"/>
      <c r="DS122" s="2"/>
      <c r="DT122" s="2"/>
      <c r="DU122" s="2">
        <v>1007</v>
      </c>
      <c r="DV122" s="2" t="s">
        <v>106</v>
      </c>
      <c r="DW122" s="2" t="s">
        <v>106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65096002</v>
      </c>
      <c r="EF122" s="2">
        <v>30</v>
      </c>
      <c r="EG122" s="2" t="s">
        <v>18</v>
      </c>
      <c r="EH122" s="2">
        <v>0</v>
      </c>
      <c r="EI122" s="2" t="s">
        <v>3</v>
      </c>
      <c r="EJ122" s="2">
        <v>1</v>
      </c>
      <c r="EK122" s="2">
        <v>115</v>
      </c>
      <c r="EL122" s="2" t="s">
        <v>242</v>
      </c>
      <c r="EM122" s="2" t="s">
        <v>243</v>
      </c>
      <c r="EN122" s="2"/>
      <c r="EO122" s="2" t="s">
        <v>3</v>
      </c>
      <c r="EP122" s="2"/>
      <c r="EQ122" s="2">
        <v>0</v>
      </c>
      <c r="ER122" s="2">
        <v>7.07</v>
      </c>
      <c r="ES122" s="2">
        <v>7.07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80"/>
        <v>0</v>
      </c>
      <c r="FS122" s="2">
        <v>0</v>
      </c>
      <c r="FT122" s="2"/>
      <c r="FU122" s="2"/>
      <c r="FV122" s="2"/>
      <c r="FW122" s="2"/>
      <c r="FX122" s="2">
        <v>100</v>
      </c>
      <c r="FY122" s="2">
        <v>64</v>
      </c>
      <c r="FZ122" s="2"/>
      <c r="GA122" s="2" t="s">
        <v>3</v>
      </c>
      <c r="GB122" s="2"/>
      <c r="GC122" s="2"/>
      <c r="GD122" s="2">
        <v>0</v>
      </c>
      <c r="GE122" s="2"/>
      <c r="GF122" s="2">
        <v>-862991314</v>
      </c>
      <c r="GG122" s="2">
        <v>2</v>
      </c>
      <c r="GH122" s="2">
        <v>1</v>
      </c>
      <c r="GI122" s="2">
        <v>-2</v>
      </c>
      <c r="GJ122" s="2">
        <v>0</v>
      </c>
      <c r="GK122" s="2">
        <f>ROUND(R122*(R12)/100,2)</f>
        <v>0</v>
      </c>
      <c r="GL122" s="2">
        <f t="shared" si="181"/>
        <v>0</v>
      </c>
      <c r="GM122" s="2">
        <f t="shared" si="142"/>
        <v>0.61</v>
      </c>
      <c r="GN122" s="2">
        <f t="shared" si="143"/>
        <v>0.61</v>
      </c>
      <c r="GO122" s="2">
        <f t="shared" si="144"/>
        <v>0</v>
      </c>
      <c r="GP122" s="2">
        <f t="shared" si="145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82"/>
        <v>0</v>
      </c>
      <c r="GW122" s="2">
        <v>1</v>
      </c>
      <c r="GX122" s="2">
        <f t="shared" si="183"/>
        <v>0</v>
      </c>
      <c r="GY122" s="2"/>
      <c r="GZ122" s="2"/>
      <c r="HA122" s="2">
        <v>0</v>
      </c>
      <c r="HB122" s="2">
        <v>0</v>
      </c>
      <c r="HC122" s="2">
        <f t="shared" si="184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3</v>
      </c>
      <c r="HO122" s="2" t="s">
        <v>3</v>
      </c>
      <c r="HP122" s="2" t="s">
        <v>3</v>
      </c>
      <c r="HQ122" s="2" t="s">
        <v>3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18</v>
      </c>
      <c r="B123">
        <v>1</v>
      </c>
      <c r="C123">
        <v>275</v>
      </c>
      <c r="E123" t="s">
        <v>248</v>
      </c>
      <c r="F123" t="s">
        <v>249</v>
      </c>
      <c r="G123" t="s">
        <v>250</v>
      </c>
      <c r="H123" t="s">
        <v>106</v>
      </c>
      <c r="I123">
        <f>I119*J123</f>
        <v>8.5671999999999998E-2</v>
      </c>
      <c r="J123">
        <v>0.1822808510638298</v>
      </c>
      <c r="K123">
        <v>0.18228</v>
      </c>
      <c r="O123">
        <f t="shared" si="153"/>
        <v>3.66</v>
      </c>
      <c r="P123">
        <f t="shared" si="154"/>
        <v>3.66</v>
      </c>
      <c r="Q123">
        <f t="shared" si="155"/>
        <v>0</v>
      </c>
      <c r="R123">
        <f t="shared" si="156"/>
        <v>0</v>
      </c>
      <c r="S123">
        <f t="shared" si="157"/>
        <v>0</v>
      </c>
      <c r="T123">
        <f t="shared" si="158"/>
        <v>0</v>
      </c>
      <c r="U123">
        <f t="shared" si="159"/>
        <v>0</v>
      </c>
      <c r="V123">
        <f t="shared" si="160"/>
        <v>0</v>
      </c>
      <c r="W123">
        <f t="shared" si="161"/>
        <v>0</v>
      </c>
      <c r="X123">
        <f t="shared" si="162"/>
        <v>0</v>
      </c>
      <c r="Y123">
        <f t="shared" si="163"/>
        <v>0</v>
      </c>
      <c r="AA123">
        <v>65425120</v>
      </c>
      <c r="AB123">
        <f t="shared" si="164"/>
        <v>7.07</v>
      </c>
      <c r="AC123">
        <f t="shared" si="165"/>
        <v>7.07</v>
      </c>
      <c r="AD123">
        <f t="shared" si="166"/>
        <v>0</v>
      </c>
      <c r="AE123">
        <f t="shared" si="167"/>
        <v>0</v>
      </c>
      <c r="AF123">
        <f t="shared" si="167"/>
        <v>0</v>
      </c>
      <c r="AG123">
        <f t="shared" si="168"/>
        <v>0</v>
      </c>
      <c r="AH123">
        <f t="shared" si="169"/>
        <v>0</v>
      </c>
      <c r="AI123">
        <f t="shared" si="169"/>
        <v>0</v>
      </c>
      <c r="AJ123">
        <f t="shared" si="170"/>
        <v>0</v>
      </c>
      <c r="AK123">
        <v>7.07</v>
      </c>
      <c r="AL123">
        <v>7.07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6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251</v>
      </c>
      <c r="BM123">
        <v>115</v>
      </c>
      <c r="BN123">
        <v>0</v>
      </c>
      <c r="BO123" t="s">
        <v>249</v>
      </c>
      <c r="BP123">
        <v>1</v>
      </c>
      <c r="BQ123">
        <v>30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0</v>
      </c>
      <c r="CA123">
        <v>0</v>
      </c>
      <c r="CB123" t="s">
        <v>3</v>
      </c>
      <c r="CE123">
        <v>30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71"/>
        <v>3.66</v>
      </c>
      <c r="CQ123">
        <f t="shared" si="172"/>
        <v>42.42</v>
      </c>
      <c r="CR123">
        <f t="shared" si="173"/>
        <v>0</v>
      </c>
      <c r="CS123">
        <f t="shared" si="174"/>
        <v>0</v>
      </c>
      <c r="CT123">
        <f t="shared" si="175"/>
        <v>0</v>
      </c>
      <c r="CU123">
        <f t="shared" si="176"/>
        <v>0</v>
      </c>
      <c r="CV123">
        <f t="shared" si="177"/>
        <v>0</v>
      </c>
      <c r="CW123">
        <f t="shared" si="178"/>
        <v>0</v>
      </c>
      <c r="CX123">
        <f t="shared" si="179"/>
        <v>0</v>
      </c>
      <c r="CY123">
        <f>S123*(BZ123/100)</f>
        <v>0</v>
      </c>
      <c r="CZ123">
        <f>S123*(CA123/100)</f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100</v>
      </c>
      <c r="DO123">
        <v>64</v>
      </c>
      <c r="DP123">
        <v>1.0249999999999999</v>
      </c>
      <c r="DQ123">
        <v>1</v>
      </c>
      <c r="DU123">
        <v>1007</v>
      </c>
      <c r="DV123" t="s">
        <v>106</v>
      </c>
      <c r="DW123" t="s">
        <v>106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65096002</v>
      </c>
      <c r="EF123">
        <v>30</v>
      </c>
      <c r="EG123" t="s">
        <v>18</v>
      </c>
      <c r="EH123">
        <v>0</v>
      </c>
      <c r="EI123" t="s">
        <v>3</v>
      </c>
      <c r="EJ123">
        <v>1</v>
      </c>
      <c r="EK123">
        <v>115</v>
      </c>
      <c r="EL123" t="s">
        <v>242</v>
      </c>
      <c r="EM123" t="s">
        <v>243</v>
      </c>
      <c r="EO123" t="s">
        <v>3</v>
      </c>
      <c r="EQ123">
        <v>0</v>
      </c>
      <c r="ER123">
        <v>7.07</v>
      </c>
      <c r="ES123">
        <v>7.07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80"/>
        <v>0</v>
      </c>
      <c r="FS123">
        <v>0</v>
      </c>
      <c r="FX123">
        <v>100</v>
      </c>
      <c r="FY123">
        <v>64</v>
      </c>
      <c r="GA123" t="s">
        <v>3</v>
      </c>
      <c r="GD123">
        <v>0</v>
      </c>
      <c r="GF123">
        <v>-862991314</v>
      </c>
      <c r="GG123">
        <v>2</v>
      </c>
      <c r="GH123">
        <v>1</v>
      </c>
      <c r="GI123">
        <v>2</v>
      </c>
      <c r="GJ123">
        <v>0</v>
      </c>
      <c r="GK123">
        <f>ROUND(R123*(S12)/100,2)</f>
        <v>0</v>
      </c>
      <c r="GL123">
        <f t="shared" si="181"/>
        <v>0</v>
      </c>
      <c r="GM123">
        <f t="shared" si="142"/>
        <v>3.66</v>
      </c>
      <c r="GN123">
        <f t="shared" si="143"/>
        <v>3.66</v>
      </c>
      <c r="GO123">
        <f t="shared" si="144"/>
        <v>0</v>
      </c>
      <c r="GP123">
        <f t="shared" si="145"/>
        <v>0</v>
      </c>
      <c r="GR123">
        <v>0</v>
      </c>
      <c r="GS123">
        <v>3</v>
      </c>
      <c r="GT123">
        <v>0</v>
      </c>
      <c r="GU123" t="s">
        <v>3</v>
      </c>
      <c r="GV123">
        <f t="shared" si="182"/>
        <v>0</v>
      </c>
      <c r="GW123">
        <v>1</v>
      </c>
      <c r="GX123">
        <f t="shared" si="183"/>
        <v>0</v>
      </c>
      <c r="HA123">
        <v>0</v>
      </c>
      <c r="HB123">
        <v>0</v>
      </c>
      <c r="HC123">
        <f t="shared" si="184"/>
        <v>0</v>
      </c>
      <c r="HE123" t="s">
        <v>3</v>
      </c>
      <c r="HF123" t="s">
        <v>3</v>
      </c>
      <c r="HM123" t="s">
        <v>3</v>
      </c>
      <c r="HN123" t="s">
        <v>3</v>
      </c>
      <c r="HO123" t="s">
        <v>3</v>
      </c>
      <c r="HP123" t="s">
        <v>3</v>
      </c>
      <c r="HQ123" t="s">
        <v>3</v>
      </c>
      <c r="IK123">
        <v>0</v>
      </c>
    </row>
    <row r="124" spans="1:255" x14ac:dyDescent="0.2">
      <c r="A124" s="2">
        <v>18</v>
      </c>
      <c r="B124" s="2">
        <v>1</v>
      </c>
      <c r="C124" s="2">
        <v>270</v>
      </c>
      <c r="D124" s="2"/>
      <c r="E124" s="2" t="s">
        <v>252</v>
      </c>
      <c r="F124" s="2" t="s">
        <v>253</v>
      </c>
      <c r="G124" s="2" t="s">
        <v>254</v>
      </c>
      <c r="H124" s="2" t="s">
        <v>106</v>
      </c>
      <c r="I124" s="2">
        <f>I118*J124</f>
        <v>1.2238800000000001</v>
      </c>
      <c r="J124" s="2">
        <v>2.6040000000000005</v>
      </c>
      <c r="K124" s="2">
        <v>2.6040000000000001</v>
      </c>
      <c r="L124" s="2"/>
      <c r="M124" s="2"/>
      <c r="N124" s="2"/>
      <c r="O124" s="2">
        <f t="shared" si="153"/>
        <v>586.19000000000005</v>
      </c>
      <c r="P124" s="2">
        <f t="shared" si="154"/>
        <v>586.19000000000005</v>
      </c>
      <c r="Q124" s="2">
        <f t="shared" si="155"/>
        <v>0</v>
      </c>
      <c r="R124" s="2">
        <f t="shared" si="156"/>
        <v>0</v>
      </c>
      <c r="S124" s="2">
        <f t="shared" si="157"/>
        <v>0</v>
      </c>
      <c r="T124" s="2">
        <f t="shared" si="158"/>
        <v>0</v>
      </c>
      <c r="U124" s="2">
        <f t="shared" si="159"/>
        <v>0</v>
      </c>
      <c r="V124" s="2">
        <f t="shared" si="160"/>
        <v>0</v>
      </c>
      <c r="W124" s="2">
        <f t="shared" si="161"/>
        <v>0</v>
      </c>
      <c r="X124" s="2">
        <f t="shared" si="162"/>
        <v>0</v>
      </c>
      <c r="Y124" s="2">
        <f t="shared" si="163"/>
        <v>0</v>
      </c>
      <c r="Z124" s="2"/>
      <c r="AA124" s="2">
        <v>65425122</v>
      </c>
      <c r="AB124" s="2">
        <f t="shared" si="164"/>
        <v>478.96</v>
      </c>
      <c r="AC124" s="2">
        <f t="shared" si="165"/>
        <v>478.96</v>
      </c>
      <c r="AD124" s="2">
        <f t="shared" si="166"/>
        <v>0</v>
      </c>
      <c r="AE124" s="2">
        <f t="shared" si="167"/>
        <v>0</v>
      </c>
      <c r="AF124" s="2">
        <f t="shared" si="167"/>
        <v>0</v>
      </c>
      <c r="AG124" s="2">
        <f t="shared" si="168"/>
        <v>0</v>
      </c>
      <c r="AH124" s="2">
        <f t="shared" si="169"/>
        <v>0</v>
      </c>
      <c r="AI124" s="2">
        <f t="shared" si="169"/>
        <v>0</v>
      </c>
      <c r="AJ124" s="2">
        <f t="shared" si="170"/>
        <v>0</v>
      </c>
      <c r="AK124" s="2">
        <v>478.96</v>
      </c>
      <c r="AL124" s="2">
        <v>478.96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100</v>
      </c>
      <c r="AU124" s="2">
        <v>64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3</v>
      </c>
      <c r="BI124" s="2">
        <v>1</v>
      </c>
      <c r="BJ124" s="2" t="s">
        <v>255</v>
      </c>
      <c r="BK124" s="2"/>
      <c r="BL124" s="2"/>
      <c r="BM124" s="2">
        <v>115</v>
      </c>
      <c r="BN124" s="2">
        <v>0</v>
      </c>
      <c r="BO124" s="2" t="s">
        <v>3</v>
      </c>
      <c r="BP124" s="2">
        <v>0</v>
      </c>
      <c r="BQ124" s="2">
        <v>30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100</v>
      </c>
      <c r="CA124" s="2">
        <v>64</v>
      </c>
      <c r="CB124" s="2" t="s">
        <v>3</v>
      </c>
      <c r="CC124" s="2"/>
      <c r="CD124" s="2"/>
      <c r="CE124" s="2">
        <v>30</v>
      </c>
      <c r="CF124" s="2">
        <v>0</v>
      </c>
      <c r="CG124" s="2">
        <v>0</v>
      </c>
      <c r="CH124" s="2"/>
      <c r="CI124" s="2"/>
      <c r="CJ124" s="2"/>
      <c r="CK124" s="2"/>
      <c r="CL124" s="2"/>
      <c r="CM124" s="2">
        <v>0</v>
      </c>
      <c r="CN124" s="2" t="s">
        <v>3</v>
      </c>
      <c r="CO124" s="2">
        <v>0</v>
      </c>
      <c r="CP124" s="2">
        <f t="shared" si="171"/>
        <v>586.19000000000005</v>
      </c>
      <c r="CQ124" s="2">
        <f t="shared" si="172"/>
        <v>478.96</v>
      </c>
      <c r="CR124" s="2">
        <f t="shared" si="173"/>
        <v>0</v>
      </c>
      <c r="CS124" s="2">
        <f t="shared" si="174"/>
        <v>0</v>
      </c>
      <c r="CT124" s="2">
        <f t="shared" si="175"/>
        <v>0</v>
      </c>
      <c r="CU124" s="2">
        <f t="shared" si="176"/>
        <v>0</v>
      </c>
      <c r="CV124" s="2">
        <f t="shared" si="177"/>
        <v>0</v>
      </c>
      <c r="CW124" s="2">
        <f t="shared" si="178"/>
        <v>0</v>
      </c>
      <c r="CX124" s="2">
        <f t="shared" si="179"/>
        <v>0</v>
      </c>
      <c r="CY124" s="2">
        <f>((S124*BZ124)/100)</f>
        <v>0</v>
      </c>
      <c r="CZ124" s="2">
        <f>((S124*CA124)/100)</f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1.0249999999999999</v>
      </c>
      <c r="DQ124" s="2">
        <v>1</v>
      </c>
      <c r="DR124" s="2"/>
      <c r="DS124" s="2"/>
      <c r="DT124" s="2"/>
      <c r="DU124" s="2">
        <v>1007</v>
      </c>
      <c r="DV124" s="2" t="s">
        <v>106</v>
      </c>
      <c r="DW124" s="2" t="s">
        <v>106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65096002</v>
      </c>
      <c r="EF124" s="2">
        <v>30</v>
      </c>
      <c r="EG124" s="2" t="s">
        <v>18</v>
      </c>
      <c r="EH124" s="2">
        <v>0</v>
      </c>
      <c r="EI124" s="2" t="s">
        <v>3</v>
      </c>
      <c r="EJ124" s="2">
        <v>1</v>
      </c>
      <c r="EK124" s="2">
        <v>115</v>
      </c>
      <c r="EL124" s="2" t="s">
        <v>242</v>
      </c>
      <c r="EM124" s="2" t="s">
        <v>243</v>
      </c>
      <c r="EN124" s="2"/>
      <c r="EO124" s="2" t="s">
        <v>3</v>
      </c>
      <c r="EP124" s="2"/>
      <c r="EQ124" s="2">
        <v>0</v>
      </c>
      <c r="ER124" s="2">
        <v>478.96</v>
      </c>
      <c r="ES124" s="2">
        <v>478.96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si="180"/>
        <v>0</v>
      </c>
      <c r="FS124" s="2">
        <v>0</v>
      </c>
      <c r="FT124" s="2"/>
      <c r="FU124" s="2"/>
      <c r="FV124" s="2"/>
      <c r="FW124" s="2"/>
      <c r="FX124" s="2">
        <v>100</v>
      </c>
      <c r="FY124" s="2">
        <v>64</v>
      </c>
      <c r="FZ124" s="2"/>
      <c r="GA124" s="2" t="s">
        <v>3</v>
      </c>
      <c r="GB124" s="2"/>
      <c r="GC124" s="2"/>
      <c r="GD124" s="2">
        <v>0</v>
      </c>
      <c r="GE124" s="2"/>
      <c r="GF124" s="2">
        <v>590295705</v>
      </c>
      <c r="GG124" s="2">
        <v>2</v>
      </c>
      <c r="GH124" s="2">
        <v>1</v>
      </c>
      <c r="GI124" s="2">
        <v>-2</v>
      </c>
      <c r="GJ124" s="2">
        <v>0</v>
      </c>
      <c r="GK124" s="2">
        <f>ROUND(R124*(R12)/100,2)</f>
        <v>0</v>
      </c>
      <c r="GL124" s="2">
        <f t="shared" si="181"/>
        <v>0</v>
      </c>
      <c r="GM124" s="2">
        <f t="shared" si="142"/>
        <v>586.19000000000005</v>
      </c>
      <c r="GN124" s="2">
        <f t="shared" si="143"/>
        <v>586.19000000000005</v>
      </c>
      <c r="GO124" s="2">
        <f t="shared" si="144"/>
        <v>0</v>
      </c>
      <c r="GP124" s="2">
        <f t="shared" si="145"/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si="182"/>
        <v>0</v>
      </c>
      <c r="GW124" s="2">
        <v>1</v>
      </c>
      <c r="GX124" s="2">
        <f t="shared" si="183"/>
        <v>0</v>
      </c>
      <c r="GY124" s="2"/>
      <c r="GZ124" s="2"/>
      <c r="HA124" s="2">
        <v>0</v>
      </c>
      <c r="HB124" s="2">
        <v>0</v>
      </c>
      <c r="HC124" s="2">
        <f t="shared" si="184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3</v>
      </c>
      <c r="HO124" s="2" t="s">
        <v>3</v>
      </c>
      <c r="HP124" s="2" t="s">
        <v>3</v>
      </c>
      <c r="HQ124" s="2" t="s">
        <v>3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18</v>
      </c>
      <c r="B125">
        <v>1</v>
      </c>
      <c r="C125">
        <v>279</v>
      </c>
      <c r="E125" t="s">
        <v>252</v>
      </c>
      <c r="F125" t="s">
        <v>253</v>
      </c>
      <c r="G125" t="s">
        <v>254</v>
      </c>
      <c r="H125" t="s">
        <v>106</v>
      </c>
      <c r="I125">
        <f>I119*J125</f>
        <v>1.2238800000000001</v>
      </c>
      <c r="J125">
        <v>2.6040000000000005</v>
      </c>
      <c r="K125">
        <v>2.6040000000000001</v>
      </c>
      <c r="O125">
        <f t="shared" si="153"/>
        <v>5158.47</v>
      </c>
      <c r="P125">
        <f t="shared" si="154"/>
        <v>5158.47</v>
      </c>
      <c r="Q125">
        <f t="shared" si="155"/>
        <v>0</v>
      </c>
      <c r="R125">
        <f t="shared" si="156"/>
        <v>0</v>
      </c>
      <c r="S125">
        <f t="shared" si="157"/>
        <v>0</v>
      </c>
      <c r="T125">
        <f t="shared" si="158"/>
        <v>0</v>
      </c>
      <c r="U125">
        <f t="shared" si="159"/>
        <v>0</v>
      </c>
      <c r="V125">
        <f t="shared" si="160"/>
        <v>0</v>
      </c>
      <c r="W125">
        <f t="shared" si="161"/>
        <v>0</v>
      </c>
      <c r="X125">
        <f t="shared" si="162"/>
        <v>0</v>
      </c>
      <c r="Y125">
        <f t="shared" si="163"/>
        <v>0</v>
      </c>
      <c r="AA125">
        <v>65425120</v>
      </c>
      <c r="AB125">
        <f t="shared" si="164"/>
        <v>478.96</v>
      </c>
      <c r="AC125">
        <f t="shared" si="165"/>
        <v>478.96</v>
      </c>
      <c r="AD125">
        <f t="shared" si="166"/>
        <v>0</v>
      </c>
      <c r="AE125">
        <f t="shared" si="167"/>
        <v>0</v>
      </c>
      <c r="AF125">
        <f t="shared" si="167"/>
        <v>0</v>
      </c>
      <c r="AG125">
        <f t="shared" si="168"/>
        <v>0</v>
      </c>
      <c r="AH125">
        <f t="shared" si="169"/>
        <v>0</v>
      </c>
      <c r="AI125">
        <f t="shared" si="169"/>
        <v>0</v>
      </c>
      <c r="AJ125">
        <f t="shared" si="170"/>
        <v>0</v>
      </c>
      <c r="AK125">
        <v>478.96</v>
      </c>
      <c r="AL125">
        <v>478.96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8.8000000000000007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1</v>
      </c>
      <c r="BJ125" t="s">
        <v>255</v>
      </c>
      <c r="BM125">
        <v>115</v>
      </c>
      <c r="BN125">
        <v>0</v>
      </c>
      <c r="BO125" t="s">
        <v>253</v>
      </c>
      <c r="BP125">
        <v>1</v>
      </c>
      <c r="BQ125">
        <v>30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0</v>
      </c>
      <c r="CA125">
        <v>0</v>
      </c>
      <c r="CB125" t="s">
        <v>3</v>
      </c>
      <c r="CE125">
        <v>30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si="171"/>
        <v>5158.47</v>
      </c>
      <c r="CQ125">
        <f t="shared" si="172"/>
        <v>4214.8500000000004</v>
      </c>
      <c r="CR125">
        <f t="shared" si="173"/>
        <v>0</v>
      </c>
      <c r="CS125">
        <f t="shared" si="174"/>
        <v>0</v>
      </c>
      <c r="CT125">
        <f t="shared" si="175"/>
        <v>0</v>
      </c>
      <c r="CU125">
        <f t="shared" si="176"/>
        <v>0</v>
      </c>
      <c r="CV125">
        <f t="shared" si="177"/>
        <v>0</v>
      </c>
      <c r="CW125">
        <f t="shared" si="178"/>
        <v>0</v>
      </c>
      <c r="CX125">
        <f t="shared" si="179"/>
        <v>0</v>
      </c>
      <c r="CY125">
        <f>S125*(BZ125/100)</f>
        <v>0</v>
      </c>
      <c r="CZ125">
        <f>S125*(CA125/100)</f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100</v>
      </c>
      <c r="DO125">
        <v>64</v>
      </c>
      <c r="DP125">
        <v>1.0249999999999999</v>
      </c>
      <c r="DQ125">
        <v>1</v>
      </c>
      <c r="DU125">
        <v>1007</v>
      </c>
      <c r="DV125" t="s">
        <v>106</v>
      </c>
      <c r="DW125" t="s">
        <v>106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65096002</v>
      </c>
      <c r="EF125">
        <v>30</v>
      </c>
      <c r="EG125" t="s">
        <v>18</v>
      </c>
      <c r="EH125">
        <v>0</v>
      </c>
      <c r="EI125" t="s">
        <v>3</v>
      </c>
      <c r="EJ125">
        <v>1</v>
      </c>
      <c r="EK125">
        <v>115</v>
      </c>
      <c r="EL125" t="s">
        <v>242</v>
      </c>
      <c r="EM125" t="s">
        <v>243</v>
      </c>
      <c r="EO125" t="s">
        <v>3</v>
      </c>
      <c r="EQ125">
        <v>0</v>
      </c>
      <c r="ER125">
        <v>478.96</v>
      </c>
      <c r="ES125">
        <v>478.96</v>
      </c>
      <c r="ET125">
        <v>0</v>
      </c>
      <c r="EU125">
        <v>0</v>
      </c>
      <c r="EV125">
        <v>0</v>
      </c>
      <c r="EW125">
        <v>0</v>
      </c>
      <c r="EX125">
        <v>0</v>
      </c>
      <c r="FQ125">
        <v>0</v>
      </c>
      <c r="FR125">
        <f t="shared" si="180"/>
        <v>0</v>
      </c>
      <c r="FS125">
        <v>0</v>
      </c>
      <c r="FX125">
        <v>100</v>
      </c>
      <c r="FY125">
        <v>64</v>
      </c>
      <c r="GA125" t="s">
        <v>3</v>
      </c>
      <c r="GD125">
        <v>0</v>
      </c>
      <c r="GF125">
        <v>590295705</v>
      </c>
      <c r="GG125">
        <v>2</v>
      </c>
      <c r="GH125">
        <v>1</v>
      </c>
      <c r="GI125">
        <v>2</v>
      </c>
      <c r="GJ125">
        <v>0</v>
      </c>
      <c r="GK125">
        <f>ROUND(R125*(S12)/100,2)</f>
        <v>0</v>
      </c>
      <c r="GL125">
        <f t="shared" si="181"/>
        <v>0</v>
      </c>
      <c r="GM125">
        <f t="shared" si="142"/>
        <v>5158.47</v>
      </c>
      <c r="GN125">
        <f t="shared" si="143"/>
        <v>5158.47</v>
      </c>
      <c r="GO125">
        <f t="shared" si="144"/>
        <v>0</v>
      </c>
      <c r="GP125">
        <f t="shared" si="145"/>
        <v>0</v>
      </c>
      <c r="GR125">
        <v>0</v>
      </c>
      <c r="GS125">
        <v>3</v>
      </c>
      <c r="GT125">
        <v>0</v>
      </c>
      <c r="GU125" t="s">
        <v>3</v>
      </c>
      <c r="GV125">
        <f t="shared" si="182"/>
        <v>0</v>
      </c>
      <c r="GW125">
        <v>1</v>
      </c>
      <c r="GX125">
        <f t="shared" si="183"/>
        <v>0</v>
      </c>
      <c r="HA125">
        <v>0</v>
      </c>
      <c r="HB125">
        <v>0</v>
      </c>
      <c r="HC125">
        <f t="shared" si="184"/>
        <v>0</v>
      </c>
      <c r="HE125" t="s">
        <v>3</v>
      </c>
      <c r="HF125" t="s">
        <v>3</v>
      </c>
      <c r="HM125" t="s">
        <v>3</v>
      </c>
      <c r="HN125" t="s">
        <v>3</v>
      </c>
      <c r="HO125" t="s">
        <v>3</v>
      </c>
      <c r="HP125" t="s">
        <v>3</v>
      </c>
      <c r="HQ125" t="s">
        <v>3</v>
      </c>
      <c r="IK125">
        <v>0</v>
      </c>
    </row>
    <row r="126" spans="1:255" x14ac:dyDescent="0.2">
      <c r="A126" s="2">
        <v>18</v>
      </c>
      <c r="B126" s="2">
        <v>1</v>
      </c>
      <c r="C126" s="2">
        <v>265</v>
      </c>
      <c r="D126" s="2"/>
      <c r="E126" s="2" t="s">
        <v>256</v>
      </c>
      <c r="F126" s="2" t="s">
        <v>257</v>
      </c>
      <c r="G126" s="2" t="s">
        <v>258</v>
      </c>
      <c r="H126" s="2" t="s">
        <v>210</v>
      </c>
      <c r="I126" s="2">
        <f>I118*J126</f>
        <v>-50.76</v>
      </c>
      <c r="J126" s="2">
        <v>-108</v>
      </c>
      <c r="K126" s="2">
        <v>-108</v>
      </c>
      <c r="L126" s="2"/>
      <c r="M126" s="2"/>
      <c r="N126" s="2"/>
      <c r="O126" s="2">
        <f t="shared" si="153"/>
        <v>-1703.51</v>
      </c>
      <c r="P126" s="2">
        <f t="shared" si="154"/>
        <v>-1703.51</v>
      </c>
      <c r="Q126" s="2">
        <f t="shared" si="155"/>
        <v>0</v>
      </c>
      <c r="R126" s="2">
        <f t="shared" si="156"/>
        <v>0</v>
      </c>
      <c r="S126" s="2">
        <f t="shared" si="157"/>
        <v>0</v>
      </c>
      <c r="T126" s="2">
        <f t="shared" si="158"/>
        <v>0</v>
      </c>
      <c r="U126" s="2">
        <f t="shared" si="159"/>
        <v>0</v>
      </c>
      <c r="V126" s="2">
        <f t="shared" si="160"/>
        <v>0</v>
      </c>
      <c r="W126" s="2">
        <f t="shared" si="161"/>
        <v>0</v>
      </c>
      <c r="X126" s="2">
        <f t="shared" si="162"/>
        <v>0</v>
      </c>
      <c r="Y126" s="2">
        <f t="shared" si="163"/>
        <v>0</v>
      </c>
      <c r="Z126" s="2"/>
      <c r="AA126" s="2">
        <v>65425122</v>
      </c>
      <c r="AB126" s="2">
        <f t="shared" si="164"/>
        <v>33.56</v>
      </c>
      <c r="AC126" s="2">
        <f t="shared" si="165"/>
        <v>33.56</v>
      </c>
      <c r="AD126" s="2">
        <f t="shared" si="166"/>
        <v>0</v>
      </c>
      <c r="AE126" s="2">
        <f t="shared" si="167"/>
        <v>0</v>
      </c>
      <c r="AF126" s="2">
        <f t="shared" si="167"/>
        <v>0</v>
      </c>
      <c r="AG126" s="2">
        <f t="shared" si="168"/>
        <v>0</v>
      </c>
      <c r="AH126" s="2">
        <f t="shared" si="169"/>
        <v>0</v>
      </c>
      <c r="AI126" s="2">
        <f t="shared" si="169"/>
        <v>0</v>
      </c>
      <c r="AJ126" s="2">
        <f t="shared" si="170"/>
        <v>0</v>
      </c>
      <c r="AK126" s="2">
        <v>33.56</v>
      </c>
      <c r="AL126" s="2">
        <v>33.56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100</v>
      </c>
      <c r="AU126" s="2">
        <v>64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1</v>
      </c>
      <c r="BJ126" s="2" t="s">
        <v>259</v>
      </c>
      <c r="BK126" s="2"/>
      <c r="BL126" s="2"/>
      <c r="BM126" s="2">
        <v>115</v>
      </c>
      <c r="BN126" s="2">
        <v>0</v>
      </c>
      <c r="BO126" s="2" t="s">
        <v>3</v>
      </c>
      <c r="BP126" s="2">
        <v>0</v>
      </c>
      <c r="BQ126" s="2">
        <v>30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100</v>
      </c>
      <c r="CA126" s="2">
        <v>64</v>
      </c>
      <c r="CB126" s="2" t="s">
        <v>3</v>
      </c>
      <c r="CC126" s="2"/>
      <c r="CD126" s="2"/>
      <c r="CE126" s="2">
        <v>30</v>
      </c>
      <c r="CF126" s="2">
        <v>0</v>
      </c>
      <c r="CG126" s="2">
        <v>0</v>
      </c>
      <c r="CH126" s="2"/>
      <c r="CI126" s="2"/>
      <c r="CJ126" s="2"/>
      <c r="CK126" s="2"/>
      <c r="CL126" s="2"/>
      <c r="CM126" s="2">
        <v>0</v>
      </c>
      <c r="CN126" s="2" t="s">
        <v>3</v>
      </c>
      <c r="CO126" s="2">
        <v>0</v>
      </c>
      <c r="CP126" s="2">
        <f t="shared" si="171"/>
        <v>-1703.51</v>
      </c>
      <c r="CQ126" s="2">
        <f t="shared" si="172"/>
        <v>33.56</v>
      </c>
      <c r="CR126" s="2">
        <f t="shared" si="173"/>
        <v>0</v>
      </c>
      <c r="CS126" s="2">
        <f t="shared" si="174"/>
        <v>0</v>
      </c>
      <c r="CT126" s="2">
        <f t="shared" si="175"/>
        <v>0</v>
      </c>
      <c r="CU126" s="2">
        <f t="shared" si="176"/>
        <v>0</v>
      </c>
      <c r="CV126" s="2">
        <f t="shared" si="177"/>
        <v>0</v>
      </c>
      <c r="CW126" s="2">
        <f t="shared" si="178"/>
        <v>0</v>
      </c>
      <c r="CX126" s="2">
        <f t="shared" si="179"/>
        <v>0</v>
      </c>
      <c r="CY126" s="2">
        <f>((S126*BZ126)/100)</f>
        <v>0</v>
      </c>
      <c r="CZ126" s="2">
        <f>((S126*CA126)/100)</f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1.0249999999999999</v>
      </c>
      <c r="DQ126" s="2">
        <v>1</v>
      </c>
      <c r="DR126" s="2"/>
      <c r="DS126" s="2"/>
      <c r="DT126" s="2"/>
      <c r="DU126" s="2">
        <v>1005</v>
      </c>
      <c r="DV126" s="2" t="s">
        <v>210</v>
      </c>
      <c r="DW126" s="2" t="s">
        <v>210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65096002</v>
      </c>
      <c r="EF126" s="2">
        <v>30</v>
      </c>
      <c r="EG126" s="2" t="s">
        <v>18</v>
      </c>
      <c r="EH126" s="2">
        <v>0</v>
      </c>
      <c r="EI126" s="2" t="s">
        <v>3</v>
      </c>
      <c r="EJ126" s="2">
        <v>1</v>
      </c>
      <c r="EK126" s="2">
        <v>115</v>
      </c>
      <c r="EL126" s="2" t="s">
        <v>242</v>
      </c>
      <c r="EM126" s="2" t="s">
        <v>243</v>
      </c>
      <c r="EN126" s="2"/>
      <c r="EO126" s="2" t="s">
        <v>3</v>
      </c>
      <c r="EP126" s="2"/>
      <c r="EQ126" s="2">
        <v>0</v>
      </c>
      <c r="ER126" s="2">
        <v>33.56</v>
      </c>
      <c r="ES126" s="2">
        <v>33.56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80"/>
        <v>0</v>
      </c>
      <c r="FS126" s="2">
        <v>0</v>
      </c>
      <c r="FT126" s="2"/>
      <c r="FU126" s="2"/>
      <c r="FV126" s="2"/>
      <c r="FW126" s="2"/>
      <c r="FX126" s="2">
        <v>100</v>
      </c>
      <c r="FY126" s="2">
        <v>64</v>
      </c>
      <c r="FZ126" s="2"/>
      <c r="GA126" s="2" t="s">
        <v>3</v>
      </c>
      <c r="GB126" s="2"/>
      <c r="GC126" s="2"/>
      <c r="GD126" s="2">
        <v>0</v>
      </c>
      <c r="GE126" s="2"/>
      <c r="GF126" s="2">
        <v>-734155594</v>
      </c>
      <c r="GG126" s="2">
        <v>2</v>
      </c>
      <c r="GH126" s="2">
        <v>1</v>
      </c>
      <c r="GI126" s="2">
        <v>-2</v>
      </c>
      <c r="GJ126" s="2">
        <v>0</v>
      </c>
      <c r="GK126" s="2">
        <f>ROUND(R126*(R12)/100,2)</f>
        <v>0</v>
      </c>
      <c r="GL126" s="2">
        <f t="shared" si="181"/>
        <v>0</v>
      </c>
      <c r="GM126" s="2">
        <f t="shared" si="142"/>
        <v>-1703.51</v>
      </c>
      <c r="GN126" s="2">
        <f t="shared" si="143"/>
        <v>-1703.51</v>
      </c>
      <c r="GO126" s="2">
        <f t="shared" si="144"/>
        <v>0</v>
      </c>
      <c r="GP126" s="2">
        <f t="shared" si="145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82"/>
        <v>0</v>
      </c>
      <c r="GW126" s="2">
        <v>1</v>
      </c>
      <c r="GX126" s="2">
        <f t="shared" si="183"/>
        <v>0</v>
      </c>
      <c r="GY126" s="2"/>
      <c r="GZ126" s="2"/>
      <c r="HA126" s="2">
        <v>0</v>
      </c>
      <c r="HB126" s="2">
        <v>0</v>
      </c>
      <c r="HC126" s="2">
        <f t="shared" si="184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3</v>
      </c>
      <c r="HO126" s="2" t="s">
        <v>3</v>
      </c>
      <c r="HP126" s="2" t="s">
        <v>3</v>
      </c>
      <c r="HQ126" s="2" t="s">
        <v>3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18</v>
      </c>
      <c r="B127">
        <v>1</v>
      </c>
      <c r="C127">
        <v>274</v>
      </c>
      <c r="E127" t="s">
        <v>256</v>
      </c>
      <c r="F127" t="s">
        <v>257</v>
      </c>
      <c r="G127" t="s">
        <v>258</v>
      </c>
      <c r="H127" t="s">
        <v>210</v>
      </c>
      <c r="I127">
        <f>I119*J127</f>
        <v>-50.76</v>
      </c>
      <c r="J127">
        <v>-108</v>
      </c>
      <c r="K127">
        <v>-108</v>
      </c>
      <c r="O127">
        <f t="shared" si="153"/>
        <v>-38942.239999999998</v>
      </c>
      <c r="P127">
        <f t="shared" si="154"/>
        <v>-38942.239999999998</v>
      </c>
      <c r="Q127">
        <f t="shared" si="155"/>
        <v>0</v>
      </c>
      <c r="R127">
        <f t="shared" si="156"/>
        <v>0</v>
      </c>
      <c r="S127">
        <f t="shared" si="157"/>
        <v>0</v>
      </c>
      <c r="T127">
        <f t="shared" si="158"/>
        <v>0</v>
      </c>
      <c r="U127">
        <f t="shared" si="159"/>
        <v>0</v>
      </c>
      <c r="V127">
        <f t="shared" si="160"/>
        <v>0</v>
      </c>
      <c r="W127">
        <f t="shared" si="161"/>
        <v>0</v>
      </c>
      <c r="X127">
        <f t="shared" si="162"/>
        <v>0</v>
      </c>
      <c r="Y127">
        <f t="shared" si="163"/>
        <v>0</v>
      </c>
      <c r="AA127">
        <v>65425120</v>
      </c>
      <c r="AB127">
        <f t="shared" si="164"/>
        <v>33.56</v>
      </c>
      <c r="AC127">
        <f t="shared" si="165"/>
        <v>33.56</v>
      </c>
      <c r="AD127">
        <f t="shared" si="166"/>
        <v>0</v>
      </c>
      <c r="AE127">
        <f t="shared" si="167"/>
        <v>0</v>
      </c>
      <c r="AF127">
        <f t="shared" si="167"/>
        <v>0</v>
      </c>
      <c r="AG127">
        <f t="shared" si="168"/>
        <v>0</v>
      </c>
      <c r="AH127">
        <f t="shared" si="169"/>
        <v>0</v>
      </c>
      <c r="AI127">
        <f t="shared" si="169"/>
        <v>0</v>
      </c>
      <c r="AJ127">
        <f t="shared" si="170"/>
        <v>0</v>
      </c>
      <c r="AK127">
        <v>33.56</v>
      </c>
      <c r="AL127">
        <v>33.56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1.0249999999999999</v>
      </c>
      <c r="AW127">
        <v>1</v>
      </c>
      <c r="AZ127">
        <v>1</v>
      </c>
      <c r="BA127">
        <v>1</v>
      </c>
      <c r="BB127">
        <v>1</v>
      </c>
      <c r="BC127">
        <v>22.86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259</v>
      </c>
      <c r="BM127">
        <v>115</v>
      </c>
      <c r="BN127">
        <v>0</v>
      </c>
      <c r="BO127" t="s">
        <v>257</v>
      </c>
      <c r="BP127">
        <v>1</v>
      </c>
      <c r="BQ127">
        <v>30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B127" t="s">
        <v>3</v>
      </c>
      <c r="CE127">
        <v>30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71"/>
        <v>-38942.239999999998</v>
      </c>
      <c r="CQ127">
        <f t="shared" si="172"/>
        <v>767.18</v>
      </c>
      <c r="CR127">
        <f t="shared" si="173"/>
        <v>0</v>
      </c>
      <c r="CS127">
        <f t="shared" si="174"/>
        <v>0</v>
      </c>
      <c r="CT127">
        <f t="shared" si="175"/>
        <v>0</v>
      </c>
      <c r="CU127">
        <f t="shared" si="176"/>
        <v>0</v>
      </c>
      <c r="CV127">
        <f t="shared" si="177"/>
        <v>0</v>
      </c>
      <c r="CW127">
        <f t="shared" si="178"/>
        <v>0</v>
      </c>
      <c r="CX127">
        <f t="shared" si="179"/>
        <v>0</v>
      </c>
      <c r="CY127">
        <f>S127*(BZ127/100)</f>
        <v>0</v>
      </c>
      <c r="CZ127">
        <f>S127*(CA127/100)</f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100</v>
      </c>
      <c r="DO127">
        <v>64</v>
      </c>
      <c r="DP127">
        <v>1.0249999999999999</v>
      </c>
      <c r="DQ127">
        <v>1</v>
      </c>
      <c r="DU127">
        <v>1005</v>
      </c>
      <c r="DV127" t="s">
        <v>210</v>
      </c>
      <c r="DW127" t="s">
        <v>210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65096002</v>
      </c>
      <c r="EF127">
        <v>30</v>
      </c>
      <c r="EG127" t="s">
        <v>18</v>
      </c>
      <c r="EH127">
        <v>0</v>
      </c>
      <c r="EI127" t="s">
        <v>3</v>
      </c>
      <c r="EJ127">
        <v>1</v>
      </c>
      <c r="EK127">
        <v>115</v>
      </c>
      <c r="EL127" t="s">
        <v>242</v>
      </c>
      <c r="EM127" t="s">
        <v>243</v>
      </c>
      <c r="EO127" t="s">
        <v>3</v>
      </c>
      <c r="EQ127">
        <v>0</v>
      </c>
      <c r="ER127">
        <v>33.56</v>
      </c>
      <c r="ES127">
        <v>33.56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80"/>
        <v>0</v>
      </c>
      <c r="FS127">
        <v>0</v>
      </c>
      <c r="FX127">
        <v>100</v>
      </c>
      <c r="FY127">
        <v>64</v>
      </c>
      <c r="GA127" t="s">
        <v>3</v>
      </c>
      <c r="GD127">
        <v>0</v>
      </c>
      <c r="GF127">
        <v>-734155594</v>
      </c>
      <c r="GG127">
        <v>2</v>
      </c>
      <c r="GH127">
        <v>1</v>
      </c>
      <c r="GI127">
        <v>2</v>
      </c>
      <c r="GJ127">
        <v>0</v>
      </c>
      <c r="GK127">
        <f>ROUND(R127*(S12)/100,2)</f>
        <v>0</v>
      </c>
      <c r="GL127">
        <f t="shared" si="181"/>
        <v>0</v>
      </c>
      <c r="GM127">
        <f t="shared" si="142"/>
        <v>-38942.239999999998</v>
      </c>
      <c r="GN127">
        <f t="shared" si="143"/>
        <v>-38942.239999999998</v>
      </c>
      <c r="GO127">
        <f t="shared" si="144"/>
        <v>0</v>
      </c>
      <c r="GP127">
        <f t="shared" si="145"/>
        <v>0</v>
      </c>
      <c r="GR127">
        <v>0</v>
      </c>
      <c r="GS127">
        <v>3</v>
      </c>
      <c r="GT127">
        <v>0</v>
      </c>
      <c r="GU127" t="s">
        <v>3</v>
      </c>
      <c r="GV127">
        <f t="shared" si="182"/>
        <v>0</v>
      </c>
      <c r="GW127">
        <v>1</v>
      </c>
      <c r="GX127">
        <f t="shared" si="183"/>
        <v>0</v>
      </c>
      <c r="HA127">
        <v>0</v>
      </c>
      <c r="HB127">
        <v>0</v>
      </c>
      <c r="HC127">
        <f t="shared" si="184"/>
        <v>0</v>
      </c>
      <c r="HE127" t="s">
        <v>3</v>
      </c>
      <c r="HF127" t="s">
        <v>3</v>
      </c>
      <c r="HM127" t="s">
        <v>3</v>
      </c>
      <c r="HN127" t="s">
        <v>3</v>
      </c>
      <c r="HO127" t="s">
        <v>3</v>
      </c>
      <c r="HP127" t="s">
        <v>3</v>
      </c>
      <c r="HQ127" t="s">
        <v>3</v>
      </c>
      <c r="IK127">
        <v>0</v>
      </c>
    </row>
    <row r="128" spans="1:255" x14ac:dyDescent="0.2">
      <c r="A128" s="2">
        <v>17</v>
      </c>
      <c r="B128" s="2">
        <v>1</v>
      </c>
      <c r="C128" s="2">
        <f>ROW(SmtRes!A289)</f>
        <v>289</v>
      </c>
      <c r="D128" s="2">
        <f>ROW(EtalonRes!A291)</f>
        <v>291</v>
      </c>
      <c r="E128" s="2" t="s">
        <v>260</v>
      </c>
      <c r="F128" s="2" t="s">
        <v>261</v>
      </c>
      <c r="G128" s="2" t="s">
        <v>262</v>
      </c>
      <c r="H128" s="2" t="s">
        <v>263</v>
      </c>
      <c r="I128" s="2">
        <f>ROUND(70/100,9)</f>
        <v>0.7</v>
      </c>
      <c r="J128" s="2">
        <v>0</v>
      </c>
      <c r="K128" s="2">
        <f>ROUND(70/100,9)</f>
        <v>0.7</v>
      </c>
      <c r="L128" s="2"/>
      <c r="M128" s="2"/>
      <c r="N128" s="2"/>
      <c r="O128" s="2">
        <f t="shared" si="153"/>
        <v>446.11</v>
      </c>
      <c r="P128" s="2">
        <f t="shared" si="154"/>
        <v>298.32</v>
      </c>
      <c r="Q128" s="2">
        <f>(ROUND((ROUND((((ET128*1.25))*AV128*I128),2)*BB128),2)+ROUND((ROUND(((AE128-((EU128*1.25)))*AV128*I128),2)*BS128),2))</f>
        <v>7.53</v>
      </c>
      <c r="R128" s="2">
        <f t="shared" si="156"/>
        <v>1.38</v>
      </c>
      <c r="S128" s="2">
        <f t="shared" si="157"/>
        <v>140.26</v>
      </c>
      <c r="T128" s="2">
        <f t="shared" si="158"/>
        <v>0</v>
      </c>
      <c r="U128" s="2">
        <f t="shared" si="159"/>
        <v>10.625999999999998</v>
      </c>
      <c r="V128" s="2">
        <f t="shared" si="160"/>
        <v>0</v>
      </c>
      <c r="W128" s="2">
        <f t="shared" si="161"/>
        <v>0</v>
      </c>
      <c r="X128" s="2">
        <f t="shared" si="162"/>
        <v>140.26</v>
      </c>
      <c r="Y128" s="2">
        <f t="shared" si="163"/>
        <v>89.77</v>
      </c>
      <c r="Z128" s="2"/>
      <c r="AA128" s="2">
        <v>65425122</v>
      </c>
      <c r="AB128" s="2">
        <f t="shared" si="164"/>
        <v>637.29600000000005</v>
      </c>
      <c r="AC128" s="2">
        <f t="shared" si="165"/>
        <v>426.17</v>
      </c>
      <c r="AD128" s="2">
        <f>ROUND(((((ET128*1.25))-((EU128*1.25)))+AE128),6)</f>
        <v>10.75</v>
      </c>
      <c r="AE128" s="2">
        <f>ROUND(((EU128*1.25)),6)</f>
        <v>1.9750000000000001</v>
      </c>
      <c r="AF128" s="2">
        <f>ROUND(((EV128*1.15)),6)</f>
        <v>200.376</v>
      </c>
      <c r="AG128" s="2">
        <f t="shared" si="168"/>
        <v>0</v>
      </c>
      <c r="AH128" s="2">
        <f>((EW128*1.15))</f>
        <v>15.179999999999998</v>
      </c>
      <c r="AI128" s="2">
        <f>((EX128*1.25))</f>
        <v>0</v>
      </c>
      <c r="AJ128" s="2">
        <f t="shared" si="170"/>
        <v>0</v>
      </c>
      <c r="AK128" s="2">
        <v>609.01</v>
      </c>
      <c r="AL128" s="2">
        <v>426.17</v>
      </c>
      <c r="AM128" s="2">
        <v>8.6</v>
      </c>
      <c r="AN128" s="2">
        <v>1.58</v>
      </c>
      <c r="AO128" s="2">
        <v>174.24</v>
      </c>
      <c r="AP128" s="2">
        <v>0</v>
      </c>
      <c r="AQ128" s="2">
        <v>13.2</v>
      </c>
      <c r="AR128" s="2">
        <v>0</v>
      </c>
      <c r="AS128" s="2">
        <v>0</v>
      </c>
      <c r="AT128" s="2">
        <v>100</v>
      </c>
      <c r="AU128" s="2">
        <v>64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0</v>
      </c>
      <c r="BI128" s="2">
        <v>1</v>
      </c>
      <c r="BJ128" s="2" t="s">
        <v>264</v>
      </c>
      <c r="BK128" s="2"/>
      <c r="BL128" s="2"/>
      <c r="BM128" s="2">
        <v>116</v>
      </c>
      <c r="BN128" s="2">
        <v>0</v>
      </c>
      <c r="BO128" s="2" t="s">
        <v>3</v>
      </c>
      <c r="BP128" s="2">
        <v>0</v>
      </c>
      <c r="BQ128" s="2">
        <v>30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100</v>
      </c>
      <c r="CA128" s="2">
        <v>64</v>
      </c>
      <c r="CB128" s="2" t="s">
        <v>3</v>
      </c>
      <c r="CC128" s="2"/>
      <c r="CD128" s="2"/>
      <c r="CE128" s="2">
        <v>30</v>
      </c>
      <c r="CF128" s="2">
        <v>0</v>
      </c>
      <c r="CG128" s="2">
        <v>0</v>
      </c>
      <c r="CH128" s="2"/>
      <c r="CI128" s="2"/>
      <c r="CJ128" s="2"/>
      <c r="CK128" s="2"/>
      <c r="CL128" s="2"/>
      <c r="CM128" s="2">
        <v>0</v>
      </c>
      <c r="CN128" s="2" t="s">
        <v>85</v>
      </c>
      <c r="CO128" s="2">
        <v>0</v>
      </c>
      <c r="CP128" s="2">
        <f t="shared" si="171"/>
        <v>446.10999999999996</v>
      </c>
      <c r="CQ128" s="2">
        <f t="shared" si="172"/>
        <v>426.17</v>
      </c>
      <c r="CR128" s="2">
        <f>(ROUND((ROUND((((ET128*1.25))*AV128*1),2)*BB128),2)+ROUND((ROUND(((AE128-((EU128*1.25)))*AV128*1),2)*BS128),2))</f>
        <v>10.75</v>
      </c>
      <c r="CS128" s="2">
        <f t="shared" si="174"/>
        <v>1.98</v>
      </c>
      <c r="CT128" s="2">
        <f t="shared" si="175"/>
        <v>200.38</v>
      </c>
      <c r="CU128" s="2">
        <f t="shared" si="176"/>
        <v>0</v>
      </c>
      <c r="CV128" s="2">
        <f t="shared" si="177"/>
        <v>15.179999999999998</v>
      </c>
      <c r="CW128" s="2">
        <f t="shared" si="178"/>
        <v>0</v>
      </c>
      <c r="CX128" s="2">
        <f t="shared" si="179"/>
        <v>0</v>
      </c>
      <c r="CY128" s="2">
        <f>((S128*BZ128)/100)</f>
        <v>140.26</v>
      </c>
      <c r="CZ128" s="2">
        <f>((S128*CA128)/100)</f>
        <v>89.76639999999999</v>
      </c>
      <c r="DA128" s="2"/>
      <c r="DB128" s="2"/>
      <c r="DC128" s="2" t="s">
        <v>3</v>
      </c>
      <c r="DD128" s="2" t="s">
        <v>3</v>
      </c>
      <c r="DE128" s="2" t="s">
        <v>59</v>
      </c>
      <c r="DF128" s="2" t="s">
        <v>59</v>
      </c>
      <c r="DG128" s="2" t="s">
        <v>60</v>
      </c>
      <c r="DH128" s="2" t="s">
        <v>3</v>
      </c>
      <c r="DI128" s="2" t="s">
        <v>60</v>
      </c>
      <c r="DJ128" s="2" t="s">
        <v>59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1.0469999999999999</v>
      </c>
      <c r="DQ128" s="2">
        <v>1.0029999999999999</v>
      </c>
      <c r="DR128" s="2"/>
      <c r="DS128" s="2"/>
      <c r="DT128" s="2"/>
      <c r="DU128" s="2">
        <v>1005</v>
      </c>
      <c r="DV128" s="2" t="s">
        <v>263</v>
      </c>
      <c r="DW128" s="2" t="s">
        <v>263</v>
      </c>
      <c r="DX128" s="2">
        <v>100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65096003</v>
      </c>
      <c r="EF128" s="2">
        <v>30</v>
      </c>
      <c r="EG128" s="2" t="s">
        <v>18</v>
      </c>
      <c r="EH128" s="2">
        <v>0</v>
      </c>
      <c r="EI128" s="2" t="s">
        <v>3</v>
      </c>
      <c r="EJ128" s="2">
        <v>1</v>
      </c>
      <c r="EK128" s="2">
        <v>116</v>
      </c>
      <c r="EL128" s="2" t="s">
        <v>265</v>
      </c>
      <c r="EM128" s="2" t="s">
        <v>266</v>
      </c>
      <c r="EN128" s="2"/>
      <c r="EO128" s="2" t="s">
        <v>86</v>
      </c>
      <c r="EP128" s="2"/>
      <c r="EQ128" s="2">
        <v>0</v>
      </c>
      <c r="ER128" s="2">
        <v>609.01</v>
      </c>
      <c r="ES128" s="2">
        <v>426.17</v>
      </c>
      <c r="ET128" s="2">
        <v>8.6</v>
      </c>
      <c r="EU128" s="2">
        <v>1.58</v>
      </c>
      <c r="EV128" s="2">
        <v>174.24</v>
      </c>
      <c r="EW128" s="2">
        <v>13.2</v>
      </c>
      <c r="EX128" s="2">
        <v>0</v>
      </c>
      <c r="EY128" s="2">
        <v>0</v>
      </c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80"/>
        <v>0</v>
      </c>
      <c r="FS128" s="2">
        <v>0</v>
      </c>
      <c r="FT128" s="2"/>
      <c r="FU128" s="2"/>
      <c r="FV128" s="2"/>
      <c r="FW128" s="2"/>
      <c r="FX128" s="2">
        <v>100</v>
      </c>
      <c r="FY128" s="2">
        <v>64</v>
      </c>
      <c r="FZ128" s="2"/>
      <c r="GA128" s="2" t="s">
        <v>3</v>
      </c>
      <c r="GB128" s="2"/>
      <c r="GC128" s="2"/>
      <c r="GD128" s="2">
        <v>0</v>
      </c>
      <c r="GE128" s="2"/>
      <c r="GF128" s="2">
        <v>881737758</v>
      </c>
      <c r="GG128" s="2">
        <v>2</v>
      </c>
      <c r="GH128" s="2">
        <v>1</v>
      </c>
      <c r="GI128" s="2">
        <v>-2</v>
      </c>
      <c r="GJ128" s="2">
        <v>0</v>
      </c>
      <c r="GK128" s="2">
        <f>ROUND(R128*(R12)/100,2)</f>
        <v>2.2999999999999998</v>
      </c>
      <c r="GL128" s="2">
        <f t="shared" si="181"/>
        <v>0</v>
      </c>
      <c r="GM128" s="2">
        <f t="shared" si="142"/>
        <v>678.44</v>
      </c>
      <c r="GN128" s="2">
        <f t="shared" si="143"/>
        <v>678.44</v>
      </c>
      <c r="GO128" s="2">
        <f t="shared" si="144"/>
        <v>0</v>
      </c>
      <c r="GP128" s="2">
        <f t="shared" si="145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82"/>
        <v>0</v>
      </c>
      <c r="GW128" s="2">
        <v>1</v>
      </c>
      <c r="GX128" s="2">
        <f t="shared" si="183"/>
        <v>0</v>
      </c>
      <c r="GY128" s="2"/>
      <c r="GZ128" s="2"/>
      <c r="HA128" s="2">
        <v>0</v>
      </c>
      <c r="HB128" s="2">
        <v>0</v>
      </c>
      <c r="HC128" s="2">
        <f t="shared" si="184"/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3</v>
      </c>
      <c r="HO128" s="2" t="s">
        <v>3</v>
      </c>
      <c r="HP128" s="2" t="s">
        <v>3</v>
      </c>
      <c r="HQ128" s="2" t="s">
        <v>3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>
        <v>17</v>
      </c>
      <c r="B129">
        <v>1</v>
      </c>
      <c r="C129">
        <f>ROW(SmtRes!A298)</f>
        <v>298</v>
      </c>
      <c r="D129">
        <f>ROW(EtalonRes!A300)</f>
        <v>300</v>
      </c>
      <c r="E129" t="s">
        <v>260</v>
      </c>
      <c r="F129" t="s">
        <v>261</v>
      </c>
      <c r="G129" t="s">
        <v>262</v>
      </c>
      <c r="H129" t="s">
        <v>263</v>
      </c>
      <c r="I129">
        <f>ROUND(70/100,9)</f>
        <v>0.7</v>
      </c>
      <c r="J129">
        <v>0</v>
      </c>
      <c r="K129">
        <f>ROUND(70/100,9)</f>
        <v>0.7</v>
      </c>
      <c r="O129">
        <f t="shared" si="153"/>
        <v>7646.77</v>
      </c>
      <c r="P129">
        <f t="shared" si="154"/>
        <v>3297.29</v>
      </c>
      <c r="Q129">
        <f>(ROUND((ROUND((((ET129*1.25))*AV129*I129),2)*BB129),2)+ROUND((ROUND(((AE129-((EU129*1.25)))*AV129*I129),2)*BS129),2))</f>
        <v>86.13</v>
      </c>
      <c r="R129">
        <f t="shared" si="156"/>
        <v>42.09</v>
      </c>
      <c r="S129">
        <f t="shared" si="157"/>
        <v>4263.3500000000004</v>
      </c>
      <c r="T129">
        <f t="shared" si="158"/>
        <v>0</v>
      </c>
      <c r="U129">
        <f t="shared" si="159"/>
        <v>11.125421999999997</v>
      </c>
      <c r="V129">
        <f t="shared" si="160"/>
        <v>0</v>
      </c>
      <c r="W129">
        <f t="shared" si="161"/>
        <v>0</v>
      </c>
      <c r="X129">
        <f t="shared" si="162"/>
        <v>3538.58</v>
      </c>
      <c r="Y129">
        <f t="shared" si="163"/>
        <v>1747.97</v>
      </c>
      <c r="AA129">
        <v>65425120</v>
      </c>
      <c r="AB129">
        <f t="shared" si="164"/>
        <v>637.29600000000005</v>
      </c>
      <c r="AC129">
        <f t="shared" si="165"/>
        <v>426.17</v>
      </c>
      <c r="AD129">
        <f>ROUND(((((ET129*1.25))-((EU129*1.25)))+AE129),6)</f>
        <v>10.75</v>
      </c>
      <c r="AE129">
        <f>ROUND(((EU129*1.25)),6)</f>
        <v>1.9750000000000001</v>
      </c>
      <c r="AF129">
        <f>ROUND(((EV129*1.15)),6)</f>
        <v>200.376</v>
      </c>
      <c r="AG129">
        <f t="shared" si="168"/>
        <v>0</v>
      </c>
      <c r="AH129">
        <f>((EW129*1.15))</f>
        <v>15.179999999999998</v>
      </c>
      <c r="AI129">
        <f>((EX129*1.25))</f>
        <v>0</v>
      </c>
      <c r="AJ129">
        <f t="shared" si="170"/>
        <v>0</v>
      </c>
      <c r="AK129">
        <v>609.01</v>
      </c>
      <c r="AL129">
        <v>426.17</v>
      </c>
      <c r="AM129">
        <v>8.6</v>
      </c>
      <c r="AN129">
        <v>1.58</v>
      </c>
      <c r="AO129">
        <v>174.24</v>
      </c>
      <c r="AP129">
        <v>0</v>
      </c>
      <c r="AQ129">
        <v>13.2</v>
      </c>
      <c r="AR129">
        <v>0</v>
      </c>
      <c r="AS129">
        <v>0</v>
      </c>
      <c r="AT129">
        <v>83</v>
      </c>
      <c r="AU129">
        <v>41</v>
      </c>
      <c r="AV129">
        <v>1.0469999999999999</v>
      </c>
      <c r="AW129">
        <v>1.0029999999999999</v>
      </c>
      <c r="AZ129">
        <v>1</v>
      </c>
      <c r="BA129">
        <v>29.03</v>
      </c>
      <c r="BB129">
        <v>10.93</v>
      </c>
      <c r="BC129">
        <v>11.02</v>
      </c>
      <c r="BD129" t="s">
        <v>3</v>
      </c>
      <c r="BE129" t="s">
        <v>3</v>
      </c>
      <c r="BF129" t="s">
        <v>3</v>
      </c>
      <c r="BG129" t="s">
        <v>3</v>
      </c>
      <c r="BH129">
        <v>0</v>
      </c>
      <c r="BI129">
        <v>1</v>
      </c>
      <c r="BJ129" t="s">
        <v>264</v>
      </c>
      <c r="BM129">
        <v>116</v>
      </c>
      <c r="BN129">
        <v>0</v>
      </c>
      <c r="BO129" t="s">
        <v>261</v>
      </c>
      <c r="BP129">
        <v>1</v>
      </c>
      <c r="BQ129">
        <v>30</v>
      </c>
      <c r="BR129">
        <v>0</v>
      </c>
      <c r="BS129">
        <v>29.03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83</v>
      </c>
      <c r="CA129">
        <v>41</v>
      </c>
      <c r="CB129" t="s">
        <v>3</v>
      </c>
      <c r="CE129">
        <v>30</v>
      </c>
      <c r="CF129">
        <v>0</v>
      </c>
      <c r="CG129">
        <v>0</v>
      </c>
      <c r="CM129">
        <v>0</v>
      </c>
      <c r="CN129" t="s">
        <v>85</v>
      </c>
      <c r="CO129">
        <v>0</v>
      </c>
      <c r="CP129">
        <f t="shared" si="171"/>
        <v>7646.77</v>
      </c>
      <c r="CQ129">
        <f t="shared" si="172"/>
        <v>4710.5</v>
      </c>
      <c r="CR129">
        <f>(ROUND((ROUND((((ET129*1.25))*AV129*1),2)*BB129),2)+ROUND((ROUND(((AE129-((EU129*1.25)))*AV129*1),2)*BS129),2))</f>
        <v>123.07</v>
      </c>
      <c r="CS129">
        <f t="shared" si="174"/>
        <v>60.09</v>
      </c>
      <c r="CT129">
        <f t="shared" si="175"/>
        <v>6090.2</v>
      </c>
      <c r="CU129">
        <f t="shared" si="176"/>
        <v>0</v>
      </c>
      <c r="CV129">
        <f t="shared" si="177"/>
        <v>15.893459999999997</v>
      </c>
      <c r="CW129">
        <f t="shared" si="178"/>
        <v>0</v>
      </c>
      <c r="CX129">
        <f t="shared" si="179"/>
        <v>0</v>
      </c>
      <c r="CY129">
        <f>S129*(BZ129/100)</f>
        <v>3538.5805</v>
      </c>
      <c r="CZ129">
        <f>S129*(CA129/100)</f>
        <v>1747.9735000000001</v>
      </c>
      <c r="DC129" t="s">
        <v>3</v>
      </c>
      <c r="DD129" t="s">
        <v>3</v>
      </c>
      <c r="DE129" t="s">
        <v>59</v>
      </c>
      <c r="DF129" t="s">
        <v>59</v>
      </c>
      <c r="DG129" t="s">
        <v>60</v>
      </c>
      <c r="DH129" t="s">
        <v>3</v>
      </c>
      <c r="DI129" t="s">
        <v>60</v>
      </c>
      <c r="DJ129" t="s">
        <v>59</v>
      </c>
      <c r="DK129" t="s">
        <v>3</v>
      </c>
      <c r="DL129" t="s">
        <v>3</v>
      </c>
      <c r="DM129" t="s">
        <v>3</v>
      </c>
      <c r="DN129">
        <v>100</v>
      </c>
      <c r="DO129">
        <v>64</v>
      </c>
      <c r="DP129">
        <v>1.0469999999999999</v>
      </c>
      <c r="DQ129">
        <v>1.0029999999999999</v>
      </c>
      <c r="DU129">
        <v>1005</v>
      </c>
      <c r="DV129" t="s">
        <v>263</v>
      </c>
      <c r="DW129" t="s">
        <v>263</v>
      </c>
      <c r="DX129">
        <v>100</v>
      </c>
      <c r="DZ129" t="s">
        <v>3</v>
      </c>
      <c r="EA129" t="s">
        <v>3</v>
      </c>
      <c r="EB129" t="s">
        <v>3</v>
      </c>
      <c r="EC129" t="s">
        <v>3</v>
      </c>
      <c r="EE129">
        <v>65096003</v>
      </c>
      <c r="EF129">
        <v>30</v>
      </c>
      <c r="EG129" t="s">
        <v>18</v>
      </c>
      <c r="EH129">
        <v>0</v>
      </c>
      <c r="EI129" t="s">
        <v>3</v>
      </c>
      <c r="EJ129">
        <v>1</v>
      </c>
      <c r="EK129">
        <v>116</v>
      </c>
      <c r="EL129" t="s">
        <v>265</v>
      </c>
      <c r="EM129" t="s">
        <v>266</v>
      </c>
      <c r="EO129" t="s">
        <v>86</v>
      </c>
      <c r="EQ129">
        <v>0</v>
      </c>
      <c r="ER129">
        <v>609.01</v>
      </c>
      <c r="ES129">
        <v>426.17</v>
      </c>
      <c r="ET129">
        <v>8.6</v>
      </c>
      <c r="EU129">
        <v>1.58</v>
      </c>
      <c r="EV129">
        <v>174.24</v>
      </c>
      <c r="EW129">
        <v>13.2</v>
      </c>
      <c r="EX129">
        <v>0</v>
      </c>
      <c r="EY129">
        <v>0</v>
      </c>
      <c r="FQ129">
        <v>0</v>
      </c>
      <c r="FR129">
        <f t="shared" si="180"/>
        <v>0</v>
      </c>
      <c r="FS129">
        <v>0</v>
      </c>
      <c r="FX129">
        <v>100</v>
      </c>
      <c r="FY129">
        <v>64</v>
      </c>
      <c r="GA129" t="s">
        <v>3</v>
      </c>
      <c r="GD129">
        <v>0</v>
      </c>
      <c r="GF129">
        <v>881737758</v>
      </c>
      <c r="GG129">
        <v>2</v>
      </c>
      <c r="GH129">
        <v>1</v>
      </c>
      <c r="GI129">
        <v>2</v>
      </c>
      <c r="GJ129">
        <v>0</v>
      </c>
      <c r="GK129">
        <f>ROUND(R129*(S12)/100,2)</f>
        <v>67.34</v>
      </c>
      <c r="GL129">
        <f t="shared" si="181"/>
        <v>0</v>
      </c>
      <c r="GM129">
        <f t="shared" si="142"/>
        <v>13000.66</v>
      </c>
      <c r="GN129">
        <f t="shared" si="143"/>
        <v>13000.66</v>
      </c>
      <c r="GO129">
        <f t="shared" si="144"/>
        <v>0</v>
      </c>
      <c r="GP129">
        <f t="shared" si="145"/>
        <v>0</v>
      </c>
      <c r="GR129">
        <v>0</v>
      </c>
      <c r="GS129">
        <v>3</v>
      </c>
      <c r="GT129">
        <v>0</v>
      </c>
      <c r="GU129" t="s">
        <v>3</v>
      </c>
      <c r="GV129">
        <f t="shared" si="182"/>
        <v>0</v>
      </c>
      <c r="GW129">
        <v>1</v>
      </c>
      <c r="GX129">
        <f t="shared" si="183"/>
        <v>0</v>
      </c>
      <c r="HA129">
        <v>0</v>
      </c>
      <c r="HB129">
        <v>0</v>
      </c>
      <c r="HC129">
        <f t="shared" si="184"/>
        <v>0</v>
      </c>
      <c r="HE129" t="s">
        <v>3</v>
      </c>
      <c r="HF129" t="s">
        <v>3</v>
      </c>
      <c r="HM129" t="s">
        <v>3</v>
      </c>
      <c r="HN129" t="s">
        <v>3</v>
      </c>
      <c r="HO129" t="s">
        <v>3</v>
      </c>
      <c r="HP129" t="s">
        <v>3</v>
      </c>
      <c r="HQ129" t="s">
        <v>3</v>
      </c>
      <c r="IK129">
        <v>0</v>
      </c>
    </row>
    <row r="130" spans="1:255" x14ac:dyDescent="0.2">
      <c r="A130" s="2">
        <v>18</v>
      </c>
      <c r="B130" s="2">
        <v>1</v>
      </c>
      <c r="C130" s="2">
        <v>287</v>
      </c>
      <c r="D130" s="2"/>
      <c r="E130" s="2" t="s">
        <v>267</v>
      </c>
      <c r="F130" s="2" t="s">
        <v>268</v>
      </c>
      <c r="G130" s="2" t="s">
        <v>625</v>
      </c>
      <c r="H130" s="2" t="s">
        <v>269</v>
      </c>
      <c r="I130" s="2">
        <f>I128*J130</f>
        <v>41.3</v>
      </c>
      <c r="J130" s="2">
        <v>59</v>
      </c>
      <c r="K130" s="2">
        <v>59</v>
      </c>
      <c r="L130" s="2"/>
      <c r="M130" s="2"/>
      <c r="N130" s="2"/>
      <c r="O130" s="2">
        <f t="shared" si="153"/>
        <v>4612.8</v>
      </c>
      <c r="P130" s="2">
        <f t="shared" si="154"/>
        <v>4612.8</v>
      </c>
      <c r="Q130" s="2">
        <f>(ROUND((ROUND(((ET130)*AV130*I130),2)*BB130),2)+ROUND((ROUND(((AE130-(EU130))*AV130*I130),2)*BS130),2))</f>
        <v>0</v>
      </c>
      <c r="R130" s="2">
        <f t="shared" si="156"/>
        <v>0</v>
      </c>
      <c r="S130" s="2">
        <f t="shared" si="157"/>
        <v>0</v>
      </c>
      <c r="T130" s="2">
        <f t="shared" si="158"/>
        <v>0</v>
      </c>
      <c r="U130" s="2">
        <f t="shared" si="159"/>
        <v>0</v>
      </c>
      <c r="V130" s="2">
        <f t="shared" si="160"/>
        <v>0</v>
      </c>
      <c r="W130" s="2">
        <f t="shared" si="161"/>
        <v>0</v>
      </c>
      <c r="X130" s="2">
        <f t="shared" si="162"/>
        <v>0</v>
      </c>
      <c r="Y130" s="2">
        <f t="shared" si="163"/>
        <v>0</v>
      </c>
      <c r="Z130" s="2"/>
      <c r="AA130" s="2">
        <v>65425122</v>
      </c>
      <c r="AB130" s="2">
        <f t="shared" si="164"/>
        <v>111.69</v>
      </c>
      <c r="AC130" s="2">
        <f t="shared" si="165"/>
        <v>111.69</v>
      </c>
      <c r="AD130" s="2">
        <f>ROUND((((ET130)-(EU130))+AE130),6)</f>
        <v>0</v>
      </c>
      <c r="AE130" s="2">
        <f>ROUND((EU130),6)</f>
        <v>0</v>
      </c>
      <c r="AF130" s="2">
        <f>ROUND((EV130),6)</f>
        <v>0</v>
      </c>
      <c r="AG130" s="2">
        <f t="shared" si="168"/>
        <v>0</v>
      </c>
      <c r="AH130" s="2">
        <f>(EW130)</f>
        <v>0</v>
      </c>
      <c r="AI130" s="2">
        <f>(EX130)</f>
        <v>0</v>
      </c>
      <c r="AJ130" s="2">
        <f t="shared" si="170"/>
        <v>0</v>
      </c>
      <c r="AK130" s="2">
        <v>111.69</v>
      </c>
      <c r="AL130" s="2">
        <v>111.69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100</v>
      </c>
      <c r="AU130" s="2">
        <v>64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3</v>
      </c>
      <c r="BI130" s="2">
        <v>1</v>
      </c>
      <c r="BJ130" s="2" t="s">
        <v>270</v>
      </c>
      <c r="BK130" s="2"/>
      <c r="BL130" s="2"/>
      <c r="BM130" s="2">
        <v>116</v>
      </c>
      <c r="BN130" s="2">
        <v>0</v>
      </c>
      <c r="BO130" s="2" t="s">
        <v>3</v>
      </c>
      <c r="BP130" s="2">
        <v>0</v>
      </c>
      <c r="BQ130" s="2">
        <v>30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100</v>
      </c>
      <c r="CA130" s="2">
        <v>64</v>
      </c>
      <c r="CB130" s="2" t="s">
        <v>3</v>
      </c>
      <c r="CC130" s="2"/>
      <c r="CD130" s="2"/>
      <c r="CE130" s="2">
        <v>30</v>
      </c>
      <c r="CF130" s="2">
        <v>0</v>
      </c>
      <c r="CG130" s="2">
        <v>0</v>
      </c>
      <c r="CH130" s="2"/>
      <c r="CI130" s="2"/>
      <c r="CJ130" s="2"/>
      <c r="CK130" s="2"/>
      <c r="CL130" s="2"/>
      <c r="CM130" s="2">
        <v>0</v>
      </c>
      <c r="CN130" s="2" t="s">
        <v>3</v>
      </c>
      <c r="CO130" s="2">
        <v>0</v>
      </c>
      <c r="CP130" s="2">
        <f t="shared" si="171"/>
        <v>4612.8</v>
      </c>
      <c r="CQ130" s="2">
        <f t="shared" si="172"/>
        <v>111.69</v>
      </c>
      <c r="CR130" s="2">
        <f>(ROUND((ROUND(((ET130)*AV130*1),2)*BB130),2)+ROUND((ROUND(((AE130-(EU130))*AV130*1),2)*BS130),2))</f>
        <v>0</v>
      </c>
      <c r="CS130" s="2">
        <f t="shared" si="174"/>
        <v>0</v>
      </c>
      <c r="CT130" s="2">
        <f t="shared" si="175"/>
        <v>0</v>
      </c>
      <c r="CU130" s="2">
        <f t="shared" si="176"/>
        <v>0</v>
      </c>
      <c r="CV130" s="2">
        <f t="shared" si="177"/>
        <v>0</v>
      </c>
      <c r="CW130" s="2">
        <f t="shared" si="178"/>
        <v>0</v>
      </c>
      <c r="CX130" s="2">
        <f t="shared" si="179"/>
        <v>0</v>
      </c>
      <c r="CY130" s="2">
        <f>((S130*BZ130)/100)</f>
        <v>0</v>
      </c>
      <c r="CZ130" s="2">
        <f>((S130*CA130)/100)</f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1.0469999999999999</v>
      </c>
      <c r="DQ130" s="2">
        <v>1.0029999999999999</v>
      </c>
      <c r="DR130" s="2"/>
      <c r="DS130" s="2"/>
      <c r="DT130" s="2"/>
      <c r="DU130" s="2">
        <v>1009</v>
      </c>
      <c r="DV130" s="2" t="s">
        <v>269</v>
      </c>
      <c r="DW130" s="2" t="s">
        <v>269</v>
      </c>
      <c r="DX130" s="2">
        <v>1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65096003</v>
      </c>
      <c r="EF130" s="2">
        <v>30</v>
      </c>
      <c r="EG130" s="2" t="s">
        <v>18</v>
      </c>
      <c r="EH130" s="2">
        <v>0</v>
      </c>
      <c r="EI130" s="2" t="s">
        <v>3</v>
      </c>
      <c r="EJ130" s="2">
        <v>1</v>
      </c>
      <c r="EK130" s="2">
        <v>116</v>
      </c>
      <c r="EL130" s="2" t="s">
        <v>265</v>
      </c>
      <c r="EM130" s="2" t="s">
        <v>266</v>
      </c>
      <c r="EN130" s="2"/>
      <c r="EO130" s="2" t="s">
        <v>3</v>
      </c>
      <c r="EP130" s="2"/>
      <c r="EQ130" s="2">
        <v>0</v>
      </c>
      <c r="ER130" s="2">
        <v>111.69</v>
      </c>
      <c r="ES130" s="2">
        <v>111.69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80"/>
        <v>0</v>
      </c>
      <c r="FS130" s="2">
        <v>0</v>
      </c>
      <c r="FT130" s="2"/>
      <c r="FU130" s="2"/>
      <c r="FV130" s="2"/>
      <c r="FW130" s="2"/>
      <c r="FX130" s="2">
        <v>100</v>
      </c>
      <c r="FY130" s="2">
        <v>64</v>
      </c>
      <c r="FZ130" s="2"/>
      <c r="GA130" s="2" t="s">
        <v>3</v>
      </c>
      <c r="GB130" s="2"/>
      <c r="GC130" s="2"/>
      <c r="GD130" s="2">
        <v>0</v>
      </c>
      <c r="GE130" s="2"/>
      <c r="GF130" s="2">
        <v>-766220863</v>
      </c>
      <c r="GG130" s="2">
        <v>2</v>
      </c>
      <c r="GH130" s="2">
        <v>1</v>
      </c>
      <c r="GI130" s="2">
        <v>-2</v>
      </c>
      <c r="GJ130" s="2">
        <v>0</v>
      </c>
      <c r="GK130" s="2">
        <f>ROUND(R130*(R12)/100,2)</f>
        <v>0</v>
      </c>
      <c r="GL130" s="2">
        <f t="shared" si="181"/>
        <v>0</v>
      </c>
      <c r="GM130" s="2">
        <f t="shared" si="142"/>
        <v>4612.8</v>
      </c>
      <c r="GN130" s="2">
        <f t="shared" si="143"/>
        <v>4612.8</v>
      </c>
      <c r="GO130" s="2">
        <f t="shared" si="144"/>
        <v>0</v>
      </c>
      <c r="GP130" s="2">
        <f t="shared" si="145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82"/>
        <v>0</v>
      </c>
      <c r="GW130" s="2">
        <v>1</v>
      </c>
      <c r="GX130" s="2">
        <f t="shared" si="183"/>
        <v>0</v>
      </c>
      <c r="GY130" s="2"/>
      <c r="GZ130" s="2"/>
      <c r="HA130" s="2">
        <v>0</v>
      </c>
      <c r="HB130" s="2">
        <v>0</v>
      </c>
      <c r="HC130" s="2">
        <f t="shared" si="184"/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3</v>
      </c>
      <c r="HO130" s="2" t="s">
        <v>3</v>
      </c>
      <c r="HP130" s="2" t="s">
        <v>3</v>
      </c>
      <c r="HQ130" s="2" t="s">
        <v>3</v>
      </c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">
      <c r="A131">
        <v>18</v>
      </c>
      <c r="B131">
        <v>1</v>
      </c>
      <c r="C131">
        <v>296</v>
      </c>
      <c r="E131" t="s">
        <v>267</v>
      </c>
      <c r="F131" t="s">
        <v>268</v>
      </c>
      <c r="G131" t="s">
        <v>625</v>
      </c>
      <c r="H131" t="s">
        <v>269</v>
      </c>
      <c r="I131">
        <f>I129*J131</f>
        <v>41.3</v>
      </c>
      <c r="J131">
        <v>59</v>
      </c>
      <c r="K131">
        <v>59</v>
      </c>
      <c r="O131">
        <f t="shared" si="153"/>
        <v>21051.21</v>
      </c>
      <c r="P131">
        <f t="shared" si="154"/>
        <v>21051.21</v>
      </c>
      <c r="Q131">
        <f>(ROUND((ROUND(((ET131)*AV131*I131),2)*BB131),2)+ROUND((ROUND(((AE131-(EU131))*AV131*I131),2)*BS131),2))</f>
        <v>0</v>
      </c>
      <c r="R131">
        <f t="shared" si="156"/>
        <v>0</v>
      </c>
      <c r="S131">
        <f t="shared" si="157"/>
        <v>0</v>
      </c>
      <c r="T131">
        <f t="shared" si="158"/>
        <v>0</v>
      </c>
      <c r="U131">
        <f t="shared" si="159"/>
        <v>0</v>
      </c>
      <c r="V131">
        <f t="shared" si="160"/>
        <v>0</v>
      </c>
      <c r="W131">
        <f t="shared" si="161"/>
        <v>0</v>
      </c>
      <c r="X131">
        <f t="shared" si="162"/>
        <v>0</v>
      </c>
      <c r="Y131">
        <f t="shared" si="163"/>
        <v>0</v>
      </c>
      <c r="AA131">
        <v>65425120</v>
      </c>
      <c r="AB131">
        <f t="shared" si="164"/>
        <v>111.69</v>
      </c>
      <c r="AC131">
        <f t="shared" si="165"/>
        <v>111.69</v>
      </c>
      <c r="AD131">
        <f>ROUND((((ET131)-(EU131))+AE131),6)</f>
        <v>0</v>
      </c>
      <c r="AE131">
        <f>ROUND((EU131),6)</f>
        <v>0</v>
      </c>
      <c r="AF131">
        <f>ROUND((EV131),6)</f>
        <v>0</v>
      </c>
      <c r="AG131">
        <f t="shared" si="168"/>
        <v>0</v>
      </c>
      <c r="AH131">
        <f>(EW131)</f>
        <v>0</v>
      </c>
      <c r="AI131">
        <f>(EX131)</f>
        <v>0</v>
      </c>
      <c r="AJ131">
        <f t="shared" si="170"/>
        <v>0</v>
      </c>
      <c r="AK131">
        <v>111.69</v>
      </c>
      <c r="AL131">
        <v>111.69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1.0029999999999999</v>
      </c>
      <c r="AZ131">
        <v>1</v>
      </c>
      <c r="BA131">
        <v>1</v>
      </c>
      <c r="BB131">
        <v>1</v>
      </c>
      <c r="BC131">
        <v>4.55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270</v>
      </c>
      <c r="BM131">
        <v>116</v>
      </c>
      <c r="BN131">
        <v>0</v>
      </c>
      <c r="BO131" t="s">
        <v>268</v>
      </c>
      <c r="BP131">
        <v>1</v>
      </c>
      <c r="BQ131">
        <v>30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B131" t="s">
        <v>3</v>
      </c>
      <c r="CE131">
        <v>30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71"/>
        <v>21051.21</v>
      </c>
      <c r="CQ131">
        <f t="shared" si="172"/>
        <v>509.74</v>
      </c>
      <c r="CR131">
        <f>(ROUND((ROUND(((ET131)*AV131*1),2)*BB131),2)+ROUND((ROUND(((AE131-(EU131))*AV131*1),2)*BS131),2))</f>
        <v>0</v>
      </c>
      <c r="CS131">
        <f t="shared" si="174"/>
        <v>0</v>
      </c>
      <c r="CT131">
        <f t="shared" si="175"/>
        <v>0</v>
      </c>
      <c r="CU131">
        <f t="shared" si="176"/>
        <v>0</v>
      </c>
      <c r="CV131">
        <f t="shared" si="177"/>
        <v>0</v>
      </c>
      <c r="CW131">
        <f t="shared" si="178"/>
        <v>0</v>
      </c>
      <c r="CX131">
        <f t="shared" si="179"/>
        <v>0</v>
      </c>
      <c r="CY131">
        <f>S131*(BZ131/100)</f>
        <v>0</v>
      </c>
      <c r="CZ131">
        <f>S131*(CA131/100)</f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100</v>
      </c>
      <c r="DO131">
        <v>64</v>
      </c>
      <c r="DP131">
        <v>1.0469999999999999</v>
      </c>
      <c r="DQ131">
        <v>1.0029999999999999</v>
      </c>
      <c r="DU131">
        <v>1009</v>
      </c>
      <c r="DV131" t="s">
        <v>269</v>
      </c>
      <c r="DW131" t="s">
        <v>269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65096003</v>
      </c>
      <c r="EF131">
        <v>30</v>
      </c>
      <c r="EG131" t="s">
        <v>18</v>
      </c>
      <c r="EH131">
        <v>0</v>
      </c>
      <c r="EI131" t="s">
        <v>3</v>
      </c>
      <c r="EJ131">
        <v>1</v>
      </c>
      <c r="EK131">
        <v>116</v>
      </c>
      <c r="EL131" t="s">
        <v>265</v>
      </c>
      <c r="EM131" t="s">
        <v>266</v>
      </c>
      <c r="EO131" t="s">
        <v>3</v>
      </c>
      <c r="EQ131">
        <v>0</v>
      </c>
      <c r="ER131">
        <v>111.69</v>
      </c>
      <c r="ES131">
        <v>111.69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80"/>
        <v>0</v>
      </c>
      <c r="FS131">
        <v>0</v>
      </c>
      <c r="FX131">
        <v>100</v>
      </c>
      <c r="FY131">
        <v>64</v>
      </c>
      <c r="GA131" t="s">
        <v>3</v>
      </c>
      <c r="GD131">
        <v>0</v>
      </c>
      <c r="GF131">
        <v>-766220863</v>
      </c>
      <c r="GG131">
        <v>2</v>
      </c>
      <c r="GH131">
        <v>1</v>
      </c>
      <c r="GI131">
        <v>2</v>
      </c>
      <c r="GJ131">
        <v>0</v>
      </c>
      <c r="GK131">
        <f>ROUND(R131*(S12)/100,2)</f>
        <v>0</v>
      </c>
      <c r="GL131">
        <f t="shared" si="181"/>
        <v>0</v>
      </c>
      <c r="GM131">
        <f t="shared" si="142"/>
        <v>21051.21</v>
      </c>
      <c r="GN131">
        <f t="shared" si="143"/>
        <v>21051.21</v>
      </c>
      <c r="GO131">
        <f t="shared" si="144"/>
        <v>0</v>
      </c>
      <c r="GP131">
        <f t="shared" si="145"/>
        <v>0</v>
      </c>
      <c r="GR131">
        <v>0</v>
      </c>
      <c r="GS131">
        <v>3</v>
      </c>
      <c r="GT131">
        <v>0</v>
      </c>
      <c r="GU131" t="s">
        <v>3</v>
      </c>
      <c r="GV131">
        <f t="shared" si="182"/>
        <v>0</v>
      </c>
      <c r="GW131">
        <v>1</v>
      </c>
      <c r="GX131">
        <f t="shared" si="183"/>
        <v>0</v>
      </c>
      <c r="HA131">
        <v>0</v>
      </c>
      <c r="HB131">
        <v>0</v>
      </c>
      <c r="HC131">
        <f t="shared" si="184"/>
        <v>0</v>
      </c>
      <c r="HE131" t="s">
        <v>3</v>
      </c>
      <c r="HF131" t="s">
        <v>3</v>
      </c>
      <c r="HM131" t="s">
        <v>3</v>
      </c>
      <c r="HN131" t="s">
        <v>3</v>
      </c>
      <c r="HO131" t="s">
        <v>3</v>
      </c>
      <c r="HP131" t="s">
        <v>3</v>
      </c>
      <c r="HQ131" t="s">
        <v>3</v>
      </c>
      <c r="IK131">
        <v>0</v>
      </c>
    </row>
    <row r="132" spans="1:255" x14ac:dyDescent="0.2">
      <c r="A132" s="2">
        <v>17</v>
      </c>
      <c r="B132" s="2">
        <v>1</v>
      </c>
      <c r="C132" s="2">
        <f>ROW(SmtRes!A301)</f>
        <v>301</v>
      </c>
      <c r="D132" s="2">
        <f>ROW(EtalonRes!A303)</f>
        <v>303</v>
      </c>
      <c r="E132" s="2" t="s">
        <v>271</v>
      </c>
      <c r="F132" s="2" t="s">
        <v>272</v>
      </c>
      <c r="G132" s="2" t="s">
        <v>273</v>
      </c>
      <c r="H132" s="2" t="s">
        <v>226</v>
      </c>
      <c r="I132" s="2">
        <f>ROUND(1.5/100,9)</f>
        <v>1.4999999999999999E-2</v>
      </c>
      <c r="J132" s="2">
        <v>0</v>
      </c>
      <c r="K132" s="2">
        <f>ROUND(1.5/100,9)</f>
        <v>1.4999999999999999E-2</v>
      </c>
      <c r="L132" s="2"/>
      <c r="M132" s="2"/>
      <c r="N132" s="2"/>
      <c r="O132" s="2">
        <f t="shared" si="153"/>
        <v>7.85</v>
      </c>
      <c r="P132" s="2">
        <f t="shared" si="154"/>
        <v>6.02</v>
      </c>
      <c r="Q132" s="2">
        <f>(ROUND((ROUND((((ET132*1.25))*AV132*I132),2)*BB132),2)+ROUND((ROUND(((AE132-((EU132*1.25)))*AV132*I132),2)*BS132),2))</f>
        <v>0.03</v>
      </c>
      <c r="R132" s="2">
        <f t="shared" si="156"/>
        <v>0.01</v>
      </c>
      <c r="S132" s="2">
        <f t="shared" si="157"/>
        <v>1.8</v>
      </c>
      <c r="T132" s="2">
        <f t="shared" si="158"/>
        <v>0</v>
      </c>
      <c r="U132" s="2">
        <f t="shared" si="159"/>
        <v>0.15662999999999996</v>
      </c>
      <c r="V132" s="2">
        <f t="shared" si="160"/>
        <v>0</v>
      </c>
      <c r="W132" s="2">
        <f t="shared" si="161"/>
        <v>0</v>
      </c>
      <c r="X132" s="2">
        <f t="shared" si="162"/>
        <v>1.8</v>
      </c>
      <c r="Y132" s="2">
        <f t="shared" si="163"/>
        <v>1.1499999999999999</v>
      </c>
      <c r="Z132" s="2"/>
      <c r="AA132" s="2">
        <v>65425122</v>
      </c>
      <c r="AB132" s="2">
        <f t="shared" si="164"/>
        <v>522.755</v>
      </c>
      <c r="AC132" s="2">
        <f t="shared" si="165"/>
        <v>401.12</v>
      </c>
      <c r="AD132" s="2">
        <f>ROUND(((((ET132*1.25))-((EU132*1.25)))+AE132),6)</f>
        <v>1.8625</v>
      </c>
      <c r="AE132" s="2">
        <f>ROUND(((EU132*1.25)),6)</f>
        <v>0.4375</v>
      </c>
      <c r="AF132" s="2">
        <f>ROUND(((EV132*1.15)),6)</f>
        <v>119.77249999999999</v>
      </c>
      <c r="AG132" s="2">
        <f t="shared" si="168"/>
        <v>0</v>
      </c>
      <c r="AH132" s="2">
        <f>((EW132*1.15))</f>
        <v>10.441999999999998</v>
      </c>
      <c r="AI132" s="2">
        <f>((EX132*1.25))</f>
        <v>0</v>
      </c>
      <c r="AJ132" s="2">
        <f t="shared" si="170"/>
        <v>0</v>
      </c>
      <c r="AK132" s="2">
        <v>506.76</v>
      </c>
      <c r="AL132" s="2">
        <v>401.12</v>
      </c>
      <c r="AM132" s="2">
        <v>1.49</v>
      </c>
      <c r="AN132" s="2">
        <v>0.35</v>
      </c>
      <c r="AO132" s="2">
        <v>104.15</v>
      </c>
      <c r="AP132" s="2">
        <v>0</v>
      </c>
      <c r="AQ132" s="2">
        <v>9.08</v>
      </c>
      <c r="AR132" s="2">
        <v>0</v>
      </c>
      <c r="AS132" s="2">
        <v>0</v>
      </c>
      <c r="AT132" s="2">
        <v>100</v>
      </c>
      <c r="AU132" s="2">
        <v>64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0</v>
      </c>
      <c r="BI132" s="2">
        <v>1</v>
      </c>
      <c r="BJ132" s="2" t="s">
        <v>274</v>
      </c>
      <c r="BK132" s="2"/>
      <c r="BL132" s="2"/>
      <c r="BM132" s="2">
        <v>99</v>
      </c>
      <c r="BN132" s="2">
        <v>0</v>
      </c>
      <c r="BO132" s="2" t="s">
        <v>3</v>
      </c>
      <c r="BP132" s="2">
        <v>0</v>
      </c>
      <c r="BQ132" s="2">
        <v>30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100</v>
      </c>
      <c r="CA132" s="2">
        <v>64</v>
      </c>
      <c r="CB132" s="2" t="s">
        <v>3</v>
      </c>
      <c r="CC132" s="2"/>
      <c r="CD132" s="2"/>
      <c r="CE132" s="2">
        <v>30</v>
      </c>
      <c r="CF132" s="2">
        <v>0</v>
      </c>
      <c r="CG132" s="2">
        <v>0</v>
      </c>
      <c r="CH132" s="2"/>
      <c r="CI132" s="2"/>
      <c r="CJ132" s="2"/>
      <c r="CK132" s="2"/>
      <c r="CL132" s="2"/>
      <c r="CM132" s="2">
        <v>0</v>
      </c>
      <c r="CN132" s="2" t="s">
        <v>85</v>
      </c>
      <c r="CO132" s="2">
        <v>0</v>
      </c>
      <c r="CP132" s="2">
        <f t="shared" si="171"/>
        <v>7.85</v>
      </c>
      <c r="CQ132" s="2">
        <f t="shared" si="172"/>
        <v>401.12</v>
      </c>
      <c r="CR132" s="2">
        <f>(ROUND((ROUND((((ET132*1.25))*AV132*1),2)*BB132),2)+ROUND((ROUND(((AE132-((EU132*1.25)))*AV132*1),2)*BS132),2))</f>
        <v>1.86</v>
      </c>
      <c r="CS132" s="2">
        <f t="shared" si="174"/>
        <v>0.44</v>
      </c>
      <c r="CT132" s="2">
        <f t="shared" si="175"/>
        <v>119.77</v>
      </c>
      <c r="CU132" s="2">
        <f t="shared" si="176"/>
        <v>0</v>
      </c>
      <c r="CV132" s="2">
        <f t="shared" si="177"/>
        <v>10.441999999999998</v>
      </c>
      <c r="CW132" s="2">
        <f t="shared" si="178"/>
        <v>0</v>
      </c>
      <c r="CX132" s="2">
        <f t="shared" si="179"/>
        <v>0</v>
      </c>
      <c r="CY132" s="2">
        <f>((S132*BZ132)/100)</f>
        <v>1.8</v>
      </c>
      <c r="CZ132" s="2">
        <f>((S132*CA132)/100)</f>
        <v>1.1520000000000001</v>
      </c>
      <c r="DA132" s="2"/>
      <c r="DB132" s="2"/>
      <c r="DC132" s="2" t="s">
        <v>3</v>
      </c>
      <c r="DD132" s="2" t="s">
        <v>3</v>
      </c>
      <c r="DE132" s="2" t="s">
        <v>59</v>
      </c>
      <c r="DF132" s="2" t="s">
        <v>59</v>
      </c>
      <c r="DG132" s="2" t="s">
        <v>60</v>
      </c>
      <c r="DH132" s="2" t="s">
        <v>3</v>
      </c>
      <c r="DI132" s="2" t="s">
        <v>60</v>
      </c>
      <c r="DJ132" s="2" t="s">
        <v>59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1.0469999999999999</v>
      </c>
      <c r="DQ132" s="2">
        <v>1</v>
      </c>
      <c r="DR132" s="2"/>
      <c r="DS132" s="2"/>
      <c r="DT132" s="2"/>
      <c r="DU132" s="2">
        <v>1005</v>
      </c>
      <c r="DV132" s="2" t="s">
        <v>226</v>
      </c>
      <c r="DW132" s="2" t="s">
        <v>226</v>
      </c>
      <c r="DX132" s="2">
        <v>100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65095986</v>
      </c>
      <c r="EF132" s="2">
        <v>30</v>
      </c>
      <c r="EG132" s="2" t="s">
        <v>18</v>
      </c>
      <c r="EH132" s="2">
        <v>0</v>
      </c>
      <c r="EI132" s="2" t="s">
        <v>3</v>
      </c>
      <c r="EJ132" s="2">
        <v>1</v>
      </c>
      <c r="EK132" s="2">
        <v>99</v>
      </c>
      <c r="EL132" s="2" t="s">
        <v>235</v>
      </c>
      <c r="EM132" s="2" t="s">
        <v>236</v>
      </c>
      <c r="EN132" s="2"/>
      <c r="EO132" s="2" t="s">
        <v>86</v>
      </c>
      <c r="EP132" s="2"/>
      <c r="EQ132" s="2">
        <v>0</v>
      </c>
      <c r="ER132" s="2">
        <v>506.76</v>
      </c>
      <c r="ES132" s="2">
        <v>401.12</v>
      </c>
      <c r="ET132" s="2">
        <v>1.49</v>
      </c>
      <c r="EU132" s="2">
        <v>0.35</v>
      </c>
      <c r="EV132" s="2">
        <v>104.15</v>
      </c>
      <c r="EW132" s="2">
        <v>9.08</v>
      </c>
      <c r="EX132" s="2">
        <v>0</v>
      </c>
      <c r="EY132" s="2">
        <v>0</v>
      </c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80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64</v>
      </c>
      <c r="FZ132" s="2"/>
      <c r="GA132" s="2" t="s">
        <v>3</v>
      </c>
      <c r="GB132" s="2"/>
      <c r="GC132" s="2"/>
      <c r="GD132" s="2">
        <v>0</v>
      </c>
      <c r="GE132" s="2"/>
      <c r="GF132" s="2">
        <v>2061311540</v>
      </c>
      <c r="GG132" s="2">
        <v>2</v>
      </c>
      <c r="GH132" s="2">
        <v>1</v>
      </c>
      <c r="GI132" s="2">
        <v>-2</v>
      </c>
      <c r="GJ132" s="2">
        <v>0</v>
      </c>
      <c r="GK132" s="2">
        <f>ROUND(R132*(R12)/100,2)</f>
        <v>0.02</v>
      </c>
      <c r="GL132" s="2">
        <f t="shared" si="181"/>
        <v>0</v>
      </c>
      <c r="GM132" s="2">
        <f t="shared" si="142"/>
        <v>10.82</v>
      </c>
      <c r="GN132" s="2">
        <f t="shared" si="143"/>
        <v>10.82</v>
      </c>
      <c r="GO132" s="2">
        <f t="shared" si="144"/>
        <v>0</v>
      </c>
      <c r="GP132" s="2">
        <f t="shared" si="145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82"/>
        <v>0</v>
      </c>
      <c r="GW132" s="2">
        <v>1</v>
      </c>
      <c r="GX132" s="2">
        <f t="shared" si="183"/>
        <v>0</v>
      </c>
      <c r="GY132" s="2"/>
      <c r="GZ132" s="2"/>
      <c r="HA132" s="2">
        <v>0</v>
      </c>
      <c r="HB132" s="2">
        <v>0</v>
      </c>
      <c r="HC132" s="2">
        <f t="shared" si="184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3</v>
      </c>
      <c r="HO132" s="2" t="s">
        <v>3</v>
      </c>
      <c r="HP132" s="2" t="s">
        <v>3</v>
      </c>
      <c r="HQ132" s="2" t="s">
        <v>3</v>
      </c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">
      <c r="A133">
        <v>17</v>
      </c>
      <c r="B133">
        <v>1</v>
      </c>
      <c r="C133">
        <f>ROW(SmtRes!A304)</f>
        <v>304</v>
      </c>
      <c r="D133">
        <f>ROW(EtalonRes!A306)</f>
        <v>306</v>
      </c>
      <c r="E133" t="s">
        <v>271</v>
      </c>
      <c r="F133" t="s">
        <v>272</v>
      </c>
      <c r="G133" t="s">
        <v>273</v>
      </c>
      <c r="H133" t="s">
        <v>226</v>
      </c>
      <c r="I133">
        <f>ROUND(1.5/100,9)</f>
        <v>1.4999999999999999E-2</v>
      </c>
      <c r="J133">
        <v>0</v>
      </c>
      <c r="K133">
        <f>ROUND(1.5/100,9)</f>
        <v>1.4999999999999999E-2</v>
      </c>
      <c r="O133">
        <f t="shared" si="153"/>
        <v>80.97</v>
      </c>
      <c r="P133">
        <f t="shared" si="154"/>
        <v>26.01</v>
      </c>
      <c r="Q133">
        <f>(ROUND((ROUND((((ET133*1.25))*AV133*I133),2)*BB133),2)+ROUND((ROUND(((AE133-((EU133*1.25)))*AV133*I133),2)*BS133),2))</f>
        <v>0.38</v>
      </c>
      <c r="R133">
        <f t="shared" si="156"/>
        <v>0.28999999999999998</v>
      </c>
      <c r="S133">
        <f t="shared" si="157"/>
        <v>54.58</v>
      </c>
      <c r="T133">
        <f t="shared" si="158"/>
        <v>0</v>
      </c>
      <c r="U133">
        <f t="shared" si="159"/>
        <v>0.16399160999999998</v>
      </c>
      <c r="V133">
        <f t="shared" si="160"/>
        <v>0</v>
      </c>
      <c r="W133">
        <f t="shared" si="161"/>
        <v>0</v>
      </c>
      <c r="X133">
        <f t="shared" si="162"/>
        <v>45.3</v>
      </c>
      <c r="Y133">
        <f t="shared" si="163"/>
        <v>22.38</v>
      </c>
      <c r="AA133">
        <v>65425120</v>
      </c>
      <c r="AB133">
        <f t="shared" si="164"/>
        <v>522.755</v>
      </c>
      <c r="AC133">
        <f t="shared" si="165"/>
        <v>401.12</v>
      </c>
      <c r="AD133">
        <f>ROUND(((((ET133*1.25))-((EU133*1.25)))+AE133),6)</f>
        <v>1.8625</v>
      </c>
      <c r="AE133">
        <f>ROUND(((EU133*1.25)),6)</f>
        <v>0.4375</v>
      </c>
      <c r="AF133">
        <f>ROUND(((EV133*1.15)),6)</f>
        <v>119.77249999999999</v>
      </c>
      <c r="AG133">
        <f t="shared" si="168"/>
        <v>0</v>
      </c>
      <c r="AH133">
        <f>((EW133*1.15))</f>
        <v>10.441999999999998</v>
      </c>
      <c r="AI133">
        <f>((EX133*1.25))</f>
        <v>0</v>
      </c>
      <c r="AJ133">
        <f t="shared" si="170"/>
        <v>0</v>
      </c>
      <c r="AK133">
        <v>506.76</v>
      </c>
      <c r="AL133">
        <v>401.12</v>
      </c>
      <c r="AM133">
        <v>1.49</v>
      </c>
      <c r="AN133">
        <v>0.35</v>
      </c>
      <c r="AO133">
        <v>104.15</v>
      </c>
      <c r="AP133">
        <v>0</v>
      </c>
      <c r="AQ133">
        <v>9.08</v>
      </c>
      <c r="AR133">
        <v>0</v>
      </c>
      <c r="AS133">
        <v>0</v>
      </c>
      <c r="AT133">
        <v>83</v>
      </c>
      <c r="AU133">
        <v>41</v>
      </c>
      <c r="AV133">
        <v>1.0469999999999999</v>
      </c>
      <c r="AW133">
        <v>1</v>
      </c>
      <c r="AZ133">
        <v>1</v>
      </c>
      <c r="BA133">
        <v>29.03</v>
      </c>
      <c r="BB133">
        <v>12.72</v>
      </c>
      <c r="BC133">
        <v>4.32</v>
      </c>
      <c r="BD133" t="s">
        <v>3</v>
      </c>
      <c r="BE133" t="s">
        <v>3</v>
      </c>
      <c r="BF133" t="s">
        <v>3</v>
      </c>
      <c r="BG133" t="s">
        <v>3</v>
      </c>
      <c r="BH133">
        <v>0</v>
      </c>
      <c r="BI133">
        <v>1</v>
      </c>
      <c r="BJ133" t="s">
        <v>274</v>
      </c>
      <c r="BM133">
        <v>99</v>
      </c>
      <c r="BN133">
        <v>0</v>
      </c>
      <c r="BO133" t="s">
        <v>272</v>
      </c>
      <c r="BP133">
        <v>1</v>
      </c>
      <c r="BQ133">
        <v>30</v>
      </c>
      <c r="BR133">
        <v>0</v>
      </c>
      <c r="BS133">
        <v>29.03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83</v>
      </c>
      <c r="CA133">
        <v>41</v>
      </c>
      <c r="CB133" t="s">
        <v>3</v>
      </c>
      <c r="CE133">
        <v>30</v>
      </c>
      <c r="CF133">
        <v>0</v>
      </c>
      <c r="CG133">
        <v>0</v>
      </c>
      <c r="CM133">
        <v>0</v>
      </c>
      <c r="CN133" t="s">
        <v>85</v>
      </c>
      <c r="CO133">
        <v>0</v>
      </c>
      <c r="CP133">
        <f t="shared" si="171"/>
        <v>80.97</v>
      </c>
      <c r="CQ133">
        <f t="shared" si="172"/>
        <v>1732.84</v>
      </c>
      <c r="CR133">
        <f>(ROUND((ROUND((((ET133*1.25))*AV133*1),2)*BB133),2)+ROUND((ROUND(((AE133-((EU133*1.25)))*AV133*1),2)*BS133),2))</f>
        <v>24.8</v>
      </c>
      <c r="CS133">
        <f t="shared" si="174"/>
        <v>13.35</v>
      </c>
      <c r="CT133">
        <f t="shared" si="175"/>
        <v>3640.36</v>
      </c>
      <c r="CU133">
        <f t="shared" si="176"/>
        <v>0</v>
      </c>
      <c r="CV133">
        <f t="shared" si="177"/>
        <v>10.932773999999998</v>
      </c>
      <c r="CW133">
        <f t="shared" si="178"/>
        <v>0</v>
      </c>
      <c r="CX133">
        <f t="shared" si="179"/>
        <v>0</v>
      </c>
      <c r="CY133">
        <f>S133*(BZ133/100)</f>
        <v>45.301399999999994</v>
      </c>
      <c r="CZ133">
        <f>S133*(CA133/100)</f>
        <v>22.377799999999997</v>
      </c>
      <c r="DC133" t="s">
        <v>3</v>
      </c>
      <c r="DD133" t="s">
        <v>3</v>
      </c>
      <c r="DE133" t="s">
        <v>59</v>
      </c>
      <c r="DF133" t="s">
        <v>59</v>
      </c>
      <c r="DG133" t="s">
        <v>60</v>
      </c>
      <c r="DH133" t="s">
        <v>3</v>
      </c>
      <c r="DI133" t="s">
        <v>60</v>
      </c>
      <c r="DJ133" t="s">
        <v>59</v>
      </c>
      <c r="DK133" t="s">
        <v>3</v>
      </c>
      <c r="DL133" t="s">
        <v>3</v>
      </c>
      <c r="DM133" t="s">
        <v>3</v>
      </c>
      <c r="DN133">
        <v>100</v>
      </c>
      <c r="DO133">
        <v>64</v>
      </c>
      <c r="DP133">
        <v>1.0469999999999999</v>
      </c>
      <c r="DQ133">
        <v>1</v>
      </c>
      <c r="DU133">
        <v>1005</v>
      </c>
      <c r="DV133" t="s">
        <v>226</v>
      </c>
      <c r="DW133" t="s">
        <v>226</v>
      </c>
      <c r="DX133">
        <v>100</v>
      </c>
      <c r="DZ133" t="s">
        <v>3</v>
      </c>
      <c r="EA133" t="s">
        <v>3</v>
      </c>
      <c r="EB133" t="s">
        <v>3</v>
      </c>
      <c r="EC133" t="s">
        <v>3</v>
      </c>
      <c r="EE133">
        <v>65095986</v>
      </c>
      <c r="EF133">
        <v>30</v>
      </c>
      <c r="EG133" t="s">
        <v>18</v>
      </c>
      <c r="EH133">
        <v>0</v>
      </c>
      <c r="EI133" t="s">
        <v>3</v>
      </c>
      <c r="EJ133">
        <v>1</v>
      </c>
      <c r="EK133">
        <v>99</v>
      </c>
      <c r="EL133" t="s">
        <v>235</v>
      </c>
      <c r="EM133" t="s">
        <v>236</v>
      </c>
      <c r="EO133" t="s">
        <v>86</v>
      </c>
      <c r="EQ133">
        <v>0</v>
      </c>
      <c r="ER133">
        <v>506.76</v>
      </c>
      <c r="ES133">
        <v>401.12</v>
      </c>
      <c r="ET133">
        <v>1.49</v>
      </c>
      <c r="EU133">
        <v>0.35</v>
      </c>
      <c r="EV133">
        <v>104.15</v>
      </c>
      <c r="EW133">
        <v>9.08</v>
      </c>
      <c r="EX133">
        <v>0</v>
      </c>
      <c r="EY133">
        <v>0</v>
      </c>
      <c r="FQ133">
        <v>0</v>
      </c>
      <c r="FR133">
        <f t="shared" si="180"/>
        <v>0</v>
      </c>
      <c r="FS133">
        <v>0</v>
      </c>
      <c r="FX133">
        <v>100</v>
      </c>
      <c r="FY133">
        <v>64</v>
      </c>
      <c r="GA133" t="s">
        <v>3</v>
      </c>
      <c r="GD133">
        <v>0</v>
      </c>
      <c r="GF133">
        <v>2061311540</v>
      </c>
      <c r="GG133">
        <v>2</v>
      </c>
      <c r="GH133">
        <v>1</v>
      </c>
      <c r="GI133">
        <v>2</v>
      </c>
      <c r="GJ133">
        <v>0</v>
      </c>
      <c r="GK133">
        <f>ROUND(R133*(S12)/100,2)</f>
        <v>0.46</v>
      </c>
      <c r="GL133">
        <f t="shared" si="181"/>
        <v>0</v>
      </c>
      <c r="GM133">
        <f t="shared" si="142"/>
        <v>149.11000000000001</v>
      </c>
      <c r="GN133">
        <f t="shared" si="143"/>
        <v>149.11000000000001</v>
      </c>
      <c r="GO133">
        <f t="shared" si="144"/>
        <v>0</v>
      </c>
      <c r="GP133">
        <f t="shared" si="145"/>
        <v>0</v>
      </c>
      <c r="GR133">
        <v>0</v>
      </c>
      <c r="GS133">
        <v>3</v>
      </c>
      <c r="GT133">
        <v>0</v>
      </c>
      <c r="GU133" t="s">
        <v>3</v>
      </c>
      <c r="GV133">
        <f t="shared" si="182"/>
        <v>0</v>
      </c>
      <c r="GW133">
        <v>1</v>
      </c>
      <c r="GX133">
        <f t="shared" si="183"/>
        <v>0</v>
      </c>
      <c r="HA133">
        <v>0</v>
      </c>
      <c r="HB133">
        <v>0</v>
      </c>
      <c r="HC133">
        <f t="shared" si="184"/>
        <v>0</v>
      </c>
      <c r="HE133" t="s">
        <v>3</v>
      </c>
      <c r="HF133" t="s">
        <v>3</v>
      </c>
      <c r="HM133" t="s">
        <v>3</v>
      </c>
      <c r="HN133" t="s">
        <v>3</v>
      </c>
      <c r="HO133" t="s">
        <v>3</v>
      </c>
      <c r="HP133" t="s">
        <v>3</v>
      </c>
      <c r="HQ133" t="s">
        <v>3</v>
      </c>
      <c r="IK133">
        <v>0</v>
      </c>
    </row>
    <row r="134" spans="1:255" x14ac:dyDescent="0.2">
      <c r="A134" s="2">
        <v>17</v>
      </c>
      <c r="B134" s="2">
        <v>1</v>
      </c>
      <c r="C134" s="2">
        <f>ROW(SmtRes!A308)</f>
        <v>308</v>
      </c>
      <c r="D134" s="2">
        <f>ROW(EtalonRes!A309)</f>
        <v>309</v>
      </c>
      <c r="E134" s="2" t="s">
        <v>275</v>
      </c>
      <c r="F134" s="2" t="s">
        <v>276</v>
      </c>
      <c r="G134" s="2" t="s">
        <v>277</v>
      </c>
      <c r="H134" s="2" t="s">
        <v>226</v>
      </c>
      <c r="I134" s="2">
        <f>ROUND(1.5/100,9)</f>
        <v>1.4999999999999999E-2</v>
      </c>
      <c r="J134" s="2">
        <v>0</v>
      </c>
      <c r="K134" s="2">
        <f>ROUND(1.5/100,9)</f>
        <v>1.4999999999999999E-2</v>
      </c>
      <c r="L134" s="2"/>
      <c r="M134" s="2"/>
      <c r="N134" s="2"/>
      <c r="O134" s="2">
        <f t="shared" si="153"/>
        <v>10.73</v>
      </c>
      <c r="P134" s="2">
        <f t="shared" si="154"/>
        <v>2.48</v>
      </c>
      <c r="Q134" s="2">
        <f t="shared" ref="Q134:Q139" si="185">(ROUND((ROUND(((ET134)*AV134*I134),2)*BB134),2)+ROUND((ROUND(((AE134-(EU134))*AV134*I134),2)*BS134),2))</f>
        <v>0</v>
      </c>
      <c r="R134" s="2">
        <f t="shared" si="156"/>
        <v>0</v>
      </c>
      <c r="S134" s="2">
        <f t="shared" si="157"/>
        <v>8.25</v>
      </c>
      <c r="T134" s="2">
        <f t="shared" si="158"/>
        <v>0</v>
      </c>
      <c r="U134" s="2">
        <f t="shared" si="159"/>
        <v>0.73799999999999999</v>
      </c>
      <c r="V134" s="2">
        <f t="shared" si="160"/>
        <v>0</v>
      </c>
      <c r="W134" s="2">
        <f t="shared" si="161"/>
        <v>0</v>
      </c>
      <c r="X134" s="2">
        <f t="shared" si="162"/>
        <v>8.25</v>
      </c>
      <c r="Y134" s="2">
        <f t="shared" si="163"/>
        <v>5.28</v>
      </c>
      <c r="Z134" s="2"/>
      <c r="AA134" s="2">
        <v>65425122</v>
      </c>
      <c r="AB134" s="2">
        <f t="shared" si="164"/>
        <v>715.42</v>
      </c>
      <c r="AC134" s="2">
        <f t="shared" si="165"/>
        <v>165.36</v>
      </c>
      <c r="AD134" s="2">
        <f t="shared" ref="AD134:AD139" si="186">ROUND((((ET134)-(EU134))+AE134),6)</f>
        <v>0</v>
      </c>
      <c r="AE134" s="2">
        <f t="shared" ref="AE134:AF139" si="187">ROUND((EU134),6)</f>
        <v>0</v>
      </c>
      <c r="AF134" s="2">
        <f t="shared" si="187"/>
        <v>550.05999999999995</v>
      </c>
      <c r="AG134" s="2">
        <f t="shared" si="168"/>
        <v>0</v>
      </c>
      <c r="AH134" s="2">
        <f t="shared" ref="AH134:AI139" si="188">(EW134)</f>
        <v>49.2</v>
      </c>
      <c r="AI134" s="2">
        <f t="shared" si="188"/>
        <v>0</v>
      </c>
      <c r="AJ134" s="2">
        <f t="shared" si="170"/>
        <v>0</v>
      </c>
      <c r="AK134" s="2">
        <v>715.42</v>
      </c>
      <c r="AL134" s="2">
        <v>165.36</v>
      </c>
      <c r="AM134" s="2">
        <v>0</v>
      </c>
      <c r="AN134" s="2">
        <v>0</v>
      </c>
      <c r="AO134" s="2">
        <v>550.05999999999995</v>
      </c>
      <c r="AP134" s="2">
        <v>0</v>
      </c>
      <c r="AQ134" s="2">
        <v>49.2</v>
      </c>
      <c r="AR134" s="2">
        <v>0</v>
      </c>
      <c r="AS134" s="2">
        <v>0</v>
      </c>
      <c r="AT134" s="2">
        <v>100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0</v>
      </c>
      <c r="BI134" s="2">
        <v>1</v>
      </c>
      <c r="BJ134" s="2" t="s">
        <v>278</v>
      </c>
      <c r="BK134" s="2"/>
      <c r="BL134" s="2"/>
      <c r="BM134" s="2">
        <v>478</v>
      </c>
      <c r="BN134" s="2">
        <v>0</v>
      </c>
      <c r="BO134" s="2" t="s">
        <v>3</v>
      </c>
      <c r="BP134" s="2">
        <v>0</v>
      </c>
      <c r="BQ134" s="2">
        <v>60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100</v>
      </c>
      <c r="CA134" s="2">
        <v>64</v>
      </c>
      <c r="CB134" s="2" t="s">
        <v>3</v>
      </c>
      <c r="CC134" s="2"/>
      <c r="CD134" s="2"/>
      <c r="CE134" s="2">
        <v>30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3</v>
      </c>
      <c r="CO134" s="2">
        <v>0</v>
      </c>
      <c r="CP134" s="2">
        <f t="shared" si="171"/>
        <v>10.73</v>
      </c>
      <c r="CQ134" s="2">
        <f t="shared" si="172"/>
        <v>165.36</v>
      </c>
      <c r="CR134" s="2">
        <f t="shared" ref="CR134:CR139" si="189">(ROUND((ROUND(((ET134)*AV134*1),2)*BB134),2)+ROUND((ROUND(((AE134-(EU134))*AV134*1),2)*BS134),2))</f>
        <v>0</v>
      </c>
      <c r="CS134" s="2">
        <f t="shared" si="174"/>
        <v>0</v>
      </c>
      <c r="CT134" s="2">
        <f t="shared" si="175"/>
        <v>550.05999999999995</v>
      </c>
      <c r="CU134" s="2">
        <f t="shared" si="176"/>
        <v>0</v>
      </c>
      <c r="CV134" s="2">
        <f t="shared" si="177"/>
        <v>49.2</v>
      </c>
      <c r="CW134" s="2">
        <f t="shared" si="178"/>
        <v>0</v>
      </c>
      <c r="CX134" s="2">
        <f t="shared" si="179"/>
        <v>0</v>
      </c>
      <c r="CY134" s="2">
        <f>((S134*BZ134)/100)</f>
        <v>8.25</v>
      </c>
      <c r="CZ134" s="2">
        <f>((S134*CA134)/100)</f>
        <v>5.28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1.0249999999999999</v>
      </c>
      <c r="DQ134" s="2">
        <v>1</v>
      </c>
      <c r="DR134" s="2"/>
      <c r="DS134" s="2"/>
      <c r="DT134" s="2"/>
      <c r="DU134" s="2">
        <v>1005</v>
      </c>
      <c r="DV134" s="2" t="s">
        <v>226</v>
      </c>
      <c r="DW134" s="2" t="s">
        <v>226</v>
      </c>
      <c r="DX134" s="2">
        <v>100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65096365</v>
      </c>
      <c r="EF134" s="2">
        <v>60</v>
      </c>
      <c r="EG134" s="2" t="s">
        <v>26</v>
      </c>
      <c r="EH134" s="2">
        <v>0</v>
      </c>
      <c r="EI134" s="2" t="s">
        <v>3</v>
      </c>
      <c r="EJ134" s="2">
        <v>1</v>
      </c>
      <c r="EK134" s="2">
        <v>478</v>
      </c>
      <c r="EL134" s="2" t="s">
        <v>279</v>
      </c>
      <c r="EM134" s="2" t="s">
        <v>280</v>
      </c>
      <c r="EN134" s="2"/>
      <c r="EO134" s="2" t="s">
        <v>3</v>
      </c>
      <c r="EP134" s="2"/>
      <c r="EQ134" s="2">
        <v>0</v>
      </c>
      <c r="ER134" s="2">
        <v>715.42</v>
      </c>
      <c r="ES134" s="2">
        <v>165.36</v>
      </c>
      <c r="ET134" s="2">
        <v>0</v>
      </c>
      <c r="EU134" s="2">
        <v>0</v>
      </c>
      <c r="EV134" s="2">
        <v>550.05999999999995</v>
      </c>
      <c r="EW134" s="2">
        <v>49.2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80"/>
        <v>0</v>
      </c>
      <c r="FS134" s="2">
        <v>0</v>
      </c>
      <c r="FT134" s="2"/>
      <c r="FU134" s="2"/>
      <c r="FV134" s="2"/>
      <c r="FW134" s="2"/>
      <c r="FX134" s="2">
        <v>100</v>
      </c>
      <c r="FY134" s="2">
        <v>64</v>
      </c>
      <c r="FZ134" s="2"/>
      <c r="GA134" s="2" t="s">
        <v>3</v>
      </c>
      <c r="GB134" s="2"/>
      <c r="GC134" s="2"/>
      <c r="GD134" s="2">
        <v>0</v>
      </c>
      <c r="GE134" s="2"/>
      <c r="GF134" s="2">
        <v>1643979548</v>
      </c>
      <c r="GG134" s="2">
        <v>2</v>
      </c>
      <c r="GH134" s="2">
        <v>1</v>
      </c>
      <c r="GI134" s="2">
        <v>-2</v>
      </c>
      <c r="GJ134" s="2">
        <v>0</v>
      </c>
      <c r="GK134" s="2">
        <f>ROUND(R134*(R12)/100,2)</f>
        <v>0</v>
      </c>
      <c r="GL134" s="2">
        <f t="shared" si="181"/>
        <v>0</v>
      </c>
      <c r="GM134" s="2">
        <f t="shared" si="142"/>
        <v>24.26</v>
      </c>
      <c r="GN134" s="2">
        <f t="shared" si="143"/>
        <v>24.26</v>
      </c>
      <c r="GO134" s="2">
        <f t="shared" si="144"/>
        <v>0</v>
      </c>
      <c r="GP134" s="2">
        <f t="shared" si="145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82"/>
        <v>0</v>
      </c>
      <c r="GW134" s="2">
        <v>1</v>
      </c>
      <c r="GX134" s="2">
        <f t="shared" si="183"/>
        <v>0</v>
      </c>
      <c r="GY134" s="2"/>
      <c r="GZ134" s="2"/>
      <c r="HA134" s="2">
        <v>0</v>
      </c>
      <c r="HB134" s="2">
        <v>0</v>
      </c>
      <c r="HC134" s="2">
        <f t="shared" si="184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3</v>
      </c>
      <c r="HO134" s="2" t="s">
        <v>3</v>
      </c>
      <c r="HP134" s="2" t="s">
        <v>3</v>
      </c>
      <c r="HQ134" s="2" t="s">
        <v>3</v>
      </c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ROW(SmtRes!A312)</f>
        <v>312</v>
      </c>
      <c r="D135">
        <f>ROW(EtalonRes!A312)</f>
        <v>312</v>
      </c>
      <c r="E135" t="s">
        <v>275</v>
      </c>
      <c r="F135" t="s">
        <v>276</v>
      </c>
      <c r="G135" t="s">
        <v>277</v>
      </c>
      <c r="H135" t="s">
        <v>226</v>
      </c>
      <c r="I135">
        <f>ROUND(1.5/100,9)</f>
        <v>1.4999999999999999E-2</v>
      </c>
      <c r="J135">
        <v>0</v>
      </c>
      <c r="K135">
        <f>ROUND(1.5/100,9)</f>
        <v>1.4999999999999999E-2</v>
      </c>
      <c r="O135">
        <f t="shared" si="153"/>
        <v>253.3</v>
      </c>
      <c r="P135">
        <f t="shared" si="154"/>
        <v>7.71</v>
      </c>
      <c r="Q135">
        <f t="shared" si="185"/>
        <v>0</v>
      </c>
      <c r="R135">
        <f t="shared" si="156"/>
        <v>0</v>
      </c>
      <c r="S135">
        <f t="shared" si="157"/>
        <v>245.59</v>
      </c>
      <c r="T135">
        <f t="shared" si="158"/>
        <v>0</v>
      </c>
      <c r="U135">
        <f t="shared" si="159"/>
        <v>0.75644999999999996</v>
      </c>
      <c r="V135">
        <f t="shared" si="160"/>
        <v>0</v>
      </c>
      <c r="W135">
        <f t="shared" si="161"/>
        <v>0</v>
      </c>
      <c r="X135">
        <f t="shared" si="162"/>
        <v>203.84</v>
      </c>
      <c r="Y135">
        <f t="shared" si="163"/>
        <v>100.69</v>
      </c>
      <c r="AA135">
        <v>65425120</v>
      </c>
      <c r="AB135">
        <f t="shared" si="164"/>
        <v>715.42</v>
      </c>
      <c r="AC135">
        <f t="shared" si="165"/>
        <v>165.36</v>
      </c>
      <c r="AD135">
        <f t="shared" si="186"/>
        <v>0</v>
      </c>
      <c r="AE135">
        <f t="shared" si="187"/>
        <v>0</v>
      </c>
      <c r="AF135">
        <f t="shared" si="187"/>
        <v>550.05999999999995</v>
      </c>
      <c r="AG135">
        <f t="shared" si="168"/>
        <v>0</v>
      </c>
      <c r="AH135">
        <f t="shared" si="188"/>
        <v>49.2</v>
      </c>
      <c r="AI135">
        <f t="shared" si="188"/>
        <v>0</v>
      </c>
      <c r="AJ135">
        <f t="shared" si="170"/>
        <v>0</v>
      </c>
      <c r="AK135">
        <v>715.42</v>
      </c>
      <c r="AL135">
        <v>165.36</v>
      </c>
      <c r="AM135">
        <v>0</v>
      </c>
      <c r="AN135">
        <v>0</v>
      </c>
      <c r="AO135">
        <v>550.05999999999995</v>
      </c>
      <c r="AP135">
        <v>0</v>
      </c>
      <c r="AQ135">
        <v>49.2</v>
      </c>
      <c r="AR135">
        <v>0</v>
      </c>
      <c r="AS135">
        <v>0</v>
      </c>
      <c r="AT135">
        <v>83</v>
      </c>
      <c r="AU135">
        <v>41</v>
      </c>
      <c r="AV135">
        <v>1.0249999999999999</v>
      </c>
      <c r="AW135">
        <v>1</v>
      </c>
      <c r="AZ135">
        <v>1</v>
      </c>
      <c r="BA135">
        <v>29.03</v>
      </c>
      <c r="BB135">
        <v>1</v>
      </c>
      <c r="BC135">
        <v>3.11</v>
      </c>
      <c r="BD135" t="s">
        <v>3</v>
      </c>
      <c r="BE135" t="s">
        <v>3</v>
      </c>
      <c r="BF135" t="s">
        <v>3</v>
      </c>
      <c r="BG135" t="s">
        <v>3</v>
      </c>
      <c r="BH135">
        <v>0</v>
      </c>
      <c r="BI135">
        <v>1</v>
      </c>
      <c r="BJ135" t="s">
        <v>278</v>
      </c>
      <c r="BM135">
        <v>478</v>
      </c>
      <c r="BN135">
        <v>0</v>
      </c>
      <c r="BO135" t="s">
        <v>276</v>
      </c>
      <c r="BP135">
        <v>1</v>
      </c>
      <c r="BQ135">
        <v>60</v>
      </c>
      <c r="BR135">
        <v>0</v>
      </c>
      <c r="BS135">
        <v>29.03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83</v>
      </c>
      <c r="CA135">
        <v>41</v>
      </c>
      <c r="CB135" t="s">
        <v>3</v>
      </c>
      <c r="CE135">
        <v>30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71"/>
        <v>253.3</v>
      </c>
      <c r="CQ135">
        <f t="shared" si="172"/>
        <v>514.27</v>
      </c>
      <c r="CR135">
        <f t="shared" si="189"/>
        <v>0</v>
      </c>
      <c r="CS135">
        <f t="shared" si="174"/>
        <v>0</v>
      </c>
      <c r="CT135">
        <f t="shared" si="175"/>
        <v>16367.4</v>
      </c>
      <c r="CU135">
        <f t="shared" si="176"/>
        <v>0</v>
      </c>
      <c r="CV135">
        <f t="shared" si="177"/>
        <v>50.43</v>
      </c>
      <c r="CW135">
        <f t="shared" si="178"/>
        <v>0</v>
      </c>
      <c r="CX135">
        <f t="shared" si="179"/>
        <v>0</v>
      </c>
      <c r="CY135">
        <f>S135*(BZ135/100)</f>
        <v>203.83969999999999</v>
      </c>
      <c r="CZ135">
        <f>S135*(CA135/100)</f>
        <v>100.69189999999999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100</v>
      </c>
      <c r="DO135">
        <v>64</v>
      </c>
      <c r="DP135">
        <v>1.0249999999999999</v>
      </c>
      <c r="DQ135">
        <v>1</v>
      </c>
      <c r="DU135">
        <v>1005</v>
      </c>
      <c r="DV135" t="s">
        <v>226</v>
      </c>
      <c r="DW135" t="s">
        <v>226</v>
      </c>
      <c r="DX135">
        <v>100</v>
      </c>
      <c r="DZ135" t="s">
        <v>3</v>
      </c>
      <c r="EA135" t="s">
        <v>3</v>
      </c>
      <c r="EB135" t="s">
        <v>3</v>
      </c>
      <c r="EC135" t="s">
        <v>3</v>
      </c>
      <c r="EE135">
        <v>65096365</v>
      </c>
      <c r="EF135">
        <v>60</v>
      </c>
      <c r="EG135" t="s">
        <v>26</v>
      </c>
      <c r="EH135">
        <v>0</v>
      </c>
      <c r="EI135" t="s">
        <v>3</v>
      </c>
      <c r="EJ135">
        <v>1</v>
      </c>
      <c r="EK135">
        <v>478</v>
      </c>
      <c r="EL135" t="s">
        <v>279</v>
      </c>
      <c r="EM135" t="s">
        <v>280</v>
      </c>
      <c r="EO135" t="s">
        <v>3</v>
      </c>
      <c r="EQ135">
        <v>0</v>
      </c>
      <c r="ER135">
        <v>715.42</v>
      </c>
      <c r="ES135">
        <v>165.36</v>
      </c>
      <c r="ET135">
        <v>0</v>
      </c>
      <c r="EU135">
        <v>0</v>
      </c>
      <c r="EV135">
        <v>550.05999999999995</v>
      </c>
      <c r="EW135">
        <v>49.2</v>
      </c>
      <c r="EX135">
        <v>0</v>
      </c>
      <c r="EY135">
        <v>0</v>
      </c>
      <c r="FQ135">
        <v>0</v>
      </c>
      <c r="FR135">
        <f t="shared" si="180"/>
        <v>0</v>
      </c>
      <c r="FS135">
        <v>0</v>
      </c>
      <c r="FX135">
        <v>100</v>
      </c>
      <c r="FY135">
        <v>64</v>
      </c>
      <c r="GA135" t="s">
        <v>3</v>
      </c>
      <c r="GD135">
        <v>0</v>
      </c>
      <c r="GF135">
        <v>1643979548</v>
      </c>
      <c r="GG135">
        <v>2</v>
      </c>
      <c r="GH135">
        <v>1</v>
      </c>
      <c r="GI135">
        <v>2</v>
      </c>
      <c r="GJ135">
        <v>0</v>
      </c>
      <c r="GK135">
        <f>ROUND(R135*(S12)/100,2)</f>
        <v>0</v>
      </c>
      <c r="GL135">
        <f t="shared" si="181"/>
        <v>0</v>
      </c>
      <c r="GM135">
        <f t="shared" si="142"/>
        <v>557.83000000000004</v>
      </c>
      <c r="GN135">
        <f t="shared" si="143"/>
        <v>557.83000000000004</v>
      </c>
      <c r="GO135">
        <f t="shared" si="144"/>
        <v>0</v>
      </c>
      <c r="GP135">
        <f t="shared" si="145"/>
        <v>0</v>
      </c>
      <c r="GR135">
        <v>0</v>
      </c>
      <c r="GS135">
        <v>3</v>
      </c>
      <c r="GT135">
        <v>0</v>
      </c>
      <c r="GU135" t="s">
        <v>3</v>
      </c>
      <c r="GV135">
        <f t="shared" si="182"/>
        <v>0</v>
      </c>
      <c r="GW135">
        <v>1</v>
      </c>
      <c r="GX135">
        <f t="shared" si="183"/>
        <v>0</v>
      </c>
      <c r="HA135">
        <v>0</v>
      </c>
      <c r="HB135">
        <v>0</v>
      </c>
      <c r="HC135">
        <f t="shared" si="184"/>
        <v>0</v>
      </c>
      <c r="HE135" t="s">
        <v>3</v>
      </c>
      <c r="HF135" t="s">
        <v>3</v>
      </c>
      <c r="HM135" t="s">
        <v>3</v>
      </c>
      <c r="HN135" t="s">
        <v>3</v>
      </c>
      <c r="HO135" t="s">
        <v>3</v>
      </c>
      <c r="HP135" t="s">
        <v>3</v>
      </c>
      <c r="HQ135" t="s">
        <v>3</v>
      </c>
      <c r="IK135">
        <v>0</v>
      </c>
    </row>
    <row r="136" spans="1:255" x14ac:dyDescent="0.2">
      <c r="A136" s="2">
        <v>18</v>
      </c>
      <c r="B136" s="2">
        <v>1</v>
      </c>
      <c r="C136" s="2">
        <v>306</v>
      </c>
      <c r="D136" s="2"/>
      <c r="E136" s="2" t="s">
        <v>281</v>
      </c>
      <c r="F136" s="2" t="s">
        <v>282</v>
      </c>
      <c r="G136" s="2" t="s">
        <v>283</v>
      </c>
      <c r="H136" s="2" t="s">
        <v>32</v>
      </c>
      <c r="I136" s="2">
        <f>I134*J136</f>
        <v>-1.4999999999999999E-4</v>
      </c>
      <c r="J136" s="2">
        <v>-0.01</v>
      </c>
      <c r="K136" s="2">
        <v>-0.01</v>
      </c>
      <c r="L136" s="2"/>
      <c r="M136" s="2"/>
      <c r="N136" s="2"/>
      <c r="O136" s="2">
        <f t="shared" si="153"/>
        <v>-2.4300000000000002</v>
      </c>
      <c r="P136" s="2">
        <f t="shared" si="154"/>
        <v>-2.4300000000000002</v>
      </c>
      <c r="Q136" s="2">
        <f t="shared" si="185"/>
        <v>0</v>
      </c>
      <c r="R136" s="2">
        <f t="shared" si="156"/>
        <v>0</v>
      </c>
      <c r="S136" s="2">
        <f t="shared" si="157"/>
        <v>0</v>
      </c>
      <c r="T136" s="2">
        <f t="shared" si="158"/>
        <v>0</v>
      </c>
      <c r="U136" s="2">
        <f t="shared" si="159"/>
        <v>0</v>
      </c>
      <c r="V136" s="2">
        <f t="shared" si="160"/>
        <v>0</v>
      </c>
      <c r="W136" s="2">
        <f t="shared" si="161"/>
        <v>0</v>
      </c>
      <c r="X136" s="2">
        <f t="shared" si="162"/>
        <v>0</v>
      </c>
      <c r="Y136" s="2">
        <f t="shared" si="163"/>
        <v>0</v>
      </c>
      <c r="Z136" s="2"/>
      <c r="AA136" s="2">
        <v>65425122</v>
      </c>
      <c r="AB136" s="2">
        <f t="shared" si="164"/>
        <v>16189.08</v>
      </c>
      <c r="AC136" s="2">
        <f t="shared" si="165"/>
        <v>16189.08</v>
      </c>
      <c r="AD136" s="2">
        <f t="shared" si="186"/>
        <v>0</v>
      </c>
      <c r="AE136" s="2">
        <f t="shared" si="187"/>
        <v>0</v>
      </c>
      <c r="AF136" s="2">
        <f t="shared" si="187"/>
        <v>0</v>
      </c>
      <c r="AG136" s="2">
        <f t="shared" si="168"/>
        <v>0</v>
      </c>
      <c r="AH136" s="2">
        <f t="shared" si="188"/>
        <v>0</v>
      </c>
      <c r="AI136" s="2">
        <f t="shared" si="188"/>
        <v>0</v>
      </c>
      <c r="AJ136" s="2">
        <f t="shared" si="170"/>
        <v>0</v>
      </c>
      <c r="AK136" s="2">
        <v>16189.08</v>
      </c>
      <c r="AL136" s="2">
        <v>16189.08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100</v>
      </c>
      <c r="AU136" s="2">
        <v>64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3</v>
      </c>
      <c r="BI136" s="2">
        <v>1</v>
      </c>
      <c r="BJ136" s="2" t="s">
        <v>284</v>
      </c>
      <c r="BK136" s="2"/>
      <c r="BL136" s="2"/>
      <c r="BM136" s="2">
        <v>478</v>
      </c>
      <c r="BN136" s="2">
        <v>0</v>
      </c>
      <c r="BO136" s="2" t="s">
        <v>3</v>
      </c>
      <c r="BP136" s="2">
        <v>0</v>
      </c>
      <c r="BQ136" s="2">
        <v>60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100</v>
      </c>
      <c r="CA136" s="2">
        <v>64</v>
      </c>
      <c r="CB136" s="2" t="s">
        <v>3</v>
      </c>
      <c r="CC136" s="2"/>
      <c r="CD136" s="2"/>
      <c r="CE136" s="2">
        <v>30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3</v>
      </c>
      <c r="CO136" s="2">
        <v>0</v>
      </c>
      <c r="CP136" s="2">
        <f t="shared" si="171"/>
        <v>-2.4300000000000002</v>
      </c>
      <c r="CQ136" s="2">
        <f t="shared" si="172"/>
        <v>16189.08</v>
      </c>
      <c r="CR136" s="2">
        <f t="shared" si="189"/>
        <v>0</v>
      </c>
      <c r="CS136" s="2">
        <f t="shared" si="174"/>
        <v>0</v>
      </c>
      <c r="CT136" s="2">
        <f t="shared" si="175"/>
        <v>0</v>
      </c>
      <c r="CU136" s="2">
        <f t="shared" si="176"/>
        <v>0</v>
      </c>
      <c r="CV136" s="2">
        <f t="shared" si="177"/>
        <v>0</v>
      </c>
      <c r="CW136" s="2">
        <f t="shared" si="178"/>
        <v>0</v>
      </c>
      <c r="CX136" s="2">
        <f t="shared" si="179"/>
        <v>0</v>
      </c>
      <c r="CY136" s="2">
        <f>((S136*BZ136)/100)</f>
        <v>0</v>
      </c>
      <c r="CZ136" s="2">
        <f>((S136*CA136)/100)</f>
        <v>0</v>
      </c>
      <c r="DA136" s="2"/>
      <c r="DB136" s="2"/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1.0249999999999999</v>
      </c>
      <c r="DQ136" s="2">
        <v>1</v>
      </c>
      <c r="DR136" s="2"/>
      <c r="DS136" s="2"/>
      <c r="DT136" s="2"/>
      <c r="DU136" s="2">
        <v>1009</v>
      </c>
      <c r="DV136" s="2" t="s">
        <v>32</v>
      </c>
      <c r="DW136" s="2" t="s">
        <v>32</v>
      </c>
      <c r="DX136" s="2">
        <v>1000</v>
      </c>
      <c r="DY136" s="2"/>
      <c r="DZ136" s="2" t="s">
        <v>3</v>
      </c>
      <c r="EA136" s="2" t="s">
        <v>3</v>
      </c>
      <c r="EB136" s="2" t="s">
        <v>3</v>
      </c>
      <c r="EC136" s="2" t="s">
        <v>3</v>
      </c>
      <c r="ED136" s="2"/>
      <c r="EE136" s="2">
        <v>65096365</v>
      </c>
      <c r="EF136" s="2">
        <v>60</v>
      </c>
      <c r="EG136" s="2" t="s">
        <v>26</v>
      </c>
      <c r="EH136" s="2">
        <v>0</v>
      </c>
      <c r="EI136" s="2" t="s">
        <v>3</v>
      </c>
      <c r="EJ136" s="2">
        <v>1</v>
      </c>
      <c r="EK136" s="2">
        <v>478</v>
      </c>
      <c r="EL136" s="2" t="s">
        <v>279</v>
      </c>
      <c r="EM136" s="2" t="s">
        <v>280</v>
      </c>
      <c r="EN136" s="2"/>
      <c r="EO136" s="2" t="s">
        <v>3</v>
      </c>
      <c r="EP136" s="2"/>
      <c r="EQ136" s="2">
        <v>0</v>
      </c>
      <c r="ER136" s="2">
        <v>16189.08</v>
      </c>
      <c r="ES136" s="2">
        <v>16189.08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80"/>
        <v>0</v>
      </c>
      <c r="FS136" s="2">
        <v>0</v>
      </c>
      <c r="FT136" s="2"/>
      <c r="FU136" s="2"/>
      <c r="FV136" s="2"/>
      <c r="FW136" s="2"/>
      <c r="FX136" s="2">
        <v>100</v>
      </c>
      <c r="FY136" s="2">
        <v>64</v>
      </c>
      <c r="FZ136" s="2"/>
      <c r="GA136" s="2" t="s">
        <v>3</v>
      </c>
      <c r="GB136" s="2"/>
      <c r="GC136" s="2"/>
      <c r="GD136" s="2">
        <v>0</v>
      </c>
      <c r="GE136" s="2"/>
      <c r="GF136" s="2">
        <v>-1971136070</v>
      </c>
      <c r="GG136" s="2">
        <v>2</v>
      </c>
      <c r="GH136" s="2">
        <v>1</v>
      </c>
      <c r="GI136" s="2">
        <v>-2</v>
      </c>
      <c r="GJ136" s="2">
        <v>0</v>
      </c>
      <c r="GK136" s="2">
        <f>ROUND(R136*(R12)/100,2)</f>
        <v>0</v>
      </c>
      <c r="GL136" s="2">
        <f t="shared" si="181"/>
        <v>0</v>
      </c>
      <c r="GM136" s="2">
        <f t="shared" si="142"/>
        <v>-2.4300000000000002</v>
      </c>
      <c r="GN136" s="2">
        <f t="shared" si="143"/>
        <v>-2.4300000000000002</v>
      </c>
      <c r="GO136" s="2">
        <f t="shared" si="144"/>
        <v>0</v>
      </c>
      <c r="GP136" s="2">
        <f t="shared" si="145"/>
        <v>0</v>
      </c>
      <c r="GQ136" s="2"/>
      <c r="GR136" s="2">
        <v>0</v>
      </c>
      <c r="GS136" s="2">
        <v>3</v>
      </c>
      <c r="GT136" s="2">
        <v>0</v>
      </c>
      <c r="GU136" s="2" t="s">
        <v>3</v>
      </c>
      <c r="GV136" s="2">
        <f t="shared" si="182"/>
        <v>0</v>
      </c>
      <c r="GW136" s="2">
        <v>1</v>
      </c>
      <c r="GX136" s="2">
        <f t="shared" si="183"/>
        <v>0</v>
      </c>
      <c r="GY136" s="2"/>
      <c r="GZ136" s="2"/>
      <c r="HA136" s="2">
        <v>0</v>
      </c>
      <c r="HB136" s="2">
        <v>0</v>
      </c>
      <c r="HC136" s="2">
        <f t="shared" si="184"/>
        <v>0</v>
      </c>
      <c r="HD136" s="2"/>
      <c r="HE136" s="2" t="s">
        <v>3</v>
      </c>
      <c r="HF136" s="2" t="s">
        <v>3</v>
      </c>
      <c r="HG136" s="2"/>
      <c r="HH136" s="2"/>
      <c r="HI136" s="2"/>
      <c r="HJ136" s="2"/>
      <c r="HK136" s="2"/>
      <c r="HL136" s="2"/>
      <c r="HM136" s="2" t="s">
        <v>3</v>
      </c>
      <c r="HN136" s="2" t="s">
        <v>3</v>
      </c>
      <c r="HO136" s="2" t="s">
        <v>3</v>
      </c>
      <c r="HP136" s="2" t="s">
        <v>3</v>
      </c>
      <c r="HQ136" s="2" t="s">
        <v>3</v>
      </c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18</v>
      </c>
      <c r="B137">
        <v>1</v>
      </c>
      <c r="C137">
        <v>310</v>
      </c>
      <c r="E137" t="s">
        <v>281</v>
      </c>
      <c r="F137" t="s">
        <v>282</v>
      </c>
      <c r="G137" t="s">
        <v>283</v>
      </c>
      <c r="H137" t="s">
        <v>32</v>
      </c>
      <c r="I137">
        <f>I135*J137</f>
        <v>-1.4999999999999999E-4</v>
      </c>
      <c r="J137">
        <v>-0.01</v>
      </c>
      <c r="K137">
        <v>-0.01</v>
      </c>
      <c r="O137">
        <f t="shared" si="153"/>
        <v>-7.27</v>
      </c>
      <c r="P137">
        <f t="shared" si="154"/>
        <v>-7.27</v>
      </c>
      <c r="Q137">
        <f t="shared" si="185"/>
        <v>0</v>
      </c>
      <c r="R137">
        <f t="shared" si="156"/>
        <v>0</v>
      </c>
      <c r="S137">
        <f t="shared" si="157"/>
        <v>0</v>
      </c>
      <c r="T137">
        <f t="shared" si="158"/>
        <v>0</v>
      </c>
      <c r="U137">
        <f t="shared" si="159"/>
        <v>0</v>
      </c>
      <c r="V137">
        <f t="shared" si="160"/>
        <v>0</v>
      </c>
      <c r="W137">
        <f t="shared" si="161"/>
        <v>0</v>
      </c>
      <c r="X137">
        <f t="shared" si="162"/>
        <v>0</v>
      </c>
      <c r="Y137">
        <f t="shared" si="163"/>
        <v>0</v>
      </c>
      <c r="AA137">
        <v>65425120</v>
      </c>
      <c r="AB137">
        <f t="shared" si="164"/>
        <v>16189.08</v>
      </c>
      <c r="AC137">
        <f t="shared" si="165"/>
        <v>16189.08</v>
      </c>
      <c r="AD137">
        <f t="shared" si="186"/>
        <v>0</v>
      </c>
      <c r="AE137">
        <f t="shared" si="187"/>
        <v>0</v>
      </c>
      <c r="AF137">
        <f t="shared" si="187"/>
        <v>0</v>
      </c>
      <c r="AG137">
        <f t="shared" si="168"/>
        <v>0</v>
      </c>
      <c r="AH137">
        <f t="shared" si="188"/>
        <v>0</v>
      </c>
      <c r="AI137">
        <f t="shared" si="188"/>
        <v>0</v>
      </c>
      <c r="AJ137">
        <f t="shared" si="170"/>
        <v>0</v>
      </c>
      <c r="AK137">
        <v>16189.08</v>
      </c>
      <c r="AL137">
        <v>16189.08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1.0249999999999999</v>
      </c>
      <c r="AW137">
        <v>1</v>
      </c>
      <c r="AZ137">
        <v>1</v>
      </c>
      <c r="BA137">
        <v>1</v>
      </c>
      <c r="BB137">
        <v>1</v>
      </c>
      <c r="BC137">
        <v>2.99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284</v>
      </c>
      <c r="BM137">
        <v>478</v>
      </c>
      <c r="BN137">
        <v>0</v>
      </c>
      <c r="BO137" t="s">
        <v>282</v>
      </c>
      <c r="BP137">
        <v>1</v>
      </c>
      <c r="BQ137">
        <v>60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0</v>
      </c>
      <c r="CA137">
        <v>0</v>
      </c>
      <c r="CB137" t="s">
        <v>3</v>
      </c>
      <c r="CE137">
        <v>30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>
        <f t="shared" si="171"/>
        <v>-7.27</v>
      </c>
      <c r="CQ137">
        <f t="shared" si="172"/>
        <v>48405.35</v>
      </c>
      <c r="CR137">
        <f t="shared" si="189"/>
        <v>0</v>
      </c>
      <c r="CS137">
        <f t="shared" si="174"/>
        <v>0</v>
      </c>
      <c r="CT137">
        <f t="shared" si="175"/>
        <v>0</v>
      </c>
      <c r="CU137">
        <f t="shared" si="176"/>
        <v>0</v>
      </c>
      <c r="CV137">
        <f t="shared" si="177"/>
        <v>0</v>
      </c>
      <c r="CW137">
        <f t="shared" si="178"/>
        <v>0</v>
      </c>
      <c r="CX137">
        <f t="shared" si="179"/>
        <v>0</v>
      </c>
      <c r="CY137">
        <f>S137*(BZ137/100)</f>
        <v>0</v>
      </c>
      <c r="CZ137">
        <f>S137*(CA137/100)</f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100</v>
      </c>
      <c r="DO137">
        <v>64</v>
      </c>
      <c r="DP137">
        <v>1.0249999999999999</v>
      </c>
      <c r="DQ137">
        <v>1</v>
      </c>
      <c r="DU137">
        <v>1009</v>
      </c>
      <c r="DV137" t="s">
        <v>32</v>
      </c>
      <c r="DW137" t="s">
        <v>32</v>
      </c>
      <c r="DX137">
        <v>1000</v>
      </c>
      <c r="DZ137" t="s">
        <v>3</v>
      </c>
      <c r="EA137" t="s">
        <v>3</v>
      </c>
      <c r="EB137" t="s">
        <v>3</v>
      </c>
      <c r="EC137" t="s">
        <v>3</v>
      </c>
      <c r="EE137">
        <v>65096365</v>
      </c>
      <c r="EF137">
        <v>60</v>
      </c>
      <c r="EG137" t="s">
        <v>26</v>
      </c>
      <c r="EH137">
        <v>0</v>
      </c>
      <c r="EI137" t="s">
        <v>3</v>
      </c>
      <c r="EJ137">
        <v>1</v>
      </c>
      <c r="EK137">
        <v>478</v>
      </c>
      <c r="EL137" t="s">
        <v>279</v>
      </c>
      <c r="EM137" t="s">
        <v>280</v>
      </c>
      <c r="EO137" t="s">
        <v>3</v>
      </c>
      <c r="EQ137">
        <v>0</v>
      </c>
      <c r="ER137">
        <v>16189.08</v>
      </c>
      <c r="ES137">
        <v>16189.08</v>
      </c>
      <c r="ET137">
        <v>0</v>
      </c>
      <c r="EU137">
        <v>0</v>
      </c>
      <c r="EV137">
        <v>0</v>
      </c>
      <c r="EW137">
        <v>0</v>
      </c>
      <c r="EX137">
        <v>0</v>
      </c>
      <c r="FQ137">
        <v>0</v>
      </c>
      <c r="FR137">
        <f t="shared" si="180"/>
        <v>0</v>
      </c>
      <c r="FS137">
        <v>0</v>
      </c>
      <c r="FX137">
        <v>100</v>
      </c>
      <c r="FY137">
        <v>64</v>
      </c>
      <c r="GA137" t="s">
        <v>3</v>
      </c>
      <c r="GD137">
        <v>0</v>
      </c>
      <c r="GF137">
        <v>-1971136070</v>
      </c>
      <c r="GG137">
        <v>2</v>
      </c>
      <c r="GH137">
        <v>1</v>
      </c>
      <c r="GI137">
        <v>2</v>
      </c>
      <c r="GJ137">
        <v>0</v>
      </c>
      <c r="GK137">
        <f>ROUND(R137*(S12)/100,2)</f>
        <v>0</v>
      </c>
      <c r="GL137">
        <f t="shared" si="181"/>
        <v>0</v>
      </c>
      <c r="GM137">
        <f t="shared" si="142"/>
        <v>-7.27</v>
      </c>
      <c r="GN137">
        <f t="shared" si="143"/>
        <v>-7.27</v>
      </c>
      <c r="GO137">
        <f t="shared" si="144"/>
        <v>0</v>
      </c>
      <c r="GP137">
        <f t="shared" si="145"/>
        <v>0</v>
      </c>
      <c r="GR137">
        <v>0</v>
      </c>
      <c r="GS137">
        <v>3</v>
      </c>
      <c r="GT137">
        <v>0</v>
      </c>
      <c r="GU137" t="s">
        <v>3</v>
      </c>
      <c r="GV137">
        <f t="shared" si="182"/>
        <v>0</v>
      </c>
      <c r="GW137">
        <v>1</v>
      </c>
      <c r="GX137">
        <f t="shared" si="183"/>
        <v>0</v>
      </c>
      <c r="HA137">
        <v>0</v>
      </c>
      <c r="HB137">
        <v>0</v>
      </c>
      <c r="HC137">
        <f t="shared" si="184"/>
        <v>0</v>
      </c>
      <c r="HE137" t="s">
        <v>3</v>
      </c>
      <c r="HF137" t="s">
        <v>3</v>
      </c>
      <c r="HM137" t="s">
        <v>3</v>
      </c>
      <c r="HN137" t="s">
        <v>3</v>
      </c>
      <c r="HO137" t="s">
        <v>3</v>
      </c>
      <c r="HP137" t="s">
        <v>3</v>
      </c>
      <c r="HQ137" t="s">
        <v>3</v>
      </c>
      <c r="IK137">
        <v>0</v>
      </c>
    </row>
    <row r="138" spans="1:255" x14ac:dyDescent="0.2">
      <c r="A138" s="2">
        <v>18</v>
      </c>
      <c r="B138" s="2">
        <v>1</v>
      </c>
      <c r="C138" s="2">
        <v>308</v>
      </c>
      <c r="D138" s="2"/>
      <c r="E138" s="2" t="s">
        <v>285</v>
      </c>
      <c r="F138" s="2" t="s">
        <v>158</v>
      </c>
      <c r="G138" s="2" t="s">
        <v>286</v>
      </c>
      <c r="H138" s="2" t="s">
        <v>269</v>
      </c>
      <c r="I138" s="2">
        <f>I134*J138</f>
        <v>0.8</v>
      </c>
      <c r="J138" s="2">
        <v>53.333333333333336</v>
      </c>
      <c r="K138" s="2">
        <v>53.333333000000003</v>
      </c>
      <c r="L138" s="2"/>
      <c r="M138" s="2"/>
      <c r="N138" s="2"/>
      <c r="O138" s="2">
        <f t="shared" si="153"/>
        <v>0</v>
      </c>
      <c r="P138" s="2">
        <f t="shared" si="154"/>
        <v>0</v>
      </c>
      <c r="Q138" s="2">
        <f t="shared" si="185"/>
        <v>0</v>
      </c>
      <c r="R138" s="2">
        <f t="shared" si="156"/>
        <v>0</v>
      </c>
      <c r="S138" s="2">
        <f t="shared" si="157"/>
        <v>0</v>
      </c>
      <c r="T138" s="2">
        <f t="shared" si="158"/>
        <v>0</v>
      </c>
      <c r="U138" s="2">
        <f t="shared" si="159"/>
        <v>0</v>
      </c>
      <c r="V138" s="2">
        <f t="shared" si="160"/>
        <v>0</v>
      </c>
      <c r="W138" s="2">
        <f t="shared" si="161"/>
        <v>0</v>
      </c>
      <c r="X138" s="2">
        <f t="shared" si="162"/>
        <v>0</v>
      </c>
      <c r="Y138" s="2">
        <f t="shared" si="163"/>
        <v>0</v>
      </c>
      <c r="Z138" s="2"/>
      <c r="AA138" s="2">
        <v>65425122</v>
      </c>
      <c r="AB138" s="2">
        <f t="shared" si="164"/>
        <v>0</v>
      </c>
      <c r="AC138" s="2">
        <f t="shared" si="165"/>
        <v>0</v>
      </c>
      <c r="AD138" s="2">
        <f t="shared" si="186"/>
        <v>0</v>
      </c>
      <c r="AE138" s="2">
        <f t="shared" si="187"/>
        <v>0</v>
      </c>
      <c r="AF138" s="2">
        <f t="shared" si="187"/>
        <v>0</v>
      </c>
      <c r="AG138" s="2">
        <f t="shared" si="168"/>
        <v>0</v>
      </c>
      <c r="AH138" s="2">
        <f t="shared" si="188"/>
        <v>0</v>
      </c>
      <c r="AI138" s="2">
        <f t="shared" si="188"/>
        <v>0</v>
      </c>
      <c r="AJ138" s="2">
        <f t="shared" si="170"/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3</v>
      </c>
      <c r="BE138" s="2" t="s">
        <v>3</v>
      </c>
      <c r="BF138" s="2" t="s">
        <v>3</v>
      </c>
      <c r="BG138" s="2" t="s">
        <v>3</v>
      </c>
      <c r="BH138" s="2">
        <v>3</v>
      </c>
      <c r="BI138" s="2">
        <v>1</v>
      </c>
      <c r="BJ138" s="2" t="s">
        <v>3</v>
      </c>
      <c r="BK138" s="2"/>
      <c r="BL138" s="2"/>
      <c r="BM138" s="2">
        <v>400002</v>
      </c>
      <c r="BN138" s="2">
        <v>0</v>
      </c>
      <c r="BO138" s="2" t="s">
        <v>3</v>
      </c>
      <c r="BP138" s="2">
        <v>0</v>
      </c>
      <c r="BQ138" s="2">
        <v>202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</v>
      </c>
      <c r="BZ138" s="2">
        <v>0</v>
      </c>
      <c r="CA138" s="2">
        <v>0</v>
      </c>
      <c r="CB138" s="2" t="s">
        <v>3</v>
      </c>
      <c r="CC138" s="2"/>
      <c r="CD138" s="2"/>
      <c r="CE138" s="2">
        <v>30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3</v>
      </c>
      <c r="CO138" s="2">
        <v>0</v>
      </c>
      <c r="CP138" s="2">
        <f t="shared" si="171"/>
        <v>0</v>
      </c>
      <c r="CQ138" s="2">
        <f t="shared" si="172"/>
        <v>0</v>
      </c>
      <c r="CR138" s="2">
        <f t="shared" si="189"/>
        <v>0</v>
      </c>
      <c r="CS138" s="2">
        <f t="shared" si="174"/>
        <v>0</v>
      </c>
      <c r="CT138" s="2">
        <f t="shared" si="175"/>
        <v>0</v>
      </c>
      <c r="CU138" s="2">
        <f t="shared" si="176"/>
        <v>0</v>
      </c>
      <c r="CV138" s="2">
        <f t="shared" si="177"/>
        <v>0</v>
      </c>
      <c r="CW138" s="2">
        <f t="shared" si="178"/>
        <v>0</v>
      </c>
      <c r="CX138" s="2">
        <f t="shared" si="179"/>
        <v>0</v>
      </c>
      <c r="CY138" s="2">
        <f>((S138*BZ138)/100)</f>
        <v>0</v>
      </c>
      <c r="CZ138" s="2">
        <f>((S138*CA138)/100)</f>
        <v>0</v>
      </c>
      <c r="DA138" s="2"/>
      <c r="DB138" s="2"/>
      <c r="DC138" s="2" t="s">
        <v>3</v>
      </c>
      <c r="DD138" s="2" t="s">
        <v>3</v>
      </c>
      <c r="DE138" s="2" t="s">
        <v>3</v>
      </c>
      <c r="DF138" s="2" t="s">
        <v>3</v>
      </c>
      <c r="DG138" s="2" t="s">
        <v>3</v>
      </c>
      <c r="DH138" s="2" t="s">
        <v>3</v>
      </c>
      <c r="DI138" s="2" t="s">
        <v>3</v>
      </c>
      <c r="DJ138" s="2" t="s">
        <v>3</v>
      </c>
      <c r="DK138" s="2" t="s">
        <v>3</v>
      </c>
      <c r="DL138" s="2" t="s">
        <v>3</v>
      </c>
      <c r="DM138" s="2" t="s">
        <v>3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1009</v>
      </c>
      <c r="DV138" s="2" t="s">
        <v>269</v>
      </c>
      <c r="DW138" s="2" t="s">
        <v>269</v>
      </c>
      <c r="DX138" s="2">
        <v>1</v>
      </c>
      <c r="DY138" s="2"/>
      <c r="DZ138" s="2" t="s">
        <v>3</v>
      </c>
      <c r="EA138" s="2" t="s">
        <v>3</v>
      </c>
      <c r="EB138" s="2" t="s">
        <v>3</v>
      </c>
      <c r="EC138" s="2" t="s">
        <v>3</v>
      </c>
      <c r="ED138" s="2"/>
      <c r="EE138" s="2">
        <v>65097958</v>
      </c>
      <c r="EF138" s="2">
        <v>202</v>
      </c>
      <c r="EG138" s="2" t="s">
        <v>161</v>
      </c>
      <c r="EH138" s="2">
        <v>0</v>
      </c>
      <c r="EI138" s="2" t="s">
        <v>3</v>
      </c>
      <c r="EJ138" s="2">
        <v>1</v>
      </c>
      <c r="EK138" s="2">
        <v>400002</v>
      </c>
      <c r="EL138" s="2" t="s">
        <v>162</v>
      </c>
      <c r="EM138" s="2" t="s">
        <v>161</v>
      </c>
      <c r="EN138" s="2"/>
      <c r="EO138" s="2" t="s">
        <v>3</v>
      </c>
      <c r="EP138" s="2"/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80"/>
        <v>0</v>
      </c>
      <c r="FS138" s="2">
        <v>0</v>
      </c>
      <c r="FT138" s="2"/>
      <c r="FU138" s="2"/>
      <c r="FV138" s="2"/>
      <c r="FW138" s="2"/>
      <c r="FX138" s="2">
        <v>0</v>
      </c>
      <c r="FY138" s="2">
        <v>0</v>
      </c>
      <c r="FZ138" s="2"/>
      <c r="GA138" s="2" t="s">
        <v>3</v>
      </c>
      <c r="GB138" s="2"/>
      <c r="GC138" s="2"/>
      <c r="GD138" s="2">
        <v>0</v>
      </c>
      <c r="GE138" s="2"/>
      <c r="GF138" s="2">
        <v>-1348569530</v>
      </c>
      <c r="GG138" s="2">
        <v>2</v>
      </c>
      <c r="GH138" s="2">
        <v>0</v>
      </c>
      <c r="GI138" s="2">
        <v>-2</v>
      </c>
      <c r="GJ138" s="2">
        <v>0</v>
      </c>
      <c r="GK138" s="2">
        <f>ROUND(R138*(R12)/100,2)</f>
        <v>0</v>
      </c>
      <c r="GL138" s="2">
        <f t="shared" si="181"/>
        <v>0</v>
      </c>
      <c r="GM138" s="2">
        <f t="shared" si="142"/>
        <v>0</v>
      </c>
      <c r="GN138" s="2">
        <f t="shared" si="143"/>
        <v>0</v>
      </c>
      <c r="GO138" s="2">
        <f t="shared" si="144"/>
        <v>0</v>
      </c>
      <c r="GP138" s="2">
        <f t="shared" si="145"/>
        <v>0</v>
      </c>
      <c r="GQ138" s="2"/>
      <c r="GR138" s="2">
        <v>0</v>
      </c>
      <c r="GS138" s="2">
        <v>3</v>
      </c>
      <c r="GT138" s="2">
        <v>0</v>
      </c>
      <c r="GU138" s="2" t="s">
        <v>3</v>
      </c>
      <c r="GV138" s="2">
        <f t="shared" si="182"/>
        <v>0</v>
      </c>
      <c r="GW138" s="2">
        <v>1</v>
      </c>
      <c r="GX138" s="2">
        <f t="shared" si="183"/>
        <v>0</v>
      </c>
      <c r="GY138" s="2"/>
      <c r="GZ138" s="2"/>
      <c r="HA138" s="2">
        <v>0</v>
      </c>
      <c r="HB138" s="2">
        <v>0</v>
      </c>
      <c r="HC138" s="2">
        <f t="shared" si="184"/>
        <v>0</v>
      </c>
      <c r="HD138" s="2"/>
      <c r="HE138" s="2" t="s">
        <v>3</v>
      </c>
      <c r="HF138" s="2" t="s">
        <v>3</v>
      </c>
      <c r="HG138" s="2"/>
      <c r="HH138" s="2"/>
      <c r="HI138" s="2"/>
      <c r="HJ138" s="2"/>
      <c r="HK138" s="2"/>
      <c r="HL138" s="2"/>
      <c r="HM138" s="2" t="s">
        <v>3</v>
      </c>
      <c r="HN138" s="2" t="s">
        <v>3</v>
      </c>
      <c r="HO138" s="2" t="s">
        <v>3</v>
      </c>
      <c r="HP138" s="2" t="s">
        <v>3</v>
      </c>
      <c r="HQ138" s="2" t="s">
        <v>3</v>
      </c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18</v>
      </c>
      <c r="B139">
        <v>1</v>
      </c>
      <c r="C139">
        <v>312</v>
      </c>
      <c r="E139" t="s">
        <v>285</v>
      </c>
      <c r="F139" t="s">
        <v>158</v>
      </c>
      <c r="G139" t="s">
        <v>286</v>
      </c>
      <c r="H139" t="s">
        <v>269</v>
      </c>
      <c r="I139">
        <f>I135*J139</f>
        <v>0.8</v>
      </c>
      <c r="J139">
        <v>53.333333333333336</v>
      </c>
      <c r="K139">
        <v>53.333333000000003</v>
      </c>
      <c r="O139">
        <f t="shared" si="153"/>
        <v>512</v>
      </c>
      <c r="P139">
        <f t="shared" si="154"/>
        <v>512</v>
      </c>
      <c r="Q139">
        <f t="shared" si="185"/>
        <v>0</v>
      </c>
      <c r="R139">
        <f t="shared" si="156"/>
        <v>0</v>
      </c>
      <c r="S139">
        <f t="shared" si="157"/>
        <v>0</v>
      </c>
      <c r="T139">
        <f t="shared" si="158"/>
        <v>0</v>
      </c>
      <c r="U139">
        <f t="shared" si="159"/>
        <v>0</v>
      </c>
      <c r="V139">
        <f t="shared" si="160"/>
        <v>0</v>
      </c>
      <c r="W139">
        <f t="shared" si="161"/>
        <v>0</v>
      </c>
      <c r="X139">
        <f t="shared" si="162"/>
        <v>0</v>
      </c>
      <c r="Y139">
        <f t="shared" si="163"/>
        <v>0</v>
      </c>
      <c r="AA139">
        <v>65425120</v>
      </c>
      <c r="AB139">
        <f t="shared" si="164"/>
        <v>640</v>
      </c>
      <c r="AC139">
        <f t="shared" si="165"/>
        <v>640</v>
      </c>
      <c r="AD139">
        <f t="shared" si="186"/>
        <v>0</v>
      </c>
      <c r="AE139">
        <f t="shared" si="187"/>
        <v>0</v>
      </c>
      <c r="AF139">
        <f t="shared" si="187"/>
        <v>0</v>
      </c>
      <c r="AG139">
        <f t="shared" si="168"/>
        <v>0</v>
      </c>
      <c r="AH139">
        <f t="shared" si="188"/>
        <v>0</v>
      </c>
      <c r="AI139">
        <f t="shared" si="188"/>
        <v>0</v>
      </c>
      <c r="AJ139">
        <f t="shared" si="170"/>
        <v>0</v>
      </c>
      <c r="AK139">
        <v>640</v>
      </c>
      <c r="AL139">
        <v>640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1</v>
      </c>
      <c r="AW139">
        <v>1</v>
      </c>
      <c r="AZ139">
        <v>1</v>
      </c>
      <c r="BA139">
        <v>1</v>
      </c>
      <c r="BB139">
        <v>1</v>
      </c>
      <c r="BC139">
        <v>1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1</v>
      </c>
      <c r="BJ139" t="s">
        <v>3</v>
      </c>
      <c r="BM139">
        <v>400002</v>
      </c>
      <c r="BN139">
        <v>0</v>
      </c>
      <c r="BO139" t="s">
        <v>3</v>
      </c>
      <c r="BP139">
        <v>0</v>
      </c>
      <c r="BQ139">
        <v>202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0</v>
      </c>
      <c r="CA139">
        <v>0</v>
      </c>
      <c r="CB139" t="s">
        <v>3</v>
      </c>
      <c r="CE139">
        <v>30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>
        <f t="shared" si="171"/>
        <v>512</v>
      </c>
      <c r="CQ139">
        <f t="shared" si="172"/>
        <v>640</v>
      </c>
      <c r="CR139">
        <f t="shared" si="189"/>
        <v>0</v>
      </c>
      <c r="CS139">
        <f t="shared" si="174"/>
        <v>0</v>
      </c>
      <c r="CT139">
        <f t="shared" si="175"/>
        <v>0</v>
      </c>
      <c r="CU139">
        <f t="shared" si="176"/>
        <v>0</v>
      </c>
      <c r="CV139">
        <f t="shared" si="177"/>
        <v>0</v>
      </c>
      <c r="CW139">
        <f t="shared" si="178"/>
        <v>0</v>
      </c>
      <c r="CX139">
        <f t="shared" si="179"/>
        <v>0</v>
      </c>
      <c r="CY139">
        <f>S139*(BZ139/100)</f>
        <v>0</v>
      </c>
      <c r="CZ139">
        <f>S139*(CA139/100)</f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1009</v>
      </c>
      <c r="DV139" t="s">
        <v>269</v>
      </c>
      <c r="DW139" t="s">
        <v>269</v>
      </c>
      <c r="DX139">
        <v>1</v>
      </c>
      <c r="DZ139" t="s">
        <v>3</v>
      </c>
      <c r="EA139" t="s">
        <v>3</v>
      </c>
      <c r="EB139" t="s">
        <v>3</v>
      </c>
      <c r="EC139" t="s">
        <v>3</v>
      </c>
      <c r="EE139">
        <v>65097958</v>
      </c>
      <c r="EF139">
        <v>202</v>
      </c>
      <c r="EG139" t="s">
        <v>161</v>
      </c>
      <c r="EH139">
        <v>0</v>
      </c>
      <c r="EI139" t="s">
        <v>3</v>
      </c>
      <c r="EJ139">
        <v>1</v>
      </c>
      <c r="EK139">
        <v>400002</v>
      </c>
      <c r="EL139" t="s">
        <v>162</v>
      </c>
      <c r="EM139" t="s">
        <v>161</v>
      </c>
      <c r="EO139" t="s">
        <v>3</v>
      </c>
      <c r="EQ139">
        <v>0</v>
      </c>
      <c r="ER139">
        <v>640</v>
      </c>
      <c r="ES139">
        <v>640</v>
      </c>
      <c r="ET139">
        <v>0</v>
      </c>
      <c r="EU139">
        <v>0</v>
      </c>
      <c r="EV139">
        <v>0</v>
      </c>
      <c r="EW139">
        <v>0</v>
      </c>
      <c r="EX139">
        <v>0</v>
      </c>
      <c r="EZ139">
        <v>5</v>
      </c>
      <c r="FC139">
        <v>0</v>
      </c>
      <c r="FD139">
        <v>18</v>
      </c>
      <c r="FF139">
        <v>640</v>
      </c>
      <c r="FQ139">
        <v>0</v>
      </c>
      <c r="FR139">
        <f t="shared" si="180"/>
        <v>0</v>
      </c>
      <c r="FS139">
        <v>0</v>
      </c>
      <c r="FX139">
        <v>0</v>
      </c>
      <c r="FY139">
        <v>0</v>
      </c>
      <c r="GA139" t="s">
        <v>3</v>
      </c>
      <c r="GD139">
        <v>0</v>
      </c>
      <c r="GF139">
        <v>-1348569530</v>
      </c>
      <c r="GG139">
        <v>2</v>
      </c>
      <c r="GH139">
        <v>3</v>
      </c>
      <c r="GI139">
        <v>-2</v>
      </c>
      <c r="GJ139">
        <v>0</v>
      </c>
      <c r="GK139">
        <f>ROUND(R139*(S12)/100,2)</f>
        <v>0</v>
      </c>
      <c r="GL139">
        <f t="shared" si="181"/>
        <v>0</v>
      </c>
      <c r="GM139">
        <f t="shared" si="142"/>
        <v>512</v>
      </c>
      <c r="GN139">
        <f t="shared" si="143"/>
        <v>512</v>
      </c>
      <c r="GO139">
        <f t="shared" si="144"/>
        <v>0</v>
      </c>
      <c r="GP139">
        <f t="shared" si="145"/>
        <v>0</v>
      </c>
      <c r="GR139">
        <v>1</v>
      </c>
      <c r="GS139">
        <v>1</v>
      </c>
      <c r="GT139">
        <v>0</v>
      </c>
      <c r="GU139" t="s">
        <v>3</v>
      </c>
      <c r="GV139">
        <f t="shared" si="182"/>
        <v>0</v>
      </c>
      <c r="GW139">
        <v>1</v>
      </c>
      <c r="GX139">
        <f t="shared" si="183"/>
        <v>0</v>
      </c>
      <c r="HA139">
        <v>0</v>
      </c>
      <c r="HB139">
        <v>0</v>
      </c>
      <c r="HC139">
        <f t="shared" si="184"/>
        <v>0</v>
      </c>
      <c r="HE139" t="s">
        <v>3</v>
      </c>
      <c r="HF139" t="s">
        <v>3</v>
      </c>
      <c r="HM139" t="s">
        <v>3</v>
      </c>
      <c r="HN139" t="s">
        <v>3</v>
      </c>
      <c r="HO139" t="s">
        <v>3</v>
      </c>
      <c r="HP139" t="s">
        <v>3</v>
      </c>
      <c r="HQ139" t="s">
        <v>3</v>
      </c>
      <c r="IK139">
        <v>0</v>
      </c>
    </row>
    <row r="140" spans="1:255" x14ac:dyDescent="0.2">
      <c r="A140" s="2">
        <v>17</v>
      </c>
      <c r="B140" s="2">
        <v>1</v>
      </c>
      <c r="C140" s="2">
        <f>ROW(SmtRes!A317)</f>
        <v>317</v>
      </c>
      <c r="D140" s="2">
        <f>ROW(EtalonRes!A318)</f>
        <v>318</v>
      </c>
      <c r="E140" s="2" t="s">
        <v>287</v>
      </c>
      <c r="F140" s="2" t="s">
        <v>288</v>
      </c>
      <c r="G140" s="2" t="s">
        <v>289</v>
      </c>
      <c r="H140" s="2" t="s">
        <v>290</v>
      </c>
      <c r="I140" s="2">
        <f>ROUND(6/100,9)</f>
        <v>0.06</v>
      </c>
      <c r="J140" s="2">
        <v>0</v>
      </c>
      <c r="K140" s="2">
        <f>ROUND(6/100,9)</f>
        <v>0.06</v>
      </c>
      <c r="L140" s="2"/>
      <c r="M140" s="2"/>
      <c r="N140" s="2"/>
      <c r="O140" s="2">
        <f t="shared" si="153"/>
        <v>319.81</v>
      </c>
      <c r="P140" s="2">
        <f t="shared" si="154"/>
        <v>258.14</v>
      </c>
      <c r="Q140" s="2">
        <f>(ROUND((ROUND((((ET140*1.25))*AV140*I140),2)*BB140),2)+ROUND((ROUND(((AE140-((EU140*1.25)))*AV140*I140),2)*BS140),2))</f>
        <v>8.74</v>
      </c>
      <c r="R140" s="2">
        <f t="shared" si="156"/>
        <v>0.83</v>
      </c>
      <c r="S140" s="2">
        <f t="shared" si="157"/>
        <v>52.93</v>
      </c>
      <c r="T140" s="2">
        <f t="shared" si="158"/>
        <v>0</v>
      </c>
      <c r="U140" s="2">
        <f t="shared" si="159"/>
        <v>4.8161999999999994</v>
      </c>
      <c r="V140" s="2">
        <f t="shared" si="160"/>
        <v>0</v>
      </c>
      <c r="W140" s="2">
        <f t="shared" si="161"/>
        <v>0</v>
      </c>
      <c r="X140" s="2">
        <f t="shared" si="162"/>
        <v>85.22</v>
      </c>
      <c r="Y140" s="2">
        <f t="shared" si="163"/>
        <v>56.64</v>
      </c>
      <c r="Z140" s="2"/>
      <c r="AA140" s="2">
        <v>65425122</v>
      </c>
      <c r="AB140" s="2">
        <f t="shared" si="164"/>
        <v>5330.0124999999998</v>
      </c>
      <c r="AC140" s="2">
        <f t="shared" si="165"/>
        <v>4302.26</v>
      </c>
      <c r="AD140" s="2">
        <f>ROUND(((((ET140*1.25))-((EU140*1.25)))+AE140),6)</f>
        <v>145.58750000000001</v>
      </c>
      <c r="AE140" s="2">
        <f>ROUND(((EU140*1.25)),6)</f>
        <v>13.8375</v>
      </c>
      <c r="AF140" s="2">
        <f>ROUND(((EV140*1.15)),6)</f>
        <v>882.16499999999996</v>
      </c>
      <c r="AG140" s="2">
        <f t="shared" si="168"/>
        <v>0</v>
      </c>
      <c r="AH140" s="2">
        <f>((EW140*1.15))</f>
        <v>80.27</v>
      </c>
      <c r="AI140" s="2">
        <f>((EX140*1.25))</f>
        <v>0</v>
      </c>
      <c r="AJ140" s="2">
        <f t="shared" si="170"/>
        <v>0</v>
      </c>
      <c r="AK140" s="2">
        <v>5185.83</v>
      </c>
      <c r="AL140" s="2">
        <v>4302.26</v>
      </c>
      <c r="AM140" s="2">
        <v>116.47</v>
      </c>
      <c r="AN140" s="2">
        <v>11.07</v>
      </c>
      <c r="AO140" s="2">
        <v>767.1</v>
      </c>
      <c r="AP140" s="2">
        <v>0</v>
      </c>
      <c r="AQ140" s="2">
        <v>69.8</v>
      </c>
      <c r="AR140" s="2">
        <v>0</v>
      </c>
      <c r="AS140" s="2">
        <v>0</v>
      </c>
      <c r="AT140" s="2">
        <v>161</v>
      </c>
      <c r="AU140" s="2">
        <v>107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3</v>
      </c>
      <c r="BE140" s="2" t="s">
        <v>3</v>
      </c>
      <c r="BF140" s="2" t="s">
        <v>3</v>
      </c>
      <c r="BG140" s="2" t="s">
        <v>3</v>
      </c>
      <c r="BH140" s="2">
        <v>0</v>
      </c>
      <c r="BI140" s="2">
        <v>1</v>
      </c>
      <c r="BJ140" s="2" t="s">
        <v>291</v>
      </c>
      <c r="BK140" s="2"/>
      <c r="BL140" s="2"/>
      <c r="BM140" s="2">
        <v>149</v>
      </c>
      <c r="BN140" s="2">
        <v>0</v>
      </c>
      <c r="BO140" s="2" t="s">
        <v>3</v>
      </c>
      <c r="BP140" s="2">
        <v>0</v>
      </c>
      <c r="BQ140" s="2">
        <v>30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</v>
      </c>
      <c r="BZ140" s="2">
        <v>161</v>
      </c>
      <c r="CA140" s="2">
        <v>107</v>
      </c>
      <c r="CB140" s="2" t="s">
        <v>3</v>
      </c>
      <c r="CC140" s="2"/>
      <c r="CD140" s="2"/>
      <c r="CE140" s="2">
        <v>30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624</v>
      </c>
      <c r="CO140" s="2">
        <v>0</v>
      </c>
      <c r="CP140" s="2">
        <f t="shared" si="171"/>
        <v>319.81</v>
      </c>
      <c r="CQ140" s="2">
        <f t="shared" si="172"/>
        <v>4302.26</v>
      </c>
      <c r="CR140" s="2">
        <f>(ROUND((ROUND((((ET140*1.25))*AV140*1),2)*BB140),2)+ROUND((ROUND(((AE140-((EU140*1.25)))*AV140*1),2)*BS140),2))</f>
        <v>145.59</v>
      </c>
      <c r="CS140" s="2">
        <f t="shared" si="174"/>
        <v>13.84</v>
      </c>
      <c r="CT140" s="2">
        <f t="shared" si="175"/>
        <v>882.17</v>
      </c>
      <c r="CU140" s="2">
        <f t="shared" si="176"/>
        <v>0</v>
      </c>
      <c r="CV140" s="2">
        <f t="shared" si="177"/>
        <v>80.27</v>
      </c>
      <c r="CW140" s="2">
        <f t="shared" si="178"/>
        <v>0</v>
      </c>
      <c r="CX140" s="2">
        <f t="shared" si="179"/>
        <v>0</v>
      </c>
      <c r="CY140" s="2">
        <f>((S140*BZ140)/100)</f>
        <v>85.217299999999994</v>
      </c>
      <c r="CZ140" s="2">
        <f>((S140*CA140)/100)</f>
        <v>56.635100000000001</v>
      </c>
      <c r="DA140" s="2"/>
      <c r="DB140" s="2"/>
      <c r="DC140" s="2" t="s">
        <v>3</v>
      </c>
      <c r="DD140" s="2" t="s">
        <v>3</v>
      </c>
      <c r="DE140" s="2" t="s">
        <v>59</v>
      </c>
      <c r="DF140" s="2" t="s">
        <v>59</v>
      </c>
      <c r="DG140" s="2" t="s">
        <v>60</v>
      </c>
      <c r="DH140" s="2" t="s">
        <v>3</v>
      </c>
      <c r="DI140" s="2" t="s">
        <v>60</v>
      </c>
      <c r="DJ140" s="2" t="s">
        <v>59</v>
      </c>
      <c r="DK140" s="2" t="s">
        <v>3</v>
      </c>
      <c r="DL140" s="2" t="s">
        <v>3</v>
      </c>
      <c r="DM140" s="2" t="s">
        <v>3</v>
      </c>
      <c r="DN140" s="2">
        <v>0</v>
      </c>
      <c r="DO140" s="2">
        <v>0</v>
      </c>
      <c r="DP140" s="2">
        <v>1.0469999999999999</v>
      </c>
      <c r="DQ140" s="2">
        <v>1.006</v>
      </c>
      <c r="DR140" s="2"/>
      <c r="DS140" s="2"/>
      <c r="DT140" s="2"/>
      <c r="DU140" s="2">
        <v>1013</v>
      </c>
      <c r="DV140" s="2" t="s">
        <v>290</v>
      </c>
      <c r="DW140" s="2" t="s">
        <v>290</v>
      </c>
      <c r="DX140" s="2">
        <v>1</v>
      </c>
      <c r="DY140" s="2"/>
      <c r="DZ140" s="2" t="s">
        <v>3</v>
      </c>
      <c r="EA140" s="2" t="s">
        <v>3</v>
      </c>
      <c r="EB140" s="2" t="s">
        <v>3</v>
      </c>
      <c r="EC140" s="2" t="s">
        <v>3</v>
      </c>
      <c r="ED140" s="2"/>
      <c r="EE140" s="2">
        <v>65096036</v>
      </c>
      <c r="EF140" s="2">
        <v>30</v>
      </c>
      <c r="EG140" s="2" t="s">
        <v>18</v>
      </c>
      <c r="EH140" s="2">
        <v>0</v>
      </c>
      <c r="EI140" s="2" t="s">
        <v>3</v>
      </c>
      <c r="EJ140" s="2">
        <v>1</v>
      </c>
      <c r="EK140" s="2">
        <v>149</v>
      </c>
      <c r="EL140" s="2" t="s">
        <v>292</v>
      </c>
      <c r="EM140" s="2" t="s">
        <v>293</v>
      </c>
      <c r="EN140" s="2"/>
      <c r="EO140" s="2" t="s">
        <v>63</v>
      </c>
      <c r="EP140" s="2"/>
      <c r="EQ140" s="2">
        <v>0</v>
      </c>
      <c r="ER140" s="2">
        <v>5185.83</v>
      </c>
      <c r="ES140" s="2">
        <v>4302.26</v>
      </c>
      <c r="ET140" s="2">
        <v>116.47</v>
      </c>
      <c r="EU140" s="2">
        <v>11.07</v>
      </c>
      <c r="EV140" s="2">
        <v>767.1</v>
      </c>
      <c r="EW140" s="2">
        <v>69.8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80"/>
        <v>0</v>
      </c>
      <c r="FS140" s="2">
        <v>0</v>
      </c>
      <c r="FT140" s="2"/>
      <c r="FU140" s="2"/>
      <c r="FV140" s="2"/>
      <c r="FW140" s="2"/>
      <c r="FX140" s="2">
        <v>161</v>
      </c>
      <c r="FY140" s="2">
        <v>107</v>
      </c>
      <c r="FZ140" s="2"/>
      <c r="GA140" s="2" t="s">
        <v>3</v>
      </c>
      <c r="GB140" s="2"/>
      <c r="GC140" s="2"/>
      <c r="GD140" s="2">
        <v>0</v>
      </c>
      <c r="GE140" s="2"/>
      <c r="GF140" s="2">
        <v>-252480346</v>
      </c>
      <c r="GG140" s="2">
        <v>2</v>
      </c>
      <c r="GH140" s="2">
        <v>1</v>
      </c>
      <c r="GI140" s="2">
        <v>-2</v>
      </c>
      <c r="GJ140" s="2">
        <v>0</v>
      </c>
      <c r="GK140" s="2">
        <f>ROUND(R140*(R12)/100,2)</f>
        <v>1.39</v>
      </c>
      <c r="GL140" s="2">
        <f t="shared" si="181"/>
        <v>0</v>
      </c>
      <c r="GM140" s="2">
        <f t="shared" si="142"/>
        <v>463.06</v>
      </c>
      <c r="GN140" s="2">
        <f t="shared" si="143"/>
        <v>463.06</v>
      </c>
      <c r="GO140" s="2">
        <f t="shared" si="144"/>
        <v>0</v>
      </c>
      <c r="GP140" s="2">
        <f t="shared" si="145"/>
        <v>0</v>
      </c>
      <c r="GQ140" s="2"/>
      <c r="GR140" s="2">
        <v>0</v>
      </c>
      <c r="GS140" s="2">
        <v>3</v>
      </c>
      <c r="GT140" s="2">
        <v>0</v>
      </c>
      <c r="GU140" s="2" t="s">
        <v>3</v>
      </c>
      <c r="GV140" s="2">
        <f t="shared" si="182"/>
        <v>0</v>
      </c>
      <c r="GW140" s="2">
        <v>1</v>
      </c>
      <c r="GX140" s="2">
        <f t="shared" si="183"/>
        <v>0</v>
      </c>
      <c r="GY140" s="2"/>
      <c r="GZ140" s="2"/>
      <c r="HA140" s="2">
        <v>0</v>
      </c>
      <c r="HB140" s="2">
        <v>0</v>
      </c>
      <c r="HC140" s="2">
        <f t="shared" si="184"/>
        <v>0</v>
      </c>
      <c r="HD140" s="2"/>
      <c r="HE140" s="2" t="s">
        <v>3</v>
      </c>
      <c r="HF140" s="2" t="s">
        <v>3</v>
      </c>
      <c r="HG140" s="2"/>
      <c r="HH140" s="2"/>
      <c r="HI140" s="2"/>
      <c r="HJ140" s="2"/>
      <c r="HK140" s="2"/>
      <c r="HL140" s="2"/>
      <c r="HM140" s="2" t="s">
        <v>3</v>
      </c>
      <c r="HN140" s="2" t="s">
        <v>3</v>
      </c>
      <c r="HO140" s="2" t="s">
        <v>3</v>
      </c>
      <c r="HP140" s="2" t="s">
        <v>3</v>
      </c>
      <c r="HQ140" s="2" t="s">
        <v>3</v>
      </c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C141">
        <f>ROW(SmtRes!A322)</f>
        <v>322</v>
      </c>
      <c r="D141">
        <f>ROW(EtalonRes!A324)</f>
        <v>324</v>
      </c>
      <c r="E141" t="s">
        <v>287</v>
      </c>
      <c r="F141" t="s">
        <v>288</v>
      </c>
      <c r="G141" t="s">
        <v>289</v>
      </c>
      <c r="H141" t="s">
        <v>290</v>
      </c>
      <c r="I141">
        <f>ROUND(6/100,9)</f>
        <v>0.06</v>
      </c>
      <c r="J141">
        <v>0</v>
      </c>
      <c r="K141">
        <f>ROUND(6/100,9)</f>
        <v>0.06</v>
      </c>
      <c r="O141">
        <f t="shared" si="153"/>
        <v>3855.5</v>
      </c>
      <c r="P141">
        <f t="shared" si="154"/>
        <v>2176.12</v>
      </c>
      <c r="Q141">
        <f>(ROUND((ROUND((((ET141*1.25))*AV141*I141),2)*BB141),2)+ROUND((ROUND(((AE141-((EU141*1.25)))*AV141*I141),2)*BS141),2))</f>
        <v>90.49</v>
      </c>
      <c r="R141">
        <f t="shared" si="156"/>
        <v>24.94</v>
      </c>
      <c r="S141">
        <f t="shared" si="157"/>
        <v>1588.89</v>
      </c>
      <c r="T141">
        <f t="shared" si="158"/>
        <v>0</v>
      </c>
      <c r="U141">
        <f t="shared" si="159"/>
        <v>5.0425613999999994</v>
      </c>
      <c r="V141">
        <f t="shared" si="160"/>
        <v>0</v>
      </c>
      <c r="W141">
        <f t="shared" si="161"/>
        <v>0</v>
      </c>
      <c r="X141">
        <f t="shared" si="162"/>
        <v>2129.11</v>
      </c>
      <c r="Y141">
        <f t="shared" si="163"/>
        <v>873.89</v>
      </c>
      <c r="AA141">
        <v>65425120</v>
      </c>
      <c r="AB141">
        <f t="shared" si="164"/>
        <v>5330.0124999999998</v>
      </c>
      <c r="AC141">
        <f t="shared" si="165"/>
        <v>4302.26</v>
      </c>
      <c r="AD141">
        <f>ROUND(((((ET141*1.25))-((EU141*1.25)))+AE141),6)</f>
        <v>145.58750000000001</v>
      </c>
      <c r="AE141">
        <f>ROUND(((EU141*1.25)),6)</f>
        <v>13.8375</v>
      </c>
      <c r="AF141">
        <f>ROUND(((EV141*1.15)),6)</f>
        <v>882.16499999999996</v>
      </c>
      <c r="AG141">
        <f t="shared" si="168"/>
        <v>0</v>
      </c>
      <c r="AH141">
        <f>((EW141*1.15))</f>
        <v>80.27</v>
      </c>
      <c r="AI141">
        <f>((EX141*1.25))</f>
        <v>0</v>
      </c>
      <c r="AJ141">
        <f t="shared" si="170"/>
        <v>0</v>
      </c>
      <c r="AK141">
        <v>5185.83</v>
      </c>
      <c r="AL141">
        <v>4302.26</v>
      </c>
      <c r="AM141">
        <v>116.47</v>
      </c>
      <c r="AN141">
        <v>11.07</v>
      </c>
      <c r="AO141">
        <v>767.1</v>
      </c>
      <c r="AP141">
        <v>0</v>
      </c>
      <c r="AQ141">
        <v>69.8</v>
      </c>
      <c r="AR141">
        <v>0</v>
      </c>
      <c r="AS141">
        <v>0</v>
      </c>
      <c r="AT141">
        <v>134</v>
      </c>
      <c r="AU141">
        <v>55</v>
      </c>
      <c r="AV141">
        <v>1.0469999999999999</v>
      </c>
      <c r="AW141">
        <v>1.006</v>
      </c>
      <c r="AZ141">
        <v>1</v>
      </c>
      <c r="BA141">
        <v>28.67</v>
      </c>
      <c r="BB141">
        <v>9.89</v>
      </c>
      <c r="BC141">
        <v>8.3800000000000008</v>
      </c>
      <c r="BD141" t="s">
        <v>3</v>
      </c>
      <c r="BE141" t="s">
        <v>3</v>
      </c>
      <c r="BF141" t="s">
        <v>3</v>
      </c>
      <c r="BG141" t="s">
        <v>3</v>
      </c>
      <c r="BH141">
        <v>0</v>
      </c>
      <c r="BI141">
        <v>1</v>
      </c>
      <c r="BJ141" t="s">
        <v>291</v>
      </c>
      <c r="BM141">
        <v>149</v>
      </c>
      <c r="BN141">
        <v>0</v>
      </c>
      <c r="BO141" t="s">
        <v>288</v>
      </c>
      <c r="BP141">
        <v>1</v>
      </c>
      <c r="BQ141">
        <v>30</v>
      </c>
      <c r="BR141">
        <v>0</v>
      </c>
      <c r="BS141">
        <v>28.67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134</v>
      </c>
      <c r="CA141">
        <v>55</v>
      </c>
      <c r="CB141" t="s">
        <v>3</v>
      </c>
      <c r="CE141">
        <v>30</v>
      </c>
      <c r="CF141">
        <v>0</v>
      </c>
      <c r="CG141">
        <v>0</v>
      </c>
      <c r="CM141">
        <v>0</v>
      </c>
      <c r="CN141" t="s">
        <v>624</v>
      </c>
      <c r="CO141">
        <v>0</v>
      </c>
      <c r="CP141">
        <f t="shared" si="171"/>
        <v>3855.5</v>
      </c>
      <c r="CQ141">
        <f t="shared" si="172"/>
        <v>36269.230000000003</v>
      </c>
      <c r="CR141">
        <f>(ROUND((ROUND((((ET141*1.25))*AV141*1),2)*BB141),2)+ROUND((ROUND(((AE141-((EU141*1.25)))*AV141*1),2)*BS141),2))</f>
        <v>1507.53</v>
      </c>
      <c r="CS141">
        <f t="shared" si="174"/>
        <v>415.43</v>
      </c>
      <c r="CT141">
        <f t="shared" si="175"/>
        <v>26480.47</v>
      </c>
      <c r="CU141">
        <f t="shared" si="176"/>
        <v>0</v>
      </c>
      <c r="CV141">
        <f t="shared" si="177"/>
        <v>84.042689999999993</v>
      </c>
      <c r="CW141">
        <f t="shared" si="178"/>
        <v>0</v>
      </c>
      <c r="CX141">
        <f t="shared" si="179"/>
        <v>0</v>
      </c>
      <c r="CY141">
        <f>S141*(BZ141/100)</f>
        <v>2129.1126000000004</v>
      </c>
      <c r="CZ141">
        <f>S141*(CA141/100)</f>
        <v>873.88950000000011</v>
      </c>
      <c r="DC141" t="s">
        <v>3</v>
      </c>
      <c r="DD141" t="s">
        <v>3</v>
      </c>
      <c r="DE141" t="s">
        <v>59</v>
      </c>
      <c r="DF141" t="s">
        <v>59</v>
      </c>
      <c r="DG141" t="s">
        <v>60</v>
      </c>
      <c r="DH141" t="s">
        <v>3</v>
      </c>
      <c r="DI141" t="s">
        <v>60</v>
      </c>
      <c r="DJ141" t="s">
        <v>59</v>
      </c>
      <c r="DK141" t="s">
        <v>3</v>
      </c>
      <c r="DL141" t="s">
        <v>3</v>
      </c>
      <c r="DM141" t="s">
        <v>3</v>
      </c>
      <c r="DN141">
        <v>161</v>
      </c>
      <c r="DO141">
        <v>107</v>
      </c>
      <c r="DP141">
        <v>1.0469999999999999</v>
      </c>
      <c r="DQ141">
        <v>1.006</v>
      </c>
      <c r="DU141">
        <v>1013</v>
      </c>
      <c r="DV141" t="s">
        <v>290</v>
      </c>
      <c r="DW141" t="s">
        <v>290</v>
      </c>
      <c r="DX141">
        <v>1</v>
      </c>
      <c r="DZ141" t="s">
        <v>3</v>
      </c>
      <c r="EA141" t="s">
        <v>3</v>
      </c>
      <c r="EB141" t="s">
        <v>3</v>
      </c>
      <c r="EC141" t="s">
        <v>3</v>
      </c>
      <c r="EE141">
        <v>65096036</v>
      </c>
      <c r="EF141">
        <v>30</v>
      </c>
      <c r="EG141" t="s">
        <v>18</v>
      </c>
      <c r="EH141">
        <v>0</v>
      </c>
      <c r="EI141" t="s">
        <v>3</v>
      </c>
      <c r="EJ141">
        <v>1</v>
      </c>
      <c r="EK141">
        <v>149</v>
      </c>
      <c r="EL141" t="s">
        <v>292</v>
      </c>
      <c r="EM141" t="s">
        <v>293</v>
      </c>
      <c r="EO141" t="s">
        <v>63</v>
      </c>
      <c r="EQ141">
        <v>0</v>
      </c>
      <c r="ER141">
        <v>5185.83</v>
      </c>
      <c r="ES141">
        <v>4302.26</v>
      </c>
      <c r="ET141">
        <v>116.47</v>
      </c>
      <c r="EU141">
        <v>11.07</v>
      </c>
      <c r="EV141">
        <v>767.1</v>
      </c>
      <c r="EW141">
        <v>69.8</v>
      </c>
      <c r="EX141">
        <v>0</v>
      </c>
      <c r="EY141">
        <v>0</v>
      </c>
      <c r="FQ141">
        <v>0</v>
      </c>
      <c r="FR141">
        <f t="shared" si="180"/>
        <v>0</v>
      </c>
      <c r="FS141">
        <v>0</v>
      </c>
      <c r="FX141">
        <v>161</v>
      </c>
      <c r="FY141">
        <v>107</v>
      </c>
      <c r="GA141" t="s">
        <v>3</v>
      </c>
      <c r="GD141">
        <v>0</v>
      </c>
      <c r="GF141">
        <v>-252480346</v>
      </c>
      <c r="GG141">
        <v>2</v>
      </c>
      <c r="GH141">
        <v>1</v>
      </c>
      <c r="GI141">
        <v>2</v>
      </c>
      <c r="GJ141">
        <v>0</v>
      </c>
      <c r="GK141">
        <f>ROUND(R141*(S12)/100,2)</f>
        <v>39.9</v>
      </c>
      <c r="GL141">
        <f t="shared" si="181"/>
        <v>0</v>
      </c>
      <c r="GM141">
        <f t="shared" si="142"/>
        <v>6898.4</v>
      </c>
      <c r="GN141">
        <f t="shared" si="143"/>
        <v>6898.4</v>
      </c>
      <c r="GO141">
        <f t="shared" si="144"/>
        <v>0</v>
      </c>
      <c r="GP141">
        <f t="shared" si="145"/>
        <v>0</v>
      </c>
      <c r="GR141">
        <v>0</v>
      </c>
      <c r="GS141">
        <v>3</v>
      </c>
      <c r="GT141">
        <v>0</v>
      </c>
      <c r="GU141" t="s">
        <v>3</v>
      </c>
      <c r="GV141">
        <f t="shared" si="182"/>
        <v>0</v>
      </c>
      <c r="GW141">
        <v>1</v>
      </c>
      <c r="GX141">
        <f t="shared" si="183"/>
        <v>0</v>
      </c>
      <c r="HA141">
        <v>0</v>
      </c>
      <c r="HB141">
        <v>0</v>
      </c>
      <c r="HC141">
        <f t="shared" si="184"/>
        <v>0</v>
      </c>
      <c r="HE141" t="s">
        <v>3</v>
      </c>
      <c r="HF141" t="s">
        <v>3</v>
      </c>
      <c r="HM141" t="s">
        <v>3</v>
      </c>
      <c r="HN141" t="s">
        <v>3</v>
      </c>
      <c r="HO141" t="s">
        <v>3</v>
      </c>
      <c r="HP141" t="s">
        <v>3</v>
      </c>
      <c r="HQ141" t="s">
        <v>3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ROW(SmtRes!A328)</f>
        <v>328</v>
      </c>
      <c r="D142" s="2">
        <f>ROW(EtalonRes!A330)</f>
        <v>330</v>
      </c>
      <c r="E142" s="2" t="s">
        <v>294</v>
      </c>
      <c r="F142" s="2" t="s">
        <v>295</v>
      </c>
      <c r="G142" s="2" t="s">
        <v>296</v>
      </c>
      <c r="H142" s="2" t="s">
        <v>297</v>
      </c>
      <c r="I142" s="2">
        <f>ROUND(11.28/100,9)</f>
        <v>0.1128</v>
      </c>
      <c r="J142" s="2">
        <v>0</v>
      </c>
      <c r="K142" s="2">
        <f>ROUND(11.28/100,9)</f>
        <v>0.1128</v>
      </c>
      <c r="L142" s="2"/>
      <c r="M142" s="2"/>
      <c r="N142" s="2"/>
      <c r="O142" s="2">
        <f t="shared" si="153"/>
        <v>523.12</v>
      </c>
      <c r="P142" s="2">
        <f t="shared" si="154"/>
        <v>3.77</v>
      </c>
      <c r="Q142" s="2">
        <f>(ROUND((ROUND(((ET142)*AV142*I142),2)*BB142),2)+ROUND((ROUND(((AE142-(EU142))*AV142*I142),2)*BS142),2))</f>
        <v>441.63</v>
      </c>
      <c r="R142" s="2">
        <f t="shared" si="156"/>
        <v>37.130000000000003</v>
      </c>
      <c r="S142" s="2">
        <f t="shared" si="157"/>
        <v>77.72</v>
      </c>
      <c r="T142" s="2">
        <f t="shared" si="158"/>
        <v>0</v>
      </c>
      <c r="U142" s="2">
        <f t="shared" si="159"/>
        <v>6.1588799999999999</v>
      </c>
      <c r="V142" s="2">
        <f t="shared" si="160"/>
        <v>0</v>
      </c>
      <c r="W142" s="2">
        <f t="shared" si="161"/>
        <v>0</v>
      </c>
      <c r="X142" s="2">
        <f t="shared" si="162"/>
        <v>108.81</v>
      </c>
      <c r="Y142" s="2">
        <f t="shared" si="163"/>
        <v>61.4</v>
      </c>
      <c r="Z142" s="2"/>
      <c r="AA142" s="2">
        <v>65425122</v>
      </c>
      <c r="AB142" s="2">
        <f t="shared" si="164"/>
        <v>4637.63</v>
      </c>
      <c r="AC142" s="2">
        <f t="shared" si="165"/>
        <v>33.39</v>
      </c>
      <c r="AD142" s="2">
        <f>ROUND((((ET142)-(EU142))+AE142),6)</f>
        <v>3915.19</v>
      </c>
      <c r="AE142" s="2">
        <f t="shared" ref="AE142:AF145" si="190">ROUND((EU142),6)</f>
        <v>329.16</v>
      </c>
      <c r="AF142" s="2">
        <f t="shared" si="190"/>
        <v>689.05</v>
      </c>
      <c r="AG142" s="2">
        <f t="shared" si="168"/>
        <v>0</v>
      </c>
      <c r="AH142" s="2">
        <f t="shared" ref="AH142:AI145" si="191">(EW142)</f>
        <v>54.6</v>
      </c>
      <c r="AI142" s="2">
        <f t="shared" si="191"/>
        <v>0</v>
      </c>
      <c r="AJ142" s="2">
        <f t="shared" si="170"/>
        <v>0</v>
      </c>
      <c r="AK142" s="2">
        <v>4637.63</v>
      </c>
      <c r="AL142" s="2">
        <v>33.39</v>
      </c>
      <c r="AM142" s="2">
        <v>3915.19</v>
      </c>
      <c r="AN142" s="2">
        <v>329.16</v>
      </c>
      <c r="AO142" s="2">
        <v>689.05</v>
      </c>
      <c r="AP142" s="2">
        <v>0</v>
      </c>
      <c r="AQ142" s="2">
        <v>54.6</v>
      </c>
      <c r="AR142" s="2">
        <v>0</v>
      </c>
      <c r="AS142" s="2">
        <v>0</v>
      </c>
      <c r="AT142" s="2">
        <v>140</v>
      </c>
      <c r="AU142" s="2">
        <v>79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3</v>
      </c>
      <c r="BE142" s="2" t="s">
        <v>3</v>
      </c>
      <c r="BF142" s="2" t="s">
        <v>3</v>
      </c>
      <c r="BG142" s="2" t="s">
        <v>3</v>
      </c>
      <c r="BH142" s="2">
        <v>0</v>
      </c>
      <c r="BI142" s="2">
        <v>1</v>
      </c>
      <c r="BJ142" s="2" t="s">
        <v>298</v>
      </c>
      <c r="BK142" s="2"/>
      <c r="BL142" s="2"/>
      <c r="BM142" s="2">
        <v>673</v>
      </c>
      <c r="BN142" s="2">
        <v>0</v>
      </c>
      <c r="BO142" s="2" t="s">
        <v>3</v>
      </c>
      <c r="BP142" s="2">
        <v>0</v>
      </c>
      <c r="BQ142" s="2">
        <v>60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</v>
      </c>
      <c r="BZ142" s="2">
        <v>140</v>
      </c>
      <c r="CA142" s="2">
        <v>79</v>
      </c>
      <c r="CB142" s="2" t="s">
        <v>3</v>
      </c>
      <c r="CC142" s="2"/>
      <c r="CD142" s="2"/>
      <c r="CE142" s="2">
        <v>30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3</v>
      </c>
      <c r="CO142" s="2">
        <v>0</v>
      </c>
      <c r="CP142" s="2">
        <f t="shared" si="171"/>
        <v>523.12</v>
      </c>
      <c r="CQ142" s="2">
        <f t="shared" si="172"/>
        <v>33.39</v>
      </c>
      <c r="CR142" s="2">
        <f>(ROUND((ROUND(((ET142)*AV142*1),2)*BB142),2)+ROUND((ROUND(((AE142-(EU142))*AV142*1),2)*BS142),2))</f>
        <v>3915.19</v>
      </c>
      <c r="CS142" s="2">
        <f t="shared" si="174"/>
        <v>329.16</v>
      </c>
      <c r="CT142" s="2">
        <f t="shared" si="175"/>
        <v>689.05</v>
      </c>
      <c r="CU142" s="2">
        <f t="shared" si="176"/>
        <v>0</v>
      </c>
      <c r="CV142" s="2">
        <f t="shared" si="177"/>
        <v>54.6</v>
      </c>
      <c r="CW142" s="2">
        <f t="shared" si="178"/>
        <v>0</v>
      </c>
      <c r="CX142" s="2">
        <f t="shared" si="179"/>
        <v>0</v>
      </c>
      <c r="CY142" s="2">
        <f>((S142*BZ142)/100)</f>
        <v>108.80799999999999</v>
      </c>
      <c r="CZ142" s="2">
        <f>((S142*CA142)/100)</f>
        <v>61.398800000000001</v>
      </c>
      <c r="DA142" s="2"/>
      <c r="DB142" s="2"/>
      <c r="DC142" s="2" t="s">
        <v>3</v>
      </c>
      <c r="DD142" s="2" t="s">
        <v>3</v>
      </c>
      <c r="DE142" s="2" t="s">
        <v>3</v>
      </c>
      <c r="DF142" s="2" t="s">
        <v>3</v>
      </c>
      <c r="DG142" s="2" t="s">
        <v>3</v>
      </c>
      <c r="DH142" s="2" t="s">
        <v>3</v>
      </c>
      <c r="DI142" s="2" t="s">
        <v>3</v>
      </c>
      <c r="DJ142" s="2" t="s">
        <v>3</v>
      </c>
      <c r="DK142" s="2" t="s">
        <v>3</v>
      </c>
      <c r="DL142" s="2" t="s">
        <v>3</v>
      </c>
      <c r="DM142" s="2" t="s">
        <v>3</v>
      </c>
      <c r="DN142" s="2">
        <v>0</v>
      </c>
      <c r="DO142" s="2">
        <v>0</v>
      </c>
      <c r="DP142" s="2">
        <v>1.0469999999999999</v>
      </c>
      <c r="DQ142" s="2">
        <v>1</v>
      </c>
      <c r="DR142" s="2"/>
      <c r="DS142" s="2"/>
      <c r="DT142" s="2"/>
      <c r="DU142" s="2">
        <v>1013</v>
      </c>
      <c r="DV142" s="2" t="s">
        <v>297</v>
      </c>
      <c r="DW142" s="2" t="s">
        <v>297</v>
      </c>
      <c r="DX142" s="2">
        <v>1</v>
      </c>
      <c r="DY142" s="2"/>
      <c r="DZ142" s="2" t="s">
        <v>3</v>
      </c>
      <c r="EA142" s="2" t="s">
        <v>3</v>
      </c>
      <c r="EB142" s="2" t="s">
        <v>3</v>
      </c>
      <c r="EC142" s="2" t="s">
        <v>3</v>
      </c>
      <c r="ED142" s="2"/>
      <c r="EE142" s="2">
        <v>65096560</v>
      </c>
      <c r="EF142" s="2">
        <v>60</v>
      </c>
      <c r="EG142" s="2" t="s">
        <v>26</v>
      </c>
      <c r="EH142" s="2">
        <v>0</v>
      </c>
      <c r="EI142" s="2" t="s">
        <v>3</v>
      </c>
      <c r="EJ142" s="2">
        <v>1</v>
      </c>
      <c r="EK142" s="2">
        <v>673</v>
      </c>
      <c r="EL142" s="2" t="s">
        <v>299</v>
      </c>
      <c r="EM142" s="2" t="s">
        <v>300</v>
      </c>
      <c r="EN142" s="2"/>
      <c r="EO142" s="2" t="s">
        <v>3</v>
      </c>
      <c r="EP142" s="2"/>
      <c r="EQ142" s="2">
        <v>0</v>
      </c>
      <c r="ER142" s="2">
        <v>4637.63</v>
      </c>
      <c r="ES142" s="2">
        <v>33.39</v>
      </c>
      <c r="ET142" s="2">
        <v>3915.19</v>
      </c>
      <c r="EU142" s="2">
        <v>329.16</v>
      </c>
      <c r="EV142" s="2">
        <v>689.05</v>
      </c>
      <c r="EW142" s="2">
        <v>54.6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80"/>
        <v>0</v>
      </c>
      <c r="FS142" s="2">
        <v>0</v>
      </c>
      <c r="FT142" s="2"/>
      <c r="FU142" s="2"/>
      <c r="FV142" s="2"/>
      <c r="FW142" s="2"/>
      <c r="FX142" s="2">
        <v>140</v>
      </c>
      <c r="FY142" s="2">
        <v>79</v>
      </c>
      <c r="FZ142" s="2"/>
      <c r="GA142" s="2" t="s">
        <v>3</v>
      </c>
      <c r="GB142" s="2"/>
      <c r="GC142" s="2"/>
      <c r="GD142" s="2">
        <v>0</v>
      </c>
      <c r="GE142" s="2"/>
      <c r="GF142" s="2">
        <v>-840599294</v>
      </c>
      <c r="GG142" s="2">
        <v>2</v>
      </c>
      <c r="GH142" s="2">
        <v>1</v>
      </c>
      <c r="GI142" s="2">
        <v>-2</v>
      </c>
      <c r="GJ142" s="2">
        <v>0</v>
      </c>
      <c r="GK142" s="2">
        <f>ROUND(R142*(R12)/100,2)</f>
        <v>62.01</v>
      </c>
      <c r="GL142" s="2">
        <f t="shared" si="181"/>
        <v>0</v>
      </c>
      <c r="GM142" s="2">
        <f t="shared" si="142"/>
        <v>755.34</v>
      </c>
      <c r="GN142" s="2">
        <f t="shared" si="143"/>
        <v>755.34</v>
      </c>
      <c r="GO142" s="2">
        <f t="shared" si="144"/>
        <v>0</v>
      </c>
      <c r="GP142" s="2">
        <f t="shared" si="145"/>
        <v>0</v>
      </c>
      <c r="GQ142" s="2"/>
      <c r="GR142" s="2">
        <v>0</v>
      </c>
      <c r="GS142" s="2">
        <v>3</v>
      </c>
      <c r="GT142" s="2">
        <v>0</v>
      </c>
      <c r="GU142" s="2" t="s">
        <v>3</v>
      </c>
      <c r="GV142" s="2">
        <f t="shared" si="182"/>
        <v>0</v>
      </c>
      <c r="GW142" s="2">
        <v>1</v>
      </c>
      <c r="GX142" s="2">
        <f t="shared" si="183"/>
        <v>0</v>
      </c>
      <c r="GY142" s="2"/>
      <c r="GZ142" s="2"/>
      <c r="HA142" s="2">
        <v>0</v>
      </c>
      <c r="HB142" s="2">
        <v>0</v>
      </c>
      <c r="HC142" s="2">
        <f t="shared" si="184"/>
        <v>0</v>
      </c>
      <c r="HD142" s="2"/>
      <c r="HE142" s="2" t="s">
        <v>3</v>
      </c>
      <c r="HF142" s="2" t="s">
        <v>3</v>
      </c>
      <c r="HG142" s="2"/>
      <c r="HH142" s="2"/>
      <c r="HI142" s="2"/>
      <c r="HJ142" s="2"/>
      <c r="HK142" s="2"/>
      <c r="HL142" s="2"/>
      <c r="HM142" s="2" t="s">
        <v>3</v>
      </c>
      <c r="HN142" s="2" t="s">
        <v>3</v>
      </c>
      <c r="HO142" s="2" t="s">
        <v>3</v>
      </c>
      <c r="HP142" s="2" t="s">
        <v>3</v>
      </c>
      <c r="HQ142" s="2" t="s">
        <v>3</v>
      </c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ROW(SmtRes!A334)</f>
        <v>334</v>
      </c>
      <c r="D143">
        <f>ROW(EtalonRes!A336)</f>
        <v>336</v>
      </c>
      <c r="E143" t="s">
        <v>294</v>
      </c>
      <c r="F143" t="s">
        <v>295</v>
      </c>
      <c r="G143" t="s">
        <v>296</v>
      </c>
      <c r="H143" t="s">
        <v>297</v>
      </c>
      <c r="I143">
        <f>ROUND(11.28/100,9)</f>
        <v>0.1128</v>
      </c>
      <c r="J143">
        <v>0</v>
      </c>
      <c r="K143">
        <f>ROUND(11.28/100,9)</f>
        <v>0.1128</v>
      </c>
      <c r="O143">
        <f t="shared" si="153"/>
        <v>7111.45</v>
      </c>
      <c r="P143">
        <f t="shared" si="154"/>
        <v>32.61</v>
      </c>
      <c r="Q143">
        <f>(ROUND((ROUND(((ET143)*AV143*I143),2)*BB143),2)+ROUND((ROUND(((AE143-(EU143))*AV143*I143),2)*BS143),2))</f>
        <v>4716.38</v>
      </c>
      <c r="R143">
        <f t="shared" si="156"/>
        <v>1128.4000000000001</v>
      </c>
      <c r="S143">
        <f t="shared" si="157"/>
        <v>2362.46</v>
      </c>
      <c r="T143">
        <f t="shared" si="158"/>
        <v>0</v>
      </c>
      <c r="U143">
        <f t="shared" si="159"/>
        <v>6.4483473599999996</v>
      </c>
      <c r="V143">
        <f t="shared" si="160"/>
        <v>0</v>
      </c>
      <c r="W143">
        <f t="shared" si="161"/>
        <v>0</v>
      </c>
      <c r="X143">
        <f t="shared" si="162"/>
        <v>2716.83</v>
      </c>
      <c r="Y143">
        <f t="shared" si="163"/>
        <v>968.61</v>
      </c>
      <c r="AA143">
        <v>65425120</v>
      </c>
      <c r="AB143">
        <f t="shared" si="164"/>
        <v>4637.63</v>
      </c>
      <c r="AC143">
        <f t="shared" si="165"/>
        <v>33.39</v>
      </c>
      <c r="AD143">
        <f>ROUND((((ET143)-(EU143))+AE143),6)</f>
        <v>3915.19</v>
      </c>
      <c r="AE143">
        <f t="shared" si="190"/>
        <v>329.16</v>
      </c>
      <c r="AF143">
        <f t="shared" si="190"/>
        <v>689.05</v>
      </c>
      <c r="AG143">
        <f t="shared" si="168"/>
        <v>0</v>
      </c>
      <c r="AH143">
        <f t="shared" si="191"/>
        <v>54.6</v>
      </c>
      <c r="AI143">
        <f t="shared" si="191"/>
        <v>0</v>
      </c>
      <c r="AJ143">
        <f t="shared" si="170"/>
        <v>0</v>
      </c>
      <c r="AK143">
        <v>4637.63</v>
      </c>
      <c r="AL143">
        <v>33.39</v>
      </c>
      <c r="AM143">
        <v>3915.19</v>
      </c>
      <c r="AN143">
        <v>329.16</v>
      </c>
      <c r="AO143">
        <v>689.05</v>
      </c>
      <c r="AP143">
        <v>0</v>
      </c>
      <c r="AQ143">
        <v>54.6</v>
      </c>
      <c r="AR143">
        <v>0</v>
      </c>
      <c r="AS143">
        <v>0</v>
      </c>
      <c r="AT143">
        <v>115</v>
      </c>
      <c r="AU143">
        <v>41</v>
      </c>
      <c r="AV143">
        <v>1.0469999999999999</v>
      </c>
      <c r="AW143">
        <v>1</v>
      </c>
      <c r="AZ143">
        <v>1</v>
      </c>
      <c r="BA143">
        <v>29.03</v>
      </c>
      <c r="BB143">
        <v>10.199999999999999</v>
      </c>
      <c r="BC143">
        <v>8.65</v>
      </c>
      <c r="BD143" t="s">
        <v>3</v>
      </c>
      <c r="BE143" t="s">
        <v>3</v>
      </c>
      <c r="BF143" t="s">
        <v>3</v>
      </c>
      <c r="BG143" t="s">
        <v>3</v>
      </c>
      <c r="BH143">
        <v>0</v>
      </c>
      <c r="BI143">
        <v>1</v>
      </c>
      <c r="BJ143" t="s">
        <v>298</v>
      </c>
      <c r="BM143">
        <v>673</v>
      </c>
      <c r="BN143">
        <v>0</v>
      </c>
      <c r="BO143" t="s">
        <v>295</v>
      </c>
      <c r="BP143">
        <v>1</v>
      </c>
      <c r="BQ143">
        <v>60</v>
      </c>
      <c r="BR143">
        <v>0</v>
      </c>
      <c r="BS143">
        <v>29.03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115</v>
      </c>
      <c r="CA143">
        <v>41</v>
      </c>
      <c r="CB143" t="s">
        <v>3</v>
      </c>
      <c r="CE143">
        <v>30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171"/>
        <v>7111.45</v>
      </c>
      <c r="CQ143">
        <f t="shared" si="172"/>
        <v>288.82</v>
      </c>
      <c r="CR143">
        <f>(ROUND((ROUND(((ET143)*AV143*1),2)*BB143),2)+ROUND((ROUND(((AE143-(EU143))*AV143*1),2)*BS143),2))</f>
        <v>41811.839999999997</v>
      </c>
      <c r="CS143">
        <f t="shared" si="174"/>
        <v>10004.61</v>
      </c>
      <c r="CT143">
        <f t="shared" si="175"/>
        <v>20943.400000000001</v>
      </c>
      <c r="CU143">
        <f t="shared" si="176"/>
        <v>0</v>
      </c>
      <c r="CV143">
        <f t="shared" si="177"/>
        <v>57.166199999999996</v>
      </c>
      <c r="CW143">
        <f t="shared" si="178"/>
        <v>0</v>
      </c>
      <c r="CX143">
        <f t="shared" si="179"/>
        <v>0</v>
      </c>
      <c r="CY143">
        <f>S143*(BZ143/100)</f>
        <v>2716.8289999999997</v>
      </c>
      <c r="CZ143">
        <f>S143*(CA143/100)</f>
        <v>968.60859999999991</v>
      </c>
      <c r="DC143" t="s">
        <v>3</v>
      </c>
      <c r="DD143" t="s">
        <v>3</v>
      </c>
      <c r="DE143" t="s">
        <v>3</v>
      </c>
      <c r="DF143" t="s">
        <v>3</v>
      </c>
      <c r="DG143" t="s">
        <v>3</v>
      </c>
      <c r="DH143" t="s">
        <v>3</v>
      </c>
      <c r="DI143" t="s">
        <v>3</v>
      </c>
      <c r="DJ143" t="s">
        <v>3</v>
      </c>
      <c r="DK143" t="s">
        <v>3</v>
      </c>
      <c r="DL143" t="s">
        <v>3</v>
      </c>
      <c r="DM143" t="s">
        <v>3</v>
      </c>
      <c r="DN143">
        <v>140</v>
      </c>
      <c r="DO143">
        <v>79</v>
      </c>
      <c r="DP143">
        <v>1.0469999999999999</v>
      </c>
      <c r="DQ143">
        <v>1</v>
      </c>
      <c r="DU143">
        <v>1013</v>
      </c>
      <c r="DV143" t="s">
        <v>297</v>
      </c>
      <c r="DW143" t="s">
        <v>297</v>
      </c>
      <c r="DX143">
        <v>1</v>
      </c>
      <c r="DZ143" t="s">
        <v>3</v>
      </c>
      <c r="EA143" t="s">
        <v>3</v>
      </c>
      <c r="EB143" t="s">
        <v>3</v>
      </c>
      <c r="EC143" t="s">
        <v>3</v>
      </c>
      <c r="EE143">
        <v>65096560</v>
      </c>
      <c r="EF143">
        <v>60</v>
      </c>
      <c r="EG143" t="s">
        <v>26</v>
      </c>
      <c r="EH143">
        <v>0</v>
      </c>
      <c r="EI143" t="s">
        <v>3</v>
      </c>
      <c r="EJ143">
        <v>1</v>
      </c>
      <c r="EK143">
        <v>673</v>
      </c>
      <c r="EL143" t="s">
        <v>299</v>
      </c>
      <c r="EM143" t="s">
        <v>300</v>
      </c>
      <c r="EO143" t="s">
        <v>3</v>
      </c>
      <c r="EQ143">
        <v>0</v>
      </c>
      <c r="ER143">
        <v>4637.63</v>
      </c>
      <c r="ES143">
        <v>33.39</v>
      </c>
      <c r="ET143">
        <v>3915.19</v>
      </c>
      <c r="EU143">
        <v>329.16</v>
      </c>
      <c r="EV143">
        <v>689.05</v>
      </c>
      <c r="EW143">
        <v>54.6</v>
      </c>
      <c r="EX143">
        <v>0</v>
      </c>
      <c r="EY143">
        <v>0</v>
      </c>
      <c r="FQ143">
        <v>0</v>
      </c>
      <c r="FR143">
        <f t="shared" si="180"/>
        <v>0</v>
      </c>
      <c r="FS143">
        <v>0</v>
      </c>
      <c r="FX143">
        <v>140</v>
      </c>
      <c r="FY143">
        <v>79</v>
      </c>
      <c r="GA143" t="s">
        <v>3</v>
      </c>
      <c r="GD143">
        <v>0</v>
      </c>
      <c r="GF143">
        <v>-840599294</v>
      </c>
      <c r="GG143">
        <v>2</v>
      </c>
      <c r="GH143">
        <v>1</v>
      </c>
      <c r="GI143">
        <v>2</v>
      </c>
      <c r="GJ143">
        <v>0</v>
      </c>
      <c r="GK143">
        <f>ROUND(R143*(S12)/100,2)</f>
        <v>1805.44</v>
      </c>
      <c r="GL143">
        <f t="shared" si="181"/>
        <v>0</v>
      </c>
      <c r="GM143">
        <f t="shared" si="142"/>
        <v>12602.33</v>
      </c>
      <c r="GN143">
        <f t="shared" si="143"/>
        <v>12602.33</v>
      </c>
      <c r="GO143">
        <f t="shared" si="144"/>
        <v>0</v>
      </c>
      <c r="GP143">
        <f t="shared" si="145"/>
        <v>0</v>
      </c>
      <c r="GR143">
        <v>0</v>
      </c>
      <c r="GS143">
        <v>0</v>
      </c>
      <c r="GT143">
        <v>0</v>
      </c>
      <c r="GU143" t="s">
        <v>3</v>
      </c>
      <c r="GV143">
        <f t="shared" si="182"/>
        <v>0</v>
      </c>
      <c r="GW143">
        <v>1</v>
      </c>
      <c r="GX143">
        <f t="shared" si="183"/>
        <v>0</v>
      </c>
      <c r="HA143">
        <v>0</v>
      </c>
      <c r="HB143">
        <v>0</v>
      </c>
      <c r="HC143">
        <f t="shared" si="184"/>
        <v>0</v>
      </c>
      <c r="HE143" t="s">
        <v>3</v>
      </c>
      <c r="HF143" t="s">
        <v>3</v>
      </c>
      <c r="HM143" t="s">
        <v>3</v>
      </c>
      <c r="HN143" t="s">
        <v>3</v>
      </c>
      <c r="HO143" t="s">
        <v>3</v>
      </c>
      <c r="HP143" t="s">
        <v>3</v>
      </c>
      <c r="HQ143" t="s">
        <v>3</v>
      </c>
      <c r="IK143">
        <v>0</v>
      </c>
    </row>
    <row r="144" spans="1:255" x14ac:dyDescent="0.2">
      <c r="A144" s="2">
        <v>18</v>
      </c>
      <c r="B144" s="2">
        <v>1</v>
      </c>
      <c r="C144" s="2">
        <v>327</v>
      </c>
      <c r="D144" s="2"/>
      <c r="E144" s="2" t="s">
        <v>301</v>
      </c>
      <c r="F144" s="2" t="s">
        <v>302</v>
      </c>
      <c r="G144" s="2" t="s">
        <v>303</v>
      </c>
      <c r="H144" s="2" t="s">
        <v>32</v>
      </c>
      <c r="I144" s="2">
        <f>I142*J144</f>
        <v>11.392799999999999</v>
      </c>
      <c r="J144" s="2">
        <v>101</v>
      </c>
      <c r="K144" s="2">
        <v>101</v>
      </c>
      <c r="L144" s="2"/>
      <c r="M144" s="2"/>
      <c r="N144" s="2"/>
      <c r="O144" s="2">
        <f t="shared" si="153"/>
        <v>6079.54</v>
      </c>
      <c r="P144" s="2">
        <f t="shared" si="154"/>
        <v>6079.54</v>
      </c>
      <c r="Q144" s="2">
        <f>(ROUND((ROUND(((ET144)*AV144*I144),2)*BB144),2)+ROUND((ROUND(((AE144-(EU144))*AV144*I144),2)*BS144),2))</f>
        <v>0</v>
      </c>
      <c r="R144" s="2">
        <f t="shared" si="156"/>
        <v>0</v>
      </c>
      <c r="S144" s="2">
        <f t="shared" si="157"/>
        <v>0</v>
      </c>
      <c r="T144" s="2">
        <f t="shared" si="158"/>
        <v>0</v>
      </c>
      <c r="U144" s="2">
        <f t="shared" si="159"/>
        <v>0</v>
      </c>
      <c r="V144" s="2">
        <f t="shared" si="160"/>
        <v>0</v>
      </c>
      <c r="W144" s="2">
        <f t="shared" si="161"/>
        <v>0</v>
      </c>
      <c r="X144" s="2">
        <f t="shared" si="162"/>
        <v>0</v>
      </c>
      <c r="Y144" s="2">
        <f t="shared" si="163"/>
        <v>0</v>
      </c>
      <c r="Z144" s="2"/>
      <c r="AA144" s="2">
        <v>65425122</v>
      </c>
      <c r="AB144" s="2">
        <f t="shared" si="164"/>
        <v>533.63</v>
      </c>
      <c r="AC144" s="2">
        <f t="shared" si="165"/>
        <v>533.63</v>
      </c>
      <c r="AD144" s="2">
        <f>ROUND((((ET144)-(EU144))+AE144),6)</f>
        <v>0</v>
      </c>
      <c r="AE144" s="2">
        <f t="shared" si="190"/>
        <v>0</v>
      </c>
      <c r="AF144" s="2">
        <f t="shared" si="190"/>
        <v>0</v>
      </c>
      <c r="AG144" s="2">
        <f t="shared" si="168"/>
        <v>0</v>
      </c>
      <c r="AH144" s="2">
        <f t="shared" si="191"/>
        <v>0</v>
      </c>
      <c r="AI144" s="2">
        <f t="shared" si="191"/>
        <v>0</v>
      </c>
      <c r="AJ144" s="2">
        <f t="shared" si="170"/>
        <v>0</v>
      </c>
      <c r="AK144" s="2">
        <v>533.63</v>
      </c>
      <c r="AL144" s="2">
        <v>533.63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140</v>
      </c>
      <c r="AU144" s="2">
        <v>79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3</v>
      </c>
      <c r="BI144" s="2">
        <v>1</v>
      </c>
      <c r="BJ144" s="2" t="s">
        <v>304</v>
      </c>
      <c r="BK144" s="2"/>
      <c r="BL144" s="2"/>
      <c r="BM144" s="2">
        <v>673</v>
      </c>
      <c r="BN144" s="2">
        <v>0</v>
      </c>
      <c r="BO144" s="2" t="s">
        <v>3</v>
      </c>
      <c r="BP144" s="2">
        <v>0</v>
      </c>
      <c r="BQ144" s="2">
        <v>60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140</v>
      </c>
      <c r="CA144" s="2">
        <v>79</v>
      </c>
      <c r="CB144" s="2" t="s">
        <v>3</v>
      </c>
      <c r="CC144" s="2"/>
      <c r="CD144" s="2"/>
      <c r="CE144" s="2">
        <v>30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3</v>
      </c>
      <c r="CO144" s="2">
        <v>0</v>
      </c>
      <c r="CP144" s="2">
        <f t="shared" si="171"/>
        <v>6079.54</v>
      </c>
      <c r="CQ144" s="2">
        <f t="shared" si="172"/>
        <v>533.63</v>
      </c>
      <c r="CR144" s="2">
        <f>(ROUND((ROUND(((ET144)*AV144*1),2)*BB144),2)+ROUND((ROUND(((AE144-(EU144))*AV144*1),2)*BS144),2))</f>
        <v>0</v>
      </c>
      <c r="CS144" s="2">
        <f t="shared" si="174"/>
        <v>0</v>
      </c>
      <c r="CT144" s="2">
        <f t="shared" si="175"/>
        <v>0</v>
      </c>
      <c r="CU144" s="2">
        <f t="shared" si="176"/>
        <v>0</v>
      </c>
      <c r="CV144" s="2">
        <f t="shared" si="177"/>
        <v>0</v>
      </c>
      <c r="CW144" s="2">
        <f t="shared" si="178"/>
        <v>0</v>
      </c>
      <c r="CX144" s="2">
        <f t="shared" si="179"/>
        <v>0</v>
      </c>
      <c r="CY144" s="2">
        <f>((S144*BZ144)/100)</f>
        <v>0</v>
      </c>
      <c r="CZ144" s="2">
        <f>((S144*CA144)/100)</f>
        <v>0</v>
      </c>
      <c r="DA144" s="2"/>
      <c r="DB144" s="2"/>
      <c r="DC144" s="2" t="s">
        <v>3</v>
      </c>
      <c r="DD144" s="2" t="s">
        <v>3</v>
      </c>
      <c r="DE144" s="2" t="s">
        <v>3</v>
      </c>
      <c r="DF144" s="2" t="s">
        <v>3</v>
      </c>
      <c r="DG144" s="2" t="s">
        <v>3</v>
      </c>
      <c r="DH144" s="2" t="s">
        <v>3</v>
      </c>
      <c r="DI144" s="2" t="s">
        <v>3</v>
      </c>
      <c r="DJ144" s="2" t="s">
        <v>3</v>
      </c>
      <c r="DK144" s="2" t="s">
        <v>3</v>
      </c>
      <c r="DL144" s="2" t="s">
        <v>3</v>
      </c>
      <c r="DM144" s="2" t="s">
        <v>3</v>
      </c>
      <c r="DN144" s="2">
        <v>0</v>
      </c>
      <c r="DO144" s="2">
        <v>0</v>
      </c>
      <c r="DP144" s="2">
        <v>1.0469999999999999</v>
      </c>
      <c r="DQ144" s="2">
        <v>1</v>
      </c>
      <c r="DR144" s="2"/>
      <c r="DS144" s="2"/>
      <c r="DT144" s="2"/>
      <c r="DU144" s="2">
        <v>1009</v>
      </c>
      <c r="DV144" s="2" t="s">
        <v>32</v>
      </c>
      <c r="DW144" s="2" t="s">
        <v>32</v>
      </c>
      <c r="DX144" s="2">
        <v>1000</v>
      </c>
      <c r="DY144" s="2"/>
      <c r="DZ144" s="2" t="s">
        <v>3</v>
      </c>
      <c r="EA144" s="2" t="s">
        <v>3</v>
      </c>
      <c r="EB144" s="2" t="s">
        <v>3</v>
      </c>
      <c r="EC144" s="2" t="s">
        <v>3</v>
      </c>
      <c r="ED144" s="2"/>
      <c r="EE144" s="2">
        <v>65096560</v>
      </c>
      <c r="EF144" s="2">
        <v>60</v>
      </c>
      <c r="EG144" s="2" t="s">
        <v>26</v>
      </c>
      <c r="EH144" s="2">
        <v>0</v>
      </c>
      <c r="EI144" s="2" t="s">
        <v>3</v>
      </c>
      <c r="EJ144" s="2">
        <v>1</v>
      </c>
      <c r="EK144" s="2">
        <v>673</v>
      </c>
      <c r="EL144" s="2" t="s">
        <v>299</v>
      </c>
      <c r="EM144" s="2" t="s">
        <v>300</v>
      </c>
      <c r="EN144" s="2"/>
      <c r="EO144" s="2" t="s">
        <v>3</v>
      </c>
      <c r="EP144" s="2"/>
      <c r="EQ144" s="2">
        <v>0</v>
      </c>
      <c r="ER144" s="2">
        <v>533.63</v>
      </c>
      <c r="ES144" s="2">
        <v>533.63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80"/>
        <v>0</v>
      </c>
      <c r="FS144" s="2">
        <v>0</v>
      </c>
      <c r="FT144" s="2"/>
      <c r="FU144" s="2"/>
      <c r="FV144" s="2"/>
      <c r="FW144" s="2"/>
      <c r="FX144" s="2">
        <v>140</v>
      </c>
      <c r="FY144" s="2">
        <v>79</v>
      </c>
      <c r="FZ144" s="2"/>
      <c r="GA144" s="2" t="s">
        <v>3</v>
      </c>
      <c r="GB144" s="2"/>
      <c r="GC144" s="2"/>
      <c r="GD144" s="2">
        <v>0</v>
      </c>
      <c r="GE144" s="2"/>
      <c r="GF144" s="2">
        <v>-1094886432</v>
      </c>
      <c r="GG144" s="2">
        <v>2</v>
      </c>
      <c r="GH144" s="2">
        <v>1</v>
      </c>
      <c r="GI144" s="2">
        <v>-2</v>
      </c>
      <c r="GJ144" s="2">
        <v>0</v>
      </c>
      <c r="GK144" s="2">
        <f>ROUND(R144*(R12)/100,2)</f>
        <v>0</v>
      </c>
      <c r="GL144" s="2">
        <f t="shared" si="181"/>
        <v>0</v>
      </c>
      <c r="GM144" s="2">
        <f t="shared" si="142"/>
        <v>6079.54</v>
      </c>
      <c r="GN144" s="2">
        <f t="shared" si="143"/>
        <v>6079.54</v>
      </c>
      <c r="GO144" s="2">
        <f t="shared" si="144"/>
        <v>0</v>
      </c>
      <c r="GP144" s="2">
        <f t="shared" si="145"/>
        <v>0</v>
      </c>
      <c r="GQ144" s="2"/>
      <c r="GR144" s="2">
        <v>0</v>
      </c>
      <c r="GS144" s="2">
        <v>3</v>
      </c>
      <c r="GT144" s="2">
        <v>0</v>
      </c>
      <c r="GU144" s="2" t="s">
        <v>3</v>
      </c>
      <c r="GV144" s="2">
        <f t="shared" si="182"/>
        <v>0</v>
      </c>
      <c r="GW144" s="2">
        <v>1</v>
      </c>
      <c r="GX144" s="2">
        <f t="shared" si="183"/>
        <v>0</v>
      </c>
      <c r="GY144" s="2"/>
      <c r="GZ144" s="2"/>
      <c r="HA144" s="2">
        <v>0</v>
      </c>
      <c r="HB144" s="2">
        <v>0</v>
      </c>
      <c r="HC144" s="2">
        <f t="shared" si="184"/>
        <v>0</v>
      </c>
      <c r="HD144" s="2"/>
      <c r="HE144" s="2" t="s">
        <v>3</v>
      </c>
      <c r="HF144" s="2" t="s">
        <v>3</v>
      </c>
      <c r="HG144" s="2"/>
      <c r="HH144" s="2"/>
      <c r="HI144" s="2"/>
      <c r="HJ144" s="2"/>
      <c r="HK144" s="2"/>
      <c r="HL144" s="2"/>
      <c r="HM144" s="2" t="s">
        <v>3</v>
      </c>
      <c r="HN144" s="2" t="s">
        <v>3</v>
      </c>
      <c r="HO144" s="2" t="s">
        <v>3</v>
      </c>
      <c r="HP144" s="2" t="s">
        <v>3</v>
      </c>
      <c r="HQ144" s="2" t="s">
        <v>3</v>
      </c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18</v>
      </c>
      <c r="B145">
        <v>1</v>
      </c>
      <c r="C145">
        <v>333</v>
      </c>
      <c r="E145" t="s">
        <v>301</v>
      </c>
      <c r="F145" t="s">
        <v>302</v>
      </c>
      <c r="G145" t="s">
        <v>303</v>
      </c>
      <c r="H145" t="s">
        <v>32</v>
      </c>
      <c r="I145">
        <f>I143*J145</f>
        <v>11.392799999999999</v>
      </c>
      <c r="J145">
        <v>101</v>
      </c>
      <c r="K145">
        <v>101</v>
      </c>
      <c r="O145">
        <f t="shared" si="153"/>
        <v>59640.29</v>
      </c>
      <c r="P145">
        <f t="shared" si="154"/>
        <v>59640.29</v>
      </c>
      <c r="Q145">
        <f>(ROUND((ROUND(((ET145)*AV145*I145),2)*BB145),2)+ROUND((ROUND(((AE145-(EU145))*AV145*I145),2)*BS145),2))</f>
        <v>0</v>
      </c>
      <c r="R145">
        <f t="shared" si="156"/>
        <v>0</v>
      </c>
      <c r="S145">
        <f t="shared" si="157"/>
        <v>0</v>
      </c>
      <c r="T145">
        <f t="shared" si="158"/>
        <v>0</v>
      </c>
      <c r="U145">
        <f t="shared" si="159"/>
        <v>0</v>
      </c>
      <c r="V145">
        <f t="shared" si="160"/>
        <v>0</v>
      </c>
      <c r="W145">
        <f t="shared" si="161"/>
        <v>0</v>
      </c>
      <c r="X145">
        <f t="shared" si="162"/>
        <v>0</v>
      </c>
      <c r="Y145">
        <f t="shared" si="163"/>
        <v>0</v>
      </c>
      <c r="AA145">
        <v>65425120</v>
      </c>
      <c r="AB145">
        <f t="shared" si="164"/>
        <v>533.63</v>
      </c>
      <c r="AC145">
        <f t="shared" si="165"/>
        <v>533.63</v>
      </c>
      <c r="AD145">
        <f>ROUND((((ET145)-(EU145))+AE145),6)</f>
        <v>0</v>
      </c>
      <c r="AE145">
        <f t="shared" si="190"/>
        <v>0</v>
      </c>
      <c r="AF145">
        <f t="shared" si="190"/>
        <v>0</v>
      </c>
      <c r="AG145">
        <f t="shared" si="168"/>
        <v>0</v>
      </c>
      <c r="AH145">
        <f t="shared" si="191"/>
        <v>0</v>
      </c>
      <c r="AI145">
        <f t="shared" si="191"/>
        <v>0</v>
      </c>
      <c r="AJ145">
        <f t="shared" si="170"/>
        <v>0</v>
      </c>
      <c r="AK145">
        <v>533.63</v>
      </c>
      <c r="AL145">
        <v>533.63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9.81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1</v>
      </c>
      <c r="BJ145" t="s">
        <v>304</v>
      </c>
      <c r="BM145">
        <v>673</v>
      </c>
      <c r="BN145">
        <v>0</v>
      </c>
      <c r="BO145" t="s">
        <v>302</v>
      </c>
      <c r="BP145">
        <v>1</v>
      </c>
      <c r="BQ145">
        <v>60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B145" t="s">
        <v>3</v>
      </c>
      <c r="CE145">
        <v>30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71"/>
        <v>59640.29</v>
      </c>
      <c r="CQ145">
        <f t="shared" si="172"/>
        <v>5234.91</v>
      </c>
      <c r="CR145">
        <f>(ROUND((ROUND(((ET145)*AV145*1),2)*BB145),2)+ROUND((ROUND(((AE145-(EU145))*AV145*1),2)*BS145),2))</f>
        <v>0</v>
      </c>
      <c r="CS145">
        <f t="shared" si="174"/>
        <v>0</v>
      </c>
      <c r="CT145">
        <f t="shared" si="175"/>
        <v>0</v>
      </c>
      <c r="CU145">
        <f t="shared" si="176"/>
        <v>0</v>
      </c>
      <c r="CV145">
        <f t="shared" si="177"/>
        <v>0</v>
      </c>
      <c r="CW145">
        <f t="shared" si="178"/>
        <v>0</v>
      </c>
      <c r="CX145">
        <f t="shared" si="179"/>
        <v>0</v>
      </c>
      <c r="CY145">
        <f>S145*(BZ145/100)</f>
        <v>0</v>
      </c>
      <c r="CZ145">
        <f>S145*(CA145/100)</f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140</v>
      </c>
      <c r="DO145">
        <v>79</v>
      </c>
      <c r="DP145">
        <v>1.0469999999999999</v>
      </c>
      <c r="DQ145">
        <v>1</v>
      </c>
      <c r="DU145">
        <v>1009</v>
      </c>
      <c r="DV145" t="s">
        <v>32</v>
      </c>
      <c r="DW145" t="s">
        <v>32</v>
      </c>
      <c r="DX145">
        <v>1000</v>
      </c>
      <c r="DZ145" t="s">
        <v>3</v>
      </c>
      <c r="EA145" t="s">
        <v>3</v>
      </c>
      <c r="EB145" t="s">
        <v>3</v>
      </c>
      <c r="EC145" t="s">
        <v>3</v>
      </c>
      <c r="EE145">
        <v>65096560</v>
      </c>
      <c r="EF145">
        <v>60</v>
      </c>
      <c r="EG145" t="s">
        <v>26</v>
      </c>
      <c r="EH145">
        <v>0</v>
      </c>
      <c r="EI145" t="s">
        <v>3</v>
      </c>
      <c r="EJ145">
        <v>1</v>
      </c>
      <c r="EK145">
        <v>673</v>
      </c>
      <c r="EL145" t="s">
        <v>299</v>
      </c>
      <c r="EM145" t="s">
        <v>300</v>
      </c>
      <c r="EO145" t="s">
        <v>3</v>
      </c>
      <c r="EQ145">
        <v>0</v>
      </c>
      <c r="ER145">
        <v>533.63</v>
      </c>
      <c r="ES145">
        <v>533.63</v>
      </c>
      <c r="ET145">
        <v>0</v>
      </c>
      <c r="EU145">
        <v>0</v>
      </c>
      <c r="EV145">
        <v>0</v>
      </c>
      <c r="EW145">
        <v>0</v>
      </c>
      <c r="EX145">
        <v>0</v>
      </c>
      <c r="FQ145">
        <v>0</v>
      </c>
      <c r="FR145">
        <f t="shared" si="180"/>
        <v>0</v>
      </c>
      <c r="FS145">
        <v>0</v>
      </c>
      <c r="FX145">
        <v>140</v>
      </c>
      <c r="FY145">
        <v>79</v>
      </c>
      <c r="GA145" t="s">
        <v>3</v>
      </c>
      <c r="GD145">
        <v>0</v>
      </c>
      <c r="GF145">
        <v>-1094886432</v>
      </c>
      <c r="GG145">
        <v>2</v>
      </c>
      <c r="GH145">
        <v>1</v>
      </c>
      <c r="GI145">
        <v>2</v>
      </c>
      <c r="GJ145">
        <v>0</v>
      </c>
      <c r="GK145">
        <f>ROUND(R145*(S12)/100,2)</f>
        <v>0</v>
      </c>
      <c r="GL145">
        <f t="shared" si="181"/>
        <v>0</v>
      </c>
      <c r="GM145">
        <f t="shared" ref="GM145:GM169" si="192">ROUND(O145+X145+Y145+GK145,2)+GX145</f>
        <v>59640.29</v>
      </c>
      <c r="GN145">
        <f t="shared" ref="GN145:GN169" si="193">IF(OR(BI145=0,BI145=1),ROUND(O145+X145+Y145+GK145,2),0)</f>
        <v>59640.29</v>
      </c>
      <c r="GO145">
        <f t="shared" ref="GO145:GO169" si="194">IF(BI145=2,ROUND(O145+X145+Y145+GK145,2),0)</f>
        <v>0</v>
      </c>
      <c r="GP145">
        <f t="shared" ref="GP145:GP169" si="195">IF(BI145=4,ROUND(O145+X145+Y145+GK145,2)+GX145,0)</f>
        <v>0</v>
      </c>
      <c r="GR145">
        <v>0</v>
      </c>
      <c r="GS145">
        <v>3</v>
      </c>
      <c r="GT145">
        <v>0</v>
      </c>
      <c r="GU145" t="s">
        <v>3</v>
      </c>
      <c r="GV145">
        <f t="shared" si="182"/>
        <v>0</v>
      </c>
      <c r="GW145">
        <v>1</v>
      </c>
      <c r="GX145">
        <f t="shared" si="183"/>
        <v>0</v>
      </c>
      <c r="HA145">
        <v>0</v>
      </c>
      <c r="HB145">
        <v>0</v>
      </c>
      <c r="HC145">
        <f t="shared" si="184"/>
        <v>0</v>
      </c>
      <c r="HE145" t="s">
        <v>3</v>
      </c>
      <c r="HF145" t="s">
        <v>3</v>
      </c>
      <c r="HM145" t="s">
        <v>3</v>
      </c>
      <c r="HN145" t="s">
        <v>3</v>
      </c>
      <c r="HO145" t="s">
        <v>3</v>
      </c>
      <c r="HP145" t="s">
        <v>3</v>
      </c>
      <c r="HQ145" t="s">
        <v>3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ROW(SmtRes!A344)</f>
        <v>344</v>
      </c>
      <c r="D146" s="2">
        <f>ROW(EtalonRes!A346)</f>
        <v>346</v>
      </c>
      <c r="E146" s="2" t="s">
        <v>305</v>
      </c>
      <c r="F146" s="2" t="s">
        <v>306</v>
      </c>
      <c r="G146" s="2" t="s">
        <v>307</v>
      </c>
      <c r="H146" s="2" t="s">
        <v>308</v>
      </c>
      <c r="I146" s="2">
        <f>ROUND(22.6/100,9)</f>
        <v>0.22600000000000001</v>
      </c>
      <c r="J146" s="2">
        <v>0</v>
      </c>
      <c r="K146" s="2">
        <f>ROUND(22.6/100,9)</f>
        <v>0.22600000000000001</v>
      </c>
      <c r="L146" s="2"/>
      <c r="M146" s="2"/>
      <c r="N146" s="2"/>
      <c r="O146" s="2">
        <f t="shared" si="153"/>
        <v>122.53</v>
      </c>
      <c r="P146" s="2">
        <f t="shared" si="154"/>
        <v>5.7</v>
      </c>
      <c r="Q146" s="2">
        <f>(ROUND((ROUND((((ET146*1.25))*AV146*I146),2)*BB146),2)+ROUND((ROUND(((AE146-((EU146*1.25)))*AV146*I146),2)*BS146),2))</f>
        <v>15.09</v>
      </c>
      <c r="R146" s="2">
        <f t="shared" si="156"/>
        <v>1.99</v>
      </c>
      <c r="S146" s="2">
        <f t="shared" si="157"/>
        <v>101.74</v>
      </c>
      <c r="T146" s="2">
        <f t="shared" si="158"/>
        <v>0</v>
      </c>
      <c r="U146" s="2">
        <f t="shared" si="159"/>
        <v>8.5818980000000007</v>
      </c>
      <c r="V146" s="2">
        <f t="shared" si="160"/>
        <v>0</v>
      </c>
      <c r="W146" s="2">
        <f t="shared" si="161"/>
        <v>0</v>
      </c>
      <c r="X146" s="2">
        <f t="shared" si="162"/>
        <v>105.81</v>
      </c>
      <c r="Y146" s="2">
        <f t="shared" si="163"/>
        <v>71.22</v>
      </c>
      <c r="Z146" s="2"/>
      <c r="AA146" s="2">
        <v>65425122</v>
      </c>
      <c r="AB146" s="2">
        <f t="shared" si="164"/>
        <v>542.19299999999998</v>
      </c>
      <c r="AC146" s="2">
        <f t="shared" si="165"/>
        <v>25.24</v>
      </c>
      <c r="AD146" s="2">
        <f>ROUND(((((ET146*1.25))-((EU146*1.25)))+AE146),6)</f>
        <v>66.762500000000003</v>
      </c>
      <c r="AE146" s="2">
        <f>ROUND(((EU146*1.25)),6)</f>
        <v>8.8125</v>
      </c>
      <c r="AF146" s="2">
        <f>ROUND(((EV146*1.15)),6)</f>
        <v>450.19049999999999</v>
      </c>
      <c r="AG146" s="2">
        <f t="shared" si="168"/>
        <v>0</v>
      </c>
      <c r="AH146" s="2">
        <f>((EW146*1.15))</f>
        <v>37.972999999999999</v>
      </c>
      <c r="AI146" s="2">
        <f>((EX146*1.25))</f>
        <v>0</v>
      </c>
      <c r="AJ146" s="2">
        <f t="shared" si="170"/>
        <v>0</v>
      </c>
      <c r="AK146" s="2">
        <v>470.12</v>
      </c>
      <c r="AL146" s="2">
        <v>25.24</v>
      </c>
      <c r="AM146" s="2">
        <v>53.41</v>
      </c>
      <c r="AN146" s="2">
        <v>7.05</v>
      </c>
      <c r="AO146" s="2">
        <v>391.47</v>
      </c>
      <c r="AP146" s="2">
        <v>0</v>
      </c>
      <c r="AQ146" s="2">
        <v>33.020000000000003</v>
      </c>
      <c r="AR146" s="2">
        <v>0</v>
      </c>
      <c r="AS146" s="2">
        <v>0</v>
      </c>
      <c r="AT146" s="2">
        <v>104</v>
      </c>
      <c r="AU146" s="2">
        <v>70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3</v>
      </c>
      <c r="BE146" s="2" t="s">
        <v>3</v>
      </c>
      <c r="BF146" s="2" t="s">
        <v>3</v>
      </c>
      <c r="BG146" s="2" t="s">
        <v>3</v>
      </c>
      <c r="BH146" s="2">
        <v>0</v>
      </c>
      <c r="BI146" s="2">
        <v>1</v>
      </c>
      <c r="BJ146" s="2" t="s">
        <v>309</v>
      </c>
      <c r="BK146" s="2"/>
      <c r="BL146" s="2"/>
      <c r="BM146" s="2">
        <v>1365</v>
      </c>
      <c r="BN146" s="2">
        <v>0</v>
      </c>
      <c r="BO146" s="2" t="s">
        <v>3</v>
      </c>
      <c r="BP146" s="2">
        <v>0</v>
      </c>
      <c r="BQ146" s="2">
        <v>30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</v>
      </c>
      <c r="BZ146" s="2">
        <v>104</v>
      </c>
      <c r="CA146" s="2">
        <v>70</v>
      </c>
      <c r="CB146" s="2" t="s">
        <v>3</v>
      </c>
      <c r="CC146" s="2"/>
      <c r="CD146" s="2"/>
      <c r="CE146" s="2">
        <v>30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85</v>
      </c>
      <c r="CO146" s="2">
        <v>0</v>
      </c>
      <c r="CP146" s="2">
        <f t="shared" si="171"/>
        <v>122.53</v>
      </c>
      <c r="CQ146" s="2">
        <f t="shared" si="172"/>
        <v>25.24</v>
      </c>
      <c r="CR146" s="2">
        <f>(ROUND((ROUND((((ET146*1.25))*AV146*1),2)*BB146),2)+ROUND((ROUND(((AE146-((EU146*1.25)))*AV146*1),2)*BS146),2))</f>
        <v>66.760000000000005</v>
      </c>
      <c r="CS146" s="2">
        <f t="shared" si="174"/>
        <v>8.81</v>
      </c>
      <c r="CT146" s="2">
        <f t="shared" si="175"/>
        <v>450.19</v>
      </c>
      <c r="CU146" s="2">
        <f t="shared" si="176"/>
        <v>0</v>
      </c>
      <c r="CV146" s="2">
        <f t="shared" si="177"/>
        <v>37.972999999999999</v>
      </c>
      <c r="CW146" s="2">
        <f t="shared" si="178"/>
        <v>0</v>
      </c>
      <c r="CX146" s="2">
        <f t="shared" si="179"/>
        <v>0</v>
      </c>
      <c r="CY146" s="2">
        <f>((S146*BZ146)/100)</f>
        <v>105.80959999999999</v>
      </c>
      <c r="CZ146" s="2">
        <f>((S146*CA146)/100)</f>
        <v>71.217999999999989</v>
      </c>
      <c r="DA146" s="2"/>
      <c r="DB146" s="2"/>
      <c r="DC146" s="2" t="s">
        <v>3</v>
      </c>
      <c r="DD146" s="2" t="s">
        <v>3</v>
      </c>
      <c r="DE146" s="2" t="s">
        <v>59</v>
      </c>
      <c r="DF146" s="2" t="s">
        <v>59</v>
      </c>
      <c r="DG146" s="2" t="s">
        <v>60</v>
      </c>
      <c r="DH146" s="2" t="s">
        <v>3</v>
      </c>
      <c r="DI146" s="2" t="s">
        <v>60</v>
      </c>
      <c r="DJ146" s="2" t="s">
        <v>59</v>
      </c>
      <c r="DK146" s="2" t="s">
        <v>3</v>
      </c>
      <c r="DL146" s="2" t="s">
        <v>3</v>
      </c>
      <c r="DM146" s="2" t="s">
        <v>3</v>
      </c>
      <c r="DN146" s="2">
        <v>0</v>
      </c>
      <c r="DO146" s="2">
        <v>0</v>
      </c>
      <c r="DP146" s="2">
        <v>1.0469999999999999</v>
      </c>
      <c r="DQ146" s="2">
        <v>1</v>
      </c>
      <c r="DR146" s="2"/>
      <c r="DS146" s="2"/>
      <c r="DT146" s="2"/>
      <c r="DU146" s="2">
        <v>1013</v>
      </c>
      <c r="DV146" s="2" t="s">
        <v>308</v>
      </c>
      <c r="DW146" s="2" t="s">
        <v>308</v>
      </c>
      <c r="DX146" s="2">
        <v>1</v>
      </c>
      <c r="DY146" s="2"/>
      <c r="DZ146" s="2" t="s">
        <v>3</v>
      </c>
      <c r="EA146" s="2" t="s">
        <v>3</v>
      </c>
      <c r="EB146" s="2" t="s">
        <v>3</v>
      </c>
      <c r="EC146" s="2" t="s">
        <v>3</v>
      </c>
      <c r="ED146" s="2"/>
      <c r="EE146" s="2">
        <v>65097252</v>
      </c>
      <c r="EF146" s="2">
        <v>30</v>
      </c>
      <c r="EG146" s="2" t="s">
        <v>18</v>
      </c>
      <c r="EH146" s="2">
        <v>0</v>
      </c>
      <c r="EI146" s="2" t="s">
        <v>3</v>
      </c>
      <c r="EJ146" s="2">
        <v>1</v>
      </c>
      <c r="EK146" s="2">
        <v>1365</v>
      </c>
      <c r="EL146" s="2" t="s">
        <v>310</v>
      </c>
      <c r="EM146" s="2" t="s">
        <v>311</v>
      </c>
      <c r="EN146" s="2"/>
      <c r="EO146" s="2" t="s">
        <v>86</v>
      </c>
      <c r="EP146" s="2"/>
      <c r="EQ146" s="2">
        <v>0</v>
      </c>
      <c r="ER146" s="2">
        <v>470.12</v>
      </c>
      <c r="ES146" s="2">
        <v>25.24</v>
      </c>
      <c r="ET146" s="2">
        <v>53.41</v>
      </c>
      <c r="EU146" s="2">
        <v>7.05</v>
      </c>
      <c r="EV146" s="2">
        <v>391.47</v>
      </c>
      <c r="EW146" s="2">
        <v>33.020000000000003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80"/>
        <v>0</v>
      </c>
      <c r="FS146" s="2">
        <v>0</v>
      </c>
      <c r="FT146" s="2"/>
      <c r="FU146" s="2"/>
      <c r="FV146" s="2"/>
      <c r="FW146" s="2"/>
      <c r="FX146" s="2">
        <v>104</v>
      </c>
      <c r="FY146" s="2">
        <v>70</v>
      </c>
      <c r="FZ146" s="2"/>
      <c r="GA146" s="2" t="s">
        <v>3</v>
      </c>
      <c r="GB146" s="2"/>
      <c r="GC146" s="2"/>
      <c r="GD146" s="2">
        <v>0</v>
      </c>
      <c r="GE146" s="2"/>
      <c r="GF146" s="2">
        <v>72967762</v>
      </c>
      <c r="GG146" s="2">
        <v>2</v>
      </c>
      <c r="GH146" s="2">
        <v>1</v>
      </c>
      <c r="GI146" s="2">
        <v>-2</v>
      </c>
      <c r="GJ146" s="2">
        <v>0</v>
      </c>
      <c r="GK146" s="2">
        <f>ROUND(R146*(R12)/100,2)</f>
        <v>3.32</v>
      </c>
      <c r="GL146" s="2">
        <f t="shared" si="181"/>
        <v>0</v>
      </c>
      <c r="GM146" s="2">
        <f t="shared" si="192"/>
        <v>302.88</v>
      </c>
      <c r="GN146" s="2">
        <f t="shared" si="193"/>
        <v>302.88</v>
      </c>
      <c r="GO146" s="2">
        <f t="shared" si="194"/>
        <v>0</v>
      </c>
      <c r="GP146" s="2">
        <f t="shared" si="195"/>
        <v>0</v>
      </c>
      <c r="GQ146" s="2"/>
      <c r="GR146" s="2">
        <v>0</v>
      </c>
      <c r="GS146" s="2">
        <v>3</v>
      </c>
      <c r="GT146" s="2">
        <v>0</v>
      </c>
      <c r="GU146" s="2" t="s">
        <v>3</v>
      </c>
      <c r="GV146" s="2">
        <f t="shared" si="182"/>
        <v>0</v>
      </c>
      <c r="GW146" s="2">
        <v>1</v>
      </c>
      <c r="GX146" s="2">
        <f t="shared" si="183"/>
        <v>0</v>
      </c>
      <c r="GY146" s="2"/>
      <c r="GZ146" s="2"/>
      <c r="HA146" s="2">
        <v>0</v>
      </c>
      <c r="HB146" s="2">
        <v>0</v>
      </c>
      <c r="HC146" s="2">
        <f t="shared" si="184"/>
        <v>0</v>
      </c>
      <c r="HD146" s="2"/>
      <c r="HE146" s="2" t="s">
        <v>3</v>
      </c>
      <c r="HF146" s="2" t="s">
        <v>3</v>
      </c>
      <c r="HG146" s="2"/>
      <c r="HH146" s="2"/>
      <c r="HI146" s="2"/>
      <c r="HJ146" s="2"/>
      <c r="HK146" s="2"/>
      <c r="HL146" s="2"/>
      <c r="HM146" s="2" t="s">
        <v>3</v>
      </c>
      <c r="HN146" s="2" t="s">
        <v>3</v>
      </c>
      <c r="HO146" s="2" t="s">
        <v>3</v>
      </c>
      <c r="HP146" s="2" t="s">
        <v>3</v>
      </c>
      <c r="HQ146" s="2" t="s">
        <v>3</v>
      </c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ROW(SmtRes!A354)</f>
        <v>354</v>
      </c>
      <c r="D147">
        <f>ROW(EtalonRes!A356)</f>
        <v>356</v>
      </c>
      <c r="E147" t="s">
        <v>305</v>
      </c>
      <c r="F147" t="s">
        <v>306</v>
      </c>
      <c r="G147" t="s">
        <v>307</v>
      </c>
      <c r="H147" t="s">
        <v>308</v>
      </c>
      <c r="I147">
        <f>ROUND(22.6/100,9)</f>
        <v>0.22600000000000001</v>
      </c>
      <c r="J147">
        <v>0</v>
      </c>
      <c r="K147">
        <f>ROUND(22.6/100,9)</f>
        <v>0.22600000000000001</v>
      </c>
      <c r="O147">
        <f t="shared" si="153"/>
        <v>3268.49</v>
      </c>
      <c r="P147">
        <f t="shared" si="154"/>
        <v>20.58</v>
      </c>
      <c r="Q147">
        <f>(ROUND((ROUND((((ET147*1.25))*AV147*I147),2)*BB147),2)+ROUND((ROUND(((AE147-((EU147*1.25)))*AV147*I147),2)*BS147),2))</f>
        <v>155.63</v>
      </c>
      <c r="R147">
        <f t="shared" si="156"/>
        <v>60.67</v>
      </c>
      <c r="S147">
        <f t="shared" si="157"/>
        <v>3092.28</v>
      </c>
      <c r="T147">
        <f t="shared" si="158"/>
        <v>0</v>
      </c>
      <c r="U147">
        <f t="shared" si="159"/>
        <v>8.9852472060000004</v>
      </c>
      <c r="V147">
        <f t="shared" si="160"/>
        <v>0</v>
      </c>
      <c r="W147">
        <f t="shared" si="161"/>
        <v>0</v>
      </c>
      <c r="X147">
        <f t="shared" si="162"/>
        <v>2690.28</v>
      </c>
      <c r="Y147">
        <f t="shared" si="163"/>
        <v>1267.83</v>
      </c>
      <c r="AA147">
        <v>65425120</v>
      </c>
      <c r="AB147">
        <f t="shared" si="164"/>
        <v>542.19299999999998</v>
      </c>
      <c r="AC147">
        <f t="shared" si="165"/>
        <v>25.24</v>
      </c>
      <c r="AD147">
        <f>ROUND(((((ET147*1.25))-((EU147*1.25)))+AE147),6)</f>
        <v>66.762500000000003</v>
      </c>
      <c r="AE147">
        <f>ROUND(((EU147*1.25)),6)</f>
        <v>8.8125</v>
      </c>
      <c r="AF147">
        <f>ROUND(((EV147*1.15)),6)</f>
        <v>450.19049999999999</v>
      </c>
      <c r="AG147">
        <f t="shared" si="168"/>
        <v>0</v>
      </c>
      <c r="AH147">
        <f>((EW147*1.15))</f>
        <v>37.972999999999999</v>
      </c>
      <c r="AI147">
        <f>((EX147*1.25))</f>
        <v>0</v>
      </c>
      <c r="AJ147">
        <f t="shared" si="170"/>
        <v>0</v>
      </c>
      <c r="AK147">
        <v>470.12</v>
      </c>
      <c r="AL147">
        <v>25.24</v>
      </c>
      <c r="AM147">
        <v>53.41</v>
      </c>
      <c r="AN147">
        <v>7.05</v>
      </c>
      <c r="AO147">
        <v>391.47</v>
      </c>
      <c r="AP147">
        <v>0</v>
      </c>
      <c r="AQ147">
        <v>33.020000000000003</v>
      </c>
      <c r="AR147">
        <v>0</v>
      </c>
      <c r="AS147">
        <v>0</v>
      </c>
      <c r="AT147">
        <v>87</v>
      </c>
      <c r="AU147">
        <v>41</v>
      </c>
      <c r="AV147">
        <v>1.0469999999999999</v>
      </c>
      <c r="AW147">
        <v>1</v>
      </c>
      <c r="AZ147">
        <v>1</v>
      </c>
      <c r="BA147">
        <v>29.03</v>
      </c>
      <c r="BB147">
        <v>9.85</v>
      </c>
      <c r="BC147">
        <v>3.61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309</v>
      </c>
      <c r="BM147">
        <v>1365</v>
      </c>
      <c r="BN147">
        <v>0</v>
      </c>
      <c r="BO147" t="s">
        <v>306</v>
      </c>
      <c r="BP147">
        <v>1</v>
      </c>
      <c r="BQ147">
        <v>30</v>
      </c>
      <c r="BR147">
        <v>0</v>
      </c>
      <c r="BS147">
        <v>29.03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87</v>
      </c>
      <c r="CA147">
        <v>41</v>
      </c>
      <c r="CB147" t="s">
        <v>3</v>
      </c>
      <c r="CE147">
        <v>30</v>
      </c>
      <c r="CF147">
        <v>0</v>
      </c>
      <c r="CG147">
        <v>0</v>
      </c>
      <c r="CM147">
        <v>0</v>
      </c>
      <c r="CN147" t="s">
        <v>85</v>
      </c>
      <c r="CO147">
        <v>0</v>
      </c>
      <c r="CP147">
        <f t="shared" si="171"/>
        <v>3268.4900000000002</v>
      </c>
      <c r="CQ147">
        <f t="shared" si="172"/>
        <v>91.12</v>
      </c>
      <c r="CR147">
        <f>(ROUND((ROUND((((ET147*1.25))*AV147*1),2)*BB147),2)+ROUND((ROUND(((AE147-((EU147*1.25)))*AV147*1),2)*BS147),2))</f>
        <v>688.52</v>
      </c>
      <c r="CS147">
        <f t="shared" si="174"/>
        <v>267.95</v>
      </c>
      <c r="CT147">
        <f t="shared" si="175"/>
        <v>13683.29</v>
      </c>
      <c r="CU147">
        <f t="shared" si="176"/>
        <v>0</v>
      </c>
      <c r="CV147">
        <f t="shared" si="177"/>
        <v>39.757731</v>
      </c>
      <c r="CW147">
        <f t="shared" si="178"/>
        <v>0</v>
      </c>
      <c r="CX147">
        <f t="shared" si="179"/>
        <v>0</v>
      </c>
      <c r="CY147">
        <f>S147*(BZ147/100)</f>
        <v>2690.2836000000002</v>
      </c>
      <c r="CZ147">
        <f>S147*(CA147/100)</f>
        <v>1267.8348000000001</v>
      </c>
      <c r="DC147" t="s">
        <v>3</v>
      </c>
      <c r="DD147" t="s">
        <v>3</v>
      </c>
      <c r="DE147" t="s">
        <v>59</v>
      </c>
      <c r="DF147" t="s">
        <v>59</v>
      </c>
      <c r="DG147" t="s">
        <v>60</v>
      </c>
      <c r="DH147" t="s">
        <v>3</v>
      </c>
      <c r="DI147" t="s">
        <v>60</v>
      </c>
      <c r="DJ147" t="s">
        <v>59</v>
      </c>
      <c r="DK147" t="s">
        <v>3</v>
      </c>
      <c r="DL147" t="s">
        <v>3</v>
      </c>
      <c r="DM147" t="s">
        <v>3</v>
      </c>
      <c r="DN147">
        <v>104</v>
      </c>
      <c r="DO147">
        <v>70</v>
      </c>
      <c r="DP147">
        <v>1.0469999999999999</v>
      </c>
      <c r="DQ147">
        <v>1</v>
      </c>
      <c r="DU147">
        <v>1013</v>
      </c>
      <c r="DV147" t="s">
        <v>308</v>
      </c>
      <c r="DW147" t="s">
        <v>308</v>
      </c>
      <c r="DX147">
        <v>1</v>
      </c>
      <c r="DZ147" t="s">
        <v>3</v>
      </c>
      <c r="EA147" t="s">
        <v>3</v>
      </c>
      <c r="EB147" t="s">
        <v>3</v>
      </c>
      <c r="EC147" t="s">
        <v>3</v>
      </c>
      <c r="EE147">
        <v>65097252</v>
      </c>
      <c r="EF147">
        <v>30</v>
      </c>
      <c r="EG147" t="s">
        <v>18</v>
      </c>
      <c r="EH147">
        <v>0</v>
      </c>
      <c r="EI147" t="s">
        <v>3</v>
      </c>
      <c r="EJ147">
        <v>1</v>
      </c>
      <c r="EK147">
        <v>1365</v>
      </c>
      <c r="EL147" t="s">
        <v>310</v>
      </c>
      <c r="EM147" t="s">
        <v>311</v>
      </c>
      <c r="EO147" t="s">
        <v>86</v>
      </c>
      <c r="EQ147">
        <v>0</v>
      </c>
      <c r="ER147">
        <v>470.12</v>
      </c>
      <c r="ES147">
        <v>25.24</v>
      </c>
      <c r="ET147">
        <v>53.41</v>
      </c>
      <c r="EU147">
        <v>7.05</v>
      </c>
      <c r="EV147">
        <v>391.47</v>
      </c>
      <c r="EW147">
        <v>33.020000000000003</v>
      </c>
      <c r="EX147">
        <v>0</v>
      </c>
      <c r="EY147">
        <v>0</v>
      </c>
      <c r="FQ147">
        <v>0</v>
      </c>
      <c r="FR147">
        <f t="shared" si="180"/>
        <v>0</v>
      </c>
      <c r="FS147">
        <v>0</v>
      </c>
      <c r="FX147">
        <v>104</v>
      </c>
      <c r="FY147">
        <v>70</v>
      </c>
      <c r="GA147" t="s">
        <v>3</v>
      </c>
      <c r="GD147">
        <v>0</v>
      </c>
      <c r="GF147">
        <v>72967762</v>
      </c>
      <c r="GG147">
        <v>2</v>
      </c>
      <c r="GH147">
        <v>1</v>
      </c>
      <c r="GI147">
        <v>2</v>
      </c>
      <c r="GJ147">
        <v>0</v>
      </c>
      <c r="GK147">
        <f>ROUND(R147*(S12)/100,2)</f>
        <v>97.07</v>
      </c>
      <c r="GL147">
        <f t="shared" si="181"/>
        <v>0</v>
      </c>
      <c r="GM147">
        <f t="shared" si="192"/>
        <v>7323.67</v>
      </c>
      <c r="GN147">
        <f t="shared" si="193"/>
        <v>7323.67</v>
      </c>
      <c r="GO147">
        <f t="shared" si="194"/>
        <v>0</v>
      </c>
      <c r="GP147">
        <f t="shared" si="195"/>
        <v>0</v>
      </c>
      <c r="GR147">
        <v>0</v>
      </c>
      <c r="GS147">
        <v>3</v>
      </c>
      <c r="GT147">
        <v>0</v>
      </c>
      <c r="GU147" t="s">
        <v>3</v>
      </c>
      <c r="GV147">
        <f t="shared" si="182"/>
        <v>0</v>
      </c>
      <c r="GW147">
        <v>1</v>
      </c>
      <c r="GX147">
        <f t="shared" si="183"/>
        <v>0</v>
      </c>
      <c r="HA147">
        <v>0</v>
      </c>
      <c r="HB147">
        <v>0</v>
      </c>
      <c r="HC147">
        <f t="shared" si="184"/>
        <v>0</v>
      </c>
      <c r="HE147" t="s">
        <v>3</v>
      </c>
      <c r="HF147" t="s">
        <v>3</v>
      </c>
      <c r="HM147" t="s">
        <v>3</v>
      </c>
      <c r="HN147" t="s">
        <v>3</v>
      </c>
      <c r="HO147" t="s">
        <v>3</v>
      </c>
      <c r="HP147" t="s">
        <v>3</v>
      </c>
      <c r="HQ147" t="s">
        <v>3</v>
      </c>
      <c r="IK147">
        <v>0</v>
      </c>
    </row>
    <row r="148" spans="1:255" x14ac:dyDescent="0.2">
      <c r="A148" s="2">
        <v>18</v>
      </c>
      <c r="B148" s="2">
        <v>1</v>
      </c>
      <c r="C148" s="2">
        <v>343</v>
      </c>
      <c r="D148" s="2"/>
      <c r="E148" s="2" t="s">
        <v>312</v>
      </c>
      <c r="F148" s="2" t="s">
        <v>313</v>
      </c>
      <c r="G148" s="2" t="s">
        <v>314</v>
      </c>
      <c r="H148" s="2" t="s">
        <v>269</v>
      </c>
      <c r="I148" s="2">
        <f>I146*J148</f>
        <v>4.5199999999999996</v>
      </c>
      <c r="J148" s="2">
        <v>19.999999999999996</v>
      </c>
      <c r="K148" s="2">
        <v>20</v>
      </c>
      <c r="L148" s="2"/>
      <c r="M148" s="2"/>
      <c r="N148" s="2"/>
      <c r="O148" s="2">
        <f t="shared" si="153"/>
        <v>96</v>
      </c>
      <c r="P148" s="2">
        <f t="shared" si="154"/>
        <v>96</v>
      </c>
      <c r="Q148" s="2">
        <f>(ROUND((ROUND(((ET148)*AV148*I148),2)*BB148),2)+ROUND((ROUND(((AE148-(EU148))*AV148*I148),2)*BS148),2))</f>
        <v>0</v>
      </c>
      <c r="R148" s="2">
        <f t="shared" si="156"/>
        <v>0</v>
      </c>
      <c r="S148" s="2">
        <f t="shared" si="157"/>
        <v>0</v>
      </c>
      <c r="T148" s="2">
        <f t="shared" si="158"/>
        <v>0</v>
      </c>
      <c r="U148" s="2">
        <f t="shared" si="159"/>
        <v>0</v>
      </c>
      <c r="V148" s="2">
        <f t="shared" si="160"/>
        <v>0</v>
      </c>
      <c r="W148" s="2">
        <f t="shared" si="161"/>
        <v>0</v>
      </c>
      <c r="X148" s="2">
        <f t="shared" si="162"/>
        <v>0</v>
      </c>
      <c r="Y148" s="2">
        <f t="shared" si="163"/>
        <v>0</v>
      </c>
      <c r="Z148" s="2"/>
      <c r="AA148" s="2">
        <v>65425122</v>
      </c>
      <c r="AB148" s="2">
        <f t="shared" si="164"/>
        <v>21.24</v>
      </c>
      <c r="AC148" s="2">
        <f t="shared" si="165"/>
        <v>21.24</v>
      </c>
      <c r="AD148" s="2">
        <f>ROUND((((ET148)-(EU148))+AE148),6)</f>
        <v>0</v>
      </c>
      <c r="AE148" s="2">
        <f t="shared" ref="AE148:AF151" si="196">ROUND((EU148),6)</f>
        <v>0</v>
      </c>
      <c r="AF148" s="2">
        <f t="shared" si="196"/>
        <v>0</v>
      </c>
      <c r="AG148" s="2">
        <f t="shared" si="168"/>
        <v>0</v>
      </c>
      <c r="AH148" s="2">
        <f t="shared" ref="AH148:AI151" si="197">(EW148)</f>
        <v>0</v>
      </c>
      <c r="AI148" s="2">
        <f t="shared" si="197"/>
        <v>0</v>
      </c>
      <c r="AJ148" s="2">
        <f t="shared" si="170"/>
        <v>0</v>
      </c>
      <c r="AK148" s="2">
        <v>21.24</v>
      </c>
      <c r="AL148" s="2">
        <v>21.24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104</v>
      </c>
      <c r="AU148" s="2">
        <v>70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3</v>
      </c>
      <c r="BE148" s="2" t="s">
        <v>3</v>
      </c>
      <c r="BF148" s="2" t="s">
        <v>3</v>
      </c>
      <c r="BG148" s="2" t="s">
        <v>3</v>
      </c>
      <c r="BH148" s="2">
        <v>3</v>
      </c>
      <c r="BI148" s="2">
        <v>1</v>
      </c>
      <c r="BJ148" s="2" t="s">
        <v>315</v>
      </c>
      <c r="BK148" s="2"/>
      <c r="BL148" s="2"/>
      <c r="BM148" s="2">
        <v>1365</v>
      </c>
      <c r="BN148" s="2">
        <v>0</v>
      </c>
      <c r="BO148" s="2" t="s">
        <v>3</v>
      </c>
      <c r="BP148" s="2">
        <v>0</v>
      </c>
      <c r="BQ148" s="2">
        <v>30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3</v>
      </c>
      <c r="BZ148" s="2">
        <v>104</v>
      </c>
      <c r="CA148" s="2">
        <v>70</v>
      </c>
      <c r="CB148" s="2" t="s">
        <v>3</v>
      </c>
      <c r="CC148" s="2"/>
      <c r="CD148" s="2"/>
      <c r="CE148" s="2">
        <v>30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3</v>
      </c>
      <c r="CO148" s="2">
        <v>0</v>
      </c>
      <c r="CP148" s="2">
        <f t="shared" si="171"/>
        <v>96</v>
      </c>
      <c r="CQ148" s="2">
        <f t="shared" si="172"/>
        <v>21.24</v>
      </c>
      <c r="CR148" s="2">
        <f>(ROUND((ROUND(((ET148)*AV148*1),2)*BB148),2)+ROUND((ROUND(((AE148-(EU148))*AV148*1),2)*BS148),2))</f>
        <v>0</v>
      </c>
      <c r="CS148" s="2">
        <f t="shared" si="174"/>
        <v>0</v>
      </c>
      <c r="CT148" s="2">
        <f t="shared" si="175"/>
        <v>0</v>
      </c>
      <c r="CU148" s="2">
        <f t="shared" si="176"/>
        <v>0</v>
      </c>
      <c r="CV148" s="2">
        <f t="shared" si="177"/>
        <v>0</v>
      </c>
      <c r="CW148" s="2">
        <f t="shared" si="178"/>
        <v>0</v>
      </c>
      <c r="CX148" s="2">
        <f t="shared" si="179"/>
        <v>0</v>
      </c>
      <c r="CY148" s="2">
        <f>((S148*BZ148)/100)</f>
        <v>0</v>
      </c>
      <c r="CZ148" s="2">
        <f>((S148*CA148)/100)</f>
        <v>0</v>
      </c>
      <c r="DA148" s="2"/>
      <c r="DB148" s="2"/>
      <c r="DC148" s="2" t="s">
        <v>3</v>
      </c>
      <c r="DD148" s="2" t="s">
        <v>3</v>
      </c>
      <c r="DE148" s="2" t="s">
        <v>3</v>
      </c>
      <c r="DF148" s="2" t="s">
        <v>3</v>
      </c>
      <c r="DG148" s="2" t="s">
        <v>3</v>
      </c>
      <c r="DH148" s="2" t="s">
        <v>3</v>
      </c>
      <c r="DI148" s="2" t="s">
        <v>3</v>
      </c>
      <c r="DJ148" s="2" t="s">
        <v>3</v>
      </c>
      <c r="DK148" s="2" t="s">
        <v>3</v>
      </c>
      <c r="DL148" s="2" t="s">
        <v>3</v>
      </c>
      <c r="DM148" s="2" t="s">
        <v>3</v>
      </c>
      <c r="DN148" s="2">
        <v>0</v>
      </c>
      <c r="DO148" s="2">
        <v>0</v>
      </c>
      <c r="DP148" s="2">
        <v>1.0469999999999999</v>
      </c>
      <c r="DQ148" s="2">
        <v>1</v>
      </c>
      <c r="DR148" s="2"/>
      <c r="DS148" s="2"/>
      <c r="DT148" s="2"/>
      <c r="DU148" s="2">
        <v>1009</v>
      </c>
      <c r="DV148" s="2" t="s">
        <v>269</v>
      </c>
      <c r="DW148" s="2" t="s">
        <v>269</v>
      </c>
      <c r="DX148" s="2">
        <v>1</v>
      </c>
      <c r="DY148" s="2"/>
      <c r="DZ148" s="2" t="s">
        <v>3</v>
      </c>
      <c r="EA148" s="2" t="s">
        <v>3</v>
      </c>
      <c r="EB148" s="2" t="s">
        <v>3</v>
      </c>
      <c r="EC148" s="2" t="s">
        <v>3</v>
      </c>
      <c r="ED148" s="2"/>
      <c r="EE148" s="2">
        <v>65097252</v>
      </c>
      <c r="EF148" s="2">
        <v>30</v>
      </c>
      <c r="EG148" s="2" t="s">
        <v>18</v>
      </c>
      <c r="EH148" s="2">
        <v>0</v>
      </c>
      <c r="EI148" s="2" t="s">
        <v>3</v>
      </c>
      <c r="EJ148" s="2">
        <v>1</v>
      </c>
      <c r="EK148" s="2">
        <v>1365</v>
      </c>
      <c r="EL148" s="2" t="s">
        <v>310</v>
      </c>
      <c r="EM148" s="2" t="s">
        <v>311</v>
      </c>
      <c r="EN148" s="2"/>
      <c r="EO148" s="2" t="s">
        <v>3</v>
      </c>
      <c r="EP148" s="2"/>
      <c r="EQ148" s="2">
        <v>0</v>
      </c>
      <c r="ER148" s="2">
        <v>21.24</v>
      </c>
      <c r="ES148" s="2">
        <v>21.24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80"/>
        <v>0</v>
      </c>
      <c r="FS148" s="2">
        <v>0</v>
      </c>
      <c r="FT148" s="2"/>
      <c r="FU148" s="2"/>
      <c r="FV148" s="2"/>
      <c r="FW148" s="2"/>
      <c r="FX148" s="2">
        <v>104</v>
      </c>
      <c r="FY148" s="2">
        <v>70</v>
      </c>
      <c r="FZ148" s="2"/>
      <c r="GA148" s="2" t="s">
        <v>3</v>
      </c>
      <c r="GB148" s="2"/>
      <c r="GC148" s="2"/>
      <c r="GD148" s="2">
        <v>0</v>
      </c>
      <c r="GE148" s="2"/>
      <c r="GF148" s="2">
        <v>-887298202</v>
      </c>
      <c r="GG148" s="2">
        <v>2</v>
      </c>
      <c r="GH148" s="2">
        <v>1</v>
      </c>
      <c r="GI148" s="2">
        <v>-2</v>
      </c>
      <c r="GJ148" s="2">
        <v>0</v>
      </c>
      <c r="GK148" s="2">
        <f>ROUND(R148*(R12)/100,2)</f>
        <v>0</v>
      </c>
      <c r="GL148" s="2">
        <f t="shared" si="181"/>
        <v>0</v>
      </c>
      <c r="GM148" s="2">
        <f t="shared" si="192"/>
        <v>96</v>
      </c>
      <c r="GN148" s="2">
        <f t="shared" si="193"/>
        <v>96</v>
      </c>
      <c r="GO148" s="2">
        <f t="shared" si="194"/>
        <v>0</v>
      </c>
      <c r="GP148" s="2">
        <f t="shared" si="195"/>
        <v>0</v>
      </c>
      <c r="GQ148" s="2"/>
      <c r="GR148" s="2">
        <v>0</v>
      </c>
      <c r="GS148" s="2">
        <v>3</v>
      </c>
      <c r="GT148" s="2">
        <v>0</v>
      </c>
      <c r="GU148" s="2" t="s">
        <v>3</v>
      </c>
      <c r="GV148" s="2">
        <f t="shared" si="182"/>
        <v>0</v>
      </c>
      <c r="GW148" s="2">
        <v>1</v>
      </c>
      <c r="GX148" s="2">
        <f t="shared" si="183"/>
        <v>0</v>
      </c>
      <c r="GY148" s="2"/>
      <c r="GZ148" s="2"/>
      <c r="HA148" s="2">
        <v>0</v>
      </c>
      <c r="HB148" s="2">
        <v>0</v>
      </c>
      <c r="HC148" s="2">
        <f t="shared" si="184"/>
        <v>0</v>
      </c>
      <c r="HD148" s="2"/>
      <c r="HE148" s="2" t="s">
        <v>3</v>
      </c>
      <c r="HF148" s="2" t="s">
        <v>3</v>
      </c>
      <c r="HG148" s="2"/>
      <c r="HH148" s="2"/>
      <c r="HI148" s="2"/>
      <c r="HJ148" s="2"/>
      <c r="HK148" s="2"/>
      <c r="HL148" s="2"/>
      <c r="HM148" s="2" t="s">
        <v>3</v>
      </c>
      <c r="HN148" s="2" t="s">
        <v>3</v>
      </c>
      <c r="HO148" s="2" t="s">
        <v>3</v>
      </c>
      <c r="HP148" s="2" t="s">
        <v>3</v>
      </c>
      <c r="HQ148" s="2" t="s">
        <v>3</v>
      </c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18</v>
      </c>
      <c r="B149">
        <v>1</v>
      </c>
      <c r="C149">
        <v>353</v>
      </c>
      <c r="E149" t="s">
        <v>312</v>
      </c>
      <c r="F149" t="s">
        <v>313</v>
      </c>
      <c r="G149" t="s">
        <v>314</v>
      </c>
      <c r="H149" t="s">
        <v>269</v>
      </c>
      <c r="I149">
        <f>I147*J149</f>
        <v>4.5199999999999996</v>
      </c>
      <c r="J149">
        <v>19.999999999999996</v>
      </c>
      <c r="K149">
        <v>20</v>
      </c>
      <c r="O149">
        <f t="shared" si="153"/>
        <v>353.28</v>
      </c>
      <c r="P149">
        <f t="shared" si="154"/>
        <v>353.28</v>
      </c>
      <c r="Q149">
        <f>(ROUND((ROUND(((ET149)*AV149*I149),2)*BB149),2)+ROUND((ROUND(((AE149-(EU149))*AV149*I149),2)*BS149),2))</f>
        <v>0</v>
      </c>
      <c r="R149">
        <f t="shared" si="156"/>
        <v>0</v>
      </c>
      <c r="S149">
        <f t="shared" si="157"/>
        <v>0</v>
      </c>
      <c r="T149">
        <f t="shared" si="158"/>
        <v>0</v>
      </c>
      <c r="U149">
        <f t="shared" si="159"/>
        <v>0</v>
      </c>
      <c r="V149">
        <f t="shared" si="160"/>
        <v>0</v>
      </c>
      <c r="W149">
        <f t="shared" si="161"/>
        <v>0</v>
      </c>
      <c r="X149">
        <f t="shared" si="162"/>
        <v>0</v>
      </c>
      <c r="Y149">
        <f t="shared" si="163"/>
        <v>0</v>
      </c>
      <c r="AA149">
        <v>65425120</v>
      </c>
      <c r="AB149">
        <f t="shared" si="164"/>
        <v>21.24</v>
      </c>
      <c r="AC149">
        <f t="shared" si="165"/>
        <v>21.24</v>
      </c>
      <c r="AD149">
        <f>ROUND((((ET149)-(EU149))+AE149),6)</f>
        <v>0</v>
      </c>
      <c r="AE149">
        <f t="shared" si="196"/>
        <v>0</v>
      </c>
      <c r="AF149">
        <f t="shared" si="196"/>
        <v>0</v>
      </c>
      <c r="AG149">
        <f t="shared" si="168"/>
        <v>0</v>
      </c>
      <c r="AH149">
        <f t="shared" si="197"/>
        <v>0</v>
      </c>
      <c r="AI149">
        <f t="shared" si="197"/>
        <v>0</v>
      </c>
      <c r="AJ149">
        <f t="shared" si="170"/>
        <v>0</v>
      </c>
      <c r="AK149">
        <v>21.24</v>
      </c>
      <c r="AL149">
        <v>21.24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3.68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315</v>
      </c>
      <c r="BM149">
        <v>1365</v>
      </c>
      <c r="BN149">
        <v>0</v>
      </c>
      <c r="BO149" t="s">
        <v>313</v>
      </c>
      <c r="BP149">
        <v>1</v>
      </c>
      <c r="BQ149">
        <v>30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B149" t="s">
        <v>3</v>
      </c>
      <c r="CE149">
        <v>30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71"/>
        <v>353.28</v>
      </c>
      <c r="CQ149">
        <f t="shared" si="172"/>
        <v>78.16</v>
      </c>
      <c r="CR149">
        <f>(ROUND((ROUND(((ET149)*AV149*1),2)*BB149),2)+ROUND((ROUND(((AE149-(EU149))*AV149*1),2)*BS149),2))</f>
        <v>0</v>
      </c>
      <c r="CS149">
        <f t="shared" si="174"/>
        <v>0</v>
      </c>
      <c r="CT149">
        <f t="shared" si="175"/>
        <v>0</v>
      </c>
      <c r="CU149">
        <f t="shared" si="176"/>
        <v>0</v>
      </c>
      <c r="CV149">
        <f t="shared" si="177"/>
        <v>0</v>
      </c>
      <c r="CW149">
        <f t="shared" si="178"/>
        <v>0</v>
      </c>
      <c r="CX149">
        <f t="shared" si="179"/>
        <v>0</v>
      </c>
      <c r="CY149">
        <f>S149*(BZ149/100)</f>
        <v>0</v>
      </c>
      <c r="CZ149">
        <f>S149*(CA149/100)</f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104</v>
      </c>
      <c r="DO149">
        <v>70</v>
      </c>
      <c r="DP149">
        <v>1.0469999999999999</v>
      </c>
      <c r="DQ149">
        <v>1</v>
      </c>
      <c r="DU149">
        <v>1009</v>
      </c>
      <c r="DV149" t="s">
        <v>269</v>
      </c>
      <c r="DW149" t="s">
        <v>269</v>
      </c>
      <c r="DX149">
        <v>1</v>
      </c>
      <c r="DZ149" t="s">
        <v>3</v>
      </c>
      <c r="EA149" t="s">
        <v>3</v>
      </c>
      <c r="EB149" t="s">
        <v>3</v>
      </c>
      <c r="EC149" t="s">
        <v>3</v>
      </c>
      <c r="EE149">
        <v>65097252</v>
      </c>
      <c r="EF149">
        <v>30</v>
      </c>
      <c r="EG149" t="s">
        <v>18</v>
      </c>
      <c r="EH149">
        <v>0</v>
      </c>
      <c r="EI149" t="s">
        <v>3</v>
      </c>
      <c r="EJ149">
        <v>1</v>
      </c>
      <c r="EK149">
        <v>1365</v>
      </c>
      <c r="EL149" t="s">
        <v>310</v>
      </c>
      <c r="EM149" t="s">
        <v>311</v>
      </c>
      <c r="EO149" t="s">
        <v>3</v>
      </c>
      <c r="EQ149">
        <v>0</v>
      </c>
      <c r="ER149">
        <v>21.24</v>
      </c>
      <c r="ES149">
        <v>21.24</v>
      </c>
      <c r="ET149">
        <v>0</v>
      </c>
      <c r="EU149">
        <v>0</v>
      </c>
      <c r="EV149">
        <v>0</v>
      </c>
      <c r="EW149">
        <v>0</v>
      </c>
      <c r="EX149">
        <v>0</v>
      </c>
      <c r="FQ149">
        <v>0</v>
      </c>
      <c r="FR149">
        <f t="shared" si="180"/>
        <v>0</v>
      </c>
      <c r="FS149">
        <v>0</v>
      </c>
      <c r="FX149">
        <v>104</v>
      </c>
      <c r="FY149">
        <v>70</v>
      </c>
      <c r="GA149" t="s">
        <v>3</v>
      </c>
      <c r="GD149">
        <v>0</v>
      </c>
      <c r="GF149">
        <v>-887298202</v>
      </c>
      <c r="GG149">
        <v>2</v>
      </c>
      <c r="GH149">
        <v>1</v>
      </c>
      <c r="GI149">
        <v>2</v>
      </c>
      <c r="GJ149">
        <v>0</v>
      </c>
      <c r="GK149">
        <f>ROUND(R149*(S12)/100,2)</f>
        <v>0</v>
      </c>
      <c r="GL149">
        <f t="shared" si="181"/>
        <v>0</v>
      </c>
      <c r="GM149">
        <f t="shared" si="192"/>
        <v>353.28</v>
      </c>
      <c r="GN149">
        <f t="shared" si="193"/>
        <v>353.28</v>
      </c>
      <c r="GO149">
        <f t="shared" si="194"/>
        <v>0</v>
      </c>
      <c r="GP149">
        <f t="shared" si="195"/>
        <v>0</v>
      </c>
      <c r="GR149">
        <v>0</v>
      </c>
      <c r="GS149">
        <v>3</v>
      </c>
      <c r="GT149">
        <v>0</v>
      </c>
      <c r="GU149" t="s">
        <v>3</v>
      </c>
      <c r="GV149">
        <f t="shared" si="182"/>
        <v>0</v>
      </c>
      <c r="GW149">
        <v>1</v>
      </c>
      <c r="GX149">
        <f t="shared" si="183"/>
        <v>0</v>
      </c>
      <c r="HA149">
        <v>0</v>
      </c>
      <c r="HB149">
        <v>0</v>
      </c>
      <c r="HC149">
        <f t="shared" si="184"/>
        <v>0</v>
      </c>
      <c r="HE149" t="s">
        <v>3</v>
      </c>
      <c r="HF149" t="s">
        <v>3</v>
      </c>
      <c r="HM149" t="s">
        <v>3</v>
      </c>
      <c r="HN149" t="s">
        <v>3</v>
      </c>
      <c r="HO149" t="s">
        <v>3</v>
      </c>
      <c r="HP149" t="s">
        <v>3</v>
      </c>
      <c r="HQ149" t="s">
        <v>3</v>
      </c>
      <c r="IK149">
        <v>0</v>
      </c>
    </row>
    <row r="150" spans="1:255" x14ac:dyDescent="0.2">
      <c r="A150" s="2">
        <v>18</v>
      </c>
      <c r="B150" s="2">
        <v>1</v>
      </c>
      <c r="C150" s="2">
        <v>344</v>
      </c>
      <c r="D150" s="2"/>
      <c r="E150" s="2" t="s">
        <v>316</v>
      </c>
      <c r="F150" s="2" t="s">
        <v>317</v>
      </c>
      <c r="G150" s="2" t="s">
        <v>626</v>
      </c>
      <c r="H150" s="2" t="s">
        <v>32</v>
      </c>
      <c r="I150" s="2">
        <f>I146*J150</f>
        <v>0.19029199999999999</v>
      </c>
      <c r="J150" s="2">
        <v>0.84199999999999997</v>
      </c>
      <c r="K150" s="2">
        <v>0.84199999999999997</v>
      </c>
      <c r="L150" s="2"/>
      <c r="M150" s="2"/>
      <c r="N150" s="2"/>
      <c r="O150" s="2">
        <f t="shared" si="153"/>
        <v>3177.53</v>
      </c>
      <c r="P150" s="2">
        <f t="shared" si="154"/>
        <v>3177.53</v>
      </c>
      <c r="Q150" s="2">
        <f>(ROUND((ROUND(((ET150)*AV150*I150),2)*BB150),2)+ROUND((ROUND(((AE150-(EU150))*AV150*I150),2)*BS150),2))</f>
        <v>0</v>
      </c>
      <c r="R150" s="2">
        <f t="shared" si="156"/>
        <v>0</v>
      </c>
      <c r="S150" s="2">
        <f t="shared" si="157"/>
        <v>0</v>
      </c>
      <c r="T150" s="2">
        <f t="shared" si="158"/>
        <v>0</v>
      </c>
      <c r="U150" s="2">
        <f t="shared" si="159"/>
        <v>0</v>
      </c>
      <c r="V150" s="2">
        <f t="shared" si="160"/>
        <v>0</v>
      </c>
      <c r="W150" s="2">
        <f t="shared" si="161"/>
        <v>0</v>
      </c>
      <c r="X150" s="2">
        <f t="shared" si="162"/>
        <v>0</v>
      </c>
      <c r="Y150" s="2">
        <f t="shared" si="163"/>
        <v>0</v>
      </c>
      <c r="Z150" s="2"/>
      <c r="AA150" s="2">
        <v>65425122</v>
      </c>
      <c r="AB150" s="2">
        <f t="shared" si="164"/>
        <v>16698.189999999999</v>
      </c>
      <c r="AC150" s="2">
        <f t="shared" si="165"/>
        <v>16698.189999999999</v>
      </c>
      <c r="AD150" s="2">
        <f>ROUND((((ET150)-(EU150))+AE150),6)</f>
        <v>0</v>
      </c>
      <c r="AE150" s="2">
        <f t="shared" si="196"/>
        <v>0</v>
      </c>
      <c r="AF150" s="2">
        <f t="shared" si="196"/>
        <v>0</v>
      </c>
      <c r="AG150" s="2">
        <f t="shared" si="168"/>
        <v>0</v>
      </c>
      <c r="AH150" s="2">
        <f t="shared" si="197"/>
        <v>0</v>
      </c>
      <c r="AI150" s="2">
        <f t="shared" si="197"/>
        <v>0</v>
      </c>
      <c r="AJ150" s="2">
        <f t="shared" si="170"/>
        <v>0</v>
      </c>
      <c r="AK150" s="2">
        <v>16698.189999999999</v>
      </c>
      <c r="AL150" s="2">
        <v>16698.189999999999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104</v>
      </c>
      <c r="AU150" s="2">
        <v>70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3</v>
      </c>
      <c r="BE150" s="2" t="s">
        <v>3</v>
      </c>
      <c r="BF150" s="2" t="s">
        <v>3</v>
      </c>
      <c r="BG150" s="2" t="s">
        <v>3</v>
      </c>
      <c r="BH150" s="2">
        <v>3</v>
      </c>
      <c r="BI150" s="2">
        <v>1</v>
      </c>
      <c r="BJ150" s="2" t="s">
        <v>318</v>
      </c>
      <c r="BK150" s="2"/>
      <c r="BL150" s="2"/>
      <c r="BM150" s="2">
        <v>1365</v>
      </c>
      <c r="BN150" s="2">
        <v>0</v>
      </c>
      <c r="BO150" s="2" t="s">
        <v>3</v>
      </c>
      <c r="BP150" s="2">
        <v>0</v>
      </c>
      <c r="BQ150" s="2">
        <v>30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</v>
      </c>
      <c r="BZ150" s="2">
        <v>104</v>
      </c>
      <c r="CA150" s="2">
        <v>70</v>
      </c>
      <c r="CB150" s="2" t="s">
        <v>3</v>
      </c>
      <c r="CC150" s="2"/>
      <c r="CD150" s="2"/>
      <c r="CE150" s="2">
        <v>30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</v>
      </c>
      <c r="CO150" s="2">
        <v>0</v>
      </c>
      <c r="CP150" s="2">
        <f t="shared" si="171"/>
        <v>3177.53</v>
      </c>
      <c r="CQ150" s="2">
        <f t="shared" si="172"/>
        <v>16698.189999999999</v>
      </c>
      <c r="CR150" s="2">
        <f>(ROUND((ROUND(((ET150)*AV150*1),2)*BB150),2)+ROUND((ROUND(((AE150-(EU150))*AV150*1),2)*BS150),2))</f>
        <v>0</v>
      </c>
      <c r="CS150" s="2">
        <f t="shared" si="174"/>
        <v>0</v>
      </c>
      <c r="CT150" s="2">
        <f t="shared" si="175"/>
        <v>0</v>
      </c>
      <c r="CU150" s="2">
        <f t="shared" si="176"/>
        <v>0</v>
      </c>
      <c r="CV150" s="2">
        <f t="shared" si="177"/>
        <v>0</v>
      </c>
      <c r="CW150" s="2">
        <f t="shared" si="178"/>
        <v>0</v>
      </c>
      <c r="CX150" s="2">
        <f t="shared" si="179"/>
        <v>0</v>
      </c>
      <c r="CY150" s="2">
        <f>((S150*BZ150)/100)</f>
        <v>0</v>
      </c>
      <c r="CZ150" s="2">
        <f>((S150*CA150)/100)</f>
        <v>0</v>
      </c>
      <c r="DA150" s="2"/>
      <c r="DB150" s="2"/>
      <c r="DC150" s="2" t="s">
        <v>3</v>
      </c>
      <c r="DD150" s="2" t="s">
        <v>3</v>
      </c>
      <c r="DE150" s="2" t="s">
        <v>3</v>
      </c>
      <c r="DF150" s="2" t="s">
        <v>3</v>
      </c>
      <c r="DG150" s="2" t="s">
        <v>3</v>
      </c>
      <c r="DH150" s="2" t="s">
        <v>3</v>
      </c>
      <c r="DI150" s="2" t="s">
        <v>3</v>
      </c>
      <c r="DJ150" s="2" t="s">
        <v>3</v>
      </c>
      <c r="DK150" s="2" t="s">
        <v>3</v>
      </c>
      <c r="DL150" s="2" t="s">
        <v>3</v>
      </c>
      <c r="DM150" s="2" t="s">
        <v>3</v>
      </c>
      <c r="DN150" s="2">
        <v>0</v>
      </c>
      <c r="DO150" s="2">
        <v>0</v>
      </c>
      <c r="DP150" s="2">
        <v>1.0469999999999999</v>
      </c>
      <c r="DQ150" s="2">
        <v>1</v>
      </c>
      <c r="DR150" s="2"/>
      <c r="DS150" s="2"/>
      <c r="DT150" s="2"/>
      <c r="DU150" s="2">
        <v>1009</v>
      </c>
      <c r="DV150" s="2" t="s">
        <v>32</v>
      </c>
      <c r="DW150" s="2" t="s">
        <v>32</v>
      </c>
      <c r="DX150" s="2">
        <v>1000</v>
      </c>
      <c r="DY150" s="2"/>
      <c r="DZ150" s="2" t="s">
        <v>3</v>
      </c>
      <c r="EA150" s="2" t="s">
        <v>3</v>
      </c>
      <c r="EB150" s="2" t="s">
        <v>3</v>
      </c>
      <c r="EC150" s="2" t="s">
        <v>3</v>
      </c>
      <c r="ED150" s="2"/>
      <c r="EE150" s="2">
        <v>65097252</v>
      </c>
      <c r="EF150" s="2">
        <v>30</v>
      </c>
      <c r="EG150" s="2" t="s">
        <v>18</v>
      </c>
      <c r="EH150" s="2">
        <v>0</v>
      </c>
      <c r="EI150" s="2" t="s">
        <v>3</v>
      </c>
      <c r="EJ150" s="2">
        <v>1</v>
      </c>
      <c r="EK150" s="2">
        <v>1365</v>
      </c>
      <c r="EL150" s="2" t="s">
        <v>310</v>
      </c>
      <c r="EM150" s="2" t="s">
        <v>311</v>
      </c>
      <c r="EN150" s="2"/>
      <c r="EO150" s="2" t="s">
        <v>3</v>
      </c>
      <c r="EP150" s="2"/>
      <c r="EQ150" s="2">
        <v>0</v>
      </c>
      <c r="ER150" s="2">
        <v>16698.189999999999</v>
      </c>
      <c r="ES150" s="2">
        <v>16698.189999999999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80"/>
        <v>0</v>
      </c>
      <c r="FS150" s="2">
        <v>0</v>
      </c>
      <c r="FT150" s="2"/>
      <c r="FU150" s="2"/>
      <c r="FV150" s="2"/>
      <c r="FW150" s="2"/>
      <c r="FX150" s="2">
        <v>104</v>
      </c>
      <c r="FY150" s="2">
        <v>70</v>
      </c>
      <c r="FZ150" s="2"/>
      <c r="GA150" s="2" t="s">
        <v>3</v>
      </c>
      <c r="GB150" s="2"/>
      <c r="GC150" s="2"/>
      <c r="GD150" s="2">
        <v>0</v>
      </c>
      <c r="GE150" s="2"/>
      <c r="GF150" s="2">
        <v>966430169</v>
      </c>
      <c r="GG150" s="2">
        <v>2</v>
      </c>
      <c r="GH150" s="2">
        <v>1</v>
      </c>
      <c r="GI150" s="2">
        <v>-2</v>
      </c>
      <c r="GJ150" s="2">
        <v>0</v>
      </c>
      <c r="GK150" s="2">
        <f>ROUND(R150*(R12)/100,2)</f>
        <v>0</v>
      </c>
      <c r="GL150" s="2">
        <f t="shared" si="181"/>
        <v>0</v>
      </c>
      <c r="GM150" s="2">
        <f t="shared" si="192"/>
        <v>3177.53</v>
      </c>
      <c r="GN150" s="2">
        <f t="shared" si="193"/>
        <v>3177.53</v>
      </c>
      <c r="GO150" s="2">
        <f t="shared" si="194"/>
        <v>0</v>
      </c>
      <c r="GP150" s="2">
        <f t="shared" si="195"/>
        <v>0</v>
      </c>
      <c r="GQ150" s="2"/>
      <c r="GR150" s="2">
        <v>0</v>
      </c>
      <c r="GS150" s="2">
        <v>3</v>
      </c>
      <c r="GT150" s="2">
        <v>0</v>
      </c>
      <c r="GU150" s="2" t="s">
        <v>3</v>
      </c>
      <c r="GV150" s="2">
        <f t="shared" si="182"/>
        <v>0</v>
      </c>
      <c r="GW150" s="2">
        <v>1</v>
      </c>
      <c r="GX150" s="2">
        <f t="shared" si="183"/>
        <v>0</v>
      </c>
      <c r="GY150" s="2"/>
      <c r="GZ150" s="2"/>
      <c r="HA150" s="2">
        <v>0</v>
      </c>
      <c r="HB150" s="2">
        <v>0</v>
      </c>
      <c r="HC150" s="2">
        <f t="shared" si="184"/>
        <v>0</v>
      </c>
      <c r="HD150" s="2"/>
      <c r="HE150" s="2" t="s">
        <v>3</v>
      </c>
      <c r="HF150" s="2" t="s">
        <v>3</v>
      </c>
      <c r="HG150" s="2"/>
      <c r="HH150" s="2"/>
      <c r="HI150" s="2"/>
      <c r="HJ150" s="2"/>
      <c r="HK150" s="2"/>
      <c r="HL150" s="2"/>
      <c r="HM150" s="2" t="s">
        <v>3</v>
      </c>
      <c r="HN150" s="2" t="s">
        <v>3</v>
      </c>
      <c r="HO150" s="2" t="s">
        <v>3</v>
      </c>
      <c r="HP150" s="2" t="s">
        <v>3</v>
      </c>
      <c r="HQ150" s="2" t="s">
        <v>3</v>
      </c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18</v>
      </c>
      <c r="B151">
        <v>1</v>
      </c>
      <c r="C151">
        <v>354</v>
      </c>
      <c r="E151" t="s">
        <v>316</v>
      </c>
      <c r="F151" t="s">
        <v>317</v>
      </c>
      <c r="G151" t="s">
        <v>626</v>
      </c>
      <c r="H151" t="s">
        <v>32</v>
      </c>
      <c r="I151">
        <f>I147*J151</f>
        <v>0.19029199999999999</v>
      </c>
      <c r="J151">
        <v>0.84199999999999997</v>
      </c>
      <c r="K151">
        <v>0.84199999999999997</v>
      </c>
      <c r="O151">
        <f t="shared" si="153"/>
        <v>12392.37</v>
      </c>
      <c r="P151">
        <f t="shared" si="154"/>
        <v>12392.37</v>
      </c>
      <c r="Q151">
        <f>(ROUND((ROUND(((ET151)*AV151*I151),2)*BB151),2)+ROUND((ROUND(((AE151-(EU151))*AV151*I151),2)*BS151),2))</f>
        <v>0</v>
      </c>
      <c r="R151">
        <f t="shared" si="156"/>
        <v>0</v>
      </c>
      <c r="S151">
        <f t="shared" si="157"/>
        <v>0</v>
      </c>
      <c r="T151">
        <f t="shared" si="158"/>
        <v>0</v>
      </c>
      <c r="U151">
        <f t="shared" si="159"/>
        <v>0</v>
      </c>
      <c r="V151">
        <f t="shared" si="160"/>
        <v>0</v>
      </c>
      <c r="W151">
        <f t="shared" si="161"/>
        <v>0</v>
      </c>
      <c r="X151">
        <f t="shared" si="162"/>
        <v>0</v>
      </c>
      <c r="Y151">
        <f t="shared" si="163"/>
        <v>0</v>
      </c>
      <c r="AA151">
        <v>65425120</v>
      </c>
      <c r="AB151">
        <f t="shared" si="164"/>
        <v>16698.189999999999</v>
      </c>
      <c r="AC151">
        <f t="shared" si="165"/>
        <v>16698.189999999999</v>
      </c>
      <c r="AD151">
        <f>ROUND((((ET151)-(EU151))+AE151),6)</f>
        <v>0</v>
      </c>
      <c r="AE151">
        <f t="shared" si="196"/>
        <v>0</v>
      </c>
      <c r="AF151">
        <f t="shared" si="196"/>
        <v>0</v>
      </c>
      <c r="AG151">
        <f t="shared" si="168"/>
        <v>0</v>
      </c>
      <c r="AH151">
        <f t="shared" si="197"/>
        <v>0</v>
      </c>
      <c r="AI151">
        <f t="shared" si="197"/>
        <v>0</v>
      </c>
      <c r="AJ151">
        <f t="shared" si="170"/>
        <v>0</v>
      </c>
      <c r="AK151">
        <v>16698.189999999999</v>
      </c>
      <c r="AL151">
        <v>16698.189999999999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3.9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318</v>
      </c>
      <c r="BM151">
        <v>1365</v>
      </c>
      <c r="BN151">
        <v>0</v>
      </c>
      <c r="BO151" t="s">
        <v>317</v>
      </c>
      <c r="BP151">
        <v>1</v>
      </c>
      <c r="BQ151">
        <v>30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0</v>
      </c>
      <c r="CA151">
        <v>0</v>
      </c>
      <c r="CB151" t="s">
        <v>3</v>
      </c>
      <c r="CE151">
        <v>30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71"/>
        <v>12392.37</v>
      </c>
      <c r="CQ151">
        <f t="shared" si="172"/>
        <v>65122.94</v>
      </c>
      <c r="CR151">
        <f>(ROUND((ROUND(((ET151)*AV151*1),2)*BB151),2)+ROUND((ROUND(((AE151-(EU151))*AV151*1),2)*BS151),2))</f>
        <v>0</v>
      </c>
      <c r="CS151">
        <f t="shared" si="174"/>
        <v>0</v>
      </c>
      <c r="CT151">
        <f t="shared" si="175"/>
        <v>0</v>
      </c>
      <c r="CU151">
        <f t="shared" si="176"/>
        <v>0</v>
      </c>
      <c r="CV151">
        <f t="shared" si="177"/>
        <v>0</v>
      </c>
      <c r="CW151">
        <f t="shared" si="178"/>
        <v>0</v>
      </c>
      <c r="CX151">
        <f t="shared" si="179"/>
        <v>0</v>
      </c>
      <c r="CY151">
        <f>S151*(BZ151/100)</f>
        <v>0</v>
      </c>
      <c r="CZ151">
        <f>S151*(CA151/100)</f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104</v>
      </c>
      <c r="DO151">
        <v>70</v>
      </c>
      <c r="DP151">
        <v>1.0469999999999999</v>
      </c>
      <c r="DQ151">
        <v>1</v>
      </c>
      <c r="DU151">
        <v>1009</v>
      </c>
      <c r="DV151" t="s">
        <v>32</v>
      </c>
      <c r="DW151" t="s">
        <v>32</v>
      </c>
      <c r="DX151">
        <v>1000</v>
      </c>
      <c r="DZ151" t="s">
        <v>3</v>
      </c>
      <c r="EA151" t="s">
        <v>3</v>
      </c>
      <c r="EB151" t="s">
        <v>3</v>
      </c>
      <c r="EC151" t="s">
        <v>3</v>
      </c>
      <c r="EE151">
        <v>65097252</v>
      </c>
      <c r="EF151">
        <v>30</v>
      </c>
      <c r="EG151" t="s">
        <v>18</v>
      </c>
      <c r="EH151">
        <v>0</v>
      </c>
      <c r="EI151" t="s">
        <v>3</v>
      </c>
      <c r="EJ151">
        <v>1</v>
      </c>
      <c r="EK151">
        <v>1365</v>
      </c>
      <c r="EL151" t="s">
        <v>310</v>
      </c>
      <c r="EM151" t="s">
        <v>311</v>
      </c>
      <c r="EO151" t="s">
        <v>3</v>
      </c>
      <c r="EQ151">
        <v>0</v>
      </c>
      <c r="ER151">
        <v>16698.189999999999</v>
      </c>
      <c r="ES151">
        <v>16698.189999999999</v>
      </c>
      <c r="ET151">
        <v>0</v>
      </c>
      <c r="EU151">
        <v>0</v>
      </c>
      <c r="EV151">
        <v>0</v>
      </c>
      <c r="EW151">
        <v>0</v>
      </c>
      <c r="EX151">
        <v>0</v>
      </c>
      <c r="FQ151">
        <v>0</v>
      </c>
      <c r="FR151">
        <f t="shared" si="180"/>
        <v>0</v>
      </c>
      <c r="FS151">
        <v>0</v>
      </c>
      <c r="FX151">
        <v>104</v>
      </c>
      <c r="FY151">
        <v>70</v>
      </c>
      <c r="GA151" t="s">
        <v>3</v>
      </c>
      <c r="GD151">
        <v>0</v>
      </c>
      <c r="GF151">
        <v>966430169</v>
      </c>
      <c r="GG151">
        <v>2</v>
      </c>
      <c r="GH151">
        <v>1</v>
      </c>
      <c r="GI151">
        <v>2</v>
      </c>
      <c r="GJ151">
        <v>0</v>
      </c>
      <c r="GK151">
        <f>ROUND(R151*(S12)/100,2)</f>
        <v>0</v>
      </c>
      <c r="GL151">
        <f t="shared" si="181"/>
        <v>0</v>
      </c>
      <c r="GM151">
        <f t="shared" si="192"/>
        <v>12392.37</v>
      </c>
      <c r="GN151">
        <f t="shared" si="193"/>
        <v>12392.37</v>
      </c>
      <c r="GO151">
        <f t="shared" si="194"/>
        <v>0</v>
      </c>
      <c r="GP151">
        <f t="shared" si="195"/>
        <v>0</v>
      </c>
      <c r="GR151">
        <v>0</v>
      </c>
      <c r="GS151">
        <v>3</v>
      </c>
      <c r="GT151">
        <v>0</v>
      </c>
      <c r="GU151" t="s">
        <v>3</v>
      </c>
      <c r="GV151">
        <f t="shared" si="182"/>
        <v>0</v>
      </c>
      <c r="GW151">
        <v>1</v>
      </c>
      <c r="GX151">
        <f t="shared" si="183"/>
        <v>0</v>
      </c>
      <c r="HA151">
        <v>0</v>
      </c>
      <c r="HB151">
        <v>0</v>
      </c>
      <c r="HC151">
        <f t="shared" si="184"/>
        <v>0</v>
      </c>
      <c r="HE151" t="s">
        <v>3</v>
      </c>
      <c r="HF151" t="s">
        <v>3</v>
      </c>
      <c r="HM151" t="s">
        <v>3</v>
      </c>
      <c r="HN151" t="s">
        <v>3</v>
      </c>
      <c r="HO151" t="s">
        <v>3</v>
      </c>
      <c r="HP151" t="s">
        <v>3</v>
      </c>
      <c r="HQ151" t="s">
        <v>3</v>
      </c>
      <c r="IK151">
        <v>0</v>
      </c>
    </row>
    <row r="152" spans="1:255" x14ac:dyDescent="0.2">
      <c r="A152" s="2">
        <v>17</v>
      </c>
      <c r="B152" s="2">
        <v>1</v>
      </c>
      <c r="C152" s="2">
        <f>ROW(SmtRes!A359)</f>
        <v>359</v>
      </c>
      <c r="D152" s="2">
        <f>ROW(EtalonRes!A361)</f>
        <v>361</v>
      </c>
      <c r="E152" s="2" t="s">
        <v>319</v>
      </c>
      <c r="F152" s="2" t="s">
        <v>320</v>
      </c>
      <c r="G152" s="2" t="s">
        <v>321</v>
      </c>
      <c r="H152" s="2" t="s">
        <v>308</v>
      </c>
      <c r="I152" s="2">
        <f>ROUND(22.6/100,9)</f>
        <v>0.22600000000000001</v>
      </c>
      <c r="J152" s="2">
        <v>0</v>
      </c>
      <c r="K152" s="2">
        <f>ROUND(22.6/100,9)</f>
        <v>0.22600000000000001</v>
      </c>
      <c r="L152" s="2"/>
      <c r="M152" s="2"/>
      <c r="N152" s="2"/>
      <c r="O152" s="2">
        <f t="shared" ref="O152:O169" si="198">ROUND(CP152,2)</f>
        <v>69.11</v>
      </c>
      <c r="P152" s="2">
        <f t="shared" ref="P152:P169" si="199">ROUND((ROUND((AC152*AW152*I152),2)*BC152),2)</f>
        <v>7.0000000000000007E-2</v>
      </c>
      <c r="Q152" s="2">
        <f>(ROUND((ROUND(((((ET152*1.25)*5))*AV152*I152),2)*BB152),2)+ROUND((ROUND(((AE152-(((EU152*1.25)*5)))*AV152*I152),2)*BS152),2))</f>
        <v>11.77</v>
      </c>
      <c r="R152" s="2">
        <f t="shared" ref="R152:R169" si="200">ROUND((ROUND((AE152*AV152*I152),2)*BS152),2)</f>
        <v>2.0299999999999998</v>
      </c>
      <c r="S152" s="2">
        <f t="shared" ref="S152:S169" si="201">ROUND((ROUND((AF152*AV152*I152),2)*BA152),2)</f>
        <v>57.27</v>
      </c>
      <c r="T152" s="2">
        <f t="shared" ref="T152:T169" si="202">ROUND(CU152*I152,2)</f>
        <v>0</v>
      </c>
      <c r="U152" s="2">
        <f t="shared" ref="U152:U169" si="203">CV152*I152</f>
        <v>4.4702799999999998</v>
      </c>
      <c r="V152" s="2">
        <f t="shared" ref="V152:V169" si="204">CW152*I152</f>
        <v>0</v>
      </c>
      <c r="W152" s="2">
        <f t="shared" ref="W152:W169" si="205">ROUND(CX152*I152,2)</f>
        <v>0</v>
      </c>
      <c r="X152" s="2">
        <f t="shared" ref="X152:X169" si="206">ROUND(CY152,2)</f>
        <v>59.56</v>
      </c>
      <c r="Y152" s="2">
        <f t="shared" ref="Y152:Y169" si="207">ROUND(CZ152,2)</f>
        <v>40.090000000000003</v>
      </c>
      <c r="Z152" s="2"/>
      <c r="AA152" s="2">
        <v>65425122</v>
      </c>
      <c r="AB152" s="2">
        <f t="shared" ref="AB152:AB169" si="208">ROUND((AC152+AD152+AF152),6)</f>
        <v>305.755</v>
      </c>
      <c r="AC152" s="2">
        <f t="shared" ref="AC152:AC169" si="209">ROUND((ES152),6)</f>
        <v>0.28999999999999998</v>
      </c>
      <c r="AD152" s="2">
        <f>ROUND((((((ET152*1.25)*5))-(((EU152*1.25)*5)))+AE152),6)</f>
        <v>52.0625</v>
      </c>
      <c r="AE152" s="2">
        <f>ROUND((((EU152*1.25)*5)),6)</f>
        <v>9</v>
      </c>
      <c r="AF152" s="2">
        <f>ROUND((((EV152*1.15)*5)),6)</f>
        <v>253.4025</v>
      </c>
      <c r="AG152" s="2">
        <f t="shared" ref="AG152:AG169" si="210">ROUND((AP152),6)</f>
        <v>0</v>
      </c>
      <c r="AH152" s="2">
        <f>(((EW152*1.15)*5))</f>
        <v>19.779999999999998</v>
      </c>
      <c r="AI152" s="2">
        <f>(((EX152*1.25)*5))</f>
        <v>0</v>
      </c>
      <c r="AJ152" s="2">
        <f t="shared" ref="AJ152:AJ169" si="211">(AS152)</f>
        <v>0</v>
      </c>
      <c r="AK152" s="2">
        <v>52.69</v>
      </c>
      <c r="AL152" s="2">
        <v>0.28999999999999998</v>
      </c>
      <c r="AM152" s="2">
        <v>8.33</v>
      </c>
      <c r="AN152" s="2">
        <v>1.44</v>
      </c>
      <c r="AO152" s="2">
        <v>44.07</v>
      </c>
      <c r="AP152" s="2">
        <v>0</v>
      </c>
      <c r="AQ152" s="2">
        <v>3.44</v>
      </c>
      <c r="AR152" s="2">
        <v>0</v>
      </c>
      <c r="AS152" s="2">
        <v>0</v>
      </c>
      <c r="AT152" s="2">
        <v>104</v>
      </c>
      <c r="AU152" s="2">
        <v>70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</v>
      </c>
      <c r="BE152" s="2" t="s">
        <v>3</v>
      </c>
      <c r="BF152" s="2" t="s">
        <v>3</v>
      </c>
      <c r="BG152" s="2" t="s">
        <v>3</v>
      </c>
      <c r="BH152" s="2">
        <v>0</v>
      </c>
      <c r="BI152" s="2">
        <v>1</v>
      </c>
      <c r="BJ152" s="2" t="s">
        <v>322</v>
      </c>
      <c r="BK152" s="2"/>
      <c r="BL152" s="2"/>
      <c r="BM152" s="2">
        <v>1365</v>
      </c>
      <c r="BN152" s="2">
        <v>0</v>
      </c>
      <c r="BO152" s="2" t="s">
        <v>3</v>
      </c>
      <c r="BP152" s="2">
        <v>0</v>
      </c>
      <c r="BQ152" s="2">
        <v>30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</v>
      </c>
      <c r="BZ152" s="2">
        <v>104</v>
      </c>
      <c r="CA152" s="2">
        <v>70</v>
      </c>
      <c r="CB152" s="2" t="s">
        <v>3</v>
      </c>
      <c r="CC152" s="2"/>
      <c r="CD152" s="2"/>
      <c r="CE152" s="2">
        <v>30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85</v>
      </c>
      <c r="CO152" s="2">
        <v>0</v>
      </c>
      <c r="CP152" s="2">
        <f t="shared" ref="CP152:CP169" si="212">(P152+Q152+S152)</f>
        <v>69.11</v>
      </c>
      <c r="CQ152" s="2">
        <f t="shared" ref="CQ152:CQ169" si="213">ROUND((ROUND((AC152*AW152*1),2)*BC152),2)</f>
        <v>0.28999999999999998</v>
      </c>
      <c r="CR152" s="2">
        <f>(ROUND((ROUND(((((ET152*1.25)*5))*AV152*1),2)*BB152),2)+ROUND((ROUND(((AE152-(((EU152*1.25)*5)))*AV152*1),2)*BS152),2))</f>
        <v>52.06</v>
      </c>
      <c r="CS152" s="2">
        <f t="shared" ref="CS152:CS169" si="214">ROUND((ROUND((AE152*AV152*1),2)*BS152),2)</f>
        <v>9</v>
      </c>
      <c r="CT152" s="2">
        <f t="shared" ref="CT152:CT169" si="215">ROUND((ROUND((AF152*AV152*1),2)*BA152),2)</f>
        <v>253.4</v>
      </c>
      <c r="CU152" s="2">
        <f t="shared" ref="CU152:CU169" si="216">AG152</f>
        <v>0</v>
      </c>
      <c r="CV152" s="2">
        <f t="shared" ref="CV152:CV169" si="217">(AH152*AV152)</f>
        <v>19.779999999999998</v>
      </c>
      <c r="CW152" s="2">
        <f t="shared" ref="CW152:CW169" si="218">AI152</f>
        <v>0</v>
      </c>
      <c r="CX152" s="2">
        <f t="shared" ref="CX152:CX169" si="219">AJ152</f>
        <v>0</v>
      </c>
      <c r="CY152" s="2">
        <f>((S152*BZ152)/100)</f>
        <v>59.5608</v>
      </c>
      <c r="CZ152" s="2">
        <f>((S152*CA152)/100)</f>
        <v>40.088999999999999</v>
      </c>
      <c r="DA152" s="2"/>
      <c r="DB152" s="2"/>
      <c r="DC152" s="2" t="s">
        <v>3</v>
      </c>
      <c r="DD152" s="2" t="s">
        <v>3</v>
      </c>
      <c r="DE152" s="2" t="s">
        <v>323</v>
      </c>
      <c r="DF152" s="2" t="s">
        <v>323</v>
      </c>
      <c r="DG152" s="2" t="s">
        <v>324</v>
      </c>
      <c r="DH152" s="2" t="s">
        <v>3</v>
      </c>
      <c r="DI152" s="2" t="s">
        <v>324</v>
      </c>
      <c r="DJ152" s="2" t="s">
        <v>323</v>
      </c>
      <c r="DK152" s="2" t="s">
        <v>3</v>
      </c>
      <c r="DL152" s="2" t="s">
        <v>3</v>
      </c>
      <c r="DM152" s="2" t="s">
        <v>3</v>
      </c>
      <c r="DN152" s="2">
        <v>0</v>
      </c>
      <c r="DO152" s="2">
        <v>0</v>
      </c>
      <c r="DP152" s="2">
        <v>1.0469999999999999</v>
      </c>
      <c r="DQ152" s="2">
        <v>1</v>
      </c>
      <c r="DR152" s="2"/>
      <c r="DS152" s="2"/>
      <c r="DT152" s="2"/>
      <c r="DU152" s="2">
        <v>1013</v>
      </c>
      <c r="DV152" s="2" t="s">
        <v>308</v>
      </c>
      <c r="DW152" s="2" t="s">
        <v>308</v>
      </c>
      <c r="DX152" s="2">
        <v>1</v>
      </c>
      <c r="DY152" s="2"/>
      <c r="DZ152" s="2" t="s">
        <v>3</v>
      </c>
      <c r="EA152" s="2" t="s">
        <v>3</v>
      </c>
      <c r="EB152" s="2" t="s">
        <v>3</v>
      </c>
      <c r="EC152" s="2" t="s">
        <v>3</v>
      </c>
      <c r="ED152" s="2"/>
      <c r="EE152" s="2">
        <v>65097252</v>
      </c>
      <c r="EF152" s="2">
        <v>30</v>
      </c>
      <c r="EG152" s="2" t="s">
        <v>18</v>
      </c>
      <c r="EH152" s="2">
        <v>0</v>
      </c>
      <c r="EI152" s="2" t="s">
        <v>3</v>
      </c>
      <c r="EJ152" s="2">
        <v>1</v>
      </c>
      <c r="EK152" s="2">
        <v>1365</v>
      </c>
      <c r="EL152" s="2" t="s">
        <v>310</v>
      </c>
      <c r="EM152" s="2" t="s">
        <v>311</v>
      </c>
      <c r="EN152" s="2"/>
      <c r="EO152" s="2" t="s">
        <v>86</v>
      </c>
      <c r="EP152" s="2"/>
      <c r="EQ152" s="2">
        <v>0</v>
      </c>
      <c r="ER152" s="2">
        <v>52.69</v>
      </c>
      <c r="ES152" s="2">
        <v>0.28999999999999998</v>
      </c>
      <c r="ET152" s="2">
        <v>8.33</v>
      </c>
      <c r="EU152" s="2">
        <v>1.44</v>
      </c>
      <c r="EV152" s="2">
        <v>44.07</v>
      </c>
      <c r="EW152" s="2">
        <v>3.44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ref="FR152:FR169" si="220">ROUND(IF(AND(BH152=3,BI152=3),P152,0),2)</f>
        <v>0</v>
      </c>
      <c r="FS152" s="2">
        <v>0</v>
      </c>
      <c r="FT152" s="2"/>
      <c r="FU152" s="2"/>
      <c r="FV152" s="2"/>
      <c r="FW152" s="2"/>
      <c r="FX152" s="2">
        <v>104</v>
      </c>
      <c r="FY152" s="2">
        <v>70</v>
      </c>
      <c r="FZ152" s="2"/>
      <c r="GA152" s="2" t="s">
        <v>3</v>
      </c>
      <c r="GB152" s="2"/>
      <c r="GC152" s="2"/>
      <c r="GD152" s="2">
        <v>0</v>
      </c>
      <c r="GE152" s="2"/>
      <c r="GF152" s="2">
        <v>1332344595</v>
      </c>
      <c r="GG152" s="2">
        <v>2</v>
      </c>
      <c r="GH152" s="2">
        <v>1</v>
      </c>
      <c r="GI152" s="2">
        <v>-2</v>
      </c>
      <c r="GJ152" s="2">
        <v>0</v>
      </c>
      <c r="GK152" s="2">
        <f>ROUND(R152*(R12)/100,2)</f>
        <v>3.39</v>
      </c>
      <c r="GL152" s="2">
        <f t="shared" ref="GL152:GL169" si="221">ROUND(IF(AND(BH152=3,BI152=3,FS152&lt;&gt;0),P152,0),2)</f>
        <v>0</v>
      </c>
      <c r="GM152" s="2">
        <f t="shared" si="192"/>
        <v>172.15</v>
      </c>
      <c r="GN152" s="2">
        <f t="shared" si="193"/>
        <v>172.15</v>
      </c>
      <c r="GO152" s="2">
        <f t="shared" si="194"/>
        <v>0</v>
      </c>
      <c r="GP152" s="2">
        <f t="shared" si="195"/>
        <v>0</v>
      </c>
      <c r="GQ152" s="2"/>
      <c r="GR152" s="2">
        <v>0</v>
      </c>
      <c r="GS152" s="2">
        <v>3</v>
      </c>
      <c r="GT152" s="2">
        <v>0</v>
      </c>
      <c r="GU152" s="2" t="s">
        <v>3</v>
      </c>
      <c r="GV152" s="2">
        <f t="shared" ref="GV152:GV169" si="222">ROUND((GT152),6)</f>
        <v>0</v>
      </c>
      <c r="GW152" s="2">
        <v>1</v>
      </c>
      <c r="GX152" s="2">
        <f t="shared" ref="GX152:GX169" si="223">ROUND(HC152*I152,2)</f>
        <v>0</v>
      </c>
      <c r="GY152" s="2"/>
      <c r="GZ152" s="2"/>
      <c r="HA152" s="2">
        <v>0</v>
      </c>
      <c r="HB152" s="2">
        <v>0</v>
      </c>
      <c r="HC152" s="2">
        <f t="shared" ref="HC152:HC169" si="224">GV152*GW152</f>
        <v>0</v>
      </c>
      <c r="HD152" s="2"/>
      <c r="HE152" s="2" t="s">
        <v>3</v>
      </c>
      <c r="HF152" s="2" t="s">
        <v>3</v>
      </c>
      <c r="HG152" s="2"/>
      <c r="HH152" s="2"/>
      <c r="HI152" s="2"/>
      <c r="HJ152" s="2"/>
      <c r="HK152" s="2"/>
      <c r="HL152" s="2"/>
      <c r="HM152" s="2" t="s">
        <v>3</v>
      </c>
      <c r="HN152" s="2" t="s">
        <v>3</v>
      </c>
      <c r="HO152" s="2" t="s">
        <v>3</v>
      </c>
      <c r="HP152" s="2" t="s">
        <v>3</v>
      </c>
      <c r="HQ152" s="2" t="s">
        <v>3</v>
      </c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C153">
        <f>ROW(SmtRes!A364)</f>
        <v>364</v>
      </c>
      <c r="D153">
        <f>ROW(EtalonRes!A366)</f>
        <v>366</v>
      </c>
      <c r="E153" t="s">
        <v>319</v>
      </c>
      <c r="F153" t="s">
        <v>320</v>
      </c>
      <c r="G153" t="s">
        <v>321</v>
      </c>
      <c r="H153" t="s">
        <v>308</v>
      </c>
      <c r="I153">
        <f>ROUND(22.6/100,9)</f>
        <v>0.22600000000000001</v>
      </c>
      <c r="J153">
        <v>0</v>
      </c>
      <c r="K153">
        <f>ROUND(22.6/100,9)</f>
        <v>0.22600000000000001</v>
      </c>
      <c r="O153">
        <f t="shared" si="198"/>
        <v>1872.26</v>
      </c>
      <c r="P153">
        <f t="shared" si="199"/>
        <v>0.41</v>
      </c>
      <c r="Q153">
        <f>(ROUND((ROUND(((((ET153*1.25)*5))*AV153*I153),2)*BB153),2)+ROUND((ROUND(((AE153-(((EU153*1.25)*5)))*AV153*I153),2)*BS153),2))</f>
        <v>131.21</v>
      </c>
      <c r="R153">
        <f t="shared" si="200"/>
        <v>61.83</v>
      </c>
      <c r="S153">
        <f t="shared" si="201"/>
        <v>1740.64</v>
      </c>
      <c r="T153">
        <f t="shared" si="202"/>
        <v>0</v>
      </c>
      <c r="U153">
        <f t="shared" si="203"/>
        <v>4.680383159999999</v>
      </c>
      <c r="V153">
        <f t="shared" si="204"/>
        <v>0</v>
      </c>
      <c r="W153">
        <f t="shared" si="205"/>
        <v>0</v>
      </c>
      <c r="X153">
        <f t="shared" si="206"/>
        <v>1514.36</v>
      </c>
      <c r="Y153">
        <f t="shared" si="207"/>
        <v>713.66</v>
      </c>
      <c r="AA153">
        <v>65425120</v>
      </c>
      <c r="AB153">
        <f t="shared" si="208"/>
        <v>305.755</v>
      </c>
      <c r="AC153">
        <f t="shared" si="209"/>
        <v>0.28999999999999998</v>
      </c>
      <c r="AD153">
        <f>ROUND((((((ET153*1.25)*5))-(((EU153*1.25)*5)))+AE153),6)</f>
        <v>52.0625</v>
      </c>
      <c r="AE153">
        <f>ROUND((((EU153*1.25)*5)),6)</f>
        <v>9</v>
      </c>
      <c r="AF153">
        <f>ROUND((((EV153*1.15)*5)),6)</f>
        <v>253.4025</v>
      </c>
      <c r="AG153">
        <f t="shared" si="210"/>
        <v>0</v>
      </c>
      <c r="AH153">
        <f>(((EW153*1.15)*5))</f>
        <v>19.779999999999998</v>
      </c>
      <c r="AI153">
        <f>(((EX153*1.25)*5))</f>
        <v>0</v>
      </c>
      <c r="AJ153">
        <f t="shared" si="211"/>
        <v>0</v>
      </c>
      <c r="AK153">
        <v>52.69</v>
      </c>
      <c r="AL153">
        <v>0.28999999999999998</v>
      </c>
      <c r="AM153">
        <v>8.33</v>
      </c>
      <c r="AN153">
        <v>1.44</v>
      </c>
      <c r="AO153">
        <v>44.07</v>
      </c>
      <c r="AP153">
        <v>0</v>
      </c>
      <c r="AQ153">
        <v>3.44</v>
      </c>
      <c r="AR153">
        <v>0</v>
      </c>
      <c r="AS153">
        <v>0</v>
      </c>
      <c r="AT153">
        <v>87</v>
      </c>
      <c r="AU153">
        <v>41</v>
      </c>
      <c r="AV153">
        <v>1.0469999999999999</v>
      </c>
      <c r="AW153">
        <v>1</v>
      </c>
      <c r="AZ153">
        <v>1</v>
      </c>
      <c r="BA153">
        <v>29.03</v>
      </c>
      <c r="BB153">
        <v>10.65</v>
      </c>
      <c r="BC153">
        <v>5.9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322</v>
      </c>
      <c r="BM153">
        <v>1365</v>
      </c>
      <c r="BN153">
        <v>0</v>
      </c>
      <c r="BO153" t="s">
        <v>320</v>
      </c>
      <c r="BP153">
        <v>1</v>
      </c>
      <c r="BQ153">
        <v>30</v>
      </c>
      <c r="BR153">
        <v>0</v>
      </c>
      <c r="BS153">
        <v>29.03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87</v>
      </c>
      <c r="CA153">
        <v>41</v>
      </c>
      <c r="CB153" t="s">
        <v>3</v>
      </c>
      <c r="CE153">
        <v>30</v>
      </c>
      <c r="CF153">
        <v>0</v>
      </c>
      <c r="CG153">
        <v>0</v>
      </c>
      <c r="CM153">
        <v>0</v>
      </c>
      <c r="CN153" t="s">
        <v>85</v>
      </c>
      <c r="CO153">
        <v>0</v>
      </c>
      <c r="CP153">
        <f t="shared" si="212"/>
        <v>1872.2600000000002</v>
      </c>
      <c r="CQ153">
        <f t="shared" si="213"/>
        <v>1.71</v>
      </c>
      <c r="CR153">
        <f>(ROUND((ROUND(((((ET153*1.25)*5))*AV153*1),2)*BB153),2)+ROUND((ROUND(((AE153-(((EU153*1.25)*5)))*AV153*1),2)*BS153),2))</f>
        <v>580.53</v>
      </c>
      <c r="CS153">
        <f t="shared" si="214"/>
        <v>273.45999999999998</v>
      </c>
      <c r="CT153">
        <f t="shared" si="215"/>
        <v>7701.95</v>
      </c>
      <c r="CU153">
        <f t="shared" si="216"/>
        <v>0</v>
      </c>
      <c r="CV153">
        <f t="shared" si="217"/>
        <v>20.709659999999996</v>
      </c>
      <c r="CW153">
        <f t="shared" si="218"/>
        <v>0</v>
      </c>
      <c r="CX153">
        <f t="shared" si="219"/>
        <v>0</v>
      </c>
      <c r="CY153">
        <f>S153*(BZ153/100)</f>
        <v>1514.3568</v>
      </c>
      <c r="CZ153">
        <f>S153*(CA153/100)</f>
        <v>713.66240000000005</v>
      </c>
      <c r="DC153" t="s">
        <v>3</v>
      </c>
      <c r="DD153" t="s">
        <v>3</v>
      </c>
      <c r="DE153" t="s">
        <v>323</v>
      </c>
      <c r="DF153" t="s">
        <v>323</v>
      </c>
      <c r="DG153" t="s">
        <v>324</v>
      </c>
      <c r="DH153" t="s">
        <v>3</v>
      </c>
      <c r="DI153" t="s">
        <v>324</v>
      </c>
      <c r="DJ153" t="s">
        <v>323</v>
      </c>
      <c r="DK153" t="s">
        <v>3</v>
      </c>
      <c r="DL153" t="s">
        <v>3</v>
      </c>
      <c r="DM153" t="s">
        <v>3</v>
      </c>
      <c r="DN153">
        <v>104</v>
      </c>
      <c r="DO153">
        <v>70</v>
      </c>
      <c r="DP153">
        <v>1.0469999999999999</v>
      </c>
      <c r="DQ153">
        <v>1</v>
      </c>
      <c r="DU153">
        <v>1013</v>
      </c>
      <c r="DV153" t="s">
        <v>308</v>
      </c>
      <c r="DW153" t="s">
        <v>308</v>
      </c>
      <c r="DX153">
        <v>1</v>
      </c>
      <c r="DZ153" t="s">
        <v>3</v>
      </c>
      <c r="EA153" t="s">
        <v>3</v>
      </c>
      <c r="EB153" t="s">
        <v>3</v>
      </c>
      <c r="EC153" t="s">
        <v>3</v>
      </c>
      <c r="EE153">
        <v>65097252</v>
      </c>
      <c r="EF153">
        <v>30</v>
      </c>
      <c r="EG153" t="s">
        <v>18</v>
      </c>
      <c r="EH153">
        <v>0</v>
      </c>
      <c r="EI153" t="s">
        <v>3</v>
      </c>
      <c r="EJ153">
        <v>1</v>
      </c>
      <c r="EK153">
        <v>1365</v>
      </c>
      <c r="EL153" t="s">
        <v>310</v>
      </c>
      <c r="EM153" t="s">
        <v>311</v>
      </c>
      <c r="EO153" t="s">
        <v>86</v>
      </c>
      <c r="EQ153">
        <v>0</v>
      </c>
      <c r="ER153">
        <v>52.69</v>
      </c>
      <c r="ES153">
        <v>0.28999999999999998</v>
      </c>
      <c r="ET153">
        <v>8.33</v>
      </c>
      <c r="EU153">
        <v>1.44</v>
      </c>
      <c r="EV153">
        <v>44.07</v>
      </c>
      <c r="EW153">
        <v>3.44</v>
      </c>
      <c r="EX153">
        <v>0</v>
      </c>
      <c r="EY153">
        <v>0</v>
      </c>
      <c r="FQ153">
        <v>0</v>
      </c>
      <c r="FR153">
        <f t="shared" si="220"/>
        <v>0</v>
      </c>
      <c r="FS153">
        <v>0</v>
      </c>
      <c r="FX153">
        <v>104</v>
      </c>
      <c r="FY153">
        <v>70</v>
      </c>
      <c r="GA153" t="s">
        <v>3</v>
      </c>
      <c r="GD153">
        <v>0</v>
      </c>
      <c r="GF153">
        <v>1332344595</v>
      </c>
      <c r="GG153">
        <v>2</v>
      </c>
      <c r="GH153">
        <v>1</v>
      </c>
      <c r="GI153">
        <v>2</v>
      </c>
      <c r="GJ153">
        <v>0</v>
      </c>
      <c r="GK153">
        <f>ROUND(R153*(S12)/100,2)</f>
        <v>98.93</v>
      </c>
      <c r="GL153">
        <f t="shared" si="221"/>
        <v>0</v>
      </c>
      <c r="GM153">
        <f t="shared" si="192"/>
        <v>4199.21</v>
      </c>
      <c r="GN153">
        <f t="shared" si="193"/>
        <v>4199.21</v>
      </c>
      <c r="GO153">
        <f t="shared" si="194"/>
        <v>0</v>
      </c>
      <c r="GP153">
        <f t="shared" si="195"/>
        <v>0</v>
      </c>
      <c r="GR153">
        <v>0</v>
      </c>
      <c r="GS153">
        <v>3</v>
      </c>
      <c r="GT153">
        <v>0</v>
      </c>
      <c r="GU153" t="s">
        <v>3</v>
      </c>
      <c r="GV153">
        <f t="shared" si="222"/>
        <v>0</v>
      </c>
      <c r="GW153">
        <v>1</v>
      </c>
      <c r="GX153">
        <f t="shared" si="223"/>
        <v>0</v>
      </c>
      <c r="HA153">
        <v>0</v>
      </c>
      <c r="HB153">
        <v>0</v>
      </c>
      <c r="HC153">
        <f t="shared" si="224"/>
        <v>0</v>
      </c>
      <c r="HE153" t="s">
        <v>3</v>
      </c>
      <c r="HF153" t="s">
        <v>3</v>
      </c>
      <c r="HM153" t="s">
        <v>3</v>
      </c>
      <c r="HN153" t="s">
        <v>3</v>
      </c>
      <c r="HO153" t="s">
        <v>3</v>
      </c>
      <c r="HP153" t="s">
        <v>3</v>
      </c>
      <c r="HQ153" t="s">
        <v>3</v>
      </c>
      <c r="IK153">
        <v>0</v>
      </c>
    </row>
    <row r="154" spans="1:255" x14ac:dyDescent="0.2">
      <c r="A154" s="2">
        <v>18</v>
      </c>
      <c r="B154" s="2">
        <v>1</v>
      </c>
      <c r="C154" s="2">
        <v>359</v>
      </c>
      <c r="D154" s="2"/>
      <c r="E154" s="2" t="s">
        <v>325</v>
      </c>
      <c r="F154" s="2" t="s">
        <v>317</v>
      </c>
      <c r="G154" s="2" t="s">
        <v>626</v>
      </c>
      <c r="H154" s="2" t="s">
        <v>32</v>
      </c>
      <c r="I154" s="2">
        <f>I152*J154</f>
        <v>0.18984000000000001</v>
      </c>
      <c r="J154" s="2">
        <v>0.84</v>
      </c>
      <c r="K154" s="2">
        <v>0.16800000000000001</v>
      </c>
      <c r="L154" s="2"/>
      <c r="M154" s="2"/>
      <c r="N154" s="2"/>
      <c r="O154" s="2">
        <f t="shared" si="198"/>
        <v>3169.98</v>
      </c>
      <c r="P154" s="2">
        <f t="shared" si="199"/>
        <v>3169.98</v>
      </c>
      <c r="Q154" s="2">
        <f>(ROUND((ROUND(((ET154)*AV154*I154),2)*BB154),2)+ROUND((ROUND(((AE154-(EU154))*AV154*I154),2)*BS154),2))</f>
        <v>0</v>
      </c>
      <c r="R154" s="2">
        <f t="shared" si="200"/>
        <v>0</v>
      </c>
      <c r="S154" s="2">
        <f t="shared" si="201"/>
        <v>0</v>
      </c>
      <c r="T154" s="2">
        <f t="shared" si="202"/>
        <v>0</v>
      </c>
      <c r="U154" s="2">
        <f t="shared" si="203"/>
        <v>0</v>
      </c>
      <c r="V154" s="2">
        <f t="shared" si="204"/>
        <v>0</v>
      </c>
      <c r="W154" s="2">
        <f t="shared" si="205"/>
        <v>0</v>
      </c>
      <c r="X154" s="2">
        <f t="shared" si="206"/>
        <v>0</v>
      </c>
      <c r="Y154" s="2">
        <f t="shared" si="207"/>
        <v>0</v>
      </c>
      <c r="Z154" s="2"/>
      <c r="AA154" s="2">
        <v>65425122</v>
      </c>
      <c r="AB154" s="2">
        <f t="shared" si="208"/>
        <v>16698.189999999999</v>
      </c>
      <c r="AC154" s="2">
        <f t="shared" si="209"/>
        <v>16698.189999999999</v>
      </c>
      <c r="AD154" s="2">
        <f>ROUND((((ET154)-(EU154))+AE154),6)</f>
        <v>0</v>
      </c>
      <c r="AE154" s="2">
        <f>ROUND((EU154),6)</f>
        <v>0</v>
      </c>
      <c r="AF154" s="2">
        <f>ROUND((EV154),6)</f>
        <v>0</v>
      </c>
      <c r="AG154" s="2">
        <f t="shared" si="210"/>
        <v>0</v>
      </c>
      <c r="AH154" s="2">
        <f>(EW154)</f>
        <v>0</v>
      </c>
      <c r="AI154" s="2">
        <f>(EX154)</f>
        <v>0</v>
      </c>
      <c r="AJ154" s="2">
        <f t="shared" si="211"/>
        <v>0</v>
      </c>
      <c r="AK154" s="2">
        <v>16698.189999999999</v>
      </c>
      <c r="AL154" s="2">
        <v>16698.189999999999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104</v>
      </c>
      <c r="AU154" s="2">
        <v>70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3</v>
      </c>
      <c r="BE154" s="2" t="s">
        <v>3</v>
      </c>
      <c r="BF154" s="2" t="s">
        <v>3</v>
      </c>
      <c r="BG154" s="2" t="s">
        <v>3</v>
      </c>
      <c r="BH154" s="2">
        <v>3</v>
      </c>
      <c r="BI154" s="2">
        <v>1</v>
      </c>
      <c r="BJ154" s="2" t="s">
        <v>318</v>
      </c>
      <c r="BK154" s="2"/>
      <c r="BL154" s="2"/>
      <c r="BM154" s="2">
        <v>1365</v>
      </c>
      <c r="BN154" s="2">
        <v>0</v>
      </c>
      <c r="BO154" s="2" t="s">
        <v>3</v>
      </c>
      <c r="BP154" s="2">
        <v>0</v>
      </c>
      <c r="BQ154" s="2">
        <v>30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</v>
      </c>
      <c r="BZ154" s="2">
        <v>104</v>
      </c>
      <c r="CA154" s="2">
        <v>70</v>
      </c>
      <c r="CB154" s="2" t="s">
        <v>3</v>
      </c>
      <c r="CC154" s="2"/>
      <c r="CD154" s="2"/>
      <c r="CE154" s="2">
        <v>30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85</v>
      </c>
      <c r="CO154" s="2">
        <v>0</v>
      </c>
      <c r="CP154" s="2">
        <f t="shared" si="212"/>
        <v>3169.98</v>
      </c>
      <c r="CQ154" s="2">
        <f t="shared" si="213"/>
        <v>16698.189999999999</v>
      </c>
      <c r="CR154" s="2">
        <f>(ROUND((ROUND(((ET154)*AV154*1),2)*BB154),2)+ROUND((ROUND(((AE154-(EU154))*AV154*1),2)*BS154),2))</f>
        <v>0</v>
      </c>
      <c r="CS154" s="2">
        <f t="shared" si="214"/>
        <v>0</v>
      </c>
      <c r="CT154" s="2">
        <f t="shared" si="215"/>
        <v>0</v>
      </c>
      <c r="CU154" s="2">
        <f t="shared" si="216"/>
        <v>0</v>
      </c>
      <c r="CV154" s="2">
        <f t="shared" si="217"/>
        <v>0</v>
      </c>
      <c r="CW154" s="2">
        <f t="shared" si="218"/>
        <v>0</v>
      </c>
      <c r="CX154" s="2">
        <f t="shared" si="219"/>
        <v>0</v>
      </c>
      <c r="CY154" s="2">
        <f>((S154*BZ154)/100)</f>
        <v>0</v>
      </c>
      <c r="CZ154" s="2">
        <f>((S154*CA154)/100)</f>
        <v>0</v>
      </c>
      <c r="DA154" s="2"/>
      <c r="DB154" s="2"/>
      <c r="DC154" s="2" t="s">
        <v>3</v>
      </c>
      <c r="DD154" s="2" t="s">
        <v>3</v>
      </c>
      <c r="DE154" s="2" t="s">
        <v>3</v>
      </c>
      <c r="DF154" s="2" t="s">
        <v>3</v>
      </c>
      <c r="DG154" s="2" t="s">
        <v>3</v>
      </c>
      <c r="DH154" s="2" t="s">
        <v>3</v>
      </c>
      <c r="DI154" s="2" t="s">
        <v>3</v>
      </c>
      <c r="DJ154" s="2" t="s">
        <v>3</v>
      </c>
      <c r="DK154" s="2" t="s">
        <v>3</v>
      </c>
      <c r="DL154" s="2" t="s">
        <v>3</v>
      </c>
      <c r="DM154" s="2" t="s">
        <v>3</v>
      </c>
      <c r="DN154" s="2">
        <v>0</v>
      </c>
      <c r="DO154" s="2">
        <v>0</v>
      </c>
      <c r="DP154" s="2">
        <v>1.0469999999999999</v>
      </c>
      <c r="DQ154" s="2">
        <v>1</v>
      </c>
      <c r="DR154" s="2"/>
      <c r="DS154" s="2"/>
      <c r="DT154" s="2"/>
      <c r="DU154" s="2">
        <v>1009</v>
      </c>
      <c r="DV154" s="2" t="s">
        <v>32</v>
      </c>
      <c r="DW154" s="2" t="s">
        <v>32</v>
      </c>
      <c r="DX154" s="2">
        <v>1000</v>
      </c>
      <c r="DY154" s="2"/>
      <c r="DZ154" s="2" t="s">
        <v>3</v>
      </c>
      <c r="EA154" s="2" t="s">
        <v>3</v>
      </c>
      <c r="EB154" s="2" t="s">
        <v>3</v>
      </c>
      <c r="EC154" s="2" t="s">
        <v>3</v>
      </c>
      <c r="ED154" s="2"/>
      <c r="EE154" s="2">
        <v>65097252</v>
      </c>
      <c r="EF154" s="2">
        <v>30</v>
      </c>
      <c r="EG154" s="2" t="s">
        <v>18</v>
      </c>
      <c r="EH154" s="2">
        <v>0</v>
      </c>
      <c r="EI154" s="2" t="s">
        <v>3</v>
      </c>
      <c r="EJ154" s="2">
        <v>1</v>
      </c>
      <c r="EK154" s="2">
        <v>1365</v>
      </c>
      <c r="EL154" s="2" t="s">
        <v>310</v>
      </c>
      <c r="EM154" s="2" t="s">
        <v>311</v>
      </c>
      <c r="EN154" s="2"/>
      <c r="EO154" s="2" t="s">
        <v>86</v>
      </c>
      <c r="EP154" s="2"/>
      <c r="EQ154" s="2">
        <v>0</v>
      </c>
      <c r="ER154" s="2">
        <v>16698.189999999999</v>
      </c>
      <c r="ES154" s="2">
        <v>16698.189999999999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220"/>
        <v>0</v>
      </c>
      <c r="FS154" s="2">
        <v>0</v>
      </c>
      <c r="FT154" s="2"/>
      <c r="FU154" s="2"/>
      <c r="FV154" s="2"/>
      <c r="FW154" s="2"/>
      <c r="FX154" s="2">
        <v>104</v>
      </c>
      <c r="FY154" s="2">
        <v>70</v>
      </c>
      <c r="FZ154" s="2"/>
      <c r="GA154" s="2" t="s">
        <v>3</v>
      </c>
      <c r="GB154" s="2"/>
      <c r="GC154" s="2"/>
      <c r="GD154" s="2">
        <v>0</v>
      </c>
      <c r="GE154" s="2"/>
      <c r="GF154" s="2">
        <v>966430169</v>
      </c>
      <c r="GG154" s="2">
        <v>2</v>
      </c>
      <c r="GH154" s="2">
        <v>1</v>
      </c>
      <c r="GI154" s="2">
        <v>-2</v>
      </c>
      <c r="GJ154" s="2">
        <v>0</v>
      </c>
      <c r="GK154" s="2">
        <f>ROUND(R154*(R12)/100,2)</f>
        <v>0</v>
      </c>
      <c r="GL154" s="2">
        <f t="shared" si="221"/>
        <v>0</v>
      </c>
      <c r="GM154" s="2">
        <f t="shared" si="192"/>
        <v>3169.98</v>
      </c>
      <c r="GN154" s="2">
        <f t="shared" si="193"/>
        <v>3169.98</v>
      </c>
      <c r="GO154" s="2">
        <f t="shared" si="194"/>
        <v>0</v>
      </c>
      <c r="GP154" s="2">
        <f t="shared" si="195"/>
        <v>0</v>
      </c>
      <c r="GQ154" s="2"/>
      <c r="GR154" s="2">
        <v>0</v>
      </c>
      <c r="GS154" s="2">
        <v>3</v>
      </c>
      <c r="GT154" s="2">
        <v>0</v>
      </c>
      <c r="GU154" s="2" t="s">
        <v>3</v>
      </c>
      <c r="GV154" s="2">
        <f t="shared" si="222"/>
        <v>0</v>
      </c>
      <c r="GW154" s="2">
        <v>1</v>
      </c>
      <c r="GX154" s="2">
        <f t="shared" si="223"/>
        <v>0</v>
      </c>
      <c r="GY154" s="2"/>
      <c r="GZ154" s="2"/>
      <c r="HA154" s="2">
        <v>0</v>
      </c>
      <c r="HB154" s="2">
        <v>0</v>
      </c>
      <c r="HC154" s="2">
        <f t="shared" si="224"/>
        <v>0</v>
      </c>
      <c r="HD154" s="2"/>
      <c r="HE154" s="2" t="s">
        <v>3</v>
      </c>
      <c r="HF154" s="2" t="s">
        <v>3</v>
      </c>
      <c r="HG154" s="2"/>
      <c r="HH154" s="2"/>
      <c r="HI154" s="2"/>
      <c r="HJ154" s="2"/>
      <c r="HK154" s="2"/>
      <c r="HL154" s="2"/>
      <c r="HM154" s="2" t="s">
        <v>326</v>
      </c>
      <c r="HN154" s="2" t="s">
        <v>3</v>
      </c>
      <c r="HO154" s="2" t="s">
        <v>3</v>
      </c>
      <c r="HP154" s="2" t="s">
        <v>3</v>
      </c>
      <c r="HQ154" s="2" t="s">
        <v>3</v>
      </c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18</v>
      </c>
      <c r="B155">
        <v>1</v>
      </c>
      <c r="C155">
        <v>364</v>
      </c>
      <c r="E155" t="s">
        <v>325</v>
      </c>
      <c r="F155" t="s">
        <v>317</v>
      </c>
      <c r="G155" t="s">
        <v>626</v>
      </c>
      <c r="H155" t="s">
        <v>32</v>
      </c>
      <c r="I155">
        <f>I153*J155</f>
        <v>0.18984000000000001</v>
      </c>
      <c r="J155">
        <v>0.84</v>
      </c>
      <c r="K155">
        <v>0.16800000000000001</v>
      </c>
      <c r="O155">
        <f t="shared" si="198"/>
        <v>12362.92</v>
      </c>
      <c r="P155">
        <f t="shared" si="199"/>
        <v>12362.92</v>
      </c>
      <c r="Q155">
        <f>(ROUND((ROUND(((ET155)*AV155*I155),2)*BB155),2)+ROUND((ROUND(((AE155-(EU155))*AV155*I155),2)*BS155),2))</f>
        <v>0</v>
      </c>
      <c r="R155">
        <f t="shared" si="200"/>
        <v>0</v>
      </c>
      <c r="S155">
        <f t="shared" si="201"/>
        <v>0</v>
      </c>
      <c r="T155">
        <f t="shared" si="202"/>
        <v>0</v>
      </c>
      <c r="U155">
        <f t="shared" si="203"/>
        <v>0</v>
      </c>
      <c r="V155">
        <f t="shared" si="204"/>
        <v>0</v>
      </c>
      <c r="W155">
        <f t="shared" si="205"/>
        <v>0</v>
      </c>
      <c r="X155">
        <f t="shared" si="206"/>
        <v>0</v>
      </c>
      <c r="Y155">
        <f t="shared" si="207"/>
        <v>0</v>
      </c>
      <c r="AA155">
        <v>65425120</v>
      </c>
      <c r="AB155">
        <f t="shared" si="208"/>
        <v>16698.189999999999</v>
      </c>
      <c r="AC155">
        <f t="shared" si="209"/>
        <v>16698.189999999999</v>
      </c>
      <c r="AD155">
        <f>ROUND((((ET155)-(EU155))+AE155),6)</f>
        <v>0</v>
      </c>
      <c r="AE155">
        <f>ROUND((EU155),6)</f>
        <v>0</v>
      </c>
      <c r="AF155">
        <f>ROUND((EV155),6)</f>
        <v>0</v>
      </c>
      <c r="AG155">
        <f t="shared" si="210"/>
        <v>0</v>
      </c>
      <c r="AH155">
        <f>(EW155)</f>
        <v>0</v>
      </c>
      <c r="AI155">
        <f>(EX155)</f>
        <v>0</v>
      </c>
      <c r="AJ155">
        <f t="shared" si="211"/>
        <v>0</v>
      </c>
      <c r="AK155">
        <v>16698.189999999999</v>
      </c>
      <c r="AL155">
        <v>16698.189999999999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3.9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318</v>
      </c>
      <c r="BM155">
        <v>1365</v>
      </c>
      <c r="BN155">
        <v>0</v>
      </c>
      <c r="BO155" t="s">
        <v>317</v>
      </c>
      <c r="BP155">
        <v>1</v>
      </c>
      <c r="BQ155">
        <v>30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B155" t="s">
        <v>3</v>
      </c>
      <c r="CE155">
        <v>30</v>
      </c>
      <c r="CF155">
        <v>0</v>
      </c>
      <c r="CG155">
        <v>0</v>
      </c>
      <c r="CM155">
        <v>0</v>
      </c>
      <c r="CN155" t="s">
        <v>85</v>
      </c>
      <c r="CO155">
        <v>0</v>
      </c>
      <c r="CP155">
        <f t="shared" si="212"/>
        <v>12362.92</v>
      </c>
      <c r="CQ155">
        <f t="shared" si="213"/>
        <v>65122.94</v>
      </c>
      <c r="CR155">
        <f>(ROUND((ROUND(((ET155)*AV155*1),2)*BB155),2)+ROUND((ROUND(((AE155-(EU155))*AV155*1),2)*BS155),2))</f>
        <v>0</v>
      </c>
      <c r="CS155">
        <f t="shared" si="214"/>
        <v>0</v>
      </c>
      <c r="CT155">
        <f t="shared" si="215"/>
        <v>0</v>
      </c>
      <c r="CU155">
        <f t="shared" si="216"/>
        <v>0</v>
      </c>
      <c r="CV155">
        <f t="shared" si="217"/>
        <v>0</v>
      </c>
      <c r="CW155">
        <f t="shared" si="218"/>
        <v>0</v>
      </c>
      <c r="CX155">
        <f t="shared" si="219"/>
        <v>0</v>
      </c>
      <c r="CY155">
        <f>S155*(BZ155/100)</f>
        <v>0</v>
      </c>
      <c r="CZ155">
        <f>S155*(CA155/100)</f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104</v>
      </c>
      <c r="DO155">
        <v>70</v>
      </c>
      <c r="DP155">
        <v>1.0469999999999999</v>
      </c>
      <c r="DQ155">
        <v>1</v>
      </c>
      <c r="DU155">
        <v>1009</v>
      </c>
      <c r="DV155" t="s">
        <v>32</v>
      </c>
      <c r="DW155" t="s">
        <v>32</v>
      </c>
      <c r="DX155">
        <v>1000</v>
      </c>
      <c r="DZ155" t="s">
        <v>3</v>
      </c>
      <c r="EA155" t="s">
        <v>3</v>
      </c>
      <c r="EB155" t="s">
        <v>3</v>
      </c>
      <c r="EC155" t="s">
        <v>3</v>
      </c>
      <c r="EE155">
        <v>65097252</v>
      </c>
      <c r="EF155">
        <v>30</v>
      </c>
      <c r="EG155" t="s">
        <v>18</v>
      </c>
      <c r="EH155">
        <v>0</v>
      </c>
      <c r="EI155" t="s">
        <v>3</v>
      </c>
      <c r="EJ155">
        <v>1</v>
      </c>
      <c r="EK155">
        <v>1365</v>
      </c>
      <c r="EL155" t="s">
        <v>310</v>
      </c>
      <c r="EM155" t="s">
        <v>311</v>
      </c>
      <c r="EO155" t="s">
        <v>86</v>
      </c>
      <c r="EQ155">
        <v>0</v>
      </c>
      <c r="ER155">
        <v>16698.189999999999</v>
      </c>
      <c r="ES155">
        <v>16698.189999999999</v>
      </c>
      <c r="ET155">
        <v>0</v>
      </c>
      <c r="EU155">
        <v>0</v>
      </c>
      <c r="EV155">
        <v>0</v>
      </c>
      <c r="EW155">
        <v>0</v>
      </c>
      <c r="EX155">
        <v>0</v>
      </c>
      <c r="FQ155">
        <v>0</v>
      </c>
      <c r="FR155">
        <f t="shared" si="220"/>
        <v>0</v>
      </c>
      <c r="FS155">
        <v>0</v>
      </c>
      <c r="FX155">
        <v>104</v>
      </c>
      <c r="FY155">
        <v>70</v>
      </c>
      <c r="GA155" t="s">
        <v>3</v>
      </c>
      <c r="GD155">
        <v>0</v>
      </c>
      <c r="GF155">
        <v>966430169</v>
      </c>
      <c r="GG155">
        <v>2</v>
      </c>
      <c r="GH155">
        <v>1</v>
      </c>
      <c r="GI155">
        <v>2</v>
      </c>
      <c r="GJ155">
        <v>0</v>
      </c>
      <c r="GK155">
        <f>ROUND(R155*(S12)/100,2)</f>
        <v>0</v>
      </c>
      <c r="GL155">
        <f t="shared" si="221"/>
        <v>0</v>
      </c>
      <c r="GM155">
        <f t="shared" si="192"/>
        <v>12362.92</v>
      </c>
      <c r="GN155">
        <f t="shared" si="193"/>
        <v>12362.92</v>
      </c>
      <c r="GO155">
        <f t="shared" si="194"/>
        <v>0</v>
      </c>
      <c r="GP155">
        <f t="shared" si="195"/>
        <v>0</v>
      </c>
      <c r="GR155">
        <v>0</v>
      </c>
      <c r="GS155">
        <v>3</v>
      </c>
      <c r="GT155">
        <v>0</v>
      </c>
      <c r="GU155" t="s">
        <v>3</v>
      </c>
      <c r="GV155">
        <f t="shared" si="222"/>
        <v>0</v>
      </c>
      <c r="GW155">
        <v>1</v>
      </c>
      <c r="GX155">
        <f t="shared" si="223"/>
        <v>0</v>
      </c>
      <c r="HA155">
        <v>0</v>
      </c>
      <c r="HB155">
        <v>0</v>
      </c>
      <c r="HC155">
        <f t="shared" si="224"/>
        <v>0</v>
      </c>
      <c r="HE155" t="s">
        <v>3</v>
      </c>
      <c r="HF155" t="s">
        <v>3</v>
      </c>
      <c r="HM155" t="s">
        <v>326</v>
      </c>
      <c r="HN155" t="s">
        <v>3</v>
      </c>
      <c r="HO155" t="s">
        <v>3</v>
      </c>
      <c r="HP155" t="s">
        <v>3</v>
      </c>
      <c r="HQ155" t="s">
        <v>3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ROW(SmtRes!A368)</f>
        <v>368</v>
      </c>
      <c r="D156" s="2">
        <f>ROW(EtalonRes!A370)</f>
        <v>370</v>
      </c>
      <c r="E156" s="2" t="s">
        <v>327</v>
      </c>
      <c r="F156" s="2" t="s">
        <v>328</v>
      </c>
      <c r="G156" s="2" t="s">
        <v>329</v>
      </c>
      <c r="H156" s="2" t="s">
        <v>308</v>
      </c>
      <c r="I156" s="2">
        <f>ROUND(22.6/100,9)</f>
        <v>0.22600000000000001</v>
      </c>
      <c r="J156" s="2">
        <v>0</v>
      </c>
      <c r="K156" s="2">
        <f>ROUND(22.6/100,9)</f>
        <v>0.22600000000000001</v>
      </c>
      <c r="L156" s="2"/>
      <c r="M156" s="2"/>
      <c r="N156" s="2"/>
      <c r="O156" s="2">
        <f t="shared" si="198"/>
        <v>83.95</v>
      </c>
      <c r="P156" s="2">
        <f t="shared" si="199"/>
        <v>5.59</v>
      </c>
      <c r="Q156" s="2">
        <f>(ROUND((ROUND((((ET156*1.25))*AV156*I156),2)*BB156),2)+ROUND((ROUND(((AE156-((EU156*1.25)))*AV156*I156),2)*BS156),2))</f>
        <v>0.27</v>
      </c>
      <c r="R156" s="2">
        <f t="shared" si="200"/>
        <v>0</v>
      </c>
      <c r="S156" s="2">
        <f t="shared" si="201"/>
        <v>78.09</v>
      </c>
      <c r="T156" s="2">
        <f t="shared" si="202"/>
        <v>0</v>
      </c>
      <c r="U156" s="2">
        <f t="shared" si="203"/>
        <v>7.6410599999999995</v>
      </c>
      <c r="V156" s="2">
        <f t="shared" si="204"/>
        <v>0</v>
      </c>
      <c r="W156" s="2">
        <f t="shared" si="205"/>
        <v>0</v>
      </c>
      <c r="X156" s="2">
        <f t="shared" si="206"/>
        <v>81.209999999999994</v>
      </c>
      <c r="Y156" s="2">
        <f t="shared" si="207"/>
        <v>54.66</v>
      </c>
      <c r="Z156" s="2"/>
      <c r="AA156" s="2">
        <v>65425122</v>
      </c>
      <c r="AB156" s="2">
        <f t="shared" si="208"/>
        <v>371.50299999999999</v>
      </c>
      <c r="AC156" s="2">
        <f t="shared" si="209"/>
        <v>24.75</v>
      </c>
      <c r="AD156" s="2">
        <f>ROUND(((((ET156*1.25))-((EU156*1.25)))+AE156),6)</f>
        <v>1.2124999999999999</v>
      </c>
      <c r="AE156" s="2">
        <f>ROUND(((EU156*1.25)),6)</f>
        <v>0</v>
      </c>
      <c r="AF156" s="2">
        <f>ROUND(((EV156*1.15)),6)</f>
        <v>345.54050000000001</v>
      </c>
      <c r="AG156" s="2">
        <f t="shared" si="210"/>
        <v>0</v>
      </c>
      <c r="AH156" s="2">
        <f>((EW156*1.15))</f>
        <v>33.809999999999995</v>
      </c>
      <c r="AI156" s="2">
        <f>((EX156*1.25))</f>
        <v>0</v>
      </c>
      <c r="AJ156" s="2">
        <f t="shared" si="211"/>
        <v>0</v>
      </c>
      <c r="AK156" s="2">
        <v>326.18</v>
      </c>
      <c r="AL156" s="2">
        <v>24.75</v>
      </c>
      <c r="AM156" s="2">
        <v>0.97</v>
      </c>
      <c r="AN156" s="2">
        <v>0</v>
      </c>
      <c r="AO156" s="2">
        <v>300.47000000000003</v>
      </c>
      <c r="AP156" s="2">
        <v>0</v>
      </c>
      <c r="AQ156" s="2">
        <v>29.4</v>
      </c>
      <c r="AR156" s="2">
        <v>0</v>
      </c>
      <c r="AS156" s="2">
        <v>0</v>
      </c>
      <c r="AT156" s="2">
        <v>104</v>
      </c>
      <c r="AU156" s="2">
        <v>70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3</v>
      </c>
      <c r="BE156" s="2" t="s">
        <v>3</v>
      </c>
      <c r="BF156" s="2" t="s">
        <v>3</v>
      </c>
      <c r="BG156" s="2" t="s">
        <v>3</v>
      </c>
      <c r="BH156" s="2">
        <v>0</v>
      </c>
      <c r="BI156" s="2">
        <v>1</v>
      </c>
      <c r="BJ156" s="2" t="s">
        <v>330</v>
      </c>
      <c r="BK156" s="2"/>
      <c r="BL156" s="2"/>
      <c r="BM156" s="2">
        <v>89</v>
      </c>
      <c r="BN156" s="2">
        <v>0</v>
      </c>
      <c r="BO156" s="2" t="s">
        <v>3</v>
      </c>
      <c r="BP156" s="2">
        <v>0</v>
      </c>
      <c r="BQ156" s="2">
        <v>30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3</v>
      </c>
      <c r="BZ156" s="2">
        <v>104</v>
      </c>
      <c r="CA156" s="2">
        <v>70</v>
      </c>
      <c r="CB156" s="2" t="s">
        <v>3</v>
      </c>
      <c r="CC156" s="2"/>
      <c r="CD156" s="2"/>
      <c r="CE156" s="2">
        <v>30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85</v>
      </c>
      <c r="CO156" s="2">
        <v>0</v>
      </c>
      <c r="CP156" s="2">
        <f t="shared" si="212"/>
        <v>83.95</v>
      </c>
      <c r="CQ156" s="2">
        <f t="shared" si="213"/>
        <v>24.75</v>
      </c>
      <c r="CR156" s="2">
        <f>(ROUND((ROUND((((ET156*1.25))*AV156*1),2)*BB156),2)+ROUND((ROUND(((AE156-((EU156*1.25)))*AV156*1),2)*BS156),2))</f>
        <v>1.21</v>
      </c>
      <c r="CS156" s="2">
        <f t="shared" si="214"/>
        <v>0</v>
      </c>
      <c r="CT156" s="2">
        <f t="shared" si="215"/>
        <v>345.54</v>
      </c>
      <c r="CU156" s="2">
        <f t="shared" si="216"/>
        <v>0</v>
      </c>
      <c r="CV156" s="2">
        <f t="shared" si="217"/>
        <v>33.809999999999995</v>
      </c>
      <c r="CW156" s="2">
        <f t="shared" si="218"/>
        <v>0</v>
      </c>
      <c r="CX156" s="2">
        <f t="shared" si="219"/>
        <v>0</v>
      </c>
      <c r="CY156" s="2">
        <f>((S156*BZ156)/100)</f>
        <v>81.2136</v>
      </c>
      <c r="CZ156" s="2">
        <f>((S156*CA156)/100)</f>
        <v>54.663000000000004</v>
      </c>
      <c r="DA156" s="2"/>
      <c r="DB156" s="2"/>
      <c r="DC156" s="2" t="s">
        <v>3</v>
      </c>
      <c r="DD156" s="2" t="s">
        <v>3</v>
      </c>
      <c r="DE156" s="2" t="s">
        <v>59</v>
      </c>
      <c r="DF156" s="2" t="s">
        <v>59</v>
      </c>
      <c r="DG156" s="2" t="s">
        <v>60</v>
      </c>
      <c r="DH156" s="2" t="s">
        <v>3</v>
      </c>
      <c r="DI156" s="2" t="s">
        <v>60</v>
      </c>
      <c r="DJ156" s="2" t="s">
        <v>59</v>
      </c>
      <c r="DK156" s="2" t="s">
        <v>3</v>
      </c>
      <c r="DL156" s="2" t="s">
        <v>3</v>
      </c>
      <c r="DM156" s="2" t="s">
        <v>3</v>
      </c>
      <c r="DN156" s="2">
        <v>0</v>
      </c>
      <c r="DO156" s="2">
        <v>0</v>
      </c>
      <c r="DP156" s="2">
        <v>1.0469999999999999</v>
      </c>
      <c r="DQ156" s="2">
        <v>1</v>
      </c>
      <c r="DR156" s="2"/>
      <c r="DS156" s="2"/>
      <c r="DT156" s="2"/>
      <c r="DU156" s="2">
        <v>1013</v>
      </c>
      <c r="DV156" s="2" t="s">
        <v>308</v>
      </c>
      <c r="DW156" s="2" t="s">
        <v>308</v>
      </c>
      <c r="DX156" s="2">
        <v>1</v>
      </c>
      <c r="DY156" s="2"/>
      <c r="DZ156" s="2" t="s">
        <v>3</v>
      </c>
      <c r="EA156" s="2" t="s">
        <v>3</v>
      </c>
      <c r="EB156" s="2" t="s">
        <v>3</v>
      </c>
      <c r="EC156" s="2" t="s">
        <v>3</v>
      </c>
      <c r="ED156" s="2"/>
      <c r="EE156" s="2">
        <v>65095976</v>
      </c>
      <c r="EF156" s="2">
        <v>30</v>
      </c>
      <c r="EG156" s="2" t="s">
        <v>18</v>
      </c>
      <c r="EH156" s="2">
        <v>0</v>
      </c>
      <c r="EI156" s="2" t="s">
        <v>3</v>
      </c>
      <c r="EJ156" s="2">
        <v>1</v>
      </c>
      <c r="EK156" s="2">
        <v>89</v>
      </c>
      <c r="EL156" s="2" t="s">
        <v>331</v>
      </c>
      <c r="EM156" s="2" t="s">
        <v>332</v>
      </c>
      <c r="EN156" s="2"/>
      <c r="EO156" s="2" t="s">
        <v>86</v>
      </c>
      <c r="EP156" s="2"/>
      <c r="EQ156" s="2">
        <v>0</v>
      </c>
      <c r="ER156" s="2">
        <v>326.18</v>
      </c>
      <c r="ES156" s="2">
        <v>24.75</v>
      </c>
      <c r="ET156" s="2">
        <v>0.97</v>
      </c>
      <c r="EU156" s="2">
        <v>0</v>
      </c>
      <c r="EV156" s="2">
        <v>300.47000000000003</v>
      </c>
      <c r="EW156" s="2">
        <v>29.4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220"/>
        <v>0</v>
      </c>
      <c r="FS156" s="2">
        <v>0</v>
      </c>
      <c r="FT156" s="2"/>
      <c r="FU156" s="2"/>
      <c r="FV156" s="2"/>
      <c r="FW156" s="2"/>
      <c r="FX156" s="2">
        <v>104</v>
      </c>
      <c r="FY156" s="2">
        <v>70</v>
      </c>
      <c r="FZ156" s="2"/>
      <c r="GA156" s="2" t="s">
        <v>3</v>
      </c>
      <c r="GB156" s="2"/>
      <c r="GC156" s="2"/>
      <c r="GD156" s="2">
        <v>0</v>
      </c>
      <c r="GE156" s="2"/>
      <c r="GF156" s="2">
        <v>-1002479855</v>
      </c>
      <c r="GG156" s="2">
        <v>2</v>
      </c>
      <c r="GH156" s="2">
        <v>1</v>
      </c>
      <c r="GI156" s="2">
        <v>-2</v>
      </c>
      <c r="GJ156" s="2">
        <v>0</v>
      </c>
      <c r="GK156" s="2">
        <f>ROUND(R156*(R12)/100,2)</f>
        <v>0</v>
      </c>
      <c r="GL156" s="2">
        <f t="shared" si="221"/>
        <v>0</v>
      </c>
      <c r="GM156" s="2">
        <f t="shared" si="192"/>
        <v>219.82</v>
      </c>
      <c r="GN156" s="2">
        <f t="shared" si="193"/>
        <v>219.82</v>
      </c>
      <c r="GO156" s="2">
        <f t="shared" si="194"/>
        <v>0</v>
      </c>
      <c r="GP156" s="2">
        <f t="shared" si="195"/>
        <v>0</v>
      </c>
      <c r="GQ156" s="2"/>
      <c r="GR156" s="2">
        <v>0</v>
      </c>
      <c r="GS156" s="2">
        <v>3</v>
      </c>
      <c r="GT156" s="2">
        <v>0</v>
      </c>
      <c r="GU156" s="2" t="s">
        <v>3</v>
      </c>
      <c r="GV156" s="2">
        <f t="shared" si="222"/>
        <v>0</v>
      </c>
      <c r="GW156" s="2">
        <v>1</v>
      </c>
      <c r="GX156" s="2">
        <f t="shared" si="223"/>
        <v>0</v>
      </c>
      <c r="GY156" s="2"/>
      <c r="GZ156" s="2"/>
      <c r="HA156" s="2">
        <v>0</v>
      </c>
      <c r="HB156" s="2">
        <v>0</v>
      </c>
      <c r="HC156" s="2">
        <f t="shared" si="224"/>
        <v>0</v>
      </c>
      <c r="HD156" s="2"/>
      <c r="HE156" s="2" t="s">
        <v>3</v>
      </c>
      <c r="HF156" s="2" t="s">
        <v>3</v>
      </c>
      <c r="HG156" s="2"/>
      <c r="HH156" s="2"/>
      <c r="HI156" s="2"/>
      <c r="HJ156" s="2"/>
      <c r="HK156" s="2"/>
      <c r="HL156" s="2"/>
      <c r="HM156" s="2" t="s">
        <v>3</v>
      </c>
      <c r="HN156" s="2" t="s">
        <v>3</v>
      </c>
      <c r="HO156" s="2" t="s">
        <v>3</v>
      </c>
      <c r="HP156" s="2" t="s">
        <v>3</v>
      </c>
      <c r="HQ156" s="2" t="s">
        <v>3</v>
      </c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ROW(SmtRes!A372)</f>
        <v>372</v>
      </c>
      <c r="D157">
        <f>ROW(EtalonRes!A374)</f>
        <v>374</v>
      </c>
      <c r="E157" t="s">
        <v>327</v>
      </c>
      <c r="F157" t="s">
        <v>328</v>
      </c>
      <c r="G157" t="s">
        <v>329</v>
      </c>
      <c r="H157" t="s">
        <v>308</v>
      </c>
      <c r="I157">
        <f>ROUND(22.6/100,9)</f>
        <v>0.22600000000000001</v>
      </c>
      <c r="J157">
        <v>0</v>
      </c>
      <c r="K157">
        <f>ROUND(22.6/100,9)</f>
        <v>0.22600000000000001</v>
      </c>
      <c r="O157">
        <f t="shared" si="198"/>
        <v>2409.4299999999998</v>
      </c>
      <c r="P157">
        <f t="shared" si="199"/>
        <v>33.54</v>
      </c>
      <c r="Q157">
        <f>(ROUND((ROUND((((ET157*1.25))*AV157*I157),2)*BB157),2)+ROUND((ROUND(((AE157-((EU157*1.25)))*AV157*I157),2)*BS157),2))</f>
        <v>2.4</v>
      </c>
      <c r="R157">
        <f t="shared" si="200"/>
        <v>0</v>
      </c>
      <c r="S157">
        <f t="shared" si="201"/>
        <v>2373.4899999999998</v>
      </c>
      <c r="T157">
        <f t="shared" si="202"/>
        <v>0</v>
      </c>
      <c r="U157">
        <f t="shared" si="203"/>
        <v>8.0001898199999992</v>
      </c>
      <c r="V157">
        <f t="shared" si="204"/>
        <v>0</v>
      </c>
      <c r="W157">
        <f t="shared" si="205"/>
        <v>0</v>
      </c>
      <c r="X157">
        <f t="shared" si="206"/>
        <v>2064.94</v>
      </c>
      <c r="Y157">
        <f t="shared" si="207"/>
        <v>973.13</v>
      </c>
      <c r="AA157">
        <v>65425120</v>
      </c>
      <c r="AB157">
        <f t="shared" si="208"/>
        <v>371.50299999999999</v>
      </c>
      <c r="AC157">
        <f t="shared" si="209"/>
        <v>24.75</v>
      </c>
      <c r="AD157">
        <f>ROUND(((((ET157*1.25))-((EU157*1.25)))+AE157),6)</f>
        <v>1.2124999999999999</v>
      </c>
      <c r="AE157">
        <f>ROUND(((EU157*1.25)),6)</f>
        <v>0</v>
      </c>
      <c r="AF157">
        <f>ROUND(((EV157*1.15)),6)</f>
        <v>345.54050000000001</v>
      </c>
      <c r="AG157">
        <f t="shared" si="210"/>
        <v>0</v>
      </c>
      <c r="AH157">
        <f>((EW157*1.15))</f>
        <v>33.809999999999995</v>
      </c>
      <c r="AI157">
        <f>((EX157*1.25))</f>
        <v>0</v>
      </c>
      <c r="AJ157">
        <f t="shared" si="211"/>
        <v>0</v>
      </c>
      <c r="AK157">
        <v>326.18</v>
      </c>
      <c r="AL157">
        <v>24.75</v>
      </c>
      <c r="AM157">
        <v>0.97</v>
      </c>
      <c r="AN157">
        <v>0</v>
      </c>
      <c r="AO157">
        <v>300.47000000000003</v>
      </c>
      <c r="AP157">
        <v>0</v>
      </c>
      <c r="AQ157">
        <v>29.4</v>
      </c>
      <c r="AR157">
        <v>0</v>
      </c>
      <c r="AS157">
        <v>0</v>
      </c>
      <c r="AT157">
        <v>87</v>
      </c>
      <c r="AU157">
        <v>41</v>
      </c>
      <c r="AV157">
        <v>1.0469999999999999</v>
      </c>
      <c r="AW157">
        <v>1</v>
      </c>
      <c r="AZ157">
        <v>1</v>
      </c>
      <c r="BA157">
        <v>29.03</v>
      </c>
      <c r="BB157">
        <v>8.27</v>
      </c>
      <c r="BC157">
        <v>6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330</v>
      </c>
      <c r="BM157">
        <v>89</v>
      </c>
      <c r="BN157">
        <v>0</v>
      </c>
      <c r="BO157" t="s">
        <v>328</v>
      </c>
      <c r="BP157">
        <v>1</v>
      </c>
      <c r="BQ157">
        <v>30</v>
      </c>
      <c r="BR157">
        <v>0</v>
      </c>
      <c r="BS157">
        <v>29.03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87</v>
      </c>
      <c r="CA157">
        <v>41</v>
      </c>
      <c r="CB157" t="s">
        <v>3</v>
      </c>
      <c r="CE157">
        <v>30</v>
      </c>
      <c r="CF157">
        <v>0</v>
      </c>
      <c r="CG157">
        <v>0</v>
      </c>
      <c r="CM157">
        <v>0</v>
      </c>
      <c r="CN157" t="s">
        <v>85</v>
      </c>
      <c r="CO157">
        <v>0</v>
      </c>
      <c r="CP157">
        <f t="shared" si="212"/>
        <v>2409.4299999999998</v>
      </c>
      <c r="CQ157">
        <f t="shared" si="213"/>
        <v>148.5</v>
      </c>
      <c r="CR157">
        <f>(ROUND((ROUND((((ET157*1.25))*AV157*1),2)*BB157),2)+ROUND((ROUND(((AE157-((EU157*1.25)))*AV157*1),2)*BS157),2))</f>
        <v>10.5</v>
      </c>
      <c r="CS157">
        <f t="shared" si="214"/>
        <v>0</v>
      </c>
      <c r="CT157">
        <f t="shared" si="215"/>
        <v>10502.47</v>
      </c>
      <c r="CU157">
        <f t="shared" si="216"/>
        <v>0</v>
      </c>
      <c r="CV157">
        <f t="shared" si="217"/>
        <v>35.399069999999995</v>
      </c>
      <c r="CW157">
        <f t="shared" si="218"/>
        <v>0</v>
      </c>
      <c r="CX157">
        <f t="shared" si="219"/>
        <v>0</v>
      </c>
      <c r="CY157">
        <f>S157*(BZ157/100)</f>
        <v>2064.9362999999998</v>
      </c>
      <c r="CZ157">
        <f>S157*(CA157/100)</f>
        <v>973.13089999999988</v>
      </c>
      <c r="DC157" t="s">
        <v>3</v>
      </c>
      <c r="DD157" t="s">
        <v>3</v>
      </c>
      <c r="DE157" t="s">
        <v>59</v>
      </c>
      <c r="DF157" t="s">
        <v>59</v>
      </c>
      <c r="DG157" t="s">
        <v>60</v>
      </c>
      <c r="DH157" t="s">
        <v>3</v>
      </c>
      <c r="DI157" t="s">
        <v>60</v>
      </c>
      <c r="DJ157" t="s">
        <v>59</v>
      </c>
      <c r="DK157" t="s">
        <v>3</v>
      </c>
      <c r="DL157" t="s">
        <v>3</v>
      </c>
      <c r="DM157" t="s">
        <v>3</v>
      </c>
      <c r="DN157">
        <v>104</v>
      </c>
      <c r="DO157">
        <v>70</v>
      </c>
      <c r="DP157">
        <v>1.0469999999999999</v>
      </c>
      <c r="DQ157">
        <v>1</v>
      </c>
      <c r="DU157">
        <v>1013</v>
      </c>
      <c r="DV157" t="s">
        <v>308</v>
      </c>
      <c r="DW157" t="s">
        <v>308</v>
      </c>
      <c r="DX157">
        <v>1</v>
      </c>
      <c r="DZ157" t="s">
        <v>3</v>
      </c>
      <c r="EA157" t="s">
        <v>3</v>
      </c>
      <c r="EB157" t="s">
        <v>3</v>
      </c>
      <c r="EC157" t="s">
        <v>3</v>
      </c>
      <c r="EE157">
        <v>65095976</v>
      </c>
      <c r="EF157">
        <v>30</v>
      </c>
      <c r="EG157" t="s">
        <v>18</v>
      </c>
      <c r="EH157">
        <v>0</v>
      </c>
      <c r="EI157" t="s">
        <v>3</v>
      </c>
      <c r="EJ157">
        <v>1</v>
      </c>
      <c r="EK157">
        <v>89</v>
      </c>
      <c r="EL157" t="s">
        <v>331</v>
      </c>
      <c r="EM157" t="s">
        <v>332</v>
      </c>
      <c r="EO157" t="s">
        <v>86</v>
      </c>
      <c r="EQ157">
        <v>0</v>
      </c>
      <c r="ER157">
        <v>326.18</v>
      </c>
      <c r="ES157">
        <v>24.75</v>
      </c>
      <c r="ET157">
        <v>0.97</v>
      </c>
      <c r="EU157">
        <v>0</v>
      </c>
      <c r="EV157">
        <v>300.47000000000003</v>
      </c>
      <c r="EW157">
        <v>29.4</v>
      </c>
      <c r="EX157">
        <v>0</v>
      </c>
      <c r="EY157">
        <v>0</v>
      </c>
      <c r="FQ157">
        <v>0</v>
      </c>
      <c r="FR157">
        <f t="shared" si="220"/>
        <v>0</v>
      </c>
      <c r="FS157">
        <v>0</v>
      </c>
      <c r="FX157">
        <v>104</v>
      </c>
      <c r="FY157">
        <v>70</v>
      </c>
      <c r="GA157" t="s">
        <v>3</v>
      </c>
      <c r="GD157">
        <v>0</v>
      </c>
      <c r="GF157">
        <v>-1002479855</v>
      </c>
      <c r="GG157">
        <v>2</v>
      </c>
      <c r="GH157">
        <v>1</v>
      </c>
      <c r="GI157">
        <v>2</v>
      </c>
      <c r="GJ157">
        <v>0</v>
      </c>
      <c r="GK157">
        <f>ROUND(R157*(S12)/100,2)</f>
        <v>0</v>
      </c>
      <c r="GL157">
        <f t="shared" si="221"/>
        <v>0</v>
      </c>
      <c r="GM157">
        <f t="shared" si="192"/>
        <v>5447.5</v>
      </c>
      <c r="GN157">
        <f t="shared" si="193"/>
        <v>5447.5</v>
      </c>
      <c r="GO157">
        <f t="shared" si="194"/>
        <v>0</v>
      </c>
      <c r="GP157">
        <f t="shared" si="195"/>
        <v>0</v>
      </c>
      <c r="GR157">
        <v>0</v>
      </c>
      <c r="GS157">
        <v>3</v>
      </c>
      <c r="GT157">
        <v>0</v>
      </c>
      <c r="GU157" t="s">
        <v>3</v>
      </c>
      <c r="GV157">
        <f t="shared" si="222"/>
        <v>0</v>
      </c>
      <c r="GW157">
        <v>1</v>
      </c>
      <c r="GX157">
        <f t="shared" si="223"/>
        <v>0</v>
      </c>
      <c r="HA157">
        <v>0</v>
      </c>
      <c r="HB157">
        <v>0</v>
      </c>
      <c r="HC157">
        <f t="shared" si="224"/>
        <v>0</v>
      </c>
      <c r="HE157" t="s">
        <v>3</v>
      </c>
      <c r="HF157" t="s">
        <v>3</v>
      </c>
      <c r="HM157" t="s">
        <v>3</v>
      </c>
      <c r="HN157" t="s">
        <v>3</v>
      </c>
      <c r="HO157" t="s">
        <v>3</v>
      </c>
      <c r="HP157" t="s">
        <v>3</v>
      </c>
      <c r="HQ157" t="s">
        <v>3</v>
      </c>
      <c r="IK157">
        <v>0</v>
      </c>
    </row>
    <row r="158" spans="1:255" x14ac:dyDescent="0.2">
      <c r="A158" s="2">
        <v>18</v>
      </c>
      <c r="B158" s="2">
        <v>1</v>
      </c>
      <c r="C158" s="2">
        <v>368</v>
      </c>
      <c r="D158" s="2"/>
      <c r="E158" s="2" t="s">
        <v>333</v>
      </c>
      <c r="F158" s="2" t="s">
        <v>334</v>
      </c>
      <c r="G158" s="2" t="s">
        <v>335</v>
      </c>
      <c r="H158" s="2" t="s">
        <v>106</v>
      </c>
      <c r="I158" s="2">
        <f>I156*J158</f>
        <v>0.46104000000000001</v>
      </c>
      <c r="J158" s="2">
        <v>2.04</v>
      </c>
      <c r="K158" s="2">
        <v>2.04</v>
      </c>
      <c r="L158" s="2"/>
      <c r="M158" s="2"/>
      <c r="N158" s="2"/>
      <c r="O158" s="2">
        <f t="shared" si="198"/>
        <v>374.02</v>
      </c>
      <c r="P158" s="2">
        <f t="shared" si="199"/>
        <v>374.02</v>
      </c>
      <c r="Q158" s="2">
        <f>(ROUND((ROUND(((ET158)*AV158*I158),2)*BB158),2)+ROUND((ROUND(((AE158-(EU158))*AV158*I158),2)*BS158),2))</f>
        <v>0</v>
      </c>
      <c r="R158" s="2">
        <f t="shared" si="200"/>
        <v>0</v>
      </c>
      <c r="S158" s="2">
        <f t="shared" si="201"/>
        <v>0</v>
      </c>
      <c r="T158" s="2">
        <f t="shared" si="202"/>
        <v>0</v>
      </c>
      <c r="U158" s="2">
        <f t="shared" si="203"/>
        <v>0</v>
      </c>
      <c r="V158" s="2">
        <f t="shared" si="204"/>
        <v>0</v>
      </c>
      <c r="W158" s="2">
        <f t="shared" si="205"/>
        <v>0</v>
      </c>
      <c r="X158" s="2">
        <f t="shared" si="206"/>
        <v>0</v>
      </c>
      <c r="Y158" s="2">
        <f t="shared" si="207"/>
        <v>0</v>
      </c>
      <c r="Z158" s="2"/>
      <c r="AA158" s="2">
        <v>65425122</v>
      </c>
      <c r="AB158" s="2">
        <f t="shared" si="208"/>
        <v>811.26</v>
      </c>
      <c r="AC158" s="2">
        <f t="shared" si="209"/>
        <v>811.26</v>
      </c>
      <c r="AD158" s="2">
        <f>ROUND((((ET158)-(EU158))+AE158),6)</f>
        <v>0</v>
      </c>
      <c r="AE158" s="2">
        <f>ROUND((EU158),6)</f>
        <v>0</v>
      </c>
      <c r="AF158" s="2">
        <f>ROUND((EV158),6)</f>
        <v>0</v>
      </c>
      <c r="AG158" s="2">
        <f t="shared" si="210"/>
        <v>0</v>
      </c>
      <c r="AH158" s="2">
        <f>(EW158)</f>
        <v>0</v>
      </c>
      <c r="AI158" s="2">
        <f>(EX158)</f>
        <v>0</v>
      </c>
      <c r="AJ158" s="2">
        <f t="shared" si="211"/>
        <v>0</v>
      </c>
      <c r="AK158" s="2">
        <v>811.26</v>
      </c>
      <c r="AL158" s="2">
        <v>811.26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104</v>
      </c>
      <c r="AU158" s="2">
        <v>70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3</v>
      </c>
      <c r="BE158" s="2" t="s">
        <v>3</v>
      </c>
      <c r="BF158" s="2" t="s">
        <v>3</v>
      </c>
      <c r="BG158" s="2" t="s">
        <v>3</v>
      </c>
      <c r="BH158" s="2">
        <v>3</v>
      </c>
      <c r="BI158" s="2">
        <v>1</v>
      </c>
      <c r="BJ158" s="2" t="s">
        <v>336</v>
      </c>
      <c r="BK158" s="2"/>
      <c r="BL158" s="2"/>
      <c r="BM158" s="2">
        <v>89</v>
      </c>
      <c r="BN158" s="2">
        <v>0</v>
      </c>
      <c r="BO158" s="2" t="s">
        <v>3</v>
      </c>
      <c r="BP158" s="2">
        <v>0</v>
      </c>
      <c r="BQ158" s="2">
        <v>30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</v>
      </c>
      <c r="BZ158" s="2">
        <v>104</v>
      </c>
      <c r="CA158" s="2">
        <v>70</v>
      </c>
      <c r="CB158" s="2" t="s">
        <v>3</v>
      </c>
      <c r="CC158" s="2"/>
      <c r="CD158" s="2"/>
      <c r="CE158" s="2">
        <v>30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</v>
      </c>
      <c r="CO158" s="2">
        <v>0</v>
      </c>
      <c r="CP158" s="2">
        <f t="shared" si="212"/>
        <v>374.02</v>
      </c>
      <c r="CQ158" s="2">
        <f t="shared" si="213"/>
        <v>811.26</v>
      </c>
      <c r="CR158" s="2">
        <f>(ROUND((ROUND(((ET158)*AV158*1),2)*BB158),2)+ROUND((ROUND(((AE158-(EU158))*AV158*1),2)*BS158),2))</f>
        <v>0</v>
      </c>
      <c r="CS158" s="2">
        <f t="shared" si="214"/>
        <v>0</v>
      </c>
      <c r="CT158" s="2">
        <f t="shared" si="215"/>
        <v>0</v>
      </c>
      <c r="CU158" s="2">
        <f t="shared" si="216"/>
        <v>0</v>
      </c>
      <c r="CV158" s="2">
        <f t="shared" si="217"/>
        <v>0</v>
      </c>
      <c r="CW158" s="2">
        <f t="shared" si="218"/>
        <v>0</v>
      </c>
      <c r="CX158" s="2">
        <f t="shared" si="219"/>
        <v>0</v>
      </c>
      <c r="CY158" s="2">
        <f>((S158*BZ158)/100)</f>
        <v>0</v>
      </c>
      <c r="CZ158" s="2">
        <f>((S158*CA158)/100)</f>
        <v>0</v>
      </c>
      <c r="DA158" s="2"/>
      <c r="DB158" s="2"/>
      <c r="DC158" s="2" t="s">
        <v>3</v>
      </c>
      <c r="DD158" s="2" t="s">
        <v>3</v>
      </c>
      <c r="DE158" s="2" t="s">
        <v>3</v>
      </c>
      <c r="DF158" s="2" t="s">
        <v>3</v>
      </c>
      <c r="DG158" s="2" t="s">
        <v>3</v>
      </c>
      <c r="DH158" s="2" t="s">
        <v>3</v>
      </c>
      <c r="DI158" s="2" t="s">
        <v>3</v>
      </c>
      <c r="DJ158" s="2" t="s">
        <v>3</v>
      </c>
      <c r="DK158" s="2" t="s">
        <v>3</v>
      </c>
      <c r="DL158" s="2" t="s">
        <v>3</v>
      </c>
      <c r="DM158" s="2" t="s">
        <v>3</v>
      </c>
      <c r="DN158" s="2">
        <v>0</v>
      </c>
      <c r="DO158" s="2">
        <v>0</v>
      </c>
      <c r="DP158" s="2">
        <v>1.0469999999999999</v>
      </c>
      <c r="DQ158" s="2">
        <v>1</v>
      </c>
      <c r="DR158" s="2"/>
      <c r="DS158" s="2"/>
      <c r="DT158" s="2"/>
      <c r="DU158" s="2">
        <v>1007</v>
      </c>
      <c r="DV158" s="2" t="s">
        <v>106</v>
      </c>
      <c r="DW158" s="2" t="s">
        <v>106</v>
      </c>
      <c r="DX158" s="2">
        <v>1</v>
      </c>
      <c r="DY158" s="2"/>
      <c r="DZ158" s="2" t="s">
        <v>3</v>
      </c>
      <c r="EA158" s="2" t="s">
        <v>3</v>
      </c>
      <c r="EB158" s="2" t="s">
        <v>3</v>
      </c>
      <c r="EC158" s="2" t="s">
        <v>3</v>
      </c>
      <c r="ED158" s="2"/>
      <c r="EE158" s="2">
        <v>65095976</v>
      </c>
      <c r="EF158" s="2">
        <v>30</v>
      </c>
      <c r="EG158" s="2" t="s">
        <v>18</v>
      </c>
      <c r="EH158" s="2">
        <v>0</v>
      </c>
      <c r="EI158" s="2" t="s">
        <v>3</v>
      </c>
      <c r="EJ158" s="2">
        <v>1</v>
      </c>
      <c r="EK158" s="2">
        <v>89</v>
      </c>
      <c r="EL158" s="2" t="s">
        <v>331</v>
      </c>
      <c r="EM158" s="2" t="s">
        <v>332</v>
      </c>
      <c r="EN158" s="2"/>
      <c r="EO158" s="2" t="s">
        <v>3</v>
      </c>
      <c r="EP158" s="2"/>
      <c r="EQ158" s="2">
        <v>0</v>
      </c>
      <c r="ER158" s="2">
        <v>811.26</v>
      </c>
      <c r="ES158" s="2">
        <v>811.26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220"/>
        <v>0</v>
      </c>
      <c r="FS158" s="2">
        <v>0</v>
      </c>
      <c r="FT158" s="2"/>
      <c r="FU158" s="2"/>
      <c r="FV158" s="2"/>
      <c r="FW158" s="2"/>
      <c r="FX158" s="2">
        <v>104</v>
      </c>
      <c r="FY158" s="2">
        <v>70</v>
      </c>
      <c r="FZ158" s="2"/>
      <c r="GA158" s="2" t="s">
        <v>3</v>
      </c>
      <c r="GB158" s="2"/>
      <c r="GC158" s="2"/>
      <c r="GD158" s="2">
        <v>0</v>
      </c>
      <c r="GE158" s="2"/>
      <c r="GF158" s="2">
        <v>680008137</v>
      </c>
      <c r="GG158" s="2">
        <v>2</v>
      </c>
      <c r="GH158" s="2">
        <v>1</v>
      </c>
      <c r="GI158" s="2">
        <v>-2</v>
      </c>
      <c r="GJ158" s="2">
        <v>0</v>
      </c>
      <c r="GK158" s="2">
        <f>ROUND(R158*(R12)/100,2)</f>
        <v>0</v>
      </c>
      <c r="GL158" s="2">
        <f t="shared" si="221"/>
        <v>0</v>
      </c>
      <c r="GM158" s="2">
        <f t="shared" si="192"/>
        <v>374.02</v>
      </c>
      <c r="GN158" s="2">
        <f t="shared" si="193"/>
        <v>374.02</v>
      </c>
      <c r="GO158" s="2">
        <f t="shared" si="194"/>
        <v>0</v>
      </c>
      <c r="GP158" s="2">
        <f t="shared" si="195"/>
        <v>0</v>
      </c>
      <c r="GQ158" s="2"/>
      <c r="GR158" s="2">
        <v>0</v>
      </c>
      <c r="GS158" s="2">
        <v>3</v>
      </c>
      <c r="GT158" s="2">
        <v>0</v>
      </c>
      <c r="GU158" s="2" t="s">
        <v>3</v>
      </c>
      <c r="GV158" s="2">
        <f t="shared" si="222"/>
        <v>0</v>
      </c>
      <c r="GW158" s="2">
        <v>1</v>
      </c>
      <c r="GX158" s="2">
        <f t="shared" si="223"/>
        <v>0</v>
      </c>
      <c r="GY158" s="2"/>
      <c r="GZ158" s="2"/>
      <c r="HA158" s="2">
        <v>0</v>
      </c>
      <c r="HB158" s="2">
        <v>0</v>
      </c>
      <c r="HC158" s="2">
        <f t="shared" si="224"/>
        <v>0</v>
      </c>
      <c r="HD158" s="2"/>
      <c r="HE158" s="2" t="s">
        <v>3</v>
      </c>
      <c r="HF158" s="2" t="s">
        <v>3</v>
      </c>
      <c r="HG158" s="2"/>
      <c r="HH158" s="2"/>
      <c r="HI158" s="2"/>
      <c r="HJ158" s="2"/>
      <c r="HK158" s="2"/>
      <c r="HL158" s="2"/>
      <c r="HM158" s="2" t="s">
        <v>3</v>
      </c>
      <c r="HN158" s="2" t="s">
        <v>3</v>
      </c>
      <c r="HO158" s="2" t="s">
        <v>3</v>
      </c>
      <c r="HP158" s="2" t="s">
        <v>3</v>
      </c>
      <c r="HQ158" s="2" t="s">
        <v>3</v>
      </c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18</v>
      </c>
      <c r="B159">
        <v>1</v>
      </c>
      <c r="C159">
        <v>372</v>
      </c>
      <c r="E159" t="s">
        <v>333</v>
      </c>
      <c r="F159" t="s">
        <v>334</v>
      </c>
      <c r="G159" t="s">
        <v>335</v>
      </c>
      <c r="H159" t="s">
        <v>106</v>
      </c>
      <c r="I159">
        <f>I157*J159</f>
        <v>0.46104000000000001</v>
      </c>
      <c r="J159">
        <v>2.04</v>
      </c>
      <c r="K159">
        <v>2.04</v>
      </c>
      <c r="O159">
        <f t="shared" si="198"/>
        <v>3044.52</v>
      </c>
      <c r="P159">
        <f t="shared" si="199"/>
        <v>3044.52</v>
      </c>
      <c r="Q159">
        <f>(ROUND((ROUND(((ET159)*AV159*I159),2)*BB159),2)+ROUND((ROUND(((AE159-(EU159))*AV159*I159),2)*BS159),2))</f>
        <v>0</v>
      </c>
      <c r="R159">
        <f t="shared" si="200"/>
        <v>0</v>
      </c>
      <c r="S159">
        <f t="shared" si="201"/>
        <v>0</v>
      </c>
      <c r="T159">
        <f t="shared" si="202"/>
        <v>0</v>
      </c>
      <c r="U159">
        <f t="shared" si="203"/>
        <v>0</v>
      </c>
      <c r="V159">
        <f t="shared" si="204"/>
        <v>0</v>
      </c>
      <c r="W159">
        <f t="shared" si="205"/>
        <v>0</v>
      </c>
      <c r="X159">
        <f t="shared" si="206"/>
        <v>0</v>
      </c>
      <c r="Y159">
        <f t="shared" si="207"/>
        <v>0</v>
      </c>
      <c r="AA159">
        <v>65425120</v>
      </c>
      <c r="AB159">
        <f t="shared" si="208"/>
        <v>811.26</v>
      </c>
      <c r="AC159">
        <f t="shared" si="209"/>
        <v>811.26</v>
      </c>
      <c r="AD159">
        <f>ROUND((((ET159)-(EU159))+AE159),6)</f>
        <v>0</v>
      </c>
      <c r="AE159">
        <f>ROUND((EU159),6)</f>
        <v>0</v>
      </c>
      <c r="AF159">
        <f>ROUND((EV159),6)</f>
        <v>0</v>
      </c>
      <c r="AG159">
        <f t="shared" si="210"/>
        <v>0</v>
      </c>
      <c r="AH159">
        <f>(EW159)</f>
        <v>0</v>
      </c>
      <c r="AI159">
        <f>(EX159)</f>
        <v>0</v>
      </c>
      <c r="AJ159">
        <f t="shared" si="211"/>
        <v>0</v>
      </c>
      <c r="AK159">
        <v>811.26</v>
      </c>
      <c r="AL159">
        <v>811.26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8.14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336</v>
      </c>
      <c r="BM159">
        <v>89</v>
      </c>
      <c r="BN159">
        <v>0</v>
      </c>
      <c r="BO159" t="s">
        <v>334</v>
      </c>
      <c r="BP159">
        <v>1</v>
      </c>
      <c r="BQ159">
        <v>30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0</v>
      </c>
      <c r="CA159">
        <v>0</v>
      </c>
      <c r="CB159" t="s">
        <v>3</v>
      </c>
      <c r="CE159">
        <v>30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212"/>
        <v>3044.52</v>
      </c>
      <c r="CQ159">
        <f t="shared" si="213"/>
        <v>6603.66</v>
      </c>
      <c r="CR159">
        <f>(ROUND((ROUND(((ET159)*AV159*1),2)*BB159),2)+ROUND((ROUND(((AE159-(EU159))*AV159*1),2)*BS159),2))</f>
        <v>0</v>
      </c>
      <c r="CS159">
        <f t="shared" si="214"/>
        <v>0</v>
      </c>
      <c r="CT159">
        <f t="shared" si="215"/>
        <v>0</v>
      </c>
      <c r="CU159">
        <f t="shared" si="216"/>
        <v>0</v>
      </c>
      <c r="CV159">
        <f t="shared" si="217"/>
        <v>0</v>
      </c>
      <c r="CW159">
        <f t="shared" si="218"/>
        <v>0</v>
      </c>
      <c r="CX159">
        <f t="shared" si="219"/>
        <v>0</v>
      </c>
      <c r="CY159">
        <f>S159*(BZ159/100)</f>
        <v>0</v>
      </c>
      <c r="CZ159">
        <f>S159*(CA159/100)</f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104</v>
      </c>
      <c r="DO159">
        <v>70</v>
      </c>
      <c r="DP159">
        <v>1.0469999999999999</v>
      </c>
      <c r="DQ159">
        <v>1</v>
      </c>
      <c r="DU159">
        <v>1007</v>
      </c>
      <c r="DV159" t="s">
        <v>106</v>
      </c>
      <c r="DW159" t="s">
        <v>106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65095976</v>
      </c>
      <c r="EF159">
        <v>30</v>
      </c>
      <c r="EG159" t="s">
        <v>18</v>
      </c>
      <c r="EH159">
        <v>0</v>
      </c>
      <c r="EI159" t="s">
        <v>3</v>
      </c>
      <c r="EJ159">
        <v>1</v>
      </c>
      <c r="EK159">
        <v>89</v>
      </c>
      <c r="EL159" t="s">
        <v>331</v>
      </c>
      <c r="EM159" t="s">
        <v>332</v>
      </c>
      <c r="EO159" t="s">
        <v>3</v>
      </c>
      <c r="EQ159">
        <v>0</v>
      </c>
      <c r="ER159">
        <v>811.26</v>
      </c>
      <c r="ES159">
        <v>811.26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220"/>
        <v>0</v>
      </c>
      <c r="FS159">
        <v>0</v>
      </c>
      <c r="FX159">
        <v>104</v>
      </c>
      <c r="FY159">
        <v>70</v>
      </c>
      <c r="GA159" t="s">
        <v>3</v>
      </c>
      <c r="GD159">
        <v>0</v>
      </c>
      <c r="GF159">
        <v>680008137</v>
      </c>
      <c r="GG159">
        <v>2</v>
      </c>
      <c r="GH159">
        <v>1</v>
      </c>
      <c r="GI159">
        <v>2</v>
      </c>
      <c r="GJ159">
        <v>0</v>
      </c>
      <c r="GK159">
        <f>ROUND(R159*(S12)/100,2)</f>
        <v>0</v>
      </c>
      <c r="GL159">
        <f t="shared" si="221"/>
        <v>0</v>
      </c>
      <c r="GM159">
        <f t="shared" si="192"/>
        <v>3044.52</v>
      </c>
      <c r="GN159">
        <f t="shared" si="193"/>
        <v>3044.52</v>
      </c>
      <c r="GO159">
        <f t="shared" si="194"/>
        <v>0</v>
      </c>
      <c r="GP159">
        <f t="shared" si="195"/>
        <v>0</v>
      </c>
      <c r="GR159">
        <v>0</v>
      </c>
      <c r="GS159">
        <v>3</v>
      </c>
      <c r="GT159">
        <v>0</v>
      </c>
      <c r="GU159" t="s">
        <v>3</v>
      </c>
      <c r="GV159">
        <f t="shared" si="222"/>
        <v>0</v>
      </c>
      <c r="GW159">
        <v>1</v>
      </c>
      <c r="GX159">
        <f t="shared" si="223"/>
        <v>0</v>
      </c>
      <c r="HA159">
        <v>0</v>
      </c>
      <c r="HB159">
        <v>0</v>
      </c>
      <c r="HC159">
        <f t="shared" si="224"/>
        <v>0</v>
      </c>
      <c r="HE159" t="s">
        <v>3</v>
      </c>
      <c r="HF159" t="s">
        <v>3</v>
      </c>
      <c r="HM159" t="s">
        <v>3</v>
      </c>
      <c r="HN159" t="s">
        <v>3</v>
      </c>
      <c r="HO159" t="s">
        <v>3</v>
      </c>
      <c r="HP159" t="s">
        <v>3</v>
      </c>
      <c r="HQ159" t="s">
        <v>3</v>
      </c>
      <c r="IK159">
        <v>0</v>
      </c>
    </row>
    <row r="160" spans="1:255" x14ac:dyDescent="0.2">
      <c r="A160" s="2">
        <v>17</v>
      </c>
      <c r="B160" s="2">
        <v>1</v>
      </c>
      <c r="C160" s="2">
        <f>ROW(SmtRes!A375)</f>
        <v>375</v>
      </c>
      <c r="D160" s="2">
        <f>ROW(EtalonRes!A377)</f>
        <v>377</v>
      </c>
      <c r="E160" s="2" t="s">
        <v>337</v>
      </c>
      <c r="F160" s="2" t="s">
        <v>338</v>
      </c>
      <c r="G160" s="2" t="s">
        <v>339</v>
      </c>
      <c r="H160" s="2" t="s">
        <v>308</v>
      </c>
      <c r="I160" s="2">
        <f>ROUND(22.6/100,9)</f>
        <v>0.22600000000000001</v>
      </c>
      <c r="J160" s="2">
        <v>0</v>
      </c>
      <c r="K160" s="2">
        <f>ROUND(22.6/100,9)</f>
        <v>0.22600000000000001</v>
      </c>
      <c r="L160" s="2"/>
      <c r="M160" s="2"/>
      <c r="N160" s="2"/>
      <c r="O160" s="2">
        <f t="shared" si="198"/>
        <v>15.66</v>
      </c>
      <c r="P160" s="2">
        <f t="shared" si="199"/>
        <v>0</v>
      </c>
      <c r="Q160" s="2">
        <f>(ROUND((ROUND(((((ET160*1.25)*12))*AV160*I160),2)*BB160),2)+ROUND((ROUND(((AE160-(((EU160*1.25)*12)))*AV160*I160),2)*BS160),2))</f>
        <v>1.63</v>
      </c>
      <c r="R160" s="2">
        <f t="shared" si="200"/>
        <v>0</v>
      </c>
      <c r="S160" s="2">
        <f t="shared" si="201"/>
        <v>14.03</v>
      </c>
      <c r="T160" s="2">
        <f t="shared" si="202"/>
        <v>0</v>
      </c>
      <c r="U160" s="2">
        <f t="shared" si="203"/>
        <v>1.3722720000000002</v>
      </c>
      <c r="V160" s="2">
        <f t="shared" si="204"/>
        <v>0</v>
      </c>
      <c r="W160" s="2">
        <f t="shared" si="205"/>
        <v>0</v>
      </c>
      <c r="X160" s="2">
        <f t="shared" si="206"/>
        <v>14.59</v>
      </c>
      <c r="Y160" s="2">
        <f t="shared" si="207"/>
        <v>9.82</v>
      </c>
      <c r="Z160" s="2"/>
      <c r="AA160" s="2">
        <v>65425122</v>
      </c>
      <c r="AB160" s="2">
        <f t="shared" si="208"/>
        <v>69.3</v>
      </c>
      <c r="AC160" s="2">
        <f t="shared" si="209"/>
        <v>0</v>
      </c>
      <c r="AD160" s="2">
        <f>ROUND((((((ET160*1.25)*12))-(((EU160*1.25)*12)))+AE160),6)</f>
        <v>7.2</v>
      </c>
      <c r="AE160" s="2">
        <f>ROUND((((EU160*1.25)*12)),6)</f>
        <v>0</v>
      </c>
      <c r="AF160" s="2">
        <f>ROUND((((EV160*1.15)*12)),6)</f>
        <v>62.1</v>
      </c>
      <c r="AG160" s="2">
        <f t="shared" si="210"/>
        <v>0</v>
      </c>
      <c r="AH160" s="2">
        <f>(((EW160*1.15)*12))</f>
        <v>6.0720000000000001</v>
      </c>
      <c r="AI160" s="2">
        <f>(((EX160*1.25)*12))</f>
        <v>0</v>
      </c>
      <c r="AJ160" s="2">
        <f t="shared" si="211"/>
        <v>0</v>
      </c>
      <c r="AK160" s="2">
        <v>4.9800000000000004</v>
      </c>
      <c r="AL160" s="2">
        <v>0</v>
      </c>
      <c r="AM160" s="2">
        <v>0.48</v>
      </c>
      <c r="AN160" s="2">
        <v>0</v>
      </c>
      <c r="AO160" s="2">
        <v>4.5</v>
      </c>
      <c r="AP160" s="2">
        <v>0</v>
      </c>
      <c r="AQ160" s="2">
        <v>0.44</v>
      </c>
      <c r="AR160" s="2">
        <v>0</v>
      </c>
      <c r="AS160" s="2">
        <v>0</v>
      </c>
      <c r="AT160" s="2">
        <v>104</v>
      </c>
      <c r="AU160" s="2">
        <v>70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</v>
      </c>
      <c r="BE160" s="2" t="s">
        <v>3</v>
      </c>
      <c r="BF160" s="2" t="s">
        <v>3</v>
      </c>
      <c r="BG160" s="2" t="s">
        <v>3</v>
      </c>
      <c r="BH160" s="2">
        <v>0</v>
      </c>
      <c r="BI160" s="2">
        <v>1</v>
      </c>
      <c r="BJ160" s="2" t="s">
        <v>340</v>
      </c>
      <c r="BK160" s="2"/>
      <c r="BL160" s="2"/>
      <c r="BM160" s="2">
        <v>89</v>
      </c>
      <c r="BN160" s="2">
        <v>0</v>
      </c>
      <c r="BO160" s="2" t="s">
        <v>3</v>
      </c>
      <c r="BP160" s="2">
        <v>0</v>
      </c>
      <c r="BQ160" s="2">
        <v>30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</v>
      </c>
      <c r="BZ160" s="2">
        <v>104</v>
      </c>
      <c r="CA160" s="2">
        <v>70</v>
      </c>
      <c r="CB160" s="2" t="s">
        <v>3</v>
      </c>
      <c r="CC160" s="2"/>
      <c r="CD160" s="2"/>
      <c r="CE160" s="2">
        <v>30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85</v>
      </c>
      <c r="CO160" s="2">
        <v>0</v>
      </c>
      <c r="CP160" s="2">
        <f t="shared" si="212"/>
        <v>15.66</v>
      </c>
      <c r="CQ160" s="2">
        <f t="shared" si="213"/>
        <v>0</v>
      </c>
      <c r="CR160" s="2">
        <f>(ROUND((ROUND(((((ET160*1.25)*12))*AV160*1),2)*BB160),2)+ROUND((ROUND(((AE160-(((EU160*1.25)*12)))*AV160*1),2)*BS160),2))</f>
        <v>7.2</v>
      </c>
      <c r="CS160" s="2">
        <f t="shared" si="214"/>
        <v>0</v>
      </c>
      <c r="CT160" s="2">
        <f t="shared" si="215"/>
        <v>62.1</v>
      </c>
      <c r="CU160" s="2">
        <f t="shared" si="216"/>
        <v>0</v>
      </c>
      <c r="CV160" s="2">
        <f t="shared" si="217"/>
        <v>6.0720000000000001</v>
      </c>
      <c r="CW160" s="2">
        <f t="shared" si="218"/>
        <v>0</v>
      </c>
      <c r="CX160" s="2">
        <f t="shared" si="219"/>
        <v>0</v>
      </c>
      <c r="CY160" s="2">
        <f>((S160*BZ160)/100)</f>
        <v>14.591199999999999</v>
      </c>
      <c r="CZ160" s="2">
        <f>((S160*CA160)/100)</f>
        <v>9.8209999999999997</v>
      </c>
      <c r="DA160" s="2"/>
      <c r="DB160" s="2"/>
      <c r="DC160" s="2" t="s">
        <v>3</v>
      </c>
      <c r="DD160" s="2" t="s">
        <v>3</v>
      </c>
      <c r="DE160" s="2" t="s">
        <v>341</v>
      </c>
      <c r="DF160" s="2" t="s">
        <v>341</v>
      </c>
      <c r="DG160" s="2" t="s">
        <v>342</v>
      </c>
      <c r="DH160" s="2" t="s">
        <v>3</v>
      </c>
      <c r="DI160" s="2" t="s">
        <v>342</v>
      </c>
      <c r="DJ160" s="2" t="s">
        <v>341</v>
      </c>
      <c r="DK160" s="2" t="s">
        <v>3</v>
      </c>
      <c r="DL160" s="2" t="s">
        <v>3</v>
      </c>
      <c r="DM160" s="2" t="s">
        <v>3</v>
      </c>
      <c r="DN160" s="2">
        <v>0</v>
      </c>
      <c r="DO160" s="2">
        <v>0</v>
      </c>
      <c r="DP160" s="2">
        <v>1.0469999999999999</v>
      </c>
      <c r="DQ160" s="2">
        <v>1</v>
      </c>
      <c r="DR160" s="2"/>
      <c r="DS160" s="2"/>
      <c r="DT160" s="2"/>
      <c r="DU160" s="2">
        <v>1013</v>
      </c>
      <c r="DV160" s="2" t="s">
        <v>308</v>
      </c>
      <c r="DW160" s="2" t="s">
        <v>308</v>
      </c>
      <c r="DX160" s="2">
        <v>1</v>
      </c>
      <c r="DY160" s="2"/>
      <c r="DZ160" s="2" t="s">
        <v>3</v>
      </c>
      <c r="EA160" s="2" t="s">
        <v>3</v>
      </c>
      <c r="EB160" s="2" t="s">
        <v>3</v>
      </c>
      <c r="EC160" s="2" t="s">
        <v>3</v>
      </c>
      <c r="ED160" s="2"/>
      <c r="EE160" s="2">
        <v>65095976</v>
      </c>
      <c r="EF160" s="2">
        <v>30</v>
      </c>
      <c r="EG160" s="2" t="s">
        <v>18</v>
      </c>
      <c r="EH160" s="2">
        <v>0</v>
      </c>
      <c r="EI160" s="2" t="s">
        <v>3</v>
      </c>
      <c r="EJ160" s="2">
        <v>1</v>
      </c>
      <c r="EK160" s="2">
        <v>89</v>
      </c>
      <c r="EL160" s="2" t="s">
        <v>331</v>
      </c>
      <c r="EM160" s="2" t="s">
        <v>332</v>
      </c>
      <c r="EN160" s="2"/>
      <c r="EO160" s="2" t="s">
        <v>86</v>
      </c>
      <c r="EP160" s="2"/>
      <c r="EQ160" s="2">
        <v>0</v>
      </c>
      <c r="ER160" s="2">
        <v>4.9800000000000004</v>
      </c>
      <c r="ES160" s="2">
        <v>0</v>
      </c>
      <c r="ET160" s="2">
        <v>0.48</v>
      </c>
      <c r="EU160" s="2">
        <v>0</v>
      </c>
      <c r="EV160" s="2">
        <v>4.5</v>
      </c>
      <c r="EW160" s="2">
        <v>0.44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220"/>
        <v>0</v>
      </c>
      <c r="FS160" s="2">
        <v>0</v>
      </c>
      <c r="FT160" s="2"/>
      <c r="FU160" s="2"/>
      <c r="FV160" s="2"/>
      <c r="FW160" s="2"/>
      <c r="FX160" s="2">
        <v>104</v>
      </c>
      <c r="FY160" s="2">
        <v>70</v>
      </c>
      <c r="FZ160" s="2"/>
      <c r="GA160" s="2" t="s">
        <v>3</v>
      </c>
      <c r="GB160" s="2"/>
      <c r="GC160" s="2"/>
      <c r="GD160" s="2">
        <v>0</v>
      </c>
      <c r="GE160" s="2"/>
      <c r="GF160" s="2">
        <v>-1843026346</v>
      </c>
      <c r="GG160" s="2">
        <v>2</v>
      </c>
      <c r="GH160" s="2">
        <v>1</v>
      </c>
      <c r="GI160" s="2">
        <v>-2</v>
      </c>
      <c r="GJ160" s="2">
        <v>0</v>
      </c>
      <c r="GK160" s="2">
        <f>ROUND(R160*(R12)/100,2)</f>
        <v>0</v>
      </c>
      <c r="GL160" s="2">
        <f t="shared" si="221"/>
        <v>0</v>
      </c>
      <c r="GM160" s="2">
        <f t="shared" si="192"/>
        <v>40.07</v>
      </c>
      <c r="GN160" s="2">
        <f t="shared" si="193"/>
        <v>40.07</v>
      </c>
      <c r="GO160" s="2">
        <f t="shared" si="194"/>
        <v>0</v>
      </c>
      <c r="GP160" s="2">
        <f t="shared" si="195"/>
        <v>0</v>
      </c>
      <c r="GQ160" s="2"/>
      <c r="GR160" s="2">
        <v>0</v>
      </c>
      <c r="GS160" s="2">
        <v>3</v>
      </c>
      <c r="GT160" s="2">
        <v>0</v>
      </c>
      <c r="GU160" s="2" t="s">
        <v>3</v>
      </c>
      <c r="GV160" s="2">
        <f t="shared" si="222"/>
        <v>0</v>
      </c>
      <c r="GW160" s="2">
        <v>1</v>
      </c>
      <c r="GX160" s="2">
        <f t="shared" si="223"/>
        <v>0</v>
      </c>
      <c r="GY160" s="2"/>
      <c r="GZ160" s="2"/>
      <c r="HA160" s="2">
        <v>0</v>
      </c>
      <c r="HB160" s="2">
        <v>0</v>
      </c>
      <c r="HC160" s="2">
        <f t="shared" si="224"/>
        <v>0</v>
      </c>
      <c r="HD160" s="2"/>
      <c r="HE160" s="2" t="s">
        <v>3</v>
      </c>
      <c r="HF160" s="2" t="s">
        <v>3</v>
      </c>
      <c r="HG160" s="2"/>
      <c r="HH160" s="2"/>
      <c r="HI160" s="2"/>
      <c r="HJ160" s="2"/>
      <c r="HK160" s="2"/>
      <c r="HL160" s="2"/>
      <c r="HM160" s="2" t="s">
        <v>3</v>
      </c>
      <c r="HN160" s="2" t="s">
        <v>3</v>
      </c>
      <c r="HO160" s="2" t="s">
        <v>3</v>
      </c>
      <c r="HP160" s="2" t="s">
        <v>3</v>
      </c>
      <c r="HQ160" s="2" t="s">
        <v>3</v>
      </c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C161">
        <f>ROW(SmtRes!A378)</f>
        <v>378</v>
      </c>
      <c r="D161">
        <f>ROW(EtalonRes!A380)</f>
        <v>380</v>
      </c>
      <c r="E161" t="s">
        <v>337</v>
      </c>
      <c r="F161" t="s">
        <v>338</v>
      </c>
      <c r="G161" t="s">
        <v>339</v>
      </c>
      <c r="H161" t="s">
        <v>308</v>
      </c>
      <c r="I161">
        <f>ROUND(22.6/100,9)</f>
        <v>0.22600000000000001</v>
      </c>
      <c r="J161">
        <v>0</v>
      </c>
      <c r="K161">
        <f>ROUND(22.6/100,9)</f>
        <v>0.22600000000000001</v>
      </c>
      <c r="O161">
        <f t="shared" si="198"/>
        <v>440.48</v>
      </c>
      <c r="P161">
        <f t="shared" si="199"/>
        <v>0</v>
      </c>
      <c r="Q161">
        <f>(ROUND((ROUND(((((ET161*1.25)*12))*AV161*I161),2)*BB161),2)+ROUND((ROUND(((AE161-(((EU161*1.25)*12)))*AV161*I161),2)*BS161),2))</f>
        <v>14.03</v>
      </c>
      <c r="R161">
        <f t="shared" si="200"/>
        <v>0</v>
      </c>
      <c r="S161">
        <f t="shared" si="201"/>
        <v>426.45</v>
      </c>
      <c r="T161">
        <f t="shared" si="202"/>
        <v>0</v>
      </c>
      <c r="U161">
        <f t="shared" si="203"/>
        <v>1.4367687840000001</v>
      </c>
      <c r="V161">
        <f t="shared" si="204"/>
        <v>0</v>
      </c>
      <c r="W161">
        <f t="shared" si="205"/>
        <v>0</v>
      </c>
      <c r="X161">
        <f t="shared" si="206"/>
        <v>371.01</v>
      </c>
      <c r="Y161">
        <f t="shared" si="207"/>
        <v>174.84</v>
      </c>
      <c r="AA161">
        <v>65425120</v>
      </c>
      <c r="AB161">
        <f t="shared" si="208"/>
        <v>69.3</v>
      </c>
      <c r="AC161">
        <f t="shared" si="209"/>
        <v>0</v>
      </c>
      <c r="AD161">
        <f>ROUND((((((ET161*1.25)*12))-(((EU161*1.25)*12)))+AE161),6)</f>
        <v>7.2</v>
      </c>
      <c r="AE161">
        <f>ROUND((((EU161*1.25)*12)),6)</f>
        <v>0</v>
      </c>
      <c r="AF161">
        <f>ROUND((((EV161*1.15)*12)),6)</f>
        <v>62.1</v>
      </c>
      <c r="AG161">
        <f t="shared" si="210"/>
        <v>0</v>
      </c>
      <c r="AH161">
        <f>(((EW161*1.15)*12))</f>
        <v>6.0720000000000001</v>
      </c>
      <c r="AI161">
        <f>(((EX161*1.25)*12))</f>
        <v>0</v>
      </c>
      <c r="AJ161">
        <f t="shared" si="211"/>
        <v>0</v>
      </c>
      <c r="AK161">
        <v>4.9800000000000004</v>
      </c>
      <c r="AL161">
        <v>0</v>
      </c>
      <c r="AM161">
        <v>0.48</v>
      </c>
      <c r="AN161">
        <v>0</v>
      </c>
      <c r="AO161">
        <v>4.5</v>
      </c>
      <c r="AP161">
        <v>0</v>
      </c>
      <c r="AQ161">
        <v>0.44</v>
      </c>
      <c r="AR161">
        <v>0</v>
      </c>
      <c r="AS161">
        <v>0</v>
      </c>
      <c r="AT161">
        <v>87</v>
      </c>
      <c r="AU161">
        <v>41</v>
      </c>
      <c r="AV161">
        <v>1.0469999999999999</v>
      </c>
      <c r="AW161">
        <v>1</v>
      </c>
      <c r="AZ161">
        <v>1</v>
      </c>
      <c r="BA161">
        <v>29.03</v>
      </c>
      <c r="BB161">
        <v>8.25</v>
      </c>
      <c r="BC161">
        <v>1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1</v>
      </c>
      <c r="BJ161" t="s">
        <v>340</v>
      </c>
      <c r="BM161">
        <v>89</v>
      </c>
      <c r="BN161">
        <v>0</v>
      </c>
      <c r="BO161" t="s">
        <v>338</v>
      </c>
      <c r="BP161">
        <v>1</v>
      </c>
      <c r="BQ161">
        <v>30</v>
      </c>
      <c r="BR161">
        <v>0</v>
      </c>
      <c r="BS161">
        <v>29.03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87</v>
      </c>
      <c r="CA161">
        <v>41</v>
      </c>
      <c r="CB161" t="s">
        <v>3</v>
      </c>
      <c r="CE161">
        <v>30</v>
      </c>
      <c r="CF161">
        <v>0</v>
      </c>
      <c r="CG161">
        <v>0</v>
      </c>
      <c r="CM161">
        <v>0</v>
      </c>
      <c r="CN161" t="s">
        <v>85</v>
      </c>
      <c r="CO161">
        <v>0</v>
      </c>
      <c r="CP161">
        <f t="shared" si="212"/>
        <v>440.47999999999996</v>
      </c>
      <c r="CQ161">
        <f t="shared" si="213"/>
        <v>0</v>
      </c>
      <c r="CR161">
        <f>(ROUND((ROUND(((((ET161*1.25)*12))*AV161*1),2)*BB161),2)+ROUND((ROUND(((AE161-(((EU161*1.25)*12)))*AV161*1),2)*BS161),2))</f>
        <v>62.21</v>
      </c>
      <c r="CS161">
        <f t="shared" si="214"/>
        <v>0</v>
      </c>
      <c r="CT161">
        <f t="shared" si="215"/>
        <v>1887.53</v>
      </c>
      <c r="CU161">
        <f t="shared" si="216"/>
        <v>0</v>
      </c>
      <c r="CV161">
        <f t="shared" si="217"/>
        <v>6.3573839999999997</v>
      </c>
      <c r="CW161">
        <f t="shared" si="218"/>
        <v>0</v>
      </c>
      <c r="CX161">
        <f t="shared" si="219"/>
        <v>0</v>
      </c>
      <c r="CY161">
        <f>S161*(BZ161/100)</f>
        <v>371.01150000000001</v>
      </c>
      <c r="CZ161">
        <f>S161*(CA161/100)</f>
        <v>174.84449999999998</v>
      </c>
      <c r="DC161" t="s">
        <v>3</v>
      </c>
      <c r="DD161" t="s">
        <v>3</v>
      </c>
      <c r="DE161" t="s">
        <v>341</v>
      </c>
      <c r="DF161" t="s">
        <v>341</v>
      </c>
      <c r="DG161" t="s">
        <v>342</v>
      </c>
      <c r="DH161" t="s">
        <v>3</v>
      </c>
      <c r="DI161" t="s">
        <v>342</v>
      </c>
      <c r="DJ161" t="s">
        <v>341</v>
      </c>
      <c r="DK161" t="s">
        <v>3</v>
      </c>
      <c r="DL161" t="s">
        <v>3</v>
      </c>
      <c r="DM161" t="s">
        <v>3</v>
      </c>
      <c r="DN161">
        <v>104</v>
      </c>
      <c r="DO161">
        <v>70</v>
      </c>
      <c r="DP161">
        <v>1.0469999999999999</v>
      </c>
      <c r="DQ161">
        <v>1</v>
      </c>
      <c r="DU161">
        <v>1013</v>
      </c>
      <c r="DV161" t="s">
        <v>308</v>
      </c>
      <c r="DW161" t="s">
        <v>308</v>
      </c>
      <c r="DX161">
        <v>1</v>
      </c>
      <c r="DZ161" t="s">
        <v>3</v>
      </c>
      <c r="EA161" t="s">
        <v>3</v>
      </c>
      <c r="EB161" t="s">
        <v>3</v>
      </c>
      <c r="EC161" t="s">
        <v>3</v>
      </c>
      <c r="EE161">
        <v>65095976</v>
      </c>
      <c r="EF161">
        <v>30</v>
      </c>
      <c r="EG161" t="s">
        <v>18</v>
      </c>
      <c r="EH161">
        <v>0</v>
      </c>
      <c r="EI161" t="s">
        <v>3</v>
      </c>
      <c r="EJ161">
        <v>1</v>
      </c>
      <c r="EK161">
        <v>89</v>
      </c>
      <c r="EL161" t="s">
        <v>331</v>
      </c>
      <c r="EM161" t="s">
        <v>332</v>
      </c>
      <c r="EO161" t="s">
        <v>86</v>
      </c>
      <c r="EQ161">
        <v>0</v>
      </c>
      <c r="ER161">
        <v>4.9800000000000004</v>
      </c>
      <c r="ES161">
        <v>0</v>
      </c>
      <c r="ET161">
        <v>0.48</v>
      </c>
      <c r="EU161">
        <v>0</v>
      </c>
      <c r="EV161">
        <v>4.5</v>
      </c>
      <c r="EW161">
        <v>0.44</v>
      </c>
      <c r="EX161">
        <v>0</v>
      </c>
      <c r="EY161">
        <v>0</v>
      </c>
      <c r="FQ161">
        <v>0</v>
      </c>
      <c r="FR161">
        <f t="shared" si="220"/>
        <v>0</v>
      </c>
      <c r="FS161">
        <v>0</v>
      </c>
      <c r="FX161">
        <v>104</v>
      </c>
      <c r="FY161">
        <v>70</v>
      </c>
      <c r="GA161" t="s">
        <v>3</v>
      </c>
      <c r="GD161">
        <v>0</v>
      </c>
      <c r="GF161">
        <v>-1843026346</v>
      </c>
      <c r="GG161">
        <v>2</v>
      </c>
      <c r="GH161">
        <v>1</v>
      </c>
      <c r="GI161">
        <v>2</v>
      </c>
      <c r="GJ161">
        <v>0</v>
      </c>
      <c r="GK161">
        <f>ROUND(R161*(S12)/100,2)</f>
        <v>0</v>
      </c>
      <c r="GL161">
        <f t="shared" si="221"/>
        <v>0</v>
      </c>
      <c r="GM161">
        <f t="shared" si="192"/>
        <v>986.33</v>
      </c>
      <c r="GN161">
        <f t="shared" si="193"/>
        <v>986.33</v>
      </c>
      <c r="GO161">
        <f t="shared" si="194"/>
        <v>0</v>
      </c>
      <c r="GP161">
        <f t="shared" si="195"/>
        <v>0</v>
      </c>
      <c r="GR161">
        <v>0</v>
      </c>
      <c r="GS161">
        <v>3</v>
      </c>
      <c r="GT161">
        <v>0</v>
      </c>
      <c r="GU161" t="s">
        <v>3</v>
      </c>
      <c r="GV161">
        <f t="shared" si="222"/>
        <v>0</v>
      </c>
      <c r="GW161">
        <v>1</v>
      </c>
      <c r="GX161">
        <f t="shared" si="223"/>
        <v>0</v>
      </c>
      <c r="HA161">
        <v>0</v>
      </c>
      <c r="HB161">
        <v>0</v>
      </c>
      <c r="HC161">
        <f t="shared" si="224"/>
        <v>0</v>
      </c>
      <c r="HE161" t="s">
        <v>3</v>
      </c>
      <c r="HF161" t="s">
        <v>3</v>
      </c>
      <c r="HM161" t="s">
        <v>3</v>
      </c>
      <c r="HN161" t="s">
        <v>3</v>
      </c>
      <c r="HO161" t="s">
        <v>3</v>
      </c>
      <c r="HP161" t="s">
        <v>3</v>
      </c>
      <c r="HQ161" t="s">
        <v>3</v>
      </c>
      <c r="IK161">
        <v>0</v>
      </c>
    </row>
    <row r="162" spans="1:255" x14ac:dyDescent="0.2">
      <c r="A162" s="2">
        <v>18</v>
      </c>
      <c r="B162" s="2">
        <v>1</v>
      </c>
      <c r="C162" s="2">
        <v>375</v>
      </c>
      <c r="D162" s="2"/>
      <c r="E162" s="2" t="s">
        <v>343</v>
      </c>
      <c r="F162" s="2" t="s">
        <v>334</v>
      </c>
      <c r="G162" s="2" t="s">
        <v>335</v>
      </c>
      <c r="H162" s="2" t="s">
        <v>106</v>
      </c>
      <c r="I162" s="2">
        <f>I160*J162</f>
        <v>1.3831199999999999</v>
      </c>
      <c r="J162" s="2">
        <v>6.1199999999999992</v>
      </c>
      <c r="K162" s="2">
        <v>0.51</v>
      </c>
      <c r="L162" s="2"/>
      <c r="M162" s="2"/>
      <c r="N162" s="2"/>
      <c r="O162" s="2">
        <f t="shared" si="198"/>
        <v>1122.07</v>
      </c>
      <c r="P162" s="2">
        <f t="shared" si="199"/>
        <v>1122.07</v>
      </c>
      <c r="Q162" s="2">
        <f>(ROUND((ROUND(((ET162)*AV162*I162),2)*BB162),2)+ROUND((ROUND(((AE162-(EU162))*AV162*I162),2)*BS162),2))</f>
        <v>0</v>
      </c>
      <c r="R162" s="2">
        <f t="shared" si="200"/>
        <v>0</v>
      </c>
      <c r="S162" s="2">
        <f t="shared" si="201"/>
        <v>0</v>
      </c>
      <c r="T162" s="2">
        <f t="shared" si="202"/>
        <v>0</v>
      </c>
      <c r="U162" s="2">
        <f t="shared" si="203"/>
        <v>0</v>
      </c>
      <c r="V162" s="2">
        <f t="shared" si="204"/>
        <v>0</v>
      </c>
      <c r="W162" s="2">
        <f t="shared" si="205"/>
        <v>0</v>
      </c>
      <c r="X162" s="2">
        <f t="shared" si="206"/>
        <v>0</v>
      </c>
      <c r="Y162" s="2">
        <f t="shared" si="207"/>
        <v>0</v>
      </c>
      <c r="Z162" s="2"/>
      <c r="AA162" s="2">
        <v>65425122</v>
      </c>
      <c r="AB162" s="2">
        <f t="shared" si="208"/>
        <v>811.26</v>
      </c>
      <c r="AC162" s="2">
        <f t="shared" si="209"/>
        <v>811.26</v>
      </c>
      <c r="AD162" s="2">
        <f>ROUND((((ET162)-(EU162))+AE162),6)</f>
        <v>0</v>
      </c>
      <c r="AE162" s="2">
        <f>ROUND((EU162),6)</f>
        <v>0</v>
      </c>
      <c r="AF162" s="2">
        <f>ROUND((EV162),6)</f>
        <v>0</v>
      </c>
      <c r="AG162" s="2">
        <f t="shared" si="210"/>
        <v>0</v>
      </c>
      <c r="AH162" s="2">
        <f>(EW162)</f>
        <v>0</v>
      </c>
      <c r="AI162" s="2">
        <f>(EX162)</f>
        <v>0</v>
      </c>
      <c r="AJ162" s="2">
        <f t="shared" si="211"/>
        <v>0</v>
      </c>
      <c r="AK162" s="2">
        <v>811.26</v>
      </c>
      <c r="AL162" s="2">
        <v>811.26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104</v>
      </c>
      <c r="AU162" s="2">
        <v>70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</v>
      </c>
      <c r="BE162" s="2" t="s">
        <v>3</v>
      </c>
      <c r="BF162" s="2" t="s">
        <v>3</v>
      </c>
      <c r="BG162" s="2" t="s">
        <v>3</v>
      </c>
      <c r="BH162" s="2">
        <v>3</v>
      </c>
      <c r="BI162" s="2">
        <v>1</v>
      </c>
      <c r="BJ162" s="2" t="s">
        <v>336</v>
      </c>
      <c r="BK162" s="2"/>
      <c r="BL162" s="2"/>
      <c r="BM162" s="2">
        <v>89</v>
      </c>
      <c r="BN162" s="2">
        <v>0</v>
      </c>
      <c r="BO162" s="2" t="s">
        <v>3</v>
      </c>
      <c r="BP162" s="2">
        <v>0</v>
      </c>
      <c r="BQ162" s="2">
        <v>30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</v>
      </c>
      <c r="BZ162" s="2">
        <v>104</v>
      </c>
      <c r="CA162" s="2">
        <v>70</v>
      </c>
      <c r="CB162" s="2" t="s">
        <v>3</v>
      </c>
      <c r="CC162" s="2"/>
      <c r="CD162" s="2"/>
      <c r="CE162" s="2">
        <v>30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85</v>
      </c>
      <c r="CO162" s="2">
        <v>0</v>
      </c>
      <c r="CP162" s="2">
        <f t="shared" si="212"/>
        <v>1122.07</v>
      </c>
      <c r="CQ162" s="2">
        <f t="shared" si="213"/>
        <v>811.26</v>
      </c>
      <c r="CR162" s="2">
        <f>(ROUND((ROUND(((ET162)*AV162*1),2)*BB162),2)+ROUND((ROUND(((AE162-(EU162))*AV162*1),2)*BS162),2))</f>
        <v>0</v>
      </c>
      <c r="CS162" s="2">
        <f t="shared" si="214"/>
        <v>0</v>
      </c>
      <c r="CT162" s="2">
        <f t="shared" si="215"/>
        <v>0</v>
      </c>
      <c r="CU162" s="2">
        <f t="shared" si="216"/>
        <v>0</v>
      </c>
      <c r="CV162" s="2">
        <f t="shared" si="217"/>
        <v>0</v>
      </c>
      <c r="CW162" s="2">
        <f t="shared" si="218"/>
        <v>0</v>
      </c>
      <c r="CX162" s="2">
        <f t="shared" si="219"/>
        <v>0</v>
      </c>
      <c r="CY162" s="2">
        <f>((S162*BZ162)/100)</f>
        <v>0</v>
      </c>
      <c r="CZ162" s="2">
        <f>((S162*CA162)/100)</f>
        <v>0</v>
      </c>
      <c r="DA162" s="2"/>
      <c r="DB162" s="2"/>
      <c r="DC162" s="2" t="s">
        <v>3</v>
      </c>
      <c r="DD162" s="2" t="s">
        <v>3</v>
      </c>
      <c r="DE162" s="2" t="s">
        <v>3</v>
      </c>
      <c r="DF162" s="2" t="s">
        <v>3</v>
      </c>
      <c r="DG162" s="2" t="s">
        <v>3</v>
      </c>
      <c r="DH162" s="2" t="s">
        <v>3</v>
      </c>
      <c r="DI162" s="2" t="s">
        <v>3</v>
      </c>
      <c r="DJ162" s="2" t="s">
        <v>3</v>
      </c>
      <c r="DK162" s="2" t="s">
        <v>3</v>
      </c>
      <c r="DL162" s="2" t="s">
        <v>3</v>
      </c>
      <c r="DM162" s="2" t="s">
        <v>3</v>
      </c>
      <c r="DN162" s="2">
        <v>0</v>
      </c>
      <c r="DO162" s="2">
        <v>0</v>
      </c>
      <c r="DP162" s="2">
        <v>1.0469999999999999</v>
      </c>
      <c r="DQ162" s="2">
        <v>1</v>
      </c>
      <c r="DR162" s="2"/>
      <c r="DS162" s="2"/>
      <c r="DT162" s="2"/>
      <c r="DU162" s="2">
        <v>1007</v>
      </c>
      <c r="DV162" s="2" t="s">
        <v>106</v>
      </c>
      <c r="DW162" s="2" t="s">
        <v>106</v>
      </c>
      <c r="DX162" s="2">
        <v>1</v>
      </c>
      <c r="DY162" s="2"/>
      <c r="DZ162" s="2" t="s">
        <v>3</v>
      </c>
      <c r="EA162" s="2" t="s">
        <v>3</v>
      </c>
      <c r="EB162" s="2" t="s">
        <v>3</v>
      </c>
      <c r="EC162" s="2" t="s">
        <v>3</v>
      </c>
      <c r="ED162" s="2"/>
      <c r="EE162" s="2">
        <v>65095976</v>
      </c>
      <c r="EF162" s="2">
        <v>30</v>
      </c>
      <c r="EG162" s="2" t="s">
        <v>18</v>
      </c>
      <c r="EH162" s="2">
        <v>0</v>
      </c>
      <c r="EI162" s="2" t="s">
        <v>3</v>
      </c>
      <c r="EJ162" s="2">
        <v>1</v>
      </c>
      <c r="EK162" s="2">
        <v>89</v>
      </c>
      <c r="EL162" s="2" t="s">
        <v>331</v>
      </c>
      <c r="EM162" s="2" t="s">
        <v>332</v>
      </c>
      <c r="EN162" s="2"/>
      <c r="EO162" s="2" t="s">
        <v>86</v>
      </c>
      <c r="EP162" s="2"/>
      <c r="EQ162" s="2">
        <v>0</v>
      </c>
      <c r="ER162" s="2">
        <v>811.26</v>
      </c>
      <c r="ES162" s="2">
        <v>811.26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220"/>
        <v>0</v>
      </c>
      <c r="FS162" s="2">
        <v>0</v>
      </c>
      <c r="FT162" s="2"/>
      <c r="FU162" s="2"/>
      <c r="FV162" s="2"/>
      <c r="FW162" s="2"/>
      <c r="FX162" s="2">
        <v>104</v>
      </c>
      <c r="FY162" s="2">
        <v>70</v>
      </c>
      <c r="FZ162" s="2"/>
      <c r="GA162" s="2" t="s">
        <v>3</v>
      </c>
      <c r="GB162" s="2"/>
      <c r="GC162" s="2"/>
      <c r="GD162" s="2">
        <v>0</v>
      </c>
      <c r="GE162" s="2"/>
      <c r="GF162" s="2">
        <v>680008137</v>
      </c>
      <c r="GG162" s="2">
        <v>2</v>
      </c>
      <c r="GH162" s="2">
        <v>1</v>
      </c>
      <c r="GI162" s="2">
        <v>-2</v>
      </c>
      <c r="GJ162" s="2">
        <v>0</v>
      </c>
      <c r="GK162" s="2">
        <f>ROUND(R162*(R12)/100,2)</f>
        <v>0</v>
      </c>
      <c r="GL162" s="2">
        <f t="shared" si="221"/>
        <v>0</v>
      </c>
      <c r="GM162" s="2">
        <f t="shared" si="192"/>
        <v>1122.07</v>
      </c>
      <c r="GN162" s="2">
        <f t="shared" si="193"/>
        <v>1122.07</v>
      </c>
      <c r="GO162" s="2">
        <f t="shared" si="194"/>
        <v>0</v>
      </c>
      <c r="GP162" s="2">
        <f t="shared" si="195"/>
        <v>0</v>
      </c>
      <c r="GQ162" s="2"/>
      <c r="GR162" s="2">
        <v>0</v>
      </c>
      <c r="GS162" s="2">
        <v>3</v>
      </c>
      <c r="GT162" s="2">
        <v>0</v>
      </c>
      <c r="GU162" s="2" t="s">
        <v>3</v>
      </c>
      <c r="GV162" s="2">
        <f t="shared" si="222"/>
        <v>0</v>
      </c>
      <c r="GW162" s="2">
        <v>1</v>
      </c>
      <c r="GX162" s="2">
        <f t="shared" si="223"/>
        <v>0</v>
      </c>
      <c r="GY162" s="2"/>
      <c r="GZ162" s="2"/>
      <c r="HA162" s="2">
        <v>0</v>
      </c>
      <c r="HB162" s="2">
        <v>0</v>
      </c>
      <c r="HC162" s="2">
        <f t="shared" si="224"/>
        <v>0</v>
      </c>
      <c r="HD162" s="2"/>
      <c r="HE162" s="2" t="s">
        <v>3</v>
      </c>
      <c r="HF162" s="2" t="s">
        <v>3</v>
      </c>
      <c r="HG162" s="2"/>
      <c r="HH162" s="2"/>
      <c r="HI162" s="2"/>
      <c r="HJ162" s="2"/>
      <c r="HK162" s="2"/>
      <c r="HL162" s="2"/>
      <c r="HM162" s="2" t="s">
        <v>344</v>
      </c>
      <c r="HN162" s="2" t="s">
        <v>3</v>
      </c>
      <c r="HO162" s="2" t="s">
        <v>3</v>
      </c>
      <c r="HP162" s="2" t="s">
        <v>3</v>
      </c>
      <c r="HQ162" s="2" t="s">
        <v>3</v>
      </c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18</v>
      </c>
      <c r="B163">
        <v>1</v>
      </c>
      <c r="C163">
        <v>378</v>
      </c>
      <c r="E163" t="s">
        <v>343</v>
      </c>
      <c r="F163" t="s">
        <v>334</v>
      </c>
      <c r="G163" t="s">
        <v>335</v>
      </c>
      <c r="H163" t="s">
        <v>106</v>
      </c>
      <c r="I163">
        <f>I161*J163</f>
        <v>1.3831199999999999</v>
      </c>
      <c r="J163">
        <v>6.1199999999999992</v>
      </c>
      <c r="K163">
        <v>0.51</v>
      </c>
      <c r="O163">
        <f t="shared" si="198"/>
        <v>9133.65</v>
      </c>
      <c r="P163">
        <f t="shared" si="199"/>
        <v>9133.65</v>
      </c>
      <c r="Q163">
        <f>(ROUND((ROUND(((ET163)*AV163*I163),2)*BB163),2)+ROUND((ROUND(((AE163-(EU163))*AV163*I163),2)*BS163),2))</f>
        <v>0</v>
      </c>
      <c r="R163">
        <f t="shared" si="200"/>
        <v>0</v>
      </c>
      <c r="S163">
        <f t="shared" si="201"/>
        <v>0</v>
      </c>
      <c r="T163">
        <f t="shared" si="202"/>
        <v>0</v>
      </c>
      <c r="U163">
        <f t="shared" si="203"/>
        <v>0</v>
      </c>
      <c r="V163">
        <f t="shared" si="204"/>
        <v>0</v>
      </c>
      <c r="W163">
        <f t="shared" si="205"/>
        <v>0</v>
      </c>
      <c r="X163">
        <f t="shared" si="206"/>
        <v>0</v>
      </c>
      <c r="Y163">
        <f t="shared" si="207"/>
        <v>0</v>
      </c>
      <c r="AA163">
        <v>65425120</v>
      </c>
      <c r="AB163">
        <f t="shared" si="208"/>
        <v>811.26</v>
      </c>
      <c r="AC163">
        <f t="shared" si="209"/>
        <v>811.26</v>
      </c>
      <c r="AD163">
        <f>ROUND((((ET163)-(EU163))+AE163),6)</f>
        <v>0</v>
      </c>
      <c r="AE163">
        <f>ROUND((EU163),6)</f>
        <v>0</v>
      </c>
      <c r="AF163">
        <f>ROUND((EV163),6)</f>
        <v>0</v>
      </c>
      <c r="AG163">
        <f t="shared" si="210"/>
        <v>0</v>
      </c>
      <c r="AH163">
        <f>(EW163)</f>
        <v>0</v>
      </c>
      <c r="AI163">
        <f>(EX163)</f>
        <v>0</v>
      </c>
      <c r="AJ163">
        <f t="shared" si="211"/>
        <v>0</v>
      </c>
      <c r="AK163">
        <v>811.26</v>
      </c>
      <c r="AL163">
        <v>811.26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8.14</v>
      </c>
      <c r="BD163" t="s">
        <v>3</v>
      </c>
      <c r="BE163" t="s">
        <v>3</v>
      </c>
      <c r="BF163" t="s">
        <v>3</v>
      </c>
      <c r="BG163" t="s">
        <v>3</v>
      </c>
      <c r="BH163">
        <v>3</v>
      </c>
      <c r="BI163">
        <v>1</v>
      </c>
      <c r="BJ163" t="s">
        <v>336</v>
      </c>
      <c r="BM163">
        <v>89</v>
      </c>
      <c r="BN163">
        <v>0</v>
      </c>
      <c r="BO163" t="s">
        <v>334</v>
      </c>
      <c r="BP163">
        <v>1</v>
      </c>
      <c r="BQ163">
        <v>30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0</v>
      </c>
      <c r="CA163">
        <v>0</v>
      </c>
      <c r="CB163" t="s">
        <v>3</v>
      </c>
      <c r="CE163">
        <v>30</v>
      </c>
      <c r="CF163">
        <v>0</v>
      </c>
      <c r="CG163">
        <v>0</v>
      </c>
      <c r="CM163">
        <v>0</v>
      </c>
      <c r="CN163" t="s">
        <v>85</v>
      </c>
      <c r="CO163">
        <v>0</v>
      </c>
      <c r="CP163">
        <f t="shared" si="212"/>
        <v>9133.65</v>
      </c>
      <c r="CQ163">
        <f t="shared" si="213"/>
        <v>6603.66</v>
      </c>
      <c r="CR163">
        <f>(ROUND((ROUND(((ET163)*AV163*1),2)*BB163),2)+ROUND((ROUND(((AE163-(EU163))*AV163*1),2)*BS163),2))</f>
        <v>0</v>
      </c>
      <c r="CS163">
        <f t="shared" si="214"/>
        <v>0</v>
      </c>
      <c r="CT163">
        <f t="shared" si="215"/>
        <v>0</v>
      </c>
      <c r="CU163">
        <f t="shared" si="216"/>
        <v>0</v>
      </c>
      <c r="CV163">
        <f t="shared" si="217"/>
        <v>0</v>
      </c>
      <c r="CW163">
        <f t="shared" si="218"/>
        <v>0</v>
      </c>
      <c r="CX163">
        <f t="shared" si="219"/>
        <v>0</v>
      </c>
      <c r="CY163">
        <f>S163*(BZ163/100)</f>
        <v>0</v>
      </c>
      <c r="CZ163">
        <f>S163*(CA163/100)</f>
        <v>0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104</v>
      </c>
      <c r="DO163">
        <v>70</v>
      </c>
      <c r="DP163">
        <v>1.0469999999999999</v>
      </c>
      <c r="DQ163">
        <v>1</v>
      </c>
      <c r="DU163">
        <v>1007</v>
      </c>
      <c r="DV163" t="s">
        <v>106</v>
      </c>
      <c r="DW163" t="s">
        <v>106</v>
      </c>
      <c r="DX163">
        <v>1</v>
      </c>
      <c r="DZ163" t="s">
        <v>3</v>
      </c>
      <c r="EA163" t="s">
        <v>3</v>
      </c>
      <c r="EB163" t="s">
        <v>3</v>
      </c>
      <c r="EC163" t="s">
        <v>3</v>
      </c>
      <c r="EE163">
        <v>65095976</v>
      </c>
      <c r="EF163">
        <v>30</v>
      </c>
      <c r="EG163" t="s">
        <v>18</v>
      </c>
      <c r="EH163">
        <v>0</v>
      </c>
      <c r="EI163" t="s">
        <v>3</v>
      </c>
      <c r="EJ163">
        <v>1</v>
      </c>
      <c r="EK163">
        <v>89</v>
      </c>
      <c r="EL163" t="s">
        <v>331</v>
      </c>
      <c r="EM163" t="s">
        <v>332</v>
      </c>
      <c r="EO163" t="s">
        <v>86</v>
      </c>
      <c r="EQ163">
        <v>0</v>
      </c>
      <c r="ER163">
        <v>811.26</v>
      </c>
      <c r="ES163">
        <v>811.26</v>
      </c>
      <c r="ET163">
        <v>0</v>
      </c>
      <c r="EU163">
        <v>0</v>
      </c>
      <c r="EV163">
        <v>0</v>
      </c>
      <c r="EW163">
        <v>0</v>
      </c>
      <c r="EX163">
        <v>0</v>
      </c>
      <c r="FQ163">
        <v>0</v>
      </c>
      <c r="FR163">
        <f t="shared" si="220"/>
        <v>0</v>
      </c>
      <c r="FS163">
        <v>0</v>
      </c>
      <c r="FX163">
        <v>104</v>
      </c>
      <c r="FY163">
        <v>70</v>
      </c>
      <c r="GA163" t="s">
        <v>3</v>
      </c>
      <c r="GD163">
        <v>0</v>
      </c>
      <c r="GF163">
        <v>680008137</v>
      </c>
      <c r="GG163">
        <v>2</v>
      </c>
      <c r="GH163">
        <v>1</v>
      </c>
      <c r="GI163">
        <v>2</v>
      </c>
      <c r="GJ163">
        <v>0</v>
      </c>
      <c r="GK163">
        <f>ROUND(R163*(S12)/100,2)</f>
        <v>0</v>
      </c>
      <c r="GL163">
        <f t="shared" si="221"/>
        <v>0</v>
      </c>
      <c r="GM163">
        <f t="shared" si="192"/>
        <v>9133.65</v>
      </c>
      <c r="GN163">
        <f t="shared" si="193"/>
        <v>9133.65</v>
      </c>
      <c r="GO163">
        <f t="shared" si="194"/>
        <v>0</v>
      </c>
      <c r="GP163">
        <f t="shared" si="195"/>
        <v>0</v>
      </c>
      <c r="GR163">
        <v>0</v>
      </c>
      <c r="GS163">
        <v>3</v>
      </c>
      <c r="GT163">
        <v>0</v>
      </c>
      <c r="GU163" t="s">
        <v>3</v>
      </c>
      <c r="GV163">
        <f t="shared" si="222"/>
        <v>0</v>
      </c>
      <c r="GW163">
        <v>1</v>
      </c>
      <c r="GX163">
        <f t="shared" si="223"/>
        <v>0</v>
      </c>
      <c r="HA163">
        <v>0</v>
      </c>
      <c r="HB163">
        <v>0</v>
      </c>
      <c r="HC163">
        <f t="shared" si="224"/>
        <v>0</v>
      </c>
      <c r="HE163" t="s">
        <v>3</v>
      </c>
      <c r="HF163" t="s">
        <v>3</v>
      </c>
      <c r="HM163" t="s">
        <v>344</v>
      </c>
      <c r="HN163" t="s">
        <v>3</v>
      </c>
      <c r="HO163" t="s">
        <v>3</v>
      </c>
      <c r="HP163" t="s">
        <v>3</v>
      </c>
      <c r="HQ163" t="s">
        <v>3</v>
      </c>
      <c r="IK163">
        <v>0</v>
      </c>
    </row>
    <row r="164" spans="1:255" x14ac:dyDescent="0.2">
      <c r="A164" s="2">
        <v>17</v>
      </c>
      <c r="B164" s="2">
        <v>1</v>
      </c>
      <c r="C164" s="2">
        <f>ROW(SmtRes!A383)</f>
        <v>383</v>
      </c>
      <c r="D164" s="2">
        <f>ROW(EtalonRes!A385)</f>
        <v>385</v>
      </c>
      <c r="E164" s="2" t="s">
        <v>345</v>
      </c>
      <c r="F164" s="2" t="s">
        <v>346</v>
      </c>
      <c r="G164" s="2" t="s">
        <v>347</v>
      </c>
      <c r="H164" s="2" t="s">
        <v>226</v>
      </c>
      <c r="I164" s="2">
        <f>ROUND(22.6/100,9)</f>
        <v>0.22600000000000001</v>
      </c>
      <c r="J164" s="2">
        <v>0</v>
      </c>
      <c r="K164" s="2">
        <f>ROUND(22.6/100,9)</f>
        <v>0.22600000000000001</v>
      </c>
      <c r="L164" s="2"/>
      <c r="M164" s="2"/>
      <c r="N164" s="2"/>
      <c r="O164" s="2">
        <f t="shared" si="198"/>
        <v>42.48</v>
      </c>
      <c r="P164" s="2">
        <f t="shared" si="199"/>
        <v>17.48</v>
      </c>
      <c r="Q164" s="2">
        <f>(ROUND((ROUND(((((ET164*1.25)*2))*AV164*I164),2)*BB164),2)+ROUND((ROUND(((AE164-(((EU164*1.25)*2)))*AV164*I164),2)*BS164),2))</f>
        <v>5.08</v>
      </c>
      <c r="R164" s="2">
        <f t="shared" si="200"/>
        <v>0.32</v>
      </c>
      <c r="S164" s="2">
        <f t="shared" si="201"/>
        <v>19.920000000000002</v>
      </c>
      <c r="T164" s="2">
        <f t="shared" si="202"/>
        <v>0</v>
      </c>
      <c r="U164" s="2">
        <f t="shared" si="203"/>
        <v>1.673756</v>
      </c>
      <c r="V164" s="2">
        <f t="shared" si="204"/>
        <v>0</v>
      </c>
      <c r="W164" s="2">
        <f t="shared" si="205"/>
        <v>0</v>
      </c>
      <c r="X164" s="2">
        <f t="shared" si="206"/>
        <v>19.920000000000002</v>
      </c>
      <c r="Y164" s="2">
        <f t="shared" si="207"/>
        <v>12.75</v>
      </c>
      <c r="Z164" s="2"/>
      <c r="AA164" s="2">
        <v>65425122</v>
      </c>
      <c r="AB164" s="2">
        <f t="shared" si="208"/>
        <v>187.971</v>
      </c>
      <c r="AC164" s="2">
        <f t="shared" si="209"/>
        <v>77.36</v>
      </c>
      <c r="AD164" s="2">
        <f>ROUND((((((ET164*1.25)*2))-(((EU164*1.25)*2)))+AE164),6)</f>
        <v>22.475000000000001</v>
      </c>
      <c r="AE164" s="2">
        <f>ROUND((((EU164*1.25)*2)),6)</f>
        <v>1.4</v>
      </c>
      <c r="AF164" s="2">
        <f>ROUND((((EV164*1.15)*2)),6)</f>
        <v>88.135999999999996</v>
      </c>
      <c r="AG164" s="2">
        <f t="shared" si="210"/>
        <v>0</v>
      </c>
      <c r="AH164" s="2">
        <f>(((EW164*1.15)*2))</f>
        <v>7.4059999999999997</v>
      </c>
      <c r="AI164" s="2">
        <f>(((EX164*1.25)*2))</f>
        <v>0</v>
      </c>
      <c r="AJ164" s="2">
        <f t="shared" si="211"/>
        <v>0</v>
      </c>
      <c r="AK164" s="2">
        <v>124.67</v>
      </c>
      <c r="AL164" s="2">
        <v>77.36</v>
      </c>
      <c r="AM164" s="2">
        <v>8.99</v>
      </c>
      <c r="AN164" s="2">
        <v>0.56000000000000005</v>
      </c>
      <c r="AO164" s="2">
        <v>38.32</v>
      </c>
      <c r="AP164" s="2">
        <v>0</v>
      </c>
      <c r="AQ164" s="2">
        <v>3.22</v>
      </c>
      <c r="AR164" s="2">
        <v>0</v>
      </c>
      <c r="AS164" s="2">
        <v>0</v>
      </c>
      <c r="AT164" s="2">
        <v>100</v>
      </c>
      <c r="AU164" s="2">
        <v>64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3</v>
      </c>
      <c r="BE164" s="2" t="s">
        <v>3</v>
      </c>
      <c r="BF164" s="2" t="s">
        <v>3</v>
      </c>
      <c r="BG164" s="2" t="s">
        <v>3</v>
      </c>
      <c r="BH164" s="2">
        <v>0</v>
      </c>
      <c r="BI164" s="2">
        <v>1</v>
      </c>
      <c r="BJ164" s="2" t="s">
        <v>348</v>
      </c>
      <c r="BK164" s="2"/>
      <c r="BL164" s="2"/>
      <c r="BM164" s="2">
        <v>97</v>
      </c>
      <c r="BN164" s="2">
        <v>0</v>
      </c>
      <c r="BO164" s="2" t="s">
        <v>3</v>
      </c>
      <c r="BP164" s="2">
        <v>0</v>
      </c>
      <c r="BQ164" s="2">
        <v>30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</v>
      </c>
      <c r="BZ164" s="2">
        <v>100</v>
      </c>
      <c r="CA164" s="2">
        <v>64</v>
      </c>
      <c r="CB164" s="2" t="s">
        <v>3</v>
      </c>
      <c r="CC164" s="2"/>
      <c r="CD164" s="2"/>
      <c r="CE164" s="2">
        <v>30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85</v>
      </c>
      <c r="CO164" s="2">
        <v>0</v>
      </c>
      <c r="CP164" s="2">
        <f t="shared" si="212"/>
        <v>42.480000000000004</v>
      </c>
      <c r="CQ164" s="2">
        <f t="shared" si="213"/>
        <v>77.36</v>
      </c>
      <c r="CR164" s="2">
        <f>(ROUND((ROUND(((((ET164*1.25)*2))*AV164*1),2)*BB164),2)+ROUND((ROUND(((AE164-(((EU164*1.25)*2)))*AV164*1),2)*BS164),2))</f>
        <v>22.48</v>
      </c>
      <c r="CS164" s="2">
        <f t="shared" si="214"/>
        <v>1.4</v>
      </c>
      <c r="CT164" s="2">
        <f t="shared" si="215"/>
        <v>88.14</v>
      </c>
      <c r="CU164" s="2">
        <f t="shared" si="216"/>
        <v>0</v>
      </c>
      <c r="CV164" s="2">
        <f t="shared" si="217"/>
        <v>7.4059999999999997</v>
      </c>
      <c r="CW164" s="2">
        <f t="shared" si="218"/>
        <v>0</v>
      </c>
      <c r="CX164" s="2">
        <f t="shared" si="219"/>
        <v>0</v>
      </c>
      <c r="CY164" s="2">
        <f>((S164*BZ164)/100)</f>
        <v>19.920000000000002</v>
      </c>
      <c r="CZ164" s="2">
        <f>((S164*CA164)/100)</f>
        <v>12.748800000000001</v>
      </c>
      <c r="DA164" s="2"/>
      <c r="DB164" s="2"/>
      <c r="DC164" s="2" t="s">
        <v>3</v>
      </c>
      <c r="DD164" s="2" t="s">
        <v>3</v>
      </c>
      <c r="DE164" s="2" t="s">
        <v>349</v>
      </c>
      <c r="DF164" s="2" t="s">
        <v>349</v>
      </c>
      <c r="DG164" s="2" t="s">
        <v>350</v>
      </c>
      <c r="DH164" s="2" t="s">
        <v>3</v>
      </c>
      <c r="DI164" s="2" t="s">
        <v>350</v>
      </c>
      <c r="DJ164" s="2" t="s">
        <v>349</v>
      </c>
      <c r="DK164" s="2" t="s">
        <v>3</v>
      </c>
      <c r="DL164" s="2" t="s">
        <v>3</v>
      </c>
      <c r="DM164" s="2" t="s">
        <v>3</v>
      </c>
      <c r="DN164" s="2">
        <v>0</v>
      </c>
      <c r="DO164" s="2">
        <v>0</v>
      </c>
      <c r="DP164" s="2">
        <v>1.0469999999999999</v>
      </c>
      <c r="DQ164" s="2">
        <v>1</v>
      </c>
      <c r="DR164" s="2"/>
      <c r="DS164" s="2"/>
      <c r="DT164" s="2"/>
      <c r="DU164" s="2">
        <v>1005</v>
      </c>
      <c r="DV164" s="2" t="s">
        <v>226</v>
      </c>
      <c r="DW164" s="2" t="s">
        <v>226</v>
      </c>
      <c r="DX164" s="2">
        <v>100</v>
      </c>
      <c r="DY164" s="2"/>
      <c r="DZ164" s="2" t="s">
        <v>3</v>
      </c>
      <c r="EA164" s="2" t="s">
        <v>3</v>
      </c>
      <c r="EB164" s="2" t="s">
        <v>3</v>
      </c>
      <c r="EC164" s="2" t="s">
        <v>3</v>
      </c>
      <c r="ED164" s="2"/>
      <c r="EE164" s="2">
        <v>65095984</v>
      </c>
      <c r="EF164" s="2">
        <v>30</v>
      </c>
      <c r="EG164" s="2" t="s">
        <v>18</v>
      </c>
      <c r="EH164" s="2">
        <v>0</v>
      </c>
      <c r="EI164" s="2" t="s">
        <v>3</v>
      </c>
      <c r="EJ164" s="2">
        <v>1</v>
      </c>
      <c r="EK164" s="2">
        <v>97</v>
      </c>
      <c r="EL164" s="2" t="s">
        <v>351</v>
      </c>
      <c r="EM164" s="2" t="s">
        <v>352</v>
      </c>
      <c r="EN164" s="2"/>
      <c r="EO164" s="2" t="s">
        <v>86</v>
      </c>
      <c r="EP164" s="2"/>
      <c r="EQ164" s="2">
        <v>0</v>
      </c>
      <c r="ER164" s="2">
        <v>124.67</v>
      </c>
      <c r="ES164" s="2">
        <v>77.36</v>
      </c>
      <c r="ET164" s="2">
        <v>8.99</v>
      </c>
      <c r="EU164" s="2">
        <v>0.56000000000000005</v>
      </c>
      <c r="EV164" s="2">
        <v>38.32</v>
      </c>
      <c r="EW164" s="2">
        <v>3.22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220"/>
        <v>0</v>
      </c>
      <c r="FS164" s="2">
        <v>0</v>
      </c>
      <c r="FT164" s="2"/>
      <c r="FU164" s="2"/>
      <c r="FV164" s="2"/>
      <c r="FW164" s="2"/>
      <c r="FX164" s="2">
        <v>100</v>
      </c>
      <c r="FY164" s="2">
        <v>64</v>
      </c>
      <c r="FZ164" s="2"/>
      <c r="GA164" s="2" t="s">
        <v>3</v>
      </c>
      <c r="GB164" s="2"/>
      <c r="GC164" s="2"/>
      <c r="GD164" s="2">
        <v>0</v>
      </c>
      <c r="GE164" s="2"/>
      <c r="GF164" s="2">
        <v>1043949969</v>
      </c>
      <c r="GG164" s="2">
        <v>2</v>
      </c>
      <c r="GH164" s="2">
        <v>1</v>
      </c>
      <c r="GI164" s="2">
        <v>-2</v>
      </c>
      <c r="GJ164" s="2">
        <v>0</v>
      </c>
      <c r="GK164" s="2">
        <f>ROUND(R164*(R12)/100,2)</f>
        <v>0.53</v>
      </c>
      <c r="GL164" s="2">
        <f t="shared" si="221"/>
        <v>0</v>
      </c>
      <c r="GM164" s="2">
        <f t="shared" si="192"/>
        <v>75.680000000000007</v>
      </c>
      <c r="GN164" s="2">
        <f t="shared" si="193"/>
        <v>75.680000000000007</v>
      </c>
      <c r="GO164" s="2">
        <f t="shared" si="194"/>
        <v>0</v>
      </c>
      <c r="GP164" s="2">
        <f t="shared" si="195"/>
        <v>0</v>
      </c>
      <c r="GQ164" s="2"/>
      <c r="GR164" s="2">
        <v>0</v>
      </c>
      <c r="GS164" s="2">
        <v>3</v>
      </c>
      <c r="GT164" s="2">
        <v>0</v>
      </c>
      <c r="GU164" s="2" t="s">
        <v>3</v>
      </c>
      <c r="GV164" s="2">
        <f t="shared" si="222"/>
        <v>0</v>
      </c>
      <c r="GW164" s="2">
        <v>1</v>
      </c>
      <c r="GX164" s="2">
        <f t="shared" si="223"/>
        <v>0</v>
      </c>
      <c r="GY164" s="2"/>
      <c r="GZ164" s="2"/>
      <c r="HA164" s="2">
        <v>0</v>
      </c>
      <c r="HB164" s="2">
        <v>0</v>
      </c>
      <c r="HC164" s="2">
        <f t="shared" si="224"/>
        <v>0</v>
      </c>
      <c r="HD164" s="2"/>
      <c r="HE164" s="2" t="s">
        <v>3</v>
      </c>
      <c r="HF164" s="2" t="s">
        <v>3</v>
      </c>
      <c r="HG164" s="2"/>
      <c r="HH164" s="2"/>
      <c r="HI164" s="2"/>
      <c r="HJ164" s="2"/>
      <c r="HK164" s="2"/>
      <c r="HL164" s="2"/>
      <c r="HM164" s="2" t="s">
        <v>3</v>
      </c>
      <c r="HN164" s="2" t="s">
        <v>3</v>
      </c>
      <c r="HO164" s="2" t="s">
        <v>3</v>
      </c>
      <c r="HP164" s="2" t="s">
        <v>3</v>
      </c>
      <c r="HQ164" s="2" t="s">
        <v>3</v>
      </c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C165">
        <f>ROW(SmtRes!A388)</f>
        <v>388</v>
      </c>
      <c r="D165">
        <f>ROW(EtalonRes!A390)</f>
        <v>390</v>
      </c>
      <c r="E165" t="s">
        <v>345</v>
      </c>
      <c r="F165" t="s">
        <v>346</v>
      </c>
      <c r="G165" t="s">
        <v>347</v>
      </c>
      <c r="H165" t="s">
        <v>226</v>
      </c>
      <c r="I165">
        <f>ROUND(22.6/100,9)</f>
        <v>0.22600000000000001</v>
      </c>
      <c r="J165">
        <v>0</v>
      </c>
      <c r="K165">
        <f>ROUND(22.6/100,9)</f>
        <v>0.22600000000000001</v>
      </c>
      <c r="O165">
        <f t="shared" si="198"/>
        <v>863.56</v>
      </c>
      <c r="P165">
        <f t="shared" si="199"/>
        <v>209.76</v>
      </c>
      <c r="Q165">
        <f>(ROUND((ROUND(((((ET165*1.25)*2))*AV165*I165),2)*BB165),2)+ROUND((ROUND(((AE165-(((EU165*1.25)*2)))*AV165*I165),2)*BS165),2))</f>
        <v>48.52</v>
      </c>
      <c r="R165">
        <f t="shared" si="200"/>
        <v>9.58</v>
      </c>
      <c r="S165">
        <f t="shared" si="201"/>
        <v>605.28</v>
      </c>
      <c r="T165">
        <f t="shared" si="202"/>
        <v>0</v>
      </c>
      <c r="U165">
        <f t="shared" si="203"/>
        <v>1.752422532</v>
      </c>
      <c r="V165">
        <f t="shared" si="204"/>
        <v>0</v>
      </c>
      <c r="W165">
        <f t="shared" si="205"/>
        <v>0</v>
      </c>
      <c r="X165">
        <f t="shared" si="206"/>
        <v>502.38</v>
      </c>
      <c r="Y165">
        <f t="shared" si="207"/>
        <v>248.16</v>
      </c>
      <c r="AA165">
        <v>65425120</v>
      </c>
      <c r="AB165">
        <f t="shared" si="208"/>
        <v>187.971</v>
      </c>
      <c r="AC165">
        <f t="shared" si="209"/>
        <v>77.36</v>
      </c>
      <c r="AD165">
        <f>ROUND((((((ET165*1.25)*2))-(((EU165*1.25)*2)))+AE165),6)</f>
        <v>22.475000000000001</v>
      </c>
      <c r="AE165">
        <f>ROUND((((EU165*1.25)*2)),6)</f>
        <v>1.4</v>
      </c>
      <c r="AF165">
        <f>ROUND((((EV165*1.15)*2)),6)</f>
        <v>88.135999999999996</v>
      </c>
      <c r="AG165">
        <f t="shared" si="210"/>
        <v>0</v>
      </c>
      <c r="AH165">
        <f>(((EW165*1.15)*2))</f>
        <v>7.4059999999999997</v>
      </c>
      <c r="AI165">
        <f>(((EX165*1.25)*2))</f>
        <v>0</v>
      </c>
      <c r="AJ165">
        <f t="shared" si="211"/>
        <v>0</v>
      </c>
      <c r="AK165">
        <v>124.67</v>
      </c>
      <c r="AL165">
        <v>77.36</v>
      </c>
      <c r="AM165">
        <v>8.99</v>
      </c>
      <c r="AN165">
        <v>0.56000000000000005</v>
      </c>
      <c r="AO165">
        <v>38.32</v>
      </c>
      <c r="AP165">
        <v>0</v>
      </c>
      <c r="AQ165">
        <v>3.22</v>
      </c>
      <c r="AR165">
        <v>0</v>
      </c>
      <c r="AS165">
        <v>0</v>
      </c>
      <c r="AT165">
        <v>83</v>
      </c>
      <c r="AU165">
        <v>41</v>
      </c>
      <c r="AV165">
        <v>1.0469999999999999</v>
      </c>
      <c r="AW165">
        <v>1</v>
      </c>
      <c r="AZ165">
        <v>1</v>
      </c>
      <c r="BA165">
        <v>29.03</v>
      </c>
      <c r="BB165">
        <v>9.1199999999999992</v>
      </c>
      <c r="BC165">
        <v>12</v>
      </c>
      <c r="BD165" t="s">
        <v>3</v>
      </c>
      <c r="BE165" t="s">
        <v>3</v>
      </c>
      <c r="BF165" t="s">
        <v>3</v>
      </c>
      <c r="BG165" t="s">
        <v>3</v>
      </c>
      <c r="BH165">
        <v>0</v>
      </c>
      <c r="BI165">
        <v>1</v>
      </c>
      <c r="BJ165" t="s">
        <v>348</v>
      </c>
      <c r="BM165">
        <v>97</v>
      </c>
      <c r="BN165">
        <v>0</v>
      </c>
      <c r="BO165" t="s">
        <v>346</v>
      </c>
      <c r="BP165">
        <v>1</v>
      </c>
      <c r="BQ165">
        <v>30</v>
      </c>
      <c r="BR165">
        <v>0</v>
      </c>
      <c r="BS165">
        <v>29.03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</v>
      </c>
      <c r="BZ165">
        <v>83</v>
      </c>
      <c r="CA165">
        <v>41</v>
      </c>
      <c r="CB165" t="s">
        <v>3</v>
      </c>
      <c r="CE165">
        <v>30</v>
      </c>
      <c r="CF165">
        <v>0</v>
      </c>
      <c r="CG165">
        <v>0</v>
      </c>
      <c r="CM165">
        <v>0</v>
      </c>
      <c r="CN165" t="s">
        <v>85</v>
      </c>
      <c r="CO165">
        <v>0</v>
      </c>
      <c r="CP165">
        <f t="shared" si="212"/>
        <v>863.56</v>
      </c>
      <c r="CQ165">
        <f t="shared" si="213"/>
        <v>928.32</v>
      </c>
      <c r="CR165">
        <f>(ROUND((ROUND(((((ET165*1.25)*2))*AV165*1),2)*BB165),2)+ROUND((ROUND(((AE165-(((EU165*1.25)*2)))*AV165*1),2)*BS165),2))</f>
        <v>214.59</v>
      </c>
      <c r="CS165">
        <f t="shared" si="214"/>
        <v>42.67</v>
      </c>
      <c r="CT165">
        <f t="shared" si="215"/>
        <v>2678.89</v>
      </c>
      <c r="CU165">
        <f t="shared" si="216"/>
        <v>0</v>
      </c>
      <c r="CV165">
        <f t="shared" si="217"/>
        <v>7.7540819999999995</v>
      </c>
      <c r="CW165">
        <f t="shared" si="218"/>
        <v>0</v>
      </c>
      <c r="CX165">
        <f t="shared" si="219"/>
        <v>0</v>
      </c>
      <c r="CY165">
        <f>S165*(BZ165/100)</f>
        <v>502.38239999999996</v>
      </c>
      <c r="CZ165">
        <f>S165*(CA165/100)</f>
        <v>248.16479999999999</v>
      </c>
      <c r="DC165" t="s">
        <v>3</v>
      </c>
      <c r="DD165" t="s">
        <v>3</v>
      </c>
      <c r="DE165" t="s">
        <v>349</v>
      </c>
      <c r="DF165" t="s">
        <v>349</v>
      </c>
      <c r="DG165" t="s">
        <v>350</v>
      </c>
      <c r="DH165" t="s">
        <v>3</v>
      </c>
      <c r="DI165" t="s">
        <v>350</v>
      </c>
      <c r="DJ165" t="s">
        <v>349</v>
      </c>
      <c r="DK165" t="s">
        <v>3</v>
      </c>
      <c r="DL165" t="s">
        <v>3</v>
      </c>
      <c r="DM165" t="s">
        <v>3</v>
      </c>
      <c r="DN165">
        <v>100</v>
      </c>
      <c r="DO165">
        <v>64</v>
      </c>
      <c r="DP165">
        <v>1.0469999999999999</v>
      </c>
      <c r="DQ165">
        <v>1</v>
      </c>
      <c r="DU165">
        <v>1005</v>
      </c>
      <c r="DV165" t="s">
        <v>226</v>
      </c>
      <c r="DW165" t="s">
        <v>226</v>
      </c>
      <c r="DX165">
        <v>100</v>
      </c>
      <c r="DZ165" t="s">
        <v>3</v>
      </c>
      <c r="EA165" t="s">
        <v>3</v>
      </c>
      <c r="EB165" t="s">
        <v>3</v>
      </c>
      <c r="EC165" t="s">
        <v>3</v>
      </c>
      <c r="EE165">
        <v>65095984</v>
      </c>
      <c r="EF165">
        <v>30</v>
      </c>
      <c r="EG165" t="s">
        <v>18</v>
      </c>
      <c r="EH165">
        <v>0</v>
      </c>
      <c r="EI165" t="s">
        <v>3</v>
      </c>
      <c r="EJ165">
        <v>1</v>
      </c>
      <c r="EK165">
        <v>97</v>
      </c>
      <c r="EL165" t="s">
        <v>351</v>
      </c>
      <c r="EM165" t="s">
        <v>352</v>
      </c>
      <c r="EO165" t="s">
        <v>86</v>
      </c>
      <c r="EQ165">
        <v>0</v>
      </c>
      <c r="ER165">
        <v>124.67</v>
      </c>
      <c r="ES165">
        <v>77.36</v>
      </c>
      <c r="ET165">
        <v>8.99</v>
      </c>
      <c r="EU165">
        <v>0.56000000000000005</v>
      </c>
      <c r="EV165">
        <v>38.32</v>
      </c>
      <c r="EW165">
        <v>3.22</v>
      </c>
      <c r="EX165">
        <v>0</v>
      </c>
      <c r="EY165">
        <v>0</v>
      </c>
      <c r="FQ165">
        <v>0</v>
      </c>
      <c r="FR165">
        <f t="shared" si="220"/>
        <v>0</v>
      </c>
      <c r="FS165">
        <v>0</v>
      </c>
      <c r="FX165">
        <v>100</v>
      </c>
      <c r="FY165">
        <v>64</v>
      </c>
      <c r="GA165" t="s">
        <v>3</v>
      </c>
      <c r="GD165">
        <v>0</v>
      </c>
      <c r="GF165">
        <v>1043949969</v>
      </c>
      <c r="GG165">
        <v>2</v>
      </c>
      <c r="GH165">
        <v>1</v>
      </c>
      <c r="GI165">
        <v>2</v>
      </c>
      <c r="GJ165">
        <v>0</v>
      </c>
      <c r="GK165">
        <f>ROUND(R165*(S12)/100,2)</f>
        <v>15.33</v>
      </c>
      <c r="GL165">
        <f t="shared" si="221"/>
        <v>0</v>
      </c>
      <c r="GM165">
        <f t="shared" si="192"/>
        <v>1629.43</v>
      </c>
      <c r="GN165">
        <f t="shared" si="193"/>
        <v>1629.43</v>
      </c>
      <c r="GO165">
        <f t="shared" si="194"/>
        <v>0</v>
      </c>
      <c r="GP165">
        <f t="shared" si="195"/>
        <v>0</v>
      </c>
      <c r="GR165">
        <v>0</v>
      </c>
      <c r="GS165">
        <v>3</v>
      </c>
      <c r="GT165">
        <v>0</v>
      </c>
      <c r="GU165" t="s">
        <v>3</v>
      </c>
      <c r="GV165">
        <f t="shared" si="222"/>
        <v>0</v>
      </c>
      <c r="GW165">
        <v>1</v>
      </c>
      <c r="GX165">
        <f t="shared" si="223"/>
        <v>0</v>
      </c>
      <c r="HA165">
        <v>0</v>
      </c>
      <c r="HB165">
        <v>0</v>
      </c>
      <c r="HC165">
        <f t="shared" si="224"/>
        <v>0</v>
      </c>
      <c r="HE165" t="s">
        <v>3</v>
      </c>
      <c r="HF165" t="s">
        <v>3</v>
      </c>
      <c r="HM165" t="s">
        <v>3</v>
      </c>
      <c r="HN165" t="s">
        <v>3</v>
      </c>
      <c r="HO165" t="s">
        <v>3</v>
      </c>
      <c r="HP165" t="s">
        <v>3</v>
      </c>
      <c r="HQ165" t="s">
        <v>3</v>
      </c>
      <c r="IK165">
        <v>0</v>
      </c>
    </row>
    <row r="166" spans="1:255" x14ac:dyDescent="0.2">
      <c r="A166" s="2">
        <v>18</v>
      </c>
      <c r="B166" s="2">
        <v>1</v>
      </c>
      <c r="C166" s="2">
        <v>383</v>
      </c>
      <c r="D166" s="2"/>
      <c r="E166" s="2" t="s">
        <v>353</v>
      </c>
      <c r="F166" s="2" t="s">
        <v>158</v>
      </c>
      <c r="G166" s="2" t="s">
        <v>354</v>
      </c>
      <c r="H166" s="2" t="s">
        <v>269</v>
      </c>
      <c r="I166" s="2">
        <f>I164*J166</f>
        <v>9.9440000000000008</v>
      </c>
      <c r="J166" s="2">
        <v>44</v>
      </c>
      <c r="K166" s="2">
        <v>22</v>
      </c>
      <c r="L166" s="2"/>
      <c r="M166" s="2"/>
      <c r="N166" s="2"/>
      <c r="O166" s="2">
        <f t="shared" si="198"/>
        <v>0</v>
      </c>
      <c r="P166" s="2">
        <f t="shared" si="199"/>
        <v>0</v>
      </c>
      <c r="Q166" s="2">
        <f>(ROUND((ROUND(((ET166)*AV166*I166),2)*BB166),2)+ROUND((ROUND(((AE166-(EU166))*AV166*I166),2)*BS166),2))</f>
        <v>0</v>
      </c>
      <c r="R166" s="2">
        <f t="shared" si="200"/>
        <v>0</v>
      </c>
      <c r="S166" s="2">
        <f t="shared" si="201"/>
        <v>0</v>
      </c>
      <c r="T166" s="2">
        <f t="shared" si="202"/>
        <v>0</v>
      </c>
      <c r="U166" s="2">
        <f t="shared" si="203"/>
        <v>0</v>
      </c>
      <c r="V166" s="2">
        <f t="shared" si="204"/>
        <v>0</v>
      </c>
      <c r="W166" s="2">
        <f t="shared" si="205"/>
        <v>0</v>
      </c>
      <c r="X166" s="2">
        <f t="shared" si="206"/>
        <v>0</v>
      </c>
      <c r="Y166" s="2">
        <f t="shared" si="207"/>
        <v>0</v>
      </c>
      <c r="Z166" s="2"/>
      <c r="AA166" s="2">
        <v>65425122</v>
      </c>
      <c r="AB166" s="2">
        <f t="shared" si="208"/>
        <v>0</v>
      </c>
      <c r="AC166" s="2">
        <f t="shared" si="209"/>
        <v>0</v>
      </c>
      <c r="AD166" s="2">
        <f>ROUND((((ET166)-(EU166))+AE166),6)</f>
        <v>0</v>
      </c>
      <c r="AE166" s="2">
        <f>ROUND((EU166),6)</f>
        <v>0</v>
      </c>
      <c r="AF166" s="2">
        <f>ROUND((EV166),6)</f>
        <v>0</v>
      </c>
      <c r="AG166" s="2">
        <f t="shared" si="210"/>
        <v>0</v>
      </c>
      <c r="AH166" s="2">
        <f>(EW166)</f>
        <v>0</v>
      </c>
      <c r="AI166" s="2">
        <f>(EX166)</f>
        <v>0</v>
      </c>
      <c r="AJ166" s="2">
        <f t="shared" si="211"/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3</v>
      </c>
      <c r="BE166" s="2" t="s">
        <v>3</v>
      </c>
      <c r="BF166" s="2" t="s">
        <v>3</v>
      </c>
      <c r="BG166" s="2" t="s">
        <v>3</v>
      </c>
      <c r="BH166" s="2">
        <v>3</v>
      </c>
      <c r="BI166" s="2">
        <v>1</v>
      </c>
      <c r="BJ166" s="2" t="s">
        <v>3</v>
      </c>
      <c r="BK166" s="2"/>
      <c r="BL166" s="2"/>
      <c r="BM166" s="2">
        <v>400002</v>
      </c>
      <c r="BN166" s="2">
        <v>0</v>
      </c>
      <c r="BO166" s="2" t="s">
        <v>3</v>
      </c>
      <c r="BP166" s="2">
        <v>0</v>
      </c>
      <c r="BQ166" s="2">
        <v>202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</v>
      </c>
      <c r="BZ166" s="2">
        <v>0</v>
      </c>
      <c r="CA166" s="2">
        <v>0</v>
      </c>
      <c r="CB166" s="2" t="s">
        <v>3</v>
      </c>
      <c r="CC166" s="2"/>
      <c r="CD166" s="2"/>
      <c r="CE166" s="2">
        <v>30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85</v>
      </c>
      <c r="CO166" s="2">
        <v>0</v>
      </c>
      <c r="CP166" s="2">
        <f t="shared" si="212"/>
        <v>0</v>
      </c>
      <c r="CQ166" s="2">
        <f t="shared" si="213"/>
        <v>0</v>
      </c>
      <c r="CR166" s="2">
        <f>(ROUND((ROUND(((ET166)*AV166*1),2)*BB166),2)+ROUND((ROUND(((AE166-(EU166))*AV166*1),2)*BS166),2))</f>
        <v>0</v>
      </c>
      <c r="CS166" s="2">
        <f t="shared" si="214"/>
        <v>0</v>
      </c>
      <c r="CT166" s="2">
        <f t="shared" si="215"/>
        <v>0</v>
      </c>
      <c r="CU166" s="2">
        <f t="shared" si="216"/>
        <v>0</v>
      </c>
      <c r="CV166" s="2">
        <f t="shared" si="217"/>
        <v>0</v>
      </c>
      <c r="CW166" s="2">
        <f t="shared" si="218"/>
        <v>0</v>
      </c>
      <c r="CX166" s="2">
        <f t="shared" si="219"/>
        <v>0</v>
      </c>
      <c r="CY166" s="2">
        <f>((S166*BZ166)/100)</f>
        <v>0</v>
      </c>
      <c r="CZ166" s="2">
        <f>((S166*CA166)/100)</f>
        <v>0</v>
      </c>
      <c r="DA166" s="2"/>
      <c r="DB166" s="2"/>
      <c r="DC166" s="2" t="s">
        <v>3</v>
      </c>
      <c r="DD166" s="2" t="s">
        <v>3</v>
      </c>
      <c r="DE166" s="2" t="s">
        <v>3</v>
      </c>
      <c r="DF166" s="2" t="s">
        <v>3</v>
      </c>
      <c r="DG166" s="2" t="s">
        <v>3</v>
      </c>
      <c r="DH166" s="2" t="s">
        <v>3</v>
      </c>
      <c r="DI166" s="2" t="s">
        <v>3</v>
      </c>
      <c r="DJ166" s="2" t="s">
        <v>3</v>
      </c>
      <c r="DK166" s="2" t="s">
        <v>3</v>
      </c>
      <c r="DL166" s="2" t="s">
        <v>3</v>
      </c>
      <c r="DM166" s="2" t="s">
        <v>3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1009</v>
      </c>
      <c r="DV166" s="2" t="s">
        <v>269</v>
      </c>
      <c r="DW166" s="2" t="s">
        <v>269</v>
      </c>
      <c r="DX166" s="2">
        <v>1</v>
      </c>
      <c r="DY166" s="2"/>
      <c r="DZ166" s="2" t="s">
        <v>3</v>
      </c>
      <c r="EA166" s="2" t="s">
        <v>3</v>
      </c>
      <c r="EB166" s="2" t="s">
        <v>3</v>
      </c>
      <c r="EC166" s="2" t="s">
        <v>3</v>
      </c>
      <c r="ED166" s="2"/>
      <c r="EE166" s="2">
        <v>65097958</v>
      </c>
      <c r="EF166" s="2">
        <v>202</v>
      </c>
      <c r="EG166" s="2" t="s">
        <v>161</v>
      </c>
      <c r="EH166" s="2">
        <v>0</v>
      </c>
      <c r="EI166" s="2" t="s">
        <v>3</v>
      </c>
      <c r="EJ166" s="2">
        <v>1</v>
      </c>
      <c r="EK166" s="2">
        <v>400002</v>
      </c>
      <c r="EL166" s="2" t="s">
        <v>162</v>
      </c>
      <c r="EM166" s="2" t="s">
        <v>161</v>
      </c>
      <c r="EN166" s="2"/>
      <c r="EO166" s="2" t="s">
        <v>86</v>
      </c>
      <c r="EP166" s="2"/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220"/>
        <v>0</v>
      </c>
      <c r="FS166" s="2">
        <v>0</v>
      </c>
      <c r="FT166" s="2"/>
      <c r="FU166" s="2"/>
      <c r="FV166" s="2"/>
      <c r="FW166" s="2"/>
      <c r="FX166" s="2">
        <v>0</v>
      </c>
      <c r="FY166" s="2">
        <v>0</v>
      </c>
      <c r="FZ166" s="2"/>
      <c r="GA166" s="2" t="s">
        <v>3</v>
      </c>
      <c r="GB166" s="2"/>
      <c r="GC166" s="2"/>
      <c r="GD166" s="2">
        <v>0</v>
      </c>
      <c r="GE166" s="2"/>
      <c r="GF166" s="2">
        <v>-275506377</v>
      </c>
      <c r="GG166" s="2">
        <v>2</v>
      </c>
      <c r="GH166" s="2">
        <v>0</v>
      </c>
      <c r="GI166" s="2">
        <v>-2</v>
      </c>
      <c r="GJ166" s="2">
        <v>0</v>
      </c>
      <c r="GK166" s="2">
        <f>ROUND(R166*(R12)/100,2)</f>
        <v>0</v>
      </c>
      <c r="GL166" s="2">
        <f t="shared" si="221"/>
        <v>0</v>
      </c>
      <c r="GM166" s="2">
        <f t="shared" si="192"/>
        <v>0</v>
      </c>
      <c r="GN166" s="2">
        <f t="shared" si="193"/>
        <v>0</v>
      </c>
      <c r="GO166" s="2">
        <f t="shared" si="194"/>
        <v>0</v>
      </c>
      <c r="GP166" s="2">
        <f t="shared" si="195"/>
        <v>0</v>
      </c>
      <c r="GQ166" s="2"/>
      <c r="GR166" s="2">
        <v>0</v>
      </c>
      <c r="GS166" s="2">
        <v>3</v>
      </c>
      <c r="GT166" s="2">
        <v>0</v>
      </c>
      <c r="GU166" s="2" t="s">
        <v>3</v>
      </c>
      <c r="GV166" s="2">
        <f t="shared" si="222"/>
        <v>0</v>
      </c>
      <c r="GW166" s="2">
        <v>1</v>
      </c>
      <c r="GX166" s="2">
        <f t="shared" si="223"/>
        <v>0</v>
      </c>
      <c r="GY166" s="2"/>
      <c r="GZ166" s="2"/>
      <c r="HA166" s="2">
        <v>0</v>
      </c>
      <c r="HB166" s="2">
        <v>0</v>
      </c>
      <c r="HC166" s="2">
        <f t="shared" si="224"/>
        <v>0</v>
      </c>
      <c r="HD166" s="2"/>
      <c r="HE166" s="2" t="s">
        <v>3</v>
      </c>
      <c r="HF166" s="2" t="s">
        <v>3</v>
      </c>
      <c r="HG166" s="2"/>
      <c r="HH166" s="2"/>
      <c r="HI166" s="2"/>
      <c r="HJ166" s="2"/>
      <c r="HK166" s="2"/>
      <c r="HL166" s="2"/>
      <c r="HM166" s="2" t="s">
        <v>355</v>
      </c>
      <c r="HN166" s="2" t="s">
        <v>3</v>
      </c>
      <c r="HO166" s="2" t="s">
        <v>3</v>
      </c>
      <c r="HP166" s="2" t="s">
        <v>3</v>
      </c>
      <c r="HQ166" s="2" t="s">
        <v>3</v>
      </c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18</v>
      </c>
      <c r="B167">
        <v>1</v>
      </c>
      <c r="C167">
        <v>388</v>
      </c>
      <c r="E167" t="s">
        <v>353</v>
      </c>
      <c r="F167" t="s">
        <v>158</v>
      </c>
      <c r="G167" t="s">
        <v>354</v>
      </c>
      <c r="H167" t="s">
        <v>269</v>
      </c>
      <c r="I167">
        <f>I165*J167</f>
        <v>9.9440000000000008</v>
      </c>
      <c r="J167">
        <v>44</v>
      </c>
      <c r="K167">
        <v>22</v>
      </c>
      <c r="O167">
        <f t="shared" si="198"/>
        <v>4773.12</v>
      </c>
      <c r="P167">
        <f t="shared" si="199"/>
        <v>4773.12</v>
      </c>
      <c r="Q167">
        <f>(ROUND((ROUND(((ET167)*AV167*I167),2)*BB167),2)+ROUND((ROUND(((AE167-(EU167))*AV167*I167),2)*BS167),2))</f>
        <v>0</v>
      </c>
      <c r="R167">
        <f t="shared" si="200"/>
        <v>0</v>
      </c>
      <c r="S167">
        <f t="shared" si="201"/>
        <v>0</v>
      </c>
      <c r="T167">
        <f t="shared" si="202"/>
        <v>0</v>
      </c>
      <c r="U167">
        <f t="shared" si="203"/>
        <v>0</v>
      </c>
      <c r="V167">
        <f t="shared" si="204"/>
        <v>0</v>
      </c>
      <c r="W167">
        <f t="shared" si="205"/>
        <v>0</v>
      </c>
      <c r="X167">
        <f t="shared" si="206"/>
        <v>0</v>
      </c>
      <c r="Y167">
        <f t="shared" si="207"/>
        <v>0</v>
      </c>
      <c r="AA167">
        <v>65425120</v>
      </c>
      <c r="AB167">
        <f t="shared" si="208"/>
        <v>480</v>
      </c>
      <c r="AC167">
        <f t="shared" si="209"/>
        <v>480</v>
      </c>
      <c r="AD167">
        <f>ROUND((((ET167)-(EU167))+AE167),6)</f>
        <v>0</v>
      </c>
      <c r="AE167">
        <f>ROUND((EU167),6)</f>
        <v>0</v>
      </c>
      <c r="AF167">
        <f>ROUND((EV167),6)</f>
        <v>0</v>
      </c>
      <c r="AG167">
        <f t="shared" si="210"/>
        <v>0</v>
      </c>
      <c r="AH167">
        <f>(EW167)</f>
        <v>0</v>
      </c>
      <c r="AI167">
        <f>(EX167)</f>
        <v>0</v>
      </c>
      <c r="AJ167">
        <f t="shared" si="211"/>
        <v>0</v>
      </c>
      <c r="AK167">
        <v>480</v>
      </c>
      <c r="AL167">
        <v>480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1</v>
      </c>
      <c r="BD167" t="s">
        <v>3</v>
      </c>
      <c r="BE167" t="s">
        <v>3</v>
      </c>
      <c r="BF167" t="s">
        <v>3</v>
      </c>
      <c r="BG167" t="s">
        <v>3</v>
      </c>
      <c r="BH167">
        <v>3</v>
      </c>
      <c r="BI167">
        <v>1</v>
      </c>
      <c r="BJ167" t="s">
        <v>3</v>
      </c>
      <c r="BM167">
        <v>400002</v>
      </c>
      <c r="BN167">
        <v>0</v>
      </c>
      <c r="BO167" t="s">
        <v>3</v>
      </c>
      <c r="BP167">
        <v>0</v>
      </c>
      <c r="BQ167">
        <v>202</v>
      </c>
      <c r="BR167">
        <v>0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0</v>
      </c>
      <c r="CA167">
        <v>0</v>
      </c>
      <c r="CB167" t="s">
        <v>3</v>
      </c>
      <c r="CE167">
        <v>30</v>
      </c>
      <c r="CF167">
        <v>0</v>
      </c>
      <c r="CG167">
        <v>0</v>
      </c>
      <c r="CM167">
        <v>0</v>
      </c>
      <c r="CN167" t="s">
        <v>85</v>
      </c>
      <c r="CO167">
        <v>0</v>
      </c>
      <c r="CP167">
        <f t="shared" si="212"/>
        <v>4773.12</v>
      </c>
      <c r="CQ167">
        <f t="shared" si="213"/>
        <v>480</v>
      </c>
      <c r="CR167">
        <f>(ROUND((ROUND(((ET167)*AV167*1),2)*BB167),2)+ROUND((ROUND(((AE167-(EU167))*AV167*1),2)*BS167),2))</f>
        <v>0</v>
      </c>
      <c r="CS167">
        <f t="shared" si="214"/>
        <v>0</v>
      </c>
      <c r="CT167">
        <f t="shared" si="215"/>
        <v>0</v>
      </c>
      <c r="CU167">
        <f t="shared" si="216"/>
        <v>0</v>
      </c>
      <c r="CV167">
        <f t="shared" si="217"/>
        <v>0</v>
      </c>
      <c r="CW167">
        <f t="shared" si="218"/>
        <v>0</v>
      </c>
      <c r="CX167">
        <f t="shared" si="219"/>
        <v>0</v>
      </c>
      <c r="CY167">
        <f>S167*(BZ167/100)</f>
        <v>0</v>
      </c>
      <c r="CZ167">
        <f>S167*(CA167/100)</f>
        <v>0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0</v>
      </c>
      <c r="DO167">
        <v>0</v>
      </c>
      <c r="DP167">
        <v>1</v>
      </c>
      <c r="DQ167">
        <v>1</v>
      </c>
      <c r="DU167">
        <v>1009</v>
      </c>
      <c r="DV167" t="s">
        <v>269</v>
      </c>
      <c r="DW167" t="s">
        <v>269</v>
      </c>
      <c r="DX167">
        <v>1</v>
      </c>
      <c r="DZ167" t="s">
        <v>3</v>
      </c>
      <c r="EA167" t="s">
        <v>3</v>
      </c>
      <c r="EB167" t="s">
        <v>3</v>
      </c>
      <c r="EC167" t="s">
        <v>3</v>
      </c>
      <c r="EE167">
        <v>65097958</v>
      </c>
      <c r="EF167">
        <v>202</v>
      </c>
      <c r="EG167" t="s">
        <v>161</v>
      </c>
      <c r="EH167">
        <v>0</v>
      </c>
      <c r="EI167" t="s">
        <v>3</v>
      </c>
      <c r="EJ167">
        <v>1</v>
      </c>
      <c r="EK167">
        <v>400002</v>
      </c>
      <c r="EL167" t="s">
        <v>162</v>
      </c>
      <c r="EM167" t="s">
        <v>161</v>
      </c>
      <c r="EO167" t="s">
        <v>86</v>
      </c>
      <c r="EQ167">
        <v>0</v>
      </c>
      <c r="ER167">
        <v>480</v>
      </c>
      <c r="ES167">
        <v>480</v>
      </c>
      <c r="ET167">
        <v>0</v>
      </c>
      <c r="EU167">
        <v>0</v>
      </c>
      <c r="EV167">
        <v>0</v>
      </c>
      <c r="EW167">
        <v>0</v>
      </c>
      <c r="EX167">
        <v>0</v>
      </c>
      <c r="EZ167">
        <v>5</v>
      </c>
      <c r="FC167">
        <v>0</v>
      </c>
      <c r="FD167">
        <v>18</v>
      </c>
      <c r="FF167">
        <v>480</v>
      </c>
      <c r="FQ167">
        <v>0</v>
      </c>
      <c r="FR167">
        <f t="shared" si="220"/>
        <v>0</v>
      </c>
      <c r="FS167">
        <v>0</v>
      </c>
      <c r="FX167">
        <v>0</v>
      </c>
      <c r="FY167">
        <v>0</v>
      </c>
      <c r="GA167" t="s">
        <v>3</v>
      </c>
      <c r="GD167">
        <v>0</v>
      </c>
      <c r="GF167">
        <v>-275506377</v>
      </c>
      <c r="GG167">
        <v>2</v>
      </c>
      <c r="GH167">
        <v>3</v>
      </c>
      <c r="GI167">
        <v>-2</v>
      </c>
      <c r="GJ167">
        <v>0</v>
      </c>
      <c r="GK167">
        <f>ROUND(R167*(S12)/100,2)</f>
        <v>0</v>
      </c>
      <c r="GL167">
        <f t="shared" si="221"/>
        <v>0</v>
      </c>
      <c r="GM167">
        <f t="shared" si="192"/>
        <v>4773.12</v>
      </c>
      <c r="GN167">
        <f t="shared" si="193"/>
        <v>4773.12</v>
      </c>
      <c r="GO167">
        <f t="shared" si="194"/>
        <v>0</v>
      </c>
      <c r="GP167">
        <f t="shared" si="195"/>
        <v>0</v>
      </c>
      <c r="GR167">
        <v>1</v>
      </c>
      <c r="GS167">
        <v>1</v>
      </c>
      <c r="GT167">
        <v>0</v>
      </c>
      <c r="GU167" t="s">
        <v>3</v>
      </c>
      <c r="GV167">
        <f t="shared" si="222"/>
        <v>0</v>
      </c>
      <c r="GW167">
        <v>1</v>
      </c>
      <c r="GX167">
        <f t="shared" si="223"/>
        <v>0</v>
      </c>
      <c r="HA167">
        <v>0</v>
      </c>
      <c r="HB167">
        <v>0</v>
      </c>
      <c r="HC167">
        <f t="shared" si="224"/>
        <v>0</v>
      </c>
      <c r="HE167" t="s">
        <v>3</v>
      </c>
      <c r="HF167" t="s">
        <v>3</v>
      </c>
      <c r="HM167" t="s">
        <v>355</v>
      </c>
      <c r="HN167" t="s">
        <v>3</v>
      </c>
      <c r="HO167" t="s">
        <v>3</v>
      </c>
      <c r="HP167" t="s">
        <v>3</v>
      </c>
      <c r="HQ167" t="s">
        <v>3</v>
      </c>
      <c r="IK167">
        <v>0</v>
      </c>
    </row>
    <row r="168" spans="1:255" x14ac:dyDescent="0.2">
      <c r="A168" s="2">
        <v>17</v>
      </c>
      <c r="B168" s="2">
        <v>1</v>
      </c>
      <c r="C168" s="2">
        <f>ROW(SmtRes!A389)</f>
        <v>389</v>
      </c>
      <c r="D168" s="2">
        <f>ROW(EtalonRes!A391)</f>
        <v>391</v>
      </c>
      <c r="E168" s="2" t="s">
        <v>356</v>
      </c>
      <c r="F168" s="2" t="s">
        <v>357</v>
      </c>
      <c r="G168" s="2" t="s">
        <v>358</v>
      </c>
      <c r="H168" s="2" t="s">
        <v>57</v>
      </c>
      <c r="I168" s="2">
        <f>ROUND(12/100,9)</f>
        <v>0.12</v>
      </c>
      <c r="J168" s="2">
        <v>0</v>
      </c>
      <c r="K168" s="2">
        <f>ROUND(12/100,9)</f>
        <v>0.12</v>
      </c>
      <c r="L168" s="2"/>
      <c r="M168" s="2"/>
      <c r="N168" s="2"/>
      <c r="O168" s="2">
        <f t="shared" si="198"/>
        <v>145.06</v>
      </c>
      <c r="P168" s="2">
        <f t="shared" si="199"/>
        <v>0</v>
      </c>
      <c r="Q168" s="2">
        <f>(ROUND((ROUND((((ET168*1.25))*AV168*I168),2)*BB168),2)+ROUND((ROUND(((AE168-((EU168*1.25)))*AV168*I168),2)*BS168),2))</f>
        <v>0</v>
      </c>
      <c r="R168" s="2">
        <f t="shared" si="200"/>
        <v>0</v>
      </c>
      <c r="S168" s="2">
        <f t="shared" si="201"/>
        <v>145.06</v>
      </c>
      <c r="T168" s="2">
        <f t="shared" si="202"/>
        <v>0</v>
      </c>
      <c r="U168" s="2">
        <f t="shared" si="203"/>
        <v>14.771520000000001</v>
      </c>
      <c r="V168" s="2">
        <f t="shared" si="204"/>
        <v>0</v>
      </c>
      <c r="W168" s="2">
        <f t="shared" si="205"/>
        <v>0</v>
      </c>
      <c r="X168" s="2">
        <f t="shared" si="206"/>
        <v>132</v>
      </c>
      <c r="Y168" s="2">
        <f t="shared" si="207"/>
        <v>97.19</v>
      </c>
      <c r="Z168" s="2"/>
      <c r="AA168" s="2">
        <v>65425122</v>
      </c>
      <c r="AB168" s="2">
        <f t="shared" si="208"/>
        <v>1208.7995000000001</v>
      </c>
      <c r="AC168" s="2">
        <f t="shared" si="209"/>
        <v>0</v>
      </c>
      <c r="AD168" s="2">
        <f>ROUND(((((ET168*1.25))-((EU168*1.25)))+AE168),6)</f>
        <v>0</v>
      </c>
      <c r="AE168" s="2">
        <f>ROUND(((EU168*1.25)),6)</f>
        <v>0</v>
      </c>
      <c r="AF168" s="2">
        <f>ROUND(((EV168*1.15)),6)</f>
        <v>1208.7995000000001</v>
      </c>
      <c r="AG168" s="2">
        <f t="shared" si="210"/>
        <v>0</v>
      </c>
      <c r="AH168" s="2">
        <f>((EW168*1.15))</f>
        <v>123.096</v>
      </c>
      <c r="AI168" s="2">
        <f>((EX168*1.25))</f>
        <v>0</v>
      </c>
      <c r="AJ168" s="2">
        <f t="shared" si="211"/>
        <v>0</v>
      </c>
      <c r="AK168" s="2">
        <v>1051.1300000000001</v>
      </c>
      <c r="AL168" s="2">
        <v>0</v>
      </c>
      <c r="AM168" s="2">
        <v>0</v>
      </c>
      <c r="AN168" s="2">
        <v>0</v>
      </c>
      <c r="AO168" s="2">
        <v>1051.1300000000001</v>
      </c>
      <c r="AP168" s="2">
        <v>0</v>
      </c>
      <c r="AQ168" s="2">
        <v>107.04</v>
      </c>
      <c r="AR168" s="2">
        <v>0</v>
      </c>
      <c r="AS168" s="2">
        <v>0</v>
      </c>
      <c r="AT168" s="2">
        <v>91</v>
      </c>
      <c r="AU168" s="2">
        <v>67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</v>
      </c>
      <c r="BE168" s="2" t="s">
        <v>3</v>
      </c>
      <c r="BF168" s="2" t="s">
        <v>3</v>
      </c>
      <c r="BG168" s="2" t="s">
        <v>3</v>
      </c>
      <c r="BH168" s="2">
        <v>0</v>
      </c>
      <c r="BI168" s="2">
        <v>1</v>
      </c>
      <c r="BJ168" s="2" t="s">
        <v>359</v>
      </c>
      <c r="BK168" s="2"/>
      <c r="BL168" s="2"/>
      <c r="BM168" s="2">
        <v>16</v>
      </c>
      <c r="BN168" s="2">
        <v>0</v>
      </c>
      <c r="BO168" s="2" t="s">
        <v>3</v>
      </c>
      <c r="BP168" s="2">
        <v>0</v>
      </c>
      <c r="BQ168" s="2">
        <v>30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</v>
      </c>
      <c r="BZ168" s="2">
        <v>91</v>
      </c>
      <c r="CA168" s="2">
        <v>67</v>
      </c>
      <c r="CB168" s="2" t="s">
        <v>3</v>
      </c>
      <c r="CC168" s="2"/>
      <c r="CD168" s="2"/>
      <c r="CE168" s="2">
        <v>30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85</v>
      </c>
      <c r="CO168" s="2">
        <v>0</v>
      </c>
      <c r="CP168" s="2">
        <f t="shared" si="212"/>
        <v>145.06</v>
      </c>
      <c r="CQ168" s="2">
        <f t="shared" si="213"/>
        <v>0</v>
      </c>
      <c r="CR168" s="2">
        <f>(ROUND((ROUND((((ET168*1.25))*AV168*1),2)*BB168),2)+ROUND((ROUND(((AE168-((EU168*1.25)))*AV168*1),2)*BS168),2))</f>
        <v>0</v>
      </c>
      <c r="CS168" s="2">
        <f t="shared" si="214"/>
        <v>0</v>
      </c>
      <c r="CT168" s="2">
        <f t="shared" si="215"/>
        <v>1208.8</v>
      </c>
      <c r="CU168" s="2">
        <f t="shared" si="216"/>
        <v>0</v>
      </c>
      <c r="CV168" s="2">
        <f t="shared" si="217"/>
        <v>123.096</v>
      </c>
      <c r="CW168" s="2">
        <f t="shared" si="218"/>
        <v>0</v>
      </c>
      <c r="CX168" s="2">
        <f t="shared" si="219"/>
        <v>0</v>
      </c>
      <c r="CY168" s="2">
        <f>((S168*BZ168)/100)</f>
        <v>132.00460000000001</v>
      </c>
      <c r="CZ168" s="2">
        <f>((S168*CA168)/100)</f>
        <v>97.190200000000004</v>
      </c>
      <c r="DA168" s="2"/>
      <c r="DB168" s="2"/>
      <c r="DC168" s="2" t="s">
        <v>3</v>
      </c>
      <c r="DD168" s="2" t="s">
        <v>3</v>
      </c>
      <c r="DE168" s="2" t="s">
        <v>59</v>
      </c>
      <c r="DF168" s="2" t="s">
        <v>59</v>
      </c>
      <c r="DG168" s="2" t="s">
        <v>60</v>
      </c>
      <c r="DH168" s="2" t="s">
        <v>3</v>
      </c>
      <c r="DI168" s="2" t="s">
        <v>60</v>
      </c>
      <c r="DJ168" s="2" t="s">
        <v>59</v>
      </c>
      <c r="DK168" s="2" t="s">
        <v>3</v>
      </c>
      <c r="DL168" s="2" t="s">
        <v>3</v>
      </c>
      <c r="DM168" s="2" t="s">
        <v>3</v>
      </c>
      <c r="DN168" s="2">
        <v>0</v>
      </c>
      <c r="DO168" s="2">
        <v>0</v>
      </c>
      <c r="DP168" s="2">
        <v>1.248</v>
      </c>
      <c r="DQ168" s="2">
        <v>1</v>
      </c>
      <c r="DR168" s="2"/>
      <c r="DS168" s="2"/>
      <c r="DT168" s="2"/>
      <c r="DU168" s="2">
        <v>1013</v>
      </c>
      <c r="DV168" s="2" t="s">
        <v>57</v>
      </c>
      <c r="DW168" s="2" t="s">
        <v>57</v>
      </c>
      <c r="DX168" s="2">
        <v>1</v>
      </c>
      <c r="DY168" s="2"/>
      <c r="DZ168" s="2" t="s">
        <v>3</v>
      </c>
      <c r="EA168" s="2" t="s">
        <v>3</v>
      </c>
      <c r="EB168" s="2" t="s">
        <v>3</v>
      </c>
      <c r="EC168" s="2" t="s">
        <v>3</v>
      </c>
      <c r="ED168" s="2"/>
      <c r="EE168" s="2">
        <v>65097904</v>
      </c>
      <c r="EF168" s="2">
        <v>30</v>
      </c>
      <c r="EG168" s="2" t="s">
        <v>18</v>
      </c>
      <c r="EH168" s="2">
        <v>0</v>
      </c>
      <c r="EI168" s="2" t="s">
        <v>3</v>
      </c>
      <c r="EJ168" s="2">
        <v>1</v>
      </c>
      <c r="EK168" s="2">
        <v>16</v>
      </c>
      <c r="EL168" s="2" t="s">
        <v>68</v>
      </c>
      <c r="EM168" s="2" t="s">
        <v>69</v>
      </c>
      <c r="EN168" s="2"/>
      <c r="EO168" s="2" t="s">
        <v>86</v>
      </c>
      <c r="EP168" s="2"/>
      <c r="EQ168" s="2">
        <v>0</v>
      </c>
      <c r="ER168" s="2">
        <v>1051.1300000000001</v>
      </c>
      <c r="ES168" s="2">
        <v>0</v>
      </c>
      <c r="ET168" s="2">
        <v>0</v>
      </c>
      <c r="EU168" s="2">
        <v>0</v>
      </c>
      <c r="EV168" s="2">
        <v>1051.1300000000001</v>
      </c>
      <c r="EW168" s="2">
        <v>107.04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220"/>
        <v>0</v>
      </c>
      <c r="FS168" s="2">
        <v>0</v>
      </c>
      <c r="FT168" s="2"/>
      <c r="FU168" s="2"/>
      <c r="FV168" s="2"/>
      <c r="FW168" s="2"/>
      <c r="FX168" s="2">
        <v>91</v>
      </c>
      <c r="FY168" s="2">
        <v>67</v>
      </c>
      <c r="FZ168" s="2"/>
      <c r="GA168" s="2" t="s">
        <v>3</v>
      </c>
      <c r="GB168" s="2"/>
      <c r="GC168" s="2"/>
      <c r="GD168" s="2">
        <v>0</v>
      </c>
      <c r="GE168" s="2"/>
      <c r="GF168" s="2">
        <v>594820189</v>
      </c>
      <c r="GG168" s="2">
        <v>2</v>
      </c>
      <c r="GH168" s="2">
        <v>1</v>
      </c>
      <c r="GI168" s="2">
        <v>-2</v>
      </c>
      <c r="GJ168" s="2">
        <v>0</v>
      </c>
      <c r="GK168" s="2">
        <f>ROUND(R168*(R12)/100,2)</f>
        <v>0</v>
      </c>
      <c r="GL168" s="2">
        <f t="shared" si="221"/>
        <v>0</v>
      </c>
      <c r="GM168" s="2">
        <f t="shared" si="192"/>
        <v>374.25</v>
      </c>
      <c r="GN168" s="2">
        <f t="shared" si="193"/>
        <v>374.25</v>
      </c>
      <c r="GO168" s="2">
        <f t="shared" si="194"/>
        <v>0</v>
      </c>
      <c r="GP168" s="2">
        <f t="shared" si="195"/>
        <v>0</v>
      </c>
      <c r="GQ168" s="2"/>
      <c r="GR168" s="2">
        <v>0</v>
      </c>
      <c r="GS168" s="2">
        <v>3</v>
      </c>
      <c r="GT168" s="2">
        <v>0</v>
      </c>
      <c r="GU168" s="2" t="s">
        <v>3</v>
      </c>
      <c r="GV168" s="2">
        <f t="shared" si="222"/>
        <v>0</v>
      </c>
      <c r="GW168" s="2">
        <v>1</v>
      </c>
      <c r="GX168" s="2">
        <f t="shared" si="223"/>
        <v>0</v>
      </c>
      <c r="GY168" s="2"/>
      <c r="GZ168" s="2"/>
      <c r="HA168" s="2">
        <v>0</v>
      </c>
      <c r="HB168" s="2">
        <v>0</v>
      </c>
      <c r="HC168" s="2">
        <f t="shared" si="224"/>
        <v>0</v>
      </c>
      <c r="HD168" s="2"/>
      <c r="HE168" s="2" t="s">
        <v>3</v>
      </c>
      <c r="HF168" s="2" t="s">
        <v>3</v>
      </c>
      <c r="HG168" s="2"/>
      <c r="HH168" s="2"/>
      <c r="HI168" s="2"/>
      <c r="HJ168" s="2"/>
      <c r="HK168" s="2"/>
      <c r="HL168" s="2"/>
      <c r="HM168" s="2" t="s">
        <v>3</v>
      </c>
      <c r="HN168" s="2" t="s">
        <v>3</v>
      </c>
      <c r="HO168" s="2" t="s">
        <v>3</v>
      </c>
      <c r="HP168" s="2" t="s">
        <v>3</v>
      </c>
      <c r="HQ168" s="2" t="s">
        <v>3</v>
      </c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C169">
        <f>ROW(SmtRes!A390)</f>
        <v>390</v>
      </c>
      <c r="D169">
        <f>ROW(EtalonRes!A392)</f>
        <v>392</v>
      </c>
      <c r="E169" t="s">
        <v>356</v>
      </c>
      <c r="F169" t="s">
        <v>357</v>
      </c>
      <c r="G169" t="s">
        <v>358</v>
      </c>
      <c r="H169" t="s">
        <v>57</v>
      </c>
      <c r="I169">
        <f>ROUND(12/100,9)</f>
        <v>0.12</v>
      </c>
      <c r="J169">
        <v>0</v>
      </c>
      <c r="K169">
        <f>ROUND(12/100,9)</f>
        <v>0.12</v>
      </c>
      <c r="O169">
        <f t="shared" si="198"/>
        <v>5255.3</v>
      </c>
      <c r="P169">
        <f t="shared" si="199"/>
        <v>0</v>
      </c>
      <c r="Q169">
        <f>(ROUND((ROUND((((ET169*1.25))*AV169*I169),2)*BB169),2)+ROUND((ROUND(((AE169-((EU169*1.25)))*AV169*I169),2)*BS169),2))</f>
        <v>0</v>
      </c>
      <c r="R169">
        <f t="shared" si="200"/>
        <v>0</v>
      </c>
      <c r="S169">
        <f t="shared" si="201"/>
        <v>5255.3</v>
      </c>
      <c r="T169">
        <f t="shared" si="202"/>
        <v>0</v>
      </c>
      <c r="U169">
        <f t="shared" si="203"/>
        <v>18.434856959999998</v>
      </c>
      <c r="V169">
        <f t="shared" si="204"/>
        <v>0</v>
      </c>
      <c r="W169">
        <f t="shared" si="205"/>
        <v>0</v>
      </c>
      <c r="X169">
        <f t="shared" si="206"/>
        <v>3941.48</v>
      </c>
      <c r="Y169">
        <f t="shared" si="207"/>
        <v>2154.67</v>
      </c>
      <c r="AA169">
        <v>65425120</v>
      </c>
      <c r="AB169">
        <f t="shared" si="208"/>
        <v>1208.7995000000001</v>
      </c>
      <c r="AC169">
        <f t="shared" si="209"/>
        <v>0</v>
      </c>
      <c r="AD169">
        <f>ROUND(((((ET169*1.25))-((EU169*1.25)))+AE169),6)</f>
        <v>0</v>
      </c>
      <c r="AE169">
        <f>ROUND(((EU169*1.25)),6)</f>
        <v>0</v>
      </c>
      <c r="AF169">
        <f>ROUND(((EV169*1.15)),6)</f>
        <v>1208.7995000000001</v>
      </c>
      <c r="AG169">
        <f t="shared" si="210"/>
        <v>0</v>
      </c>
      <c r="AH169">
        <f>((EW169*1.15))</f>
        <v>123.096</v>
      </c>
      <c r="AI169">
        <f>((EX169*1.25))</f>
        <v>0</v>
      </c>
      <c r="AJ169">
        <f t="shared" si="211"/>
        <v>0</v>
      </c>
      <c r="AK169">
        <v>1051.1300000000001</v>
      </c>
      <c r="AL169">
        <v>0</v>
      </c>
      <c r="AM169">
        <v>0</v>
      </c>
      <c r="AN169">
        <v>0</v>
      </c>
      <c r="AO169">
        <v>1051.1300000000001</v>
      </c>
      <c r="AP169">
        <v>0</v>
      </c>
      <c r="AQ169">
        <v>107.04</v>
      </c>
      <c r="AR169">
        <v>0</v>
      </c>
      <c r="AS169">
        <v>0</v>
      </c>
      <c r="AT169">
        <v>75</v>
      </c>
      <c r="AU169">
        <v>41</v>
      </c>
      <c r="AV169">
        <v>1.248</v>
      </c>
      <c r="AW169">
        <v>1</v>
      </c>
      <c r="AZ169">
        <v>1</v>
      </c>
      <c r="BA169">
        <v>29.03</v>
      </c>
      <c r="BB169">
        <v>1</v>
      </c>
      <c r="BC169">
        <v>1</v>
      </c>
      <c r="BD169" t="s">
        <v>3</v>
      </c>
      <c r="BE169" t="s">
        <v>3</v>
      </c>
      <c r="BF169" t="s">
        <v>3</v>
      </c>
      <c r="BG169" t="s">
        <v>3</v>
      </c>
      <c r="BH169">
        <v>0</v>
      </c>
      <c r="BI169">
        <v>1</v>
      </c>
      <c r="BJ169" t="s">
        <v>359</v>
      </c>
      <c r="BM169">
        <v>16</v>
      </c>
      <c r="BN169">
        <v>0</v>
      </c>
      <c r="BO169" t="s">
        <v>357</v>
      </c>
      <c r="BP169">
        <v>1</v>
      </c>
      <c r="BQ169">
        <v>30</v>
      </c>
      <c r="BR169">
        <v>0</v>
      </c>
      <c r="BS169">
        <v>29.03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</v>
      </c>
      <c r="BZ169">
        <v>75</v>
      </c>
      <c r="CA169">
        <v>41</v>
      </c>
      <c r="CB169" t="s">
        <v>3</v>
      </c>
      <c r="CE169">
        <v>30</v>
      </c>
      <c r="CF169">
        <v>0</v>
      </c>
      <c r="CG169">
        <v>0</v>
      </c>
      <c r="CM169">
        <v>0</v>
      </c>
      <c r="CN169" t="s">
        <v>85</v>
      </c>
      <c r="CO169">
        <v>0</v>
      </c>
      <c r="CP169">
        <f t="shared" si="212"/>
        <v>5255.3</v>
      </c>
      <c r="CQ169">
        <f t="shared" si="213"/>
        <v>0</v>
      </c>
      <c r="CR169">
        <f>(ROUND((ROUND((((ET169*1.25))*AV169*1),2)*BB169),2)+ROUND((ROUND(((AE169-((EU169*1.25)))*AV169*1),2)*BS169),2))</f>
        <v>0</v>
      </c>
      <c r="CS169">
        <f t="shared" si="214"/>
        <v>0</v>
      </c>
      <c r="CT169">
        <f t="shared" si="215"/>
        <v>43794.080000000002</v>
      </c>
      <c r="CU169">
        <f t="shared" si="216"/>
        <v>0</v>
      </c>
      <c r="CV169">
        <f t="shared" si="217"/>
        <v>153.623808</v>
      </c>
      <c r="CW169">
        <f t="shared" si="218"/>
        <v>0</v>
      </c>
      <c r="CX169">
        <f t="shared" si="219"/>
        <v>0</v>
      </c>
      <c r="CY169">
        <f>S169*(BZ169/100)</f>
        <v>3941.4750000000004</v>
      </c>
      <c r="CZ169">
        <f>S169*(CA169/100)</f>
        <v>2154.6729999999998</v>
      </c>
      <c r="DC169" t="s">
        <v>3</v>
      </c>
      <c r="DD169" t="s">
        <v>3</v>
      </c>
      <c r="DE169" t="s">
        <v>59</v>
      </c>
      <c r="DF169" t="s">
        <v>59</v>
      </c>
      <c r="DG169" t="s">
        <v>60</v>
      </c>
      <c r="DH169" t="s">
        <v>3</v>
      </c>
      <c r="DI169" t="s">
        <v>60</v>
      </c>
      <c r="DJ169" t="s">
        <v>59</v>
      </c>
      <c r="DK169" t="s">
        <v>3</v>
      </c>
      <c r="DL169" t="s">
        <v>3</v>
      </c>
      <c r="DM169" t="s">
        <v>3</v>
      </c>
      <c r="DN169">
        <v>91</v>
      </c>
      <c r="DO169">
        <v>67</v>
      </c>
      <c r="DP169">
        <v>1.248</v>
      </c>
      <c r="DQ169">
        <v>1</v>
      </c>
      <c r="DU169">
        <v>1013</v>
      </c>
      <c r="DV169" t="s">
        <v>57</v>
      </c>
      <c r="DW169" t="s">
        <v>57</v>
      </c>
      <c r="DX169">
        <v>1</v>
      </c>
      <c r="DZ169" t="s">
        <v>3</v>
      </c>
      <c r="EA169" t="s">
        <v>3</v>
      </c>
      <c r="EB169" t="s">
        <v>3</v>
      </c>
      <c r="EC169" t="s">
        <v>3</v>
      </c>
      <c r="EE169">
        <v>65097904</v>
      </c>
      <c r="EF169">
        <v>30</v>
      </c>
      <c r="EG169" t="s">
        <v>18</v>
      </c>
      <c r="EH169">
        <v>0</v>
      </c>
      <c r="EI169" t="s">
        <v>3</v>
      </c>
      <c r="EJ169">
        <v>1</v>
      </c>
      <c r="EK169">
        <v>16</v>
      </c>
      <c r="EL169" t="s">
        <v>68</v>
      </c>
      <c r="EM169" t="s">
        <v>69</v>
      </c>
      <c r="EO169" t="s">
        <v>86</v>
      </c>
      <c r="EQ169">
        <v>0</v>
      </c>
      <c r="ER169">
        <v>1051.1300000000001</v>
      </c>
      <c r="ES169">
        <v>0</v>
      </c>
      <c r="ET169">
        <v>0</v>
      </c>
      <c r="EU169">
        <v>0</v>
      </c>
      <c r="EV169">
        <v>1051.1300000000001</v>
      </c>
      <c r="EW169">
        <v>107.04</v>
      </c>
      <c r="EX169">
        <v>0</v>
      </c>
      <c r="EY169">
        <v>0</v>
      </c>
      <c r="FQ169">
        <v>0</v>
      </c>
      <c r="FR169">
        <f t="shared" si="220"/>
        <v>0</v>
      </c>
      <c r="FS169">
        <v>0</v>
      </c>
      <c r="FX169">
        <v>91</v>
      </c>
      <c r="FY169">
        <v>67</v>
      </c>
      <c r="GA169" t="s">
        <v>3</v>
      </c>
      <c r="GD169">
        <v>0</v>
      </c>
      <c r="GF169">
        <v>594820189</v>
      </c>
      <c r="GG169">
        <v>2</v>
      </c>
      <c r="GH169">
        <v>1</v>
      </c>
      <c r="GI169">
        <v>2</v>
      </c>
      <c r="GJ169">
        <v>0</v>
      </c>
      <c r="GK169">
        <f>ROUND(R169*(S12)/100,2)</f>
        <v>0</v>
      </c>
      <c r="GL169">
        <f t="shared" si="221"/>
        <v>0</v>
      </c>
      <c r="GM169">
        <f t="shared" si="192"/>
        <v>11351.45</v>
      </c>
      <c r="GN169">
        <f t="shared" si="193"/>
        <v>11351.45</v>
      </c>
      <c r="GO169">
        <f t="shared" si="194"/>
        <v>0</v>
      </c>
      <c r="GP169">
        <f t="shared" si="195"/>
        <v>0</v>
      </c>
      <c r="GR169">
        <v>0</v>
      </c>
      <c r="GS169">
        <v>3</v>
      </c>
      <c r="GT169">
        <v>0</v>
      </c>
      <c r="GU169" t="s">
        <v>3</v>
      </c>
      <c r="GV169">
        <f t="shared" si="222"/>
        <v>0</v>
      </c>
      <c r="GW169">
        <v>1</v>
      </c>
      <c r="GX169">
        <f t="shared" si="223"/>
        <v>0</v>
      </c>
      <c r="HA169">
        <v>0</v>
      </c>
      <c r="HB169">
        <v>0</v>
      </c>
      <c r="HC169">
        <f t="shared" si="224"/>
        <v>0</v>
      </c>
      <c r="HE169" t="s">
        <v>3</v>
      </c>
      <c r="HF169" t="s">
        <v>3</v>
      </c>
      <c r="HM169" t="s">
        <v>3</v>
      </c>
      <c r="HN169" t="s">
        <v>3</v>
      </c>
      <c r="HO169" t="s">
        <v>3</v>
      </c>
      <c r="HP169" t="s">
        <v>3</v>
      </c>
      <c r="HQ169" t="s">
        <v>3</v>
      </c>
      <c r="IK169">
        <v>0</v>
      </c>
    </row>
    <row r="171" spans="1:255" x14ac:dyDescent="0.2">
      <c r="A171" s="3">
        <v>51</v>
      </c>
      <c r="B171" s="3">
        <f>B20</f>
        <v>1</v>
      </c>
      <c r="C171" s="3">
        <f>A20</f>
        <v>3</v>
      </c>
      <c r="D171" s="3">
        <f>ROW(A20)</f>
        <v>20</v>
      </c>
      <c r="E171" s="3"/>
      <c r="F171" s="3" t="str">
        <f>IF(F20&lt;&gt;"",F20,"")</f>
        <v>Ремонт надземного перехода стр. 14, ул. Мосфильмовская, д. 1</v>
      </c>
      <c r="G171" s="3" t="str">
        <f>IF(G20&lt;&gt;"",G20,"")</f>
        <v>Ремонт надземного перехода стр. 14, ул. Мосфильмовская, д. 1</v>
      </c>
      <c r="H171" s="3">
        <v>0</v>
      </c>
      <c r="I171" s="3"/>
      <c r="J171" s="3"/>
      <c r="K171" s="3"/>
      <c r="L171" s="3"/>
      <c r="M171" s="3"/>
      <c r="N171" s="3"/>
      <c r="O171" s="3">
        <f t="shared" ref="O171:T171" si="225">ROUND(AB171,2)</f>
        <v>95944.639999999999</v>
      </c>
      <c r="P171" s="3">
        <f t="shared" si="225"/>
        <v>62794.61</v>
      </c>
      <c r="Q171" s="3">
        <f t="shared" si="225"/>
        <v>23978.32</v>
      </c>
      <c r="R171" s="3">
        <f t="shared" si="225"/>
        <v>1793.19</v>
      </c>
      <c r="S171" s="3">
        <f t="shared" si="225"/>
        <v>9171.7099999999991</v>
      </c>
      <c r="T171" s="3">
        <f t="shared" si="225"/>
        <v>0</v>
      </c>
      <c r="U171" s="3">
        <f>AH171</f>
        <v>807.06209450000006</v>
      </c>
      <c r="V171" s="3">
        <f>AI171</f>
        <v>0</v>
      </c>
      <c r="W171" s="3">
        <f>ROUND(AJ171,2)</f>
        <v>0</v>
      </c>
      <c r="X171" s="3">
        <f>ROUND(AK171,2)</f>
        <v>8785.68</v>
      </c>
      <c r="Y171" s="3">
        <f>ROUND(AL171,2)</f>
        <v>6337.36</v>
      </c>
      <c r="Z171" s="3"/>
      <c r="AA171" s="3"/>
      <c r="AB171" s="3">
        <f>ROUND(SUMIF(AA24:AA169,"=65425122",O24:O169),2)</f>
        <v>95944.639999999999</v>
      </c>
      <c r="AC171" s="3">
        <f>ROUND(SUMIF(AA24:AA169,"=65425122",P24:P169),2)</f>
        <v>62794.61</v>
      </c>
      <c r="AD171" s="3">
        <f>ROUND(SUMIF(AA24:AA169,"=65425122",Q24:Q169),2)</f>
        <v>23978.32</v>
      </c>
      <c r="AE171" s="3">
        <f>ROUND(SUMIF(AA24:AA169,"=65425122",R24:R169),2)</f>
        <v>1793.19</v>
      </c>
      <c r="AF171" s="3">
        <f>ROUND(SUMIF(AA24:AA169,"=65425122",S24:S169),2)</f>
        <v>9171.7099999999991</v>
      </c>
      <c r="AG171" s="3">
        <f>ROUND(SUMIF(AA24:AA169,"=65425122",T24:T169),2)</f>
        <v>0</v>
      </c>
      <c r="AH171" s="3">
        <f>SUMIF(AA24:AA169,"=65425122",U24:U169)</f>
        <v>807.06209450000006</v>
      </c>
      <c r="AI171" s="3">
        <f>SUMIF(AA24:AA169,"=65425122",V24:V169)</f>
        <v>0</v>
      </c>
      <c r="AJ171" s="3">
        <f>ROUND(SUMIF(AA24:AA169,"=65425122",W24:W169),2)</f>
        <v>0</v>
      </c>
      <c r="AK171" s="3">
        <f>ROUND(SUMIF(AA24:AA169,"=65425122",X24:X169),2)</f>
        <v>8785.68</v>
      </c>
      <c r="AL171" s="3">
        <f>ROUND(SUMIF(AA24:AA169,"=65425122",Y24:Y169),2)</f>
        <v>6337.36</v>
      </c>
      <c r="AM171" s="3"/>
      <c r="AN171" s="3"/>
      <c r="AO171" s="3">
        <f t="shared" ref="AO171:BD171" si="226">ROUND(BX171,2)</f>
        <v>0</v>
      </c>
      <c r="AP171" s="3">
        <f t="shared" si="226"/>
        <v>0</v>
      </c>
      <c r="AQ171" s="3">
        <f t="shared" si="226"/>
        <v>0</v>
      </c>
      <c r="AR171" s="3">
        <f t="shared" si="226"/>
        <v>114062.31</v>
      </c>
      <c r="AS171" s="3">
        <f t="shared" si="226"/>
        <v>99167.08</v>
      </c>
      <c r="AT171" s="3">
        <f t="shared" si="226"/>
        <v>0</v>
      </c>
      <c r="AU171" s="3">
        <f t="shared" si="226"/>
        <v>14895.23</v>
      </c>
      <c r="AV171" s="3">
        <f t="shared" si="226"/>
        <v>62794.61</v>
      </c>
      <c r="AW171" s="3">
        <f t="shared" si="226"/>
        <v>62794.61</v>
      </c>
      <c r="AX171" s="3">
        <f t="shared" si="226"/>
        <v>0</v>
      </c>
      <c r="AY171" s="3">
        <f t="shared" si="226"/>
        <v>62794.61</v>
      </c>
      <c r="AZ171" s="3">
        <f t="shared" si="226"/>
        <v>0</v>
      </c>
      <c r="BA171" s="3">
        <f t="shared" si="226"/>
        <v>0</v>
      </c>
      <c r="BB171" s="3">
        <f t="shared" si="226"/>
        <v>0</v>
      </c>
      <c r="BC171" s="3">
        <f t="shared" si="226"/>
        <v>0</v>
      </c>
      <c r="BD171" s="3">
        <f t="shared" si="226"/>
        <v>0</v>
      </c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>
        <f>ROUND(SUMIF(AA24:AA169,"=65425122",FQ24:FQ169),2)</f>
        <v>0</v>
      </c>
      <c r="BY171" s="3">
        <f>ROUND(SUMIF(AA24:AA169,"=65425122",FR24:FR169),2)</f>
        <v>0</v>
      </c>
      <c r="BZ171" s="3">
        <f>ROUND(SUMIF(AA24:AA169,"=65425122",GL24:GL169),2)</f>
        <v>0</v>
      </c>
      <c r="CA171" s="3">
        <f>ROUND(SUMIF(AA24:AA169,"=65425122",GM24:GM169),2)</f>
        <v>114062.31</v>
      </c>
      <c r="CB171" s="3">
        <f>ROUND(SUMIF(AA24:AA169,"=65425122",GN24:GN169),2)</f>
        <v>99167.08</v>
      </c>
      <c r="CC171" s="3">
        <f>ROUND(SUMIF(AA24:AA169,"=65425122",GO24:GO169),2)</f>
        <v>0</v>
      </c>
      <c r="CD171" s="3">
        <f>ROUND(SUMIF(AA24:AA169,"=65425122",GP24:GP169),2)</f>
        <v>14895.23</v>
      </c>
      <c r="CE171" s="3">
        <f>AC171-BX171</f>
        <v>62794.61</v>
      </c>
      <c r="CF171" s="3">
        <f>AC171-BY171</f>
        <v>62794.61</v>
      </c>
      <c r="CG171" s="3">
        <f>BX171-BZ171</f>
        <v>0</v>
      </c>
      <c r="CH171" s="3">
        <f>AC171-BX171-BY171+BZ171</f>
        <v>62794.61</v>
      </c>
      <c r="CI171" s="3">
        <f>BY171-BZ171</f>
        <v>0</v>
      </c>
      <c r="CJ171" s="3">
        <f>ROUND(SUMIF(AA24:AA169,"=65425122",GX24:GX169),2)</f>
        <v>0</v>
      </c>
      <c r="CK171" s="3">
        <f>ROUND(SUMIF(AA24:AA169,"=65425122",GY24:GY169),2)</f>
        <v>0</v>
      </c>
      <c r="CL171" s="3">
        <f>ROUND(SUMIF(AA24:AA169,"=65425122",GZ24:GZ169),2)</f>
        <v>0</v>
      </c>
      <c r="CM171" s="3">
        <f>ROUND(SUMIF(AA24:AA169,"=65425122",HD24:HD169),2)</f>
        <v>0</v>
      </c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4">
        <f t="shared" ref="DG171:DL171" si="227">ROUND(DT171,2)</f>
        <v>1167633.6299999999</v>
      </c>
      <c r="DH171" s="4">
        <f t="shared" si="227"/>
        <v>642938</v>
      </c>
      <c r="DI171" s="4">
        <f t="shared" si="227"/>
        <v>242484.68</v>
      </c>
      <c r="DJ171" s="4">
        <f t="shared" si="227"/>
        <v>55011.8</v>
      </c>
      <c r="DK171" s="4">
        <f t="shared" si="227"/>
        <v>282210.95</v>
      </c>
      <c r="DL171" s="4">
        <f t="shared" si="227"/>
        <v>0</v>
      </c>
      <c r="DM171" s="4">
        <f>DZ171</f>
        <v>856.32130283550009</v>
      </c>
      <c r="DN171" s="4">
        <f>EA171</f>
        <v>0</v>
      </c>
      <c r="DO171" s="4">
        <f>ROUND(EB171,2)</f>
        <v>0</v>
      </c>
      <c r="DP171" s="4">
        <f>ROUND(EC171,2)</f>
        <v>224234.78</v>
      </c>
      <c r="DQ171" s="4">
        <f>ROUND(ED171,2)</f>
        <v>116013.68</v>
      </c>
      <c r="DR171" s="4"/>
      <c r="DS171" s="4"/>
      <c r="DT171" s="4">
        <f>ROUND(SUMIF(AA24:AA169,"=65425120",O24:O169),2)</f>
        <v>1167633.6299999999</v>
      </c>
      <c r="DU171" s="4">
        <f>ROUND(SUMIF(AA24:AA169,"=65425120",P24:P169),2)</f>
        <v>642938</v>
      </c>
      <c r="DV171" s="4">
        <f>ROUND(SUMIF(AA24:AA169,"=65425120",Q24:Q169),2)</f>
        <v>242484.68</v>
      </c>
      <c r="DW171" s="4">
        <f>ROUND(SUMIF(AA24:AA169,"=65425120",R24:R169),2)</f>
        <v>55011.8</v>
      </c>
      <c r="DX171" s="4">
        <f>ROUND(SUMIF(AA24:AA169,"=65425120",S24:S169),2)</f>
        <v>282210.95</v>
      </c>
      <c r="DY171" s="4">
        <f>ROUND(SUMIF(AA24:AA169,"=65425120",T24:T169),2)</f>
        <v>0</v>
      </c>
      <c r="DZ171" s="4">
        <f>SUMIF(AA24:AA169,"=65425120",U24:U169)</f>
        <v>856.32130283550009</v>
      </c>
      <c r="EA171" s="4">
        <f>SUMIF(AA24:AA169,"=65425120",V24:V169)</f>
        <v>0</v>
      </c>
      <c r="EB171" s="4">
        <f>ROUND(SUMIF(AA24:AA169,"=65425120",W24:W169),2)</f>
        <v>0</v>
      </c>
      <c r="EC171" s="4">
        <f>ROUND(SUMIF(AA24:AA169,"=65425120",X24:X169),2)</f>
        <v>224234.78</v>
      </c>
      <c r="ED171" s="4">
        <f>ROUND(SUMIF(AA24:AA169,"=65425120",Y24:Y169),2)</f>
        <v>116013.68</v>
      </c>
      <c r="EE171" s="4"/>
      <c r="EF171" s="4"/>
      <c r="EG171" s="4">
        <f t="shared" ref="EG171:EV171" si="228">ROUND(FP171,2)</f>
        <v>0</v>
      </c>
      <c r="EH171" s="4">
        <f t="shared" si="228"/>
        <v>0</v>
      </c>
      <c r="EI171" s="4">
        <f t="shared" si="228"/>
        <v>0</v>
      </c>
      <c r="EJ171" s="4">
        <f t="shared" si="228"/>
        <v>1595900.96</v>
      </c>
      <c r="EK171" s="4">
        <f t="shared" si="228"/>
        <v>1472320.9</v>
      </c>
      <c r="EL171" s="4">
        <f t="shared" si="228"/>
        <v>0</v>
      </c>
      <c r="EM171" s="4">
        <f t="shared" si="228"/>
        <v>123580.06</v>
      </c>
      <c r="EN171" s="4">
        <f t="shared" si="228"/>
        <v>642938</v>
      </c>
      <c r="EO171" s="4">
        <f t="shared" si="228"/>
        <v>642938</v>
      </c>
      <c r="EP171" s="4">
        <f t="shared" si="228"/>
        <v>0</v>
      </c>
      <c r="EQ171" s="4">
        <f t="shared" si="228"/>
        <v>642938</v>
      </c>
      <c r="ER171" s="4">
        <f t="shared" si="228"/>
        <v>0</v>
      </c>
      <c r="ES171" s="4">
        <f t="shared" si="228"/>
        <v>0</v>
      </c>
      <c r="ET171" s="4">
        <f t="shared" si="228"/>
        <v>0</v>
      </c>
      <c r="EU171" s="4">
        <f t="shared" si="228"/>
        <v>0</v>
      </c>
      <c r="EV171" s="4">
        <f t="shared" si="228"/>
        <v>0</v>
      </c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>
        <f>ROUND(SUMIF(AA24:AA169,"=65425120",FQ24:FQ169),2)</f>
        <v>0</v>
      </c>
      <c r="FQ171" s="4">
        <f>ROUND(SUMIF(AA24:AA169,"=65425120",FR24:FR169),2)</f>
        <v>0</v>
      </c>
      <c r="FR171" s="4">
        <f>ROUND(SUMIF(AA24:AA169,"=65425120",GL24:GL169),2)</f>
        <v>0</v>
      </c>
      <c r="FS171" s="4">
        <f>ROUND(SUMIF(AA24:AA169,"=65425120",GM24:GM169),2)</f>
        <v>1595900.96</v>
      </c>
      <c r="FT171" s="4">
        <f>ROUND(SUMIF(AA24:AA169,"=65425120",GN24:GN169),2)</f>
        <v>1472320.9</v>
      </c>
      <c r="FU171" s="4">
        <f>ROUND(SUMIF(AA24:AA169,"=65425120",GO24:GO169),2)</f>
        <v>0</v>
      </c>
      <c r="FV171" s="4">
        <f>ROUND(SUMIF(AA24:AA169,"=65425120",GP24:GP169),2)</f>
        <v>123580.06</v>
      </c>
      <c r="FW171" s="4">
        <f>DU171-FP171</f>
        <v>642938</v>
      </c>
      <c r="FX171" s="4">
        <f>DU171-FQ171</f>
        <v>642938</v>
      </c>
      <c r="FY171" s="4">
        <f>FP171-FR171</f>
        <v>0</v>
      </c>
      <c r="FZ171" s="4">
        <f>DU171-FP171-FQ171+FR171</f>
        <v>642938</v>
      </c>
      <c r="GA171" s="4">
        <f>FQ171-FR171</f>
        <v>0</v>
      </c>
      <c r="GB171" s="4">
        <f>ROUND(SUMIF(AA24:AA169,"=65425120",GX24:GX169),2)</f>
        <v>0</v>
      </c>
      <c r="GC171" s="4">
        <f>ROUND(SUMIF(AA24:AA169,"=65425120",GY24:GY169),2)</f>
        <v>0</v>
      </c>
      <c r="GD171" s="4">
        <f>ROUND(SUMIF(AA24:AA169,"=65425120",GZ24:GZ169),2)</f>
        <v>0</v>
      </c>
      <c r="GE171" s="4">
        <f>ROUND(SUMIF(AA24:AA169,"=65425120",HD24:HD169),2)</f>
        <v>0</v>
      </c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>
        <v>0</v>
      </c>
    </row>
    <row r="173" spans="1:255" x14ac:dyDescent="0.2">
      <c r="A173" s="5">
        <v>50</v>
      </c>
      <c r="B173" s="5">
        <v>1</v>
      </c>
      <c r="C173" s="5">
        <v>0</v>
      </c>
      <c r="D173" s="5">
        <v>1</v>
      </c>
      <c r="E173" s="5">
        <v>201</v>
      </c>
      <c r="F173" s="5">
        <f>ROUND(Source!O171,O173)</f>
        <v>95944.639999999999</v>
      </c>
      <c r="G173" s="5" t="s">
        <v>360</v>
      </c>
      <c r="H173" s="5" t="s">
        <v>361</v>
      </c>
      <c r="I173" s="5"/>
      <c r="J173" s="5"/>
      <c r="K173" s="5">
        <v>201</v>
      </c>
      <c r="L173" s="5">
        <v>1</v>
      </c>
      <c r="M173" s="5">
        <v>0</v>
      </c>
      <c r="N173" s="5" t="s">
        <v>3</v>
      </c>
      <c r="O173" s="5">
        <v>2</v>
      </c>
      <c r="P173" s="5">
        <f>ROUND(Source!DG171,O173)</f>
        <v>1167633.6299999999</v>
      </c>
      <c r="Q173" s="5"/>
      <c r="R173" s="5"/>
      <c r="S173" s="5"/>
      <c r="T173" s="5"/>
      <c r="U173" s="5"/>
      <c r="V173" s="5"/>
      <c r="W173" s="5">
        <v>95944.639999999999</v>
      </c>
      <c r="X173" s="5">
        <v>1</v>
      </c>
      <c r="Y173" s="5">
        <v>95944.639999999999</v>
      </c>
      <c r="Z173" s="5">
        <v>1167633.6299999999</v>
      </c>
      <c r="AA173" s="5">
        <v>1</v>
      </c>
      <c r="AB173" s="5">
        <v>1167633.6299999999</v>
      </c>
    </row>
    <row r="174" spans="1:255" x14ac:dyDescent="0.2">
      <c r="A174" s="5">
        <v>50</v>
      </c>
      <c r="B174" s="5">
        <v>1</v>
      </c>
      <c r="C174" s="5">
        <v>0</v>
      </c>
      <c r="D174" s="5">
        <v>1</v>
      </c>
      <c r="E174" s="5">
        <v>202</v>
      </c>
      <c r="F174" s="5">
        <f>ROUND(Source!P171,O174)</f>
        <v>62794.61</v>
      </c>
      <c r="G174" s="5" t="s">
        <v>362</v>
      </c>
      <c r="H174" s="5" t="s">
        <v>363</v>
      </c>
      <c r="I174" s="5"/>
      <c r="J174" s="5"/>
      <c r="K174" s="5">
        <v>202</v>
      </c>
      <c r="L174" s="5">
        <v>2</v>
      </c>
      <c r="M174" s="5">
        <v>0</v>
      </c>
      <c r="N174" s="5" t="s">
        <v>3</v>
      </c>
      <c r="O174" s="5">
        <v>2</v>
      </c>
      <c r="P174" s="5">
        <f>ROUND(Source!DH171,O174)</f>
        <v>642938</v>
      </c>
      <c r="Q174" s="5"/>
      <c r="R174" s="5"/>
      <c r="S174" s="5"/>
      <c r="T174" s="5"/>
      <c r="U174" s="5"/>
      <c r="V174" s="5"/>
      <c r="W174" s="5">
        <v>62794.61</v>
      </c>
      <c r="X174" s="5">
        <v>1</v>
      </c>
      <c r="Y174" s="5">
        <v>62794.61</v>
      </c>
      <c r="Z174" s="5">
        <v>642938</v>
      </c>
      <c r="AA174" s="5">
        <v>1</v>
      </c>
      <c r="AB174" s="5">
        <v>642938</v>
      </c>
    </row>
    <row r="175" spans="1:255" x14ac:dyDescent="0.2">
      <c r="A175" s="5">
        <v>50</v>
      </c>
      <c r="B175" s="5">
        <v>0</v>
      </c>
      <c r="C175" s="5">
        <v>0</v>
      </c>
      <c r="D175" s="5">
        <v>1</v>
      </c>
      <c r="E175" s="5">
        <v>222</v>
      </c>
      <c r="F175" s="5">
        <f>ROUND(Source!AO171,O175)</f>
        <v>0</v>
      </c>
      <c r="G175" s="5" t="s">
        <v>364</v>
      </c>
      <c r="H175" s="5" t="s">
        <v>365</v>
      </c>
      <c r="I175" s="5"/>
      <c r="J175" s="5"/>
      <c r="K175" s="5">
        <v>222</v>
      </c>
      <c r="L175" s="5">
        <v>3</v>
      </c>
      <c r="M175" s="5">
        <v>3</v>
      </c>
      <c r="N175" s="5" t="s">
        <v>3</v>
      </c>
      <c r="O175" s="5">
        <v>2</v>
      </c>
      <c r="P175" s="5">
        <f>ROUND(Source!EG171,O175)</f>
        <v>0</v>
      </c>
      <c r="Q175" s="5"/>
      <c r="R175" s="5"/>
      <c r="S175" s="5"/>
      <c r="T175" s="5"/>
      <c r="U175" s="5"/>
      <c r="V175" s="5"/>
      <c r="W175" s="5">
        <v>0</v>
      </c>
      <c r="X175" s="5">
        <v>1</v>
      </c>
      <c r="Y175" s="5">
        <v>0</v>
      </c>
      <c r="Z175" s="5">
        <v>0</v>
      </c>
      <c r="AA175" s="5">
        <v>1</v>
      </c>
      <c r="AB175" s="5">
        <v>0</v>
      </c>
    </row>
    <row r="176" spans="1:255" x14ac:dyDescent="0.2">
      <c r="A176" s="5">
        <v>50</v>
      </c>
      <c r="B176" s="5">
        <v>0</v>
      </c>
      <c r="C176" s="5">
        <v>0</v>
      </c>
      <c r="D176" s="5">
        <v>1</v>
      </c>
      <c r="E176" s="5">
        <v>225</v>
      </c>
      <c r="F176" s="5">
        <f>ROUND(Source!AV171,O176)</f>
        <v>62794.61</v>
      </c>
      <c r="G176" s="5" t="s">
        <v>366</v>
      </c>
      <c r="H176" s="5" t="s">
        <v>367</v>
      </c>
      <c r="I176" s="5"/>
      <c r="J176" s="5"/>
      <c r="K176" s="5">
        <v>225</v>
      </c>
      <c r="L176" s="5">
        <v>4</v>
      </c>
      <c r="M176" s="5">
        <v>3</v>
      </c>
      <c r="N176" s="5" t="s">
        <v>3</v>
      </c>
      <c r="O176" s="5">
        <v>2</v>
      </c>
      <c r="P176" s="5">
        <f>ROUND(Source!EN171,O176)</f>
        <v>642938</v>
      </c>
      <c r="Q176" s="5"/>
      <c r="R176" s="5"/>
      <c r="S176" s="5"/>
      <c r="T176" s="5"/>
      <c r="U176" s="5"/>
      <c r="V176" s="5"/>
      <c r="W176" s="5">
        <v>62794.61</v>
      </c>
      <c r="X176" s="5">
        <v>1</v>
      </c>
      <c r="Y176" s="5">
        <v>62794.61</v>
      </c>
      <c r="Z176" s="5">
        <v>642938</v>
      </c>
      <c r="AA176" s="5">
        <v>1</v>
      </c>
      <c r="AB176" s="5">
        <v>642938</v>
      </c>
    </row>
    <row r="177" spans="1:28" x14ac:dyDescent="0.2">
      <c r="A177" s="5">
        <v>50</v>
      </c>
      <c r="B177" s="5">
        <v>0</v>
      </c>
      <c r="C177" s="5">
        <v>0</v>
      </c>
      <c r="D177" s="5">
        <v>1</v>
      </c>
      <c r="E177" s="5">
        <v>226</v>
      </c>
      <c r="F177" s="5">
        <f>ROUND(Source!AW171,O177)</f>
        <v>62794.61</v>
      </c>
      <c r="G177" s="5" t="s">
        <v>368</v>
      </c>
      <c r="H177" s="5" t="s">
        <v>369</v>
      </c>
      <c r="I177" s="5"/>
      <c r="J177" s="5"/>
      <c r="K177" s="5">
        <v>226</v>
      </c>
      <c r="L177" s="5">
        <v>5</v>
      </c>
      <c r="M177" s="5">
        <v>3</v>
      </c>
      <c r="N177" s="5" t="s">
        <v>3</v>
      </c>
      <c r="O177" s="5">
        <v>2</v>
      </c>
      <c r="P177" s="5">
        <f>ROUND(Source!EO171,O177)</f>
        <v>642938</v>
      </c>
      <c r="Q177" s="5"/>
      <c r="R177" s="5"/>
      <c r="S177" s="5"/>
      <c r="T177" s="5"/>
      <c r="U177" s="5"/>
      <c r="V177" s="5"/>
      <c r="W177" s="5">
        <v>62794.61</v>
      </c>
      <c r="X177" s="5">
        <v>1</v>
      </c>
      <c r="Y177" s="5">
        <v>62794.61</v>
      </c>
      <c r="Z177" s="5">
        <v>642938</v>
      </c>
      <c r="AA177" s="5">
        <v>1</v>
      </c>
      <c r="AB177" s="5">
        <v>642938</v>
      </c>
    </row>
    <row r="178" spans="1:28" x14ac:dyDescent="0.2">
      <c r="A178" s="5">
        <v>50</v>
      </c>
      <c r="B178" s="5">
        <v>0</v>
      </c>
      <c r="C178" s="5">
        <v>0</v>
      </c>
      <c r="D178" s="5">
        <v>1</v>
      </c>
      <c r="E178" s="5">
        <v>227</v>
      </c>
      <c r="F178" s="5">
        <f>ROUND(Source!AX171,O178)</f>
        <v>0</v>
      </c>
      <c r="G178" s="5" t="s">
        <v>370</v>
      </c>
      <c r="H178" s="5" t="s">
        <v>371</v>
      </c>
      <c r="I178" s="5"/>
      <c r="J178" s="5"/>
      <c r="K178" s="5">
        <v>227</v>
      </c>
      <c r="L178" s="5">
        <v>6</v>
      </c>
      <c r="M178" s="5">
        <v>3</v>
      </c>
      <c r="N178" s="5" t="s">
        <v>3</v>
      </c>
      <c r="O178" s="5">
        <v>2</v>
      </c>
      <c r="P178" s="5">
        <f>ROUND(Source!EP171,O178)</f>
        <v>0</v>
      </c>
      <c r="Q178" s="5"/>
      <c r="R178" s="5"/>
      <c r="S178" s="5"/>
      <c r="T178" s="5"/>
      <c r="U178" s="5"/>
      <c r="V178" s="5"/>
      <c r="W178" s="5">
        <v>0</v>
      </c>
      <c r="X178" s="5">
        <v>1</v>
      </c>
      <c r="Y178" s="5">
        <v>0</v>
      </c>
      <c r="Z178" s="5">
        <v>0</v>
      </c>
      <c r="AA178" s="5">
        <v>1</v>
      </c>
      <c r="AB178" s="5">
        <v>0</v>
      </c>
    </row>
    <row r="179" spans="1:28" x14ac:dyDescent="0.2">
      <c r="A179" s="5">
        <v>50</v>
      </c>
      <c r="B179" s="5">
        <v>0</v>
      </c>
      <c r="C179" s="5">
        <v>0</v>
      </c>
      <c r="D179" s="5">
        <v>1</v>
      </c>
      <c r="E179" s="5">
        <v>228</v>
      </c>
      <c r="F179" s="5">
        <f>ROUND(Source!AY171,O179)</f>
        <v>62794.61</v>
      </c>
      <c r="G179" s="5" t="s">
        <v>372</v>
      </c>
      <c r="H179" s="5" t="s">
        <v>373</v>
      </c>
      <c r="I179" s="5"/>
      <c r="J179" s="5"/>
      <c r="K179" s="5">
        <v>228</v>
      </c>
      <c r="L179" s="5">
        <v>7</v>
      </c>
      <c r="M179" s="5">
        <v>3</v>
      </c>
      <c r="N179" s="5" t="s">
        <v>3</v>
      </c>
      <c r="O179" s="5">
        <v>2</v>
      </c>
      <c r="P179" s="5">
        <f>ROUND(Source!EQ171,O179)</f>
        <v>642938</v>
      </c>
      <c r="Q179" s="5"/>
      <c r="R179" s="5"/>
      <c r="S179" s="5"/>
      <c r="T179" s="5"/>
      <c r="U179" s="5"/>
      <c r="V179" s="5"/>
      <c r="W179" s="5">
        <v>62794.61</v>
      </c>
      <c r="X179" s="5">
        <v>1</v>
      </c>
      <c r="Y179" s="5">
        <v>62794.61</v>
      </c>
      <c r="Z179" s="5">
        <v>642938</v>
      </c>
      <c r="AA179" s="5">
        <v>1</v>
      </c>
      <c r="AB179" s="5">
        <v>642938</v>
      </c>
    </row>
    <row r="180" spans="1:28" x14ac:dyDescent="0.2">
      <c r="A180" s="5">
        <v>50</v>
      </c>
      <c r="B180" s="5">
        <v>0</v>
      </c>
      <c r="C180" s="5">
        <v>0</v>
      </c>
      <c r="D180" s="5">
        <v>1</v>
      </c>
      <c r="E180" s="5">
        <v>216</v>
      </c>
      <c r="F180" s="5">
        <f>ROUND(Source!AP171,O180)</f>
        <v>0</v>
      </c>
      <c r="G180" s="5" t="s">
        <v>374</v>
      </c>
      <c r="H180" s="5" t="s">
        <v>375</v>
      </c>
      <c r="I180" s="5"/>
      <c r="J180" s="5"/>
      <c r="K180" s="5">
        <v>216</v>
      </c>
      <c r="L180" s="5">
        <v>8</v>
      </c>
      <c r="M180" s="5">
        <v>3</v>
      </c>
      <c r="N180" s="5" t="s">
        <v>3</v>
      </c>
      <c r="O180" s="5">
        <v>2</v>
      </c>
      <c r="P180" s="5">
        <f>ROUND(Source!EH171,O180)</f>
        <v>0</v>
      </c>
      <c r="Q180" s="5"/>
      <c r="R180" s="5"/>
      <c r="S180" s="5"/>
      <c r="T180" s="5"/>
      <c r="U180" s="5"/>
      <c r="V180" s="5"/>
      <c r="W180" s="5">
        <v>0</v>
      </c>
      <c r="X180" s="5">
        <v>1</v>
      </c>
      <c r="Y180" s="5">
        <v>0</v>
      </c>
      <c r="Z180" s="5">
        <v>0</v>
      </c>
      <c r="AA180" s="5">
        <v>1</v>
      </c>
      <c r="AB180" s="5">
        <v>0</v>
      </c>
    </row>
    <row r="181" spans="1:28" x14ac:dyDescent="0.2">
      <c r="A181" s="5">
        <v>50</v>
      </c>
      <c r="B181" s="5">
        <v>0</v>
      </c>
      <c r="C181" s="5">
        <v>0</v>
      </c>
      <c r="D181" s="5">
        <v>1</v>
      </c>
      <c r="E181" s="5">
        <v>223</v>
      </c>
      <c r="F181" s="5">
        <f>ROUND(Source!AQ171,O181)</f>
        <v>0</v>
      </c>
      <c r="G181" s="5" t="s">
        <v>376</v>
      </c>
      <c r="H181" s="5" t="s">
        <v>377</v>
      </c>
      <c r="I181" s="5"/>
      <c r="J181" s="5"/>
      <c r="K181" s="5">
        <v>223</v>
      </c>
      <c r="L181" s="5">
        <v>9</v>
      </c>
      <c r="M181" s="5">
        <v>3</v>
      </c>
      <c r="N181" s="5" t="s">
        <v>3</v>
      </c>
      <c r="O181" s="5">
        <v>2</v>
      </c>
      <c r="P181" s="5">
        <f>ROUND(Source!EI171,O181)</f>
        <v>0</v>
      </c>
      <c r="Q181" s="5"/>
      <c r="R181" s="5"/>
      <c r="S181" s="5"/>
      <c r="T181" s="5"/>
      <c r="U181" s="5"/>
      <c r="V181" s="5"/>
      <c r="W181" s="5">
        <v>0</v>
      </c>
      <c r="X181" s="5">
        <v>1</v>
      </c>
      <c r="Y181" s="5">
        <v>0</v>
      </c>
      <c r="Z181" s="5">
        <v>0</v>
      </c>
      <c r="AA181" s="5">
        <v>1</v>
      </c>
      <c r="AB181" s="5">
        <v>0</v>
      </c>
    </row>
    <row r="182" spans="1:28" x14ac:dyDescent="0.2">
      <c r="A182" s="5">
        <v>50</v>
      </c>
      <c r="B182" s="5">
        <v>0</v>
      </c>
      <c r="C182" s="5">
        <v>0</v>
      </c>
      <c r="D182" s="5">
        <v>1</v>
      </c>
      <c r="E182" s="5">
        <v>229</v>
      </c>
      <c r="F182" s="5">
        <f>ROUND(Source!AZ171,O182)</f>
        <v>0</v>
      </c>
      <c r="G182" s="5" t="s">
        <v>378</v>
      </c>
      <c r="H182" s="5" t="s">
        <v>379</v>
      </c>
      <c r="I182" s="5"/>
      <c r="J182" s="5"/>
      <c r="K182" s="5">
        <v>229</v>
      </c>
      <c r="L182" s="5">
        <v>10</v>
      </c>
      <c r="M182" s="5">
        <v>3</v>
      </c>
      <c r="N182" s="5" t="s">
        <v>3</v>
      </c>
      <c r="O182" s="5">
        <v>2</v>
      </c>
      <c r="P182" s="5">
        <f>ROUND(Source!ER171,O182)</f>
        <v>0</v>
      </c>
      <c r="Q182" s="5"/>
      <c r="R182" s="5"/>
      <c r="S182" s="5"/>
      <c r="T182" s="5"/>
      <c r="U182" s="5"/>
      <c r="V182" s="5"/>
      <c r="W182" s="5">
        <v>0</v>
      </c>
      <c r="X182" s="5">
        <v>1</v>
      </c>
      <c r="Y182" s="5">
        <v>0</v>
      </c>
      <c r="Z182" s="5">
        <v>0</v>
      </c>
      <c r="AA182" s="5">
        <v>1</v>
      </c>
      <c r="AB182" s="5">
        <v>0</v>
      </c>
    </row>
    <row r="183" spans="1:28" x14ac:dyDescent="0.2">
      <c r="A183" s="5">
        <v>50</v>
      </c>
      <c r="B183" s="5">
        <v>0</v>
      </c>
      <c r="C183" s="5">
        <v>0</v>
      </c>
      <c r="D183" s="5">
        <v>1</v>
      </c>
      <c r="E183" s="5">
        <v>203</v>
      </c>
      <c r="F183" s="5">
        <f>ROUND(Source!Q171,O183)</f>
        <v>23978.32</v>
      </c>
      <c r="G183" s="5" t="s">
        <v>380</v>
      </c>
      <c r="H183" s="5" t="s">
        <v>381</v>
      </c>
      <c r="I183" s="5"/>
      <c r="J183" s="5"/>
      <c r="K183" s="5">
        <v>203</v>
      </c>
      <c r="L183" s="5">
        <v>11</v>
      </c>
      <c r="M183" s="5">
        <v>3</v>
      </c>
      <c r="N183" s="5" t="s">
        <v>3</v>
      </c>
      <c r="O183" s="5">
        <v>2</v>
      </c>
      <c r="P183" s="5">
        <f>ROUND(Source!DI171,O183)</f>
        <v>242484.68</v>
      </c>
      <c r="Q183" s="5"/>
      <c r="R183" s="5"/>
      <c r="S183" s="5"/>
      <c r="T183" s="5"/>
      <c r="U183" s="5"/>
      <c r="V183" s="5"/>
      <c r="W183" s="5">
        <v>23978.32</v>
      </c>
      <c r="X183" s="5">
        <v>1</v>
      </c>
      <c r="Y183" s="5">
        <v>23978.32</v>
      </c>
      <c r="Z183" s="5">
        <v>242484.68</v>
      </c>
      <c r="AA183" s="5">
        <v>1</v>
      </c>
      <c r="AB183" s="5">
        <v>242484.68</v>
      </c>
    </row>
    <row r="184" spans="1:28" x14ac:dyDescent="0.2">
      <c r="A184" s="5">
        <v>50</v>
      </c>
      <c r="B184" s="5">
        <v>0</v>
      </c>
      <c r="C184" s="5">
        <v>0</v>
      </c>
      <c r="D184" s="5">
        <v>1</v>
      </c>
      <c r="E184" s="5">
        <v>231</v>
      </c>
      <c r="F184" s="5">
        <f>ROUND(Source!BB171,O184)</f>
        <v>0</v>
      </c>
      <c r="G184" s="5" t="s">
        <v>382</v>
      </c>
      <c r="H184" s="5" t="s">
        <v>383</v>
      </c>
      <c r="I184" s="5"/>
      <c r="J184" s="5"/>
      <c r="K184" s="5">
        <v>231</v>
      </c>
      <c r="L184" s="5">
        <v>12</v>
      </c>
      <c r="M184" s="5">
        <v>3</v>
      </c>
      <c r="N184" s="5" t="s">
        <v>3</v>
      </c>
      <c r="O184" s="5">
        <v>2</v>
      </c>
      <c r="P184" s="5">
        <f>ROUND(Source!ET171,O184)</f>
        <v>0</v>
      </c>
      <c r="Q184" s="5"/>
      <c r="R184" s="5"/>
      <c r="S184" s="5"/>
      <c r="T184" s="5"/>
      <c r="U184" s="5"/>
      <c r="V184" s="5"/>
      <c r="W184" s="5">
        <v>0</v>
      </c>
      <c r="X184" s="5">
        <v>1</v>
      </c>
      <c r="Y184" s="5">
        <v>0</v>
      </c>
      <c r="Z184" s="5">
        <v>0</v>
      </c>
      <c r="AA184" s="5">
        <v>1</v>
      </c>
      <c r="AB184" s="5">
        <v>0</v>
      </c>
    </row>
    <row r="185" spans="1:28" x14ac:dyDescent="0.2">
      <c r="A185" s="5">
        <v>50</v>
      </c>
      <c r="B185" s="5">
        <v>1</v>
      </c>
      <c r="C185" s="5">
        <v>0</v>
      </c>
      <c r="D185" s="5">
        <v>1</v>
      </c>
      <c r="E185" s="5">
        <v>204</v>
      </c>
      <c r="F185" s="5">
        <f>ROUND(Source!R171,O185)</f>
        <v>1793.19</v>
      </c>
      <c r="G185" s="5" t="s">
        <v>384</v>
      </c>
      <c r="H185" s="5" t="s">
        <v>385</v>
      </c>
      <c r="I185" s="5"/>
      <c r="J185" s="5"/>
      <c r="K185" s="5">
        <v>204</v>
      </c>
      <c r="L185" s="5">
        <v>13</v>
      </c>
      <c r="M185" s="5">
        <v>0</v>
      </c>
      <c r="N185" s="5" t="s">
        <v>3</v>
      </c>
      <c r="O185" s="5">
        <v>2</v>
      </c>
      <c r="P185" s="5">
        <f>ROUND(Source!DJ171,O185)</f>
        <v>55011.8</v>
      </c>
      <c r="Q185" s="5"/>
      <c r="R185" s="5"/>
      <c r="S185" s="5"/>
      <c r="T185" s="5"/>
      <c r="U185" s="5"/>
      <c r="V185" s="5"/>
      <c r="W185" s="5">
        <v>1793.19</v>
      </c>
      <c r="X185" s="5">
        <v>1</v>
      </c>
      <c r="Y185" s="5">
        <v>1793.19</v>
      </c>
      <c r="Z185" s="5">
        <v>55011.8</v>
      </c>
      <c r="AA185" s="5">
        <v>1</v>
      </c>
      <c r="AB185" s="5">
        <v>55011.8</v>
      </c>
    </row>
    <row r="186" spans="1:28" x14ac:dyDescent="0.2">
      <c r="A186" s="5">
        <v>50</v>
      </c>
      <c r="B186" s="5">
        <v>1</v>
      </c>
      <c r="C186" s="5">
        <v>0</v>
      </c>
      <c r="D186" s="5">
        <v>1</v>
      </c>
      <c r="E186" s="5">
        <v>205</v>
      </c>
      <c r="F186" s="5">
        <f>ROUND(Source!S171,O186)</f>
        <v>9171.7099999999991</v>
      </c>
      <c r="G186" s="5" t="s">
        <v>386</v>
      </c>
      <c r="H186" s="5" t="s">
        <v>387</v>
      </c>
      <c r="I186" s="5"/>
      <c r="J186" s="5"/>
      <c r="K186" s="5">
        <v>205</v>
      </c>
      <c r="L186" s="5">
        <v>14</v>
      </c>
      <c r="M186" s="5">
        <v>0</v>
      </c>
      <c r="N186" s="5" t="s">
        <v>3</v>
      </c>
      <c r="O186" s="5">
        <v>2</v>
      </c>
      <c r="P186" s="5">
        <f>ROUND(Source!DK171,O186)</f>
        <v>282210.95</v>
      </c>
      <c r="Q186" s="5"/>
      <c r="R186" s="5"/>
      <c r="S186" s="5"/>
      <c r="T186" s="5"/>
      <c r="U186" s="5"/>
      <c r="V186" s="5"/>
      <c r="W186" s="5">
        <v>9171.7099999999991</v>
      </c>
      <c r="X186" s="5">
        <v>1</v>
      </c>
      <c r="Y186" s="5">
        <v>9171.7099999999991</v>
      </c>
      <c r="Z186" s="5">
        <v>282210.95</v>
      </c>
      <c r="AA186" s="5">
        <v>1</v>
      </c>
      <c r="AB186" s="5">
        <v>282210.95</v>
      </c>
    </row>
    <row r="187" spans="1:28" x14ac:dyDescent="0.2">
      <c r="A187" s="5">
        <v>50</v>
      </c>
      <c r="B187" s="5">
        <v>0</v>
      </c>
      <c r="C187" s="5">
        <v>0</v>
      </c>
      <c r="D187" s="5">
        <v>1</v>
      </c>
      <c r="E187" s="5">
        <v>232</v>
      </c>
      <c r="F187" s="5">
        <f>ROUND(Source!BC171,O187)</f>
        <v>0</v>
      </c>
      <c r="G187" s="5" t="s">
        <v>388</v>
      </c>
      <c r="H187" s="5" t="s">
        <v>389</v>
      </c>
      <c r="I187" s="5"/>
      <c r="J187" s="5"/>
      <c r="K187" s="5">
        <v>232</v>
      </c>
      <c r="L187" s="5">
        <v>15</v>
      </c>
      <c r="M187" s="5">
        <v>3</v>
      </c>
      <c r="N187" s="5" t="s">
        <v>3</v>
      </c>
      <c r="O187" s="5">
        <v>2</v>
      </c>
      <c r="P187" s="5">
        <f>ROUND(Source!EU171,O187)</f>
        <v>0</v>
      </c>
      <c r="Q187" s="5"/>
      <c r="R187" s="5"/>
      <c r="S187" s="5"/>
      <c r="T187" s="5"/>
      <c r="U187" s="5"/>
      <c r="V187" s="5"/>
      <c r="W187" s="5">
        <v>0</v>
      </c>
      <c r="X187" s="5">
        <v>1</v>
      </c>
      <c r="Y187" s="5">
        <v>0</v>
      </c>
      <c r="Z187" s="5">
        <v>0</v>
      </c>
      <c r="AA187" s="5">
        <v>1</v>
      </c>
      <c r="AB187" s="5">
        <v>0</v>
      </c>
    </row>
    <row r="188" spans="1:28" x14ac:dyDescent="0.2">
      <c r="A188" s="5">
        <v>50</v>
      </c>
      <c r="B188" s="5">
        <v>0</v>
      </c>
      <c r="C188" s="5">
        <v>0</v>
      </c>
      <c r="D188" s="5">
        <v>1</v>
      </c>
      <c r="E188" s="5">
        <v>214</v>
      </c>
      <c r="F188" s="5">
        <f>ROUND(Source!AS171,O188)</f>
        <v>99167.08</v>
      </c>
      <c r="G188" s="5" t="s">
        <v>390</v>
      </c>
      <c r="H188" s="5" t="s">
        <v>391</v>
      </c>
      <c r="I188" s="5"/>
      <c r="J188" s="5"/>
      <c r="K188" s="5">
        <v>214</v>
      </c>
      <c r="L188" s="5">
        <v>16</v>
      </c>
      <c r="M188" s="5">
        <v>3</v>
      </c>
      <c r="N188" s="5" t="s">
        <v>3</v>
      </c>
      <c r="O188" s="5">
        <v>2</v>
      </c>
      <c r="P188" s="5">
        <f>ROUND(Source!EK171,O188)</f>
        <v>1472320.9</v>
      </c>
      <c r="Q188" s="5"/>
      <c r="R188" s="5"/>
      <c r="S188" s="5"/>
      <c r="T188" s="5"/>
      <c r="U188" s="5"/>
      <c r="V188" s="5"/>
      <c r="W188" s="5">
        <v>99167.08</v>
      </c>
      <c r="X188" s="5">
        <v>1</v>
      </c>
      <c r="Y188" s="5">
        <v>99167.08</v>
      </c>
      <c r="Z188" s="5">
        <v>1472320.9</v>
      </c>
      <c r="AA188" s="5">
        <v>1</v>
      </c>
      <c r="AB188" s="5">
        <v>1472320.9</v>
      </c>
    </row>
    <row r="189" spans="1:28" x14ac:dyDescent="0.2">
      <c r="A189" s="5">
        <v>50</v>
      </c>
      <c r="B189" s="5">
        <v>0</v>
      </c>
      <c r="C189" s="5">
        <v>0</v>
      </c>
      <c r="D189" s="5">
        <v>1</v>
      </c>
      <c r="E189" s="5">
        <v>215</v>
      </c>
      <c r="F189" s="5">
        <f>ROUND(Source!AT171,O189)</f>
        <v>0</v>
      </c>
      <c r="G189" s="5" t="s">
        <v>392</v>
      </c>
      <c r="H189" s="5" t="s">
        <v>393</v>
      </c>
      <c r="I189" s="5"/>
      <c r="J189" s="5"/>
      <c r="K189" s="5">
        <v>215</v>
      </c>
      <c r="L189" s="5">
        <v>17</v>
      </c>
      <c r="M189" s="5">
        <v>3</v>
      </c>
      <c r="N189" s="5" t="s">
        <v>3</v>
      </c>
      <c r="O189" s="5">
        <v>2</v>
      </c>
      <c r="P189" s="5">
        <f>ROUND(Source!EL171,O189)</f>
        <v>0</v>
      </c>
      <c r="Q189" s="5"/>
      <c r="R189" s="5"/>
      <c r="S189" s="5"/>
      <c r="T189" s="5"/>
      <c r="U189" s="5"/>
      <c r="V189" s="5"/>
      <c r="W189" s="5">
        <v>0</v>
      </c>
      <c r="X189" s="5">
        <v>1</v>
      </c>
      <c r="Y189" s="5">
        <v>0</v>
      </c>
      <c r="Z189" s="5">
        <v>0</v>
      </c>
      <c r="AA189" s="5">
        <v>1</v>
      </c>
      <c r="AB189" s="5">
        <v>0</v>
      </c>
    </row>
    <row r="190" spans="1:28" x14ac:dyDescent="0.2">
      <c r="A190" s="5">
        <v>50</v>
      </c>
      <c r="B190" s="5">
        <v>0</v>
      </c>
      <c r="C190" s="5">
        <v>0</v>
      </c>
      <c r="D190" s="5">
        <v>1</v>
      </c>
      <c r="E190" s="5">
        <v>217</v>
      </c>
      <c r="F190" s="5">
        <f>ROUND(Source!AU171,O190)</f>
        <v>14895.23</v>
      </c>
      <c r="G190" s="5" t="s">
        <v>394</v>
      </c>
      <c r="H190" s="5" t="s">
        <v>395</v>
      </c>
      <c r="I190" s="5"/>
      <c r="J190" s="5"/>
      <c r="K190" s="5">
        <v>217</v>
      </c>
      <c r="L190" s="5">
        <v>18</v>
      </c>
      <c r="M190" s="5">
        <v>3</v>
      </c>
      <c r="N190" s="5" t="s">
        <v>3</v>
      </c>
      <c r="O190" s="5">
        <v>2</v>
      </c>
      <c r="P190" s="5">
        <f>ROUND(Source!EM171,O190)</f>
        <v>123580.06</v>
      </c>
      <c r="Q190" s="5"/>
      <c r="R190" s="5"/>
      <c r="S190" s="5"/>
      <c r="T190" s="5"/>
      <c r="U190" s="5"/>
      <c r="V190" s="5"/>
      <c r="W190" s="5">
        <v>14895.23</v>
      </c>
      <c r="X190" s="5">
        <v>1</v>
      </c>
      <c r="Y190" s="5">
        <v>14895.23</v>
      </c>
      <c r="Z190" s="5">
        <v>123580.06</v>
      </c>
      <c r="AA190" s="5">
        <v>1</v>
      </c>
      <c r="AB190" s="5">
        <v>123580.06</v>
      </c>
    </row>
    <row r="191" spans="1:28" x14ac:dyDescent="0.2">
      <c r="A191" s="5">
        <v>50</v>
      </c>
      <c r="B191" s="5">
        <v>0</v>
      </c>
      <c r="C191" s="5">
        <v>0</v>
      </c>
      <c r="D191" s="5">
        <v>1</v>
      </c>
      <c r="E191" s="5">
        <v>230</v>
      </c>
      <c r="F191" s="5">
        <f>ROUND(Source!BA171,O191)</f>
        <v>0</v>
      </c>
      <c r="G191" s="5" t="s">
        <v>396</v>
      </c>
      <c r="H191" s="5" t="s">
        <v>397</v>
      </c>
      <c r="I191" s="5"/>
      <c r="J191" s="5"/>
      <c r="K191" s="5">
        <v>230</v>
      </c>
      <c r="L191" s="5">
        <v>19</v>
      </c>
      <c r="M191" s="5">
        <v>3</v>
      </c>
      <c r="N191" s="5" t="s">
        <v>3</v>
      </c>
      <c r="O191" s="5">
        <v>2</v>
      </c>
      <c r="P191" s="5">
        <f>ROUND(Source!ES171,O191)</f>
        <v>0</v>
      </c>
      <c r="Q191" s="5"/>
      <c r="R191" s="5"/>
      <c r="S191" s="5"/>
      <c r="T191" s="5"/>
      <c r="U191" s="5"/>
      <c r="V191" s="5"/>
      <c r="W191" s="5">
        <v>0</v>
      </c>
      <c r="X191" s="5">
        <v>1</v>
      </c>
      <c r="Y191" s="5">
        <v>0</v>
      </c>
      <c r="Z191" s="5">
        <v>0</v>
      </c>
      <c r="AA191" s="5">
        <v>1</v>
      </c>
      <c r="AB191" s="5">
        <v>0</v>
      </c>
    </row>
    <row r="192" spans="1:28" x14ac:dyDescent="0.2">
      <c r="A192" s="5">
        <v>50</v>
      </c>
      <c r="B192" s="5">
        <v>0</v>
      </c>
      <c r="C192" s="5">
        <v>0</v>
      </c>
      <c r="D192" s="5">
        <v>1</v>
      </c>
      <c r="E192" s="5">
        <v>206</v>
      </c>
      <c r="F192" s="5">
        <f>ROUND(Source!T171,O192)</f>
        <v>0</v>
      </c>
      <c r="G192" s="5" t="s">
        <v>398</v>
      </c>
      <c r="H192" s="5" t="s">
        <v>399</v>
      </c>
      <c r="I192" s="5"/>
      <c r="J192" s="5"/>
      <c r="K192" s="5">
        <v>206</v>
      </c>
      <c r="L192" s="5">
        <v>20</v>
      </c>
      <c r="M192" s="5">
        <v>3</v>
      </c>
      <c r="N192" s="5" t="s">
        <v>3</v>
      </c>
      <c r="O192" s="5">
        <v>2</v>
      </c>
      <c r="P192" s="5">
        <f>ROUND(Source!DL171,O192)</f>
        <v>0</v>
      </c>
      <c r="Q192" s="5"/>
      <c r="R192" s="5"/>
      <c r="S192" s="5"/>
      <c r="T192" s="5"/>
      <c r="U192" s="5"/>
      <c r="V192" s="5"/>
      <c r="W192" s="5">
        <v>0</v>
      </c>
      <c r="X192" s="5">
        <v>1</v>
      </c>
      <c r="Y192" s="5">
        <v>0</v>
      </c>
      <c r="Z192" s="5">
        <v>0</v>
      </c>
      <c r="AA192" s="5">
        <v>1</v>
      </c>
      <c r="AB192" s="5">
        <v>0</v>
      </c>
    </row>
    <row r="193" spans="1:206" x14ac:dyDescent="0.2">
      <c r="A193" s="5">
        <v>50</v>
      </c>
      <c r="B193" s="5">
        <v>0</v>
      </c>
      <c r="C193" s="5">
        <v>0</v>
      </c>
      <c r="D193" s="5">
        <v>1</v>
      </c>
      <c r="E193" s="5">
        <v>207</v>
      </c>
      <c r="F193" s="5">
        <f>Source!U171</f>
        <v>807.06209450000006</v>
      </c>
      <c r="G193" s="5" t="s">
        <v>400</v>
      </c>
      <c r="H193" s="5" t="s">
        <v>401</v>
      </c>
      <c r="I193" s="5"/>
      <c r="J193" s="5"/>
      <c r="K193" s="5">
        <v>207</v>
      </c>
      <c r="L193" s="5">
        <v>21</v>
      </c>
      <c r="M193" s="5">
        <v>3</v>
      </c>
      <c r="N193" s="5" t="s">
        <v>3</v>
      </c>
      <c r="O193" s="5">
        <v>-1</v>
      </c>
      <c r="P193" s="5">
        <f>Source!DM171</f>
        <v>856.32130283550009</v>
      </c>
      <c r="Q193" s="5"/>
      <c r="R193" s="5"/>
      <c r="S193" s="5"/>
      <c r="T193" s="5"/>
      <c r="U193" s="5"/>
      <c r="V193" s="5"/>
      <c r="W193" s="5">
        <v>807.06209450000006</v>
      </c>
      <c r="X193" s="5">
        <v>1</v>
      </c>
      <c r="Y193" s="5">
        <v>807.06209450000006</v>
      </c>
      <c r="Z193" s="5">
        <v>856.32130283550009</v>
      </c>
      <c r="AA193" s="5">
        <v>1</v>
      </c>
      <c r="AB193" s="5">
        <v>856.32130283550009</v>
      </c>
    </row>
    <row r="194" spans="1:206" x14ac:dyDescent="0.2">
      <c r="A194" s="5">
        <v>50</v>
      </c>
      <c r="B194" s="5">
        <v>0</v>
      </c>
      <c r="C194" s="5">
        <v>0</v>
      </c>
      <c r="D194" s="5">
        <v>1</v>
      </c>
      <c r="E194" s="5">
        <v>208</v>
      </c>
      <c r="F194" s="5">
        <f>Source!V171</f>
        <v>0</v>
      </c>
      <c r="G194" s="5" t="s">
        <v>402</v>
      </c>
      <c r="H194" s="5" t="s">
        <v>403</v>
      </c>
      <c r="I194" s="5"/>
      <c r="J194" s="5"/>
      <c r="K194" s="5">
        <v>208</v>
      </c>
      <c r="L194" s="5">
        <v>22</v>
      </c>
      <c r="M194" s="5">
        <v>3</v>
      </c>
      <c r="N194" s="5" t="s">
        <v>3</v>
      </c>
      <c r="O194" s="5">
        <v>-1</v>
      </c>
      <c r="P194" s="5">
        <f>Source!DN171</f>
        <v>0</v>
      </c>
      <c r="Q194" s="5"/>
      <c r="R194" s="5"/>
      <c r="S194" s="5"/>
      <c r="T194" s="5"/>
      <c r="U194" s="5"/>
      <c r="V194" s="5"/>
      <c r="W194" s="5">
        <v>0</v>
      </c>
      <c r="X194" s="5">
        <v>1</v>
      </c>
      <c r="Y194" s="5">
        <v>0</v>
      </c>
      <c r="Z194" s="5">
        <v>0</v>
      </c>
      <c r="AA194" s="5">
        <v>1</v>
      </c>
      <c r="AB194" s="5">
        <v>0</v>
      </c>
    </row>
    <row r="195" spans="1:206" x14ac:dyDescent="0.2">
      <c r="A195" s="5">
        <v>50</v>
      </c>
      <c r="B195" s="5">
        <v>0</v>
      </c>
      <c r="C195" s="5">
        <v>0</v>
      </c>
      <c r="D195" s="5">
        <v>1</v>
      </c>
      <c r="E195" s="5">
        <v>209</v>
      </c>
      <c r="F195" s="5">
        <f>ROUND(Source!W171,O195)</f>
        <v>0</v>
      </c>
      <c r="G195" s="5" t="s">
        <v>404</v>
      </c>
      <c r="H195" s="5" t="s">
        <v>405</v>
      </c>
      <c r="I195" s="5"/>
      <c r="J195" s="5"/>
      <c r="K195" s="5">
        <v>209</v>
      </c>
      <c r="L195" s="5">
        <v>23</v>
      </c>
      <c r="M195" s="5">
        <v>3</v>
      </c>
      <c r="N195" s="5" t="s">
        <v>3</v>
      </c>
      <c r="O195" s="5">
        <v>2</v>
      </c>
      <c r="P195" s="5">
        <f>ROUND(Source!DO171,O195)</f>
        <v>0</v>
      </c>
      <c r="Q195" s="5"/>
      <c r="R195" s="5"/>
      <c r="S195" s="5"/>
      <c r="T195" s="5"/>
      <c r="U195" s="5"/>
      <c r="V195" s="5"/>
      <c r="W195" s="5">
        <v>0</v>
      </c>
      <c r="X195" s="5">
        <v>1</v>
      </c>
      <c r="Y195" s="5">
        <v>0</v>
      </c>
      <c r="Z195" s="5">
        <v>0</v>
      </c>
      <c r="AA195" s="5">
        <v>1</v>
      </c>
      <c r="AB195" s="5">
        <v>0</v>
      </c>
    </row>
    <row r="196" spans="1:206" x14ac:dyDescent="0.2">
      <c r="A196" s="5">
        <v>50</v>
      </c>
      <c r="B196" s="5">
        <v>0</v>
      </c>
      <c r="C196" s="5">
        <v>0</v>
      </c>
      <c r="D196" s="5">
        <v>1</v>
      </c>
      <c r="E196" s="5">
        <v>233</v>
      </c>
      <c r="F196" s="5">
        <f>ROUND(Source!BD171,O196)</f>
        <v>0</v>
      </c>
      <c r="G196" s="5" t="s">
        <v>406</v>
      </c>
      <c r="H196" s="5" t="s">
        <v>407</v>
      </c>
      <c r="I196" s="5"/>
      <c r="J196" s="5"/>
      <c r="K196" s="5">
        <v>233</v>
      </c>
      <c r="L196" s="5">
        <v>24</v>
      </c>
      <c r="M196" s="5">
        <v>3</v>
      </c>
      <c r="N196" s="5" t="s">
        <v>3</v>
      </c>
      <c r="O196" s="5">
        <v>2</v>
      </c>
      <c r="P196" s="5">
        <f>ROUND(Source!EV171,O196)</f>
        <v>0</v>
      </c>
      <c r="Q196" s="5"/>
      <c r="R196" s="5"/>
      <c r="S196" s="5"/>
      <c r="T196" s="5"/>
      <c r="U196" s="5"/>
      <c r="V196" s="5"/>
      <c r="W196" s="5">
        <v>0</v>
      </c>
      <c r="X196" s="5">
        <v>1</v>
      </c>
      <c r="Y196" s="5">
        <v>0</v>
      </c>
      <c r="Z196" s="5">
        <v>0</v>
      </c>
      <c r="AA196" s="5">
        <v>1</v>
      </c>
      <c r="AB196" s="5">
        <v>0</v>
      </c>
    </row>
    <row r="197" spans="1:206" x14ac:dyDescent="0.2">
      <c r="A197" s="5">
        <v>50</v>
      </c>
      <c r="B197" s="5">
        <v>0</v>
      </c>
      <c r="C197" s="5">
        <v>0</v>
      </c>
      <c r="D197" s="5">
        <v>1</v>
      </c>
      <c r="E197" s="5">
        <v>210</v>
      </c>
      <c r="F197" s="5">
        <f>ROUND(Source!X171,O197)</f>
        <v>8785.68</v>
      </c>
      <c r="G197" s="5" t="s">
        <v>408</v>
      </c>
      <c r="H197" s="5" t="s">
        <v>409</v>
      </c>
      <c r="I197" s="5"/>
      <c r="J197" s="5"/>
      <c r="K197" s="5">
        <v>210</v>
      </c>
      <c r="L197" s="5">
        <v>25</v>
      </c>
      <c r="M197" s="5">
        <v>3</v>
      </c>
      <c r="N197" s="5" t="s">
        <v>3</v>
      </c>
      <c r="O197" s="5">
        <v>2</v>
      </c>
      <c r="P197" s="5">
        <f>ROUND(Source!DP171,O197)</f>
        <v>224234.78</v>
      </c>
      <c r="Q197" s="5"/>
      <c r="R197" s="5"/>
      <c r="S197" s="5"/>
      <c r="T197" s="5"/>
      <c r="U197" s="5"/>
      <c r="V197" s="5"/>
      <c r="W197" s="5">
        <v>8785.68</v>
      </c>
      <c r="X197" s="5">
        <v>1</v>
      </c>
      <c r="Y197" s="5">
        <v>8785.68</v>
      </c>
      <c r="Z197" s="5">
        <v>224234.78</v>
      </c>
      <c r="AA197" s="5">
        <v>1</v>
      </c>
      <c r="AB197" s="5">
        <v>224234.78</v>
      </c>
    </row>
    <row r="198" spans="1:206" x14ac:dyDescent="0.2">
      <c r="A198" s="5">
        <v>50</v>
      </c>
      <c r="B198" s="5">
        <v>0</v>
      </c>
      <c r="C198" s="5">
        <v>0</v>
      </c>
      <c r="D198" s="5">
        <v>1</v>
      </c>
      <c r="E198" s="5">
        <v>211</v>
      </c>
      <c r="F198" s="5">
        <f>ROUND(Source!Y171,O198)</f>
        <v>6337.36</v>
      </c>
      <c r="G198" s="5" t="s">
        <v>410</v>
      </c>
      <c r="H198" s="5" t="s">
        <v>411</v>
      </c>
      <c r="I198" s="5"/>
      <c r="J198" s="5"/>
      <c r="K198" s="5">
        <v>211</v>
      </c>
      <c r="L198" s="5">
        <v>26</v>
      </c>
      <c r="M198" s="5">
        <v>3</v>
      </c>
      <c r="N198" s="5" t="s">
        <v>3</v>
      </c>
      <c r="O198" s="5">
        <v>2</v>
      </c>
      <c r="P198" s="5">
        <f>ROUND(Source!DQ171,O198)</f>
        <v>116013.68</v>
      </c>
      <c r="Q198" s="5"/>
      <c r="R198" s="5"/>
      <c r="S198" s="5"/>
      <c r="T198" s="5"/>
      <c r="U198" s="5"/>
      <c r="V198" s="5"/>
      <c r="W198" s="5">
        <v>6337.36</v>
      </c>
      <c r="X198" s="5">
        <v>1</v>
      </c>
      <c r="Y198" s="5">
        <v>6337.36</v>
      </c>
      <c r="Z198" s="5">
        <v>116013.68</v>
      </c>
      <c r="AA198" s="5">
        <v>1</v>
      </c>
      <c r="AB198" s="5">
        <v>116013.68</v>
      </c>
    </row>
    <row r="199" spans="1:206" x14ac:dyDescent="0.2">
      <c r="A199" s="5">
        <v>50</v>
      </c>
      <c r="B199" s="5">
        <v>0</v>
      </c>
      <c r="C199" s="5">
        <v>0</v>
      </c>
      <c r="D199" s="5">
        <v>1</v>
      </c>
      <c r="E199" s="5">
        <v>224</v>
      </c>
      <c r="F199" s="5">
        <f>ROUND(Source!AR171,O199)</f>
        <v>114062.31</v>
      </c>
      <c r="G199" s="5" t="s">
        <v>412</v>
      </c>
      <c r="H199" s="5" t="s">
        <v>413</v>
      </c>
      <c r="I199" s="5"/>
      <c r="J199" s="5"/>
      <c r="K199" s="5">
        <v>224</v>
      </c>
      <c r="L199" s="5">
        <v>27</v>
      </c>
      <c r="M199" s="5">
        <v>3</v>
      </c>
      <c r="N199" s="5" t="s">
        <v>3</v>
      </c>
      <c r="O199" s="5">
        <v>2</v>
      </c>
      <c r="P199" s="5">
        <f>ROUND(Source!EJ171,O199)</f>
        <v>1595900.96</v>
      </c>
      <c r="Q199" s="5"/>
      <c r="R199" s="5"/>
      <c r="S199" s="5"/>
      <c r="T199" s="5"/>
      <c r="U199" s="5"/>
      <c r="V199" s="5"/>
      <c r="W199" s="5">
        <v>114062.31</v>
      </c>
      <c r="X199" s="5">
        <v>1</v>
      </c>
      <c r="Y199" s="5">
        <v>114062.31</v>
      </c>
      <c r="Z199" s="5">
        <v>1595900.96</v>
      </c>
      <c r="AA199" s="5">
        <v>1</v>
      </c>
      <c r="AB199" s="5">
        <v>1595900.96</v>
      </c>
    </row>
    <row r="200" spans="1:206" x14ac:dyDescent="0.2">
      <c r="A200" s="5">
        <v>50</v>
      </c>
      <c r="B200" s="5">
        <v>1</v>
      </c>
      <c r="C200" s="5">
        <v>0</v>
      </c>
      <c r="D200" s="5">
        <v>2</v>
      </c>
      <c r="E200" s="5">
        <v>0</v>
      </c>
      <c r="F200" s="5">
        <f>ROUND(F199,O200)</f>
        <v>114062.31</v>
      </c>
      <c r="G200" s="5" t="s">
        <v>414</v>
      </c>
      <c r="H200" s="5" t="s">
        <v>415</v>
      </c>
      <c r="I200" s="5"/>
      <c r="J200" s="5"/>
      <c r="K200" s="5">
        <v>212</v>
      </c>
      <c r="L200" s="5">
        <v>28</v>
      </c>
      <c r="M200" s="5">
        <v>0</v>
      </c>
      <c r="N200" s="5" t="s">
        <v>3</v>
      </c>
      <c r="O200" s="5">
        <v>2</v>
      </c>
      <c r="P200" s="5">
        <f>ROUND(P199,O200)</f>
        <v>1595900.96</v>
      </c>
      <c r="Q200" s="5"/>
      <c r="R200" s="5"/>
      <c r="S200" s="5"/>
      <c r="T200" s="5"/>
      <c r="U200" s="5"/>
      <c r="V200" s="5"/>
      <c r="W200" s="5">
        <v>114062.31</v>
      </c>
      <c r="X200" s="5">
        <v>1</v>
      </c>
      <c r="Y200" s="5">
        <v>114062.31</v>
      </c>
      <c r="Z200" s="5">
        <v>1595900.96</v>
      </c>
      <c r="AA200" s="5">
        <v>1</v>
      </c>
      <c r="AB200" s="5">
        <v>1595900.96</v>
      </c>
    </row>
    <row r="201" spans="1:206" x14ac:dyDescent="0.2">
      <c r="A201" s="5">
        <v>50</v>
      </c>
      <c r="B201" s="5">
        <v>1</v>
      </c>
      <c r="C201" s="5">
        <v>0</v>
      </c>
      <c r="D201" s="5">
        <v>2</v>
      </c>
      <c r="E201" s="5">
        <v>0</v>
      </c>
      <c r="F201" s="5">
        <f>ROUND(F200*0.2,O201)</f>
        <v>22812.46</v>
      </c>
      <c r="G201" s="5" t="s">
        <v>416</v>
      </c>
      <c r="H201" s="5" t="s">
        <v>417</v>
      </c>
      <c r="I201" s="5"/>
      <c r="J201" s="5"/>
      <c r="K201" s="5">
        <v>212</v>
      </c>
      <c r="L201" s="5">
        <v>29</v>
      </c>
      <c r="M201" s="5">
        <v>0</v>
      </c>
      <c r="N201" s="5" t="s">
        <v>3</v>
      </c>
      <c r="O201" s="5">
        <v>2</v>
      </c>
      <c r="P201" s="5">
        <f>ROUND(P200*0.2,O201)</f>
        <v>319180.19</v>
      </c>
      <c r="Q201" s="5"/>
      <c r="R201" s="5"/>
      <c r="S201" s="5"/>
      <c r="T201" s="5"/>
      <c r="U201" s="5"/>
      <c r="V201" s="5"/>
      <c r="W201" s="5">
        <v>22812.46</v>
      </c>
      <c r="X201" s="5">
        <v>1</v>
      </c>
      <c r="Y201" s="5">
        <v>22812.46</v>
      </c>
      <c r="Z201" s="5">
        <v>319180.19</v>
      </c>
      <c r="AA201" s="5">
        <v>1</v>
      </c>
      <c r="AB201" s="5">
        <v>319180.19</v>
      </c>
    </row>
    <row r="202" spans="1:206" x14ac:dyDescent="0.2">
      <c r="A202" s="5">
        <v>50</v>
      </c>
      <c r="B202" s="5">
        <v>1</v>
      </c>
      <c r="C202" s="5">
        <v>0</v>
      </c>
      <c r="D202" s="5">
        <v>2</v>
      </c>
      <c r="E202" s="5">
        <v>213</v>
      </c>
      <c r="F202" s="5">
        <f>ROUND(F200+F201,O202)</f>
        <v>136874.76999999999</v>
      </c>
      <c r="G202" s="5" t="s">
        <v>418</v>
      </c>
      <c r="H202" s="5" t="s">
        <v>419</v>
      </c>
      <c r="I202" s="5"/>
      <c r="J202" s="5"/>
      <c r="K202" s="5">
        <v>212</v>
      </c>
      <c r="L202" s="5">
        <v>30</v>
      </c>
      <c r="M202" s="5">
        <v>0</v>
      </c>
      <c r="N202" s="5" t="s">
        <v>3</v>
      </c>
      <c r="O202" s="5">
        <v>2</v>
      </c>
      <c r="P202" s="5">
        <f>ROUND(P200+P201,O202)</f>
        <v>1915081.15</v>
      </c>
      <c r="Q202" s="5"/>
      <c r="R202" s="5"/>
      <c r="S202" s="5"/>
      <c r="T202" s="5"/>
      <c r="U202" s="5"/>
      <c r="V202" s="5"/>
      <c r="W202" s="5">
        <v>136874.76999999999</v>
      </c>
      <c r="X202" s="5">
        <v>1</v>
      </c>
      <c r="Y202" s="5">
        <v>136874.76999999999</v>
      </c>
      <c r="Z202" s="5">
        <v>1915081.15</v>
      </c>
      <c r="AA202" s="5">
        <v>1</v>
      </c>
      <c r="AB202" s="5">
        <v>1915081.15</v>
      </c>
    </row>
    <row r="204" spans="1:206" x14ac:dyDescent="0.2">
      <c r="A204" s="3">
        <v>51</v>
      </c>
      <c r="B204" s="3">
        <f>B12</f>
        <v>242</v>
      </c>
      <c r="C204" s="3">
        <f>A12</f>
        <v>1</v>
      </c>
      <c r="D204" s="3">
        <f>ROW(A12)</f>
        <v>12</v>
      </c>
      <c r="E204" s="3"/>
      <c r="F204" s="3" t="str">
        <f>IF(F12&lt;&gt;"",F12,"")</f>
        <v>Ремонт надземного перехода стр. 14, ул. Мосфильмовская, д. 1</v>
      </c>
      <c r="G204" s="3" t="str">
        <f>IF(G12&lt;&gt;"",G12,"")</f>
        <v>Ремонт надземного перехода стр. 14, ул. Мосфильмовская, д. 1</v>
      </c>
      <c r="H204" s="3">
        <v>0</v>
      </c>
      <c r="I204" s="3"/>
      <c r="J204" s="3"/>
      <c r="K204" s="3"/>
      <c r="L204" s="3"/>
      <c r="M204" s="3"/>
      <c r="N204" s="3"/>
      <c r="O204" s="3">
        <f t="shared" ref="O204:T204" si="229">ROUND(O171,2)</f>
        <v>95944.639999999999</v>
      </c>
      <c r="P204" s="3">
        <f t="shared" si="229"/>
        <v>62794.61</v>
      </c>
      <c r="Q204" s="3">
        <f t="shared" si="229"/>
        <v>23978.32</v>
      </c>
      <c r="R204" s="3">
        <f t="shared" si="229"/>
        <v>1793.19</v>
      </c>
      <c r="S204" s="3">
        <f t="shared" si="229"/>
        <v>9171.7099999999991</v>
      </c>
      <c r="T204" s="3">
        <f t="shared" si="229"/>
        <v>0</v>
      </c>
      <c r="U204" s="3">
        <f>U171</f>
        <v>807.06209450000006</v>
      </c>
      <c r="V204" s="3">
        <f>V171</f>
        <v>0</v>
      </c>
      <c r="W204" s="3">
        <f>ROUND(W171,2)</f>
        <v>0</v>
      </c>
      <c r="X204" s="3">
        <f>ROUND(X171,2)</f>
        <v>8785.68</v>
      </c>
      <c r="Y204" s="3">
        <f>ROUND(Y171,2)</f>
        <v>6337.36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>
        <f t="shared" ref="AO204:BD204" si="230">ROUND(AO171,2)</f>
        <v>0</v>
      </c>
      <c r="AP204" s="3">
        <f t="shared" si="230"/>
        <v>0</v>
      </c>
      <c r="AQ204" s="3">
        <f t="shared" si="230"/>
        <v>0</v>
      </c>
      <c r="AR204" s="3">
        <f t="shared" si="230"/>
        <v>114062.31</v>
      </c>
      <c r="AS204" s="3">
        <f t="shared" si="230"/>
        <v>99167.08</v>
      </c>
      <c r="AT204" s="3">
        <f t="shared" si="230"/>
        <v>0</v>
      </c>
      <c r="AU204" s="3">
        <f t="shared" si="230"/>
        <v>14895.23</v>
      </c>
      <c r="AV204" s="3">
        <f t="shared" si="230"/>
        <v>62794.61</v>
      </c>
      <c r="AW204" s="3">
        <f t="shared" si="230"/>
        <v>62794.61</v>
      </c>
      <c r="AX204" s="3">
        <f t="shared" si="230"/>
        <v>0</v>
      </c>
      <c r="AY204" s="3">
        <f t="shared" si="230"/>
        <v>62794.61</v>
      </c>
      <c r="AZ204" s="3">
        <f t="shared" si="230"/>
        <v>0</v>
      </c>
      <c r="BA204" s="3">
        <f t="shared" si="230"/>
        <v>0</v>
      </c>
      <c r="BB204" s="3">
        <f t="shared" si="230"/>
        <v>0</v>
      </c>
      <c r="BC204" s="3">
        <f t="shared" si="230"/>
        <v>0</v>
      </c>
      <c r="BD204" s="3">
        <f t="shared" si="230"/>
        <v>0</v>
      </c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4">
        <f t="shared" ref="DG204:DL204" si="231">ROUND(DG171,2)</f>
        <v>1167633.6299999999</v>
      </c>
      <c r="DH204" s="4">
        <f t="shared" si="231"/>
        <v>642938</v>
      </c>
      <c r="DI204" s="4">
        <f t="shared" si="231"/>
        <v>242484.68</v>
      </c>
      <c r="DJ204" s="4">
        <f t="shared" si="231"/>
        <v>55011.8</v>
      </c>
      <c r="DK204" s="4">
        <f t="shared" si="231"/>
        <v>282210.95</v>
      </c>
      <c r="DL204" s="4">
        <f t="shared" si="231"/>
        <v>0</v>
      </c>
      <c r="DM204" s="4">
        <f>DM171</f>
        <v>856.32130283550009</v>
      </c>
      <c r="DN204" s="4">
        <f>DN171</f>
        <v>0</v>
      </c>
      <c r="DO204" s="4">
        <f>ROUND(DO171,2)</f>
        <v>0</v>
      </c>
      <c r="DP204" s="4">
        <f>ROUND(DP171,2)</f>
        <v>224234.78</v>
      </c>
      <c r="DQ204" s="4">
        <f>ROUND(DQ171,2)</f>
        <v>116013.68</v>
      </c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>
        <f t="shared" ref="EG204:EV204" si="232">ROUND(EG171,2)</f>
        <v>0</v>
      </c>
      <c r="EH204" s="4">
        <f t="shared" si="232"/>
        <v>0</v>
      </c>
      <c r="EI204" s="4">
        <f t="shared" si="232"/>
        <v>0</v>
      </c>
      <c r="EJ204" s="4">
        <f t="shared" si="232"/>
        <v>1595900.96</v>
      </c>
      <c r="EK204" s="4">
        <f t="shared" si="232"/>
        <v>1472320.9</v>
      </c>
      <c r="EL204" s="4">
        <f t="shared" si="232"/>
        <v>0</v>
      </c>
      <c r="EM204" s="4">
        <f t="shared" si="232"/>
        <v>123580.06</v>
      </c>
      <c r="EN204" s="4">
        <f t="shared" si="232"/>
        <v>642938</v>
      </c>
      <c r="EO204" s="4">
        <f t="shared" si="232"/>
        <v>642938</v>
      </c>
      <c r="EP204" s="4">
        <f t="shared" si="232"/>
        <v>0</v>
      </c>
      <c r="EQ204" s="4">
        <f t="shared" si="232"/>
        <v>642938</v>
      </c>
      <c r="ER204" s="4">
        <f t="shared" si="232"/>
        <v>0</v>
      </c>
      <c r="ES204" s="4">
        <f t="shared" si="232"/>
        <v>0</v>
      </c>
      <c r="ET204" s="4">
        <f t="shared" si="232"/>
        <v>0</v>
      </c>
      <c r="EU204" s="4">
        <f t="shared" si="232"/>
        <v>0</v>
      </c>
      <c r="EV204" s="4">
        <f t="shared" si="232"/>
        <v>0</v>
      </c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>
        <v>0</v>
      </c>
    </row>
    <row r="206" spans="1:206" x14ac:dyDescent="0.2">
      <c r="A206" s="5">
        <v>50</v>
      </c>
      <c r="B206" s="5">
        <v>1</v>
      </c>
      <c r="C206" s="5">
        <v>0</v>
      </c>
      <c r="D206" s="5">
        <v>1</v>
      </c>
      <c r="E206" s="5">
        <v>201</v>
      </c>
      <c r="F206" s="5">
        <f>ROUND(Source!O204,O206)</f>
        <v>95944.639999999999</v>
      </c>
      <c r="G206" s="5" t="s">
        <v>360</v>
      </c>
      <c r="H206" s="5" t="s">
        <v>361</v>
      </c>
      <c r="I206" s="5"/>
      <c r="J206" s="5"/>
      <c r="K206" s="5">
        <v>201</v>
      </c>
      <c r="L206" s="5">
        <v>1</v>
      </c>
      <c r="M206" s="5">
        <v>0</v>
      </c>
      <c r="N206" s="5" t="s">
        <v>3</v>
      </c>
      <c r="O206" s="5">
        <v>2</v>
      </c>
      <c r="P206" s="5">
        <f>ROUND(Source!DG204,O206)</f>
        <v>1167633.6299999999</v>
      </c>
      <c r="Q206" s="5"/>
      <c r="R206" s="5"/>
      <c r="S206" s="5"/>
      <c r="T206" s="5"/>
      <c r="U206" s="5"/>
      <c r="V206" s="5"/>
      <c r="W206" s="5">
        <v>95944.639999999999</v>
      </c>
      <c r="X206" s="5">
        <v>1</v>
      </c>
      <c r="Y206" s="5">
        <v>95944.639999999999</v>
      </c>
      <c r="Z206" s="5">
        <v>1167633.6299999999</v>
      </c>
      <c r="AA206" s="5">
        <v>1</v>
      </c>
      <c r="AB206" s="5">
        <v>1167633.6299999999</v>
      </c>
    </row>
    <row r="207" spans="1:206" x14ac:dyDescent="0.2">
      <c r="A207" s="5">
        <v>50</v>
      </c>
      <c r="B207" s="5">
        <v>1</v>
      </c>
      <c r="C207" s="5">
        <v>0</v>
      </c>
      <c r="D207" s="5">
        <v>1</v>
      </c>
      <c r="E207" s="5">
        <v>202</v>
      </c>
      <c r="F207" s="5">
        <f>ROUND(Source!P204,O207)</f>
        <v>62794.61</v>
      </c>
      <c r="G207" s="5" t="s">
        <v>362</v>
      </c>
      <c r="H207" s="5" t="s">
        <v>363</v>
      </c>
      <c r="I207" s="5"/>
      <c r="J207" s="5"/>
      <c r="K207" s="5">
        <v>202</v>
      </c>
      <c r="L207" s="5">
        <v>2</v>
      </c>
      <c r="M207" s="5">
        <v>0</v>
      </c>
      <c r="N207" s="5" t="s">
        <v>3</v>
      </c>
      <c r="O207" s="5">
        <v>2</v>
      </c>
      <c r="P207" s="5">
        <f>ROUND(Source!DH204,O207)</f>
        <v>642938</v>
      </c>
      <c r="Q207" s="5"/>
      <c r="R207" s="5"/>
      <c r="S207" s="5"/>
      <c r="T207" s="5"/>
      <c r="U207" s="5"/>
      <c r="V207" s="5"/>
      <c r="W207" s="5">
        <v>62794.61</v>
      </c>
      <c r="X207" s="5">
        <v>1</v>
      </c>
      <c r="Y207" s="5">
        <v>62794.61</v>
      </c>
      <c r="Z207" s="5">
        <v>642938</v>
      </c>
      <c r="AA207" s="5">
        <v>1</v>
      </c>
      <c r="AB207" s="5">
        <v>642938</v>
      </c>
    </row>
    <row r="208" spans="1:206" x14ac:dyDescent="0.2">
      <c r="A208" s="5">
        <v>50</v>
      </c>
      <c r="B208" s="5">
        <v>0</v>
      </c>
      <c r="C208" s="5">
        <v>0</v>
      </c>
      <c r="D208" s="5">
        <v>1</v>
      </c>
      <c r="E208" s="5">
        <v>222</v>
      </c>
      <c r="F208" s="5">
        <f>ROUND(Source!AO204,O208)</f>
        <v>0</v>
      </c>
      <c r="G208" s="5" t="s">
        <v>364</v>
      </c>
      <c r="H208" s="5" t="s">
        <v>365</v>
      </c>
      <c r="I208" s="5"/>
      <c r="J208" s="5"/>
      <c r="K208" s="5">
        <v>222</v>
      </c>
      <c r="L208" s="5">
        <v>3</v>
      </c>
      <c r="M208" s="5">
        <v>3</v>
      </c>
      <c r="N208" s="5" t="s">
        <v>3</v>
      </c>
      <c r="O208" s="5">
        <v>2</v>
      </c>
      <c r="P208" s="5">
        <f>ROUND(Source!EG204,O208)</f>
        <v>0</v>
      </c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>
        <v>0</v>
      </c>
      <c r="AA208" s="5">
        <v>1</v>
      </c>
      <c r="AB208" s="5">
        <v>0</v>
      </c>
    </row>
    <row r="209" spans="1:28" x14ac:dyDescent="0.2">
      <c r="A209" s="5">
        <v>50</v>
      </c>
      <c r="B209" s="5">
        <v>0</v>
      </c>
      <c r="C209" s="5">
        <v>0</v>
      </c>
      <c r="D209" s="5">
        <v>1</v>
      </c>
      <c r="E209" s="5">
        <v>225</v>
      </c>
      <c r="F209" s="5">
        <f>ROUND(Source!AV204,O209)</f>
        <v>62794.61</v>
      </c>
      <c r="G209" s="5" t="s">
        <v>366</v>
      </c>
      <c r="H209" s="5" t="s">
        <v>367</v>
      </c>
      <c r="I209" s="5"/>
      <c r="J209" s="5"/>
      <c r="K209" s="5">
        <v>225</v>
      </c>
      <c r="L209" s="5">
        <v>4</v>
      </c>
      <c r="M209" s="5">
        <v>3</v>
      </c>
      <c r="N209" s="5" t="s">
        <v>3</v>
      </c>
      <c r="O209" s="5">
        <v>2</v>
      </c>
      <c r="P209" s="5">
        <f>ROUND(Source!EN204,O209)</f>
        <v>642938</v>
      </c>
      <c r="Q209" s="5"/>
      <c r="R209" s="5"/>
      <c r="S209" s="5"/>
      <c r="T209" s="5"/>
      <c r="U209" s="5"/>
      <c r="V209" s="5"/>
      <c r="W209" s="5">
        <v>62794.61</v>
      </c>
      <c r="X209" s="5">
        <v>1</v>
      </c>
      <c r="Y209" s="5">
        <v>62794.61</v>
      </c>
      <c r="Z209" s="5">
        <v>642938</v>
      </c>
      <c r="AA209" s="5">
        <v>1</v>
      </c>
      <c r="AB209" s="5">
        <v>642938</v>
      </c>
    </row>
    <row r="210" spans="1:28" x14ac:dyDescent="0.2">
      <c r="A210" s="5">
        <v>50</v>
      </c>
      <c r="B210" s="5">
        <v>0</v>
      </c>
      <c r="C210" s="5">
        <v>0</v>
      </c>
      <c r="D210" s="5">
        <v>1</v>
      </c>
      <c r="E210" s="5">
        <v>226</v>
      </c>
      <c r="F210" s="5">
        <f>ROUND(Source!AW204,O210)</f>
        <v>62794.61</v>
      </c>
      <c r="G210" s="5" t="s">
        <v>368</v>
      </c>
      <c r="H210" s="5" t="s">
        <v>369</v>
      </c>
      <c r="I210" s="5"/>
      <c r="J210" s="5"/>
      <c r="K210" s="5">
        <v>226</v>
      </c>
      <c r="L210" s="5">
        <v>5</v>
      </c>
      <c r="M210" s="5">
        <v>3</v>
      </c>
      <c r="N210" s="5" t="s">
        <v>3</v>
      </c>
      <c r="O210" s="5">
        <v>2</v>
      </c>
      <c r="P210" s="5">
        <f>ROUND(Source!EO204,O210)</f>
        <v>642938</v>
      </c>
      <c r="Q210" s="5"/>
      <c r="R210" s="5"/>
      <c r="S210" s="5"/>
      <c r="T210" s="5"/>
      <c r="U210" s="5"/>
      <c r="V210" s="5"/>
      <c r="W210" s="5">
        <v>62794.61</v>
      </c>
      <c r="X210" s="5">
        <v>1</v>
      </c>
      <c r="Y210" s="5">
        <v>62794.61</v>
      </c>
      <c r="Z210" s="5">
        <v>642938</v>
      </c>
      <c r="AA210" s="5">
        <v>1</v>
      </c>
      <c r="AB210" s="5">
        <v>642938</v>
      </c>
    </row>
    <row r="211" spans="1:28" x14ac:dyDescent="0.2">
      <c r="A211" s="5">
        <v>50</v>
      </c>
      <c r="B211" s="5">
        <v>0</v>
      </c>
      <c r="C211" s="5">
        <v>0</v>
      </c>
      <c r="D211" s="5">
        <v>1</v>
      </c>
      <c r="E211" s="5">
        <v>227</v>
      </c>
      <c r="F211" s="5">
        <f>ROUND(Source!AX204,O211)</f>
        <v>0</v>
      </c>
      <c r="G211" s="5" t="s">
        <v>370</v>
      </c>
      <c r="H211" s="5" t="s">
        <v>371</v>
      </c>
      <c r="I211" s="5"/>
      <c r="J211" s="5"/>
      <c r="K211" s="5">
        <v>227</v>
      </c>
      <c r="L211" s="5">
        <v>6</v>
      </c>
      <c r="M211" s="5">
        <v>3</v>
      </c>
      <c r="N211" s="5" t="s">
        <v>3</v>
      </c>
      <c r="O211" s="5">
        <v>2</v>
      </c>
      <c r="P211" s="5">
        <f>ROUND(Source!EP204,O211)</f>
        <v>0</v>
      </c>
      <c r="Q211" s="5"/>
      <c r="R211" s="5"/>
      <c r="S211" s="5"/>
      <c r="T211" s="5"/>
      <c r="U211" s="5"/>
      <c r="V211" s="5"/>
      <c r="W211" s="5">
        <v>0</v>
      </c>
      <c r="X211" s="5">
        <v>1</v>
      </c>
      <c r="Y211" s="5">
        <v>0</v>
      </c>
      <c r="Z211" s="5">
        <v>0</v>
      </c>
      <c r="AA211" s="5">
        <v>1</v>
      </c>
      <c r="AB211" s="5">
        <v>0</v>
      </c>
    </row>
    <row r="212" spans="1:28" x14ac:dyDescent="0.2">
      <c r="A212" s="5">
        <v>50</v>
      </c>
      <c r="B212" s="5">
        <v>0</v>
      </c>
      <c r="C212" s="5">
        <v>0</v>
      </c>
      <c r="D212" s="5">
        <v>1</v>
      </c>
      <c r="E212" s="5">
        <v>228</v>
      </c>
      <c r="F212" s="5">
        <f>ROUND(Source!AY204,O212)</f>
        <v>62794.61</v>
      </c>
      <c r="G212" s="5" t="s">
        <v>372</v>
      </c>
      <c r="H212" s="5" t="s">
        <v>373</v>
      </c>
      <c r="I212" s="5"/>
      <c r="J212" s="5"/>
      <c r="K212" s="5">
        <v>228</v>
      </c>
      <c r="L212" s="5">
        <v>7</v>
      </c>
      <c r="M212" s="5">
        <v>3</v>
      </c>
      <c r="N212" s="5" t="s">
        <v>3</v>
      </c>
      <c r="O212" s="5">
        <v>2</v>
      </c>
      <c r="P212" s="5">
        <f>ROUND(Source!EQ204,O212)</f>
        <v>642938</v>
      </c>
      <c r="Q212" s="5"/>
      <c r="R212" s="5"/>
      <c r="S212" s="5"/>
      <c r="T212" s="5"/>
      <c r="U212" s="5"/>
      <c r="V212" s="5"/>
      <c r="W212" s="5">
        <v>62794.61</v>
      </c>
      <c r="X212" s="5">
        <v>1</v>
      </c>
      <c r="Y212" s="5">
        <v>62794.61</v>
      </c>
      <c r="Z212" s="5">
        <v>642938</v>
      </c>
      <c r="AA212" s="5">
        <v>1</v>
      </c>
      <c r="AB212" s="5">
        <v>642938</v>
      </c>
    </row>
    <row r="213" spans="1:28" x14ac:dyDescent="0.2">
      <c r="A213" s="5">
        <v>50</v>
      </c>
      <c r="B213" s="5">
        <v>0</v>
      </c>
      <c r="C213" s="5">
        <v>0</v>
      </c>
      <c r="D213" s="5">
        <v>1</v>
      </c>
      <c r="E213" s="5">
        <v>216</v>
      </c>
      <c r="F213" s="5">
        <f>ROUND(Source!AP204,O213)</f>
        <v>0</v>
      </c>
      <c r="G213" s="5" t="s">
        <v>374</v>
      </c>
      <c r="H213" s="5" t="s">
        <v>375</v>
      </c>
      <c r="I213" s="5"/>
      <c r="J213" s="5"/>
      <c r="K213" s="5">
        <v>216</v>
      </c>
      <c r="L213" s="5">
        <v>8</v>
      </c>
      <c r="M213" s="5">
        <v>3</v>
      </c>
      <c r="N213" s="5" t="s">
        <v>3</v>
      </c>
      <c r="O213" s="5">
        <v>2</v>
      </c>
      <c r="P213" s="5">
        <f>ROUND(Source!EH204,O213)</f>
        <v>0</v>
      </c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>
        <v>0</v>
      </c>
      <c r="AA213" s="5">
        <v>1</v>
      </c>
      <c r="AB213" s="5">
        <v>0</v>
      </c>
    </row>
    <row r="214" spans="1:28" x14ac:dyDescent="0.2">
      <c r="A214" s="5">
        <v>50</v>
      </c>
      <c r="B214" s="5">
        <v>0</v>
      </c>
      <c r="C214" s="5">
        <v>0</v>
      </c>
      <c r="D214" s="5">
        <v>1</v>
      </c>
      <c r="E214" s="5">
        <v>223</v>
      </c>
      <c r="F214" s="5">
        <f>ROUND(Source!AQ204,O214)</f>
        <v>0</v>
      </c>
      <c r="G214" s="5" t="s">
        <v>376</v>
      </c>
      <c r="H214" s="5" t="s">
        <v>377</v>
      </c>
      <c r="I214" s="5"/>
      <c r="J214" s="5"/>
      <c r="K214" s="5">
        <v>223</v>
      </c>
      <c r="L214" s="5">
        <v>9</v>
      </c>
      <c r="M214" s="5">
        <v>3</v>
      </c>
      <c r="N214" s="5" t="s">
        <v>3</v>
      </c>
      <c r="O214" s="5">
        <v>2</v>
      </c>
      <c r="P214" s="5">
        <f>ROUND(Source!EI204,O214)</f>
        <v>0</v>
      </c>
      <c r="Q214" s="5"/>
      <c r="R214" s="5"/>
      <c r="S214" s="5"/>
      <c r="T214" s="5"/>
      <c r="U214" s="5"/>
      <c r="V214" s="5"/>
      <c r="W214" s="5">
        <v>0</v>
      </c>
      <c r="X214" s="5">
        <v>1</v>
      </c>
      <c r="Y214" s="5">
        <v>0</v>
      </c>
      <c r="Z214" s="5">
        <v>0</v>
      </c>
      <c r="AA214" s="5">
        <v>1</v>
      </c>
      <c r="AB214" s="5">
        <v>0</v>
      </c>
    </row>
    <row r="215" spans="1:28" x14ac:dyDescent="0.2">
      <c r="A215" s="5">
        <v>50</v>
      </c>
      <c r="B215" s="5">
        <v>0</v>
      </c>
      <c r="C215" s="5">
        <v>0</v>
      </c>
      <c r="D215" s="5">
        <v>1</v>
      </c>
      <c r="E215" s="5">
        <v>229</v>
      </c>
      <c r="F215" s="5">
        <f>ROUND(Source!AZ204,O215)</f>
        <v>0</v>
      </c>
      <c r="G215" s="5" t="s">
        <v>378</v>
      </c>
      <c r="H215" s="5" t="s">
        <v>379</v>
      </c>
      <c r="I215" s="5"/>
      <c r="J215" s="5"/>
      <c r="K215" s="5">
        <v>229</v>
      </c>
      <c r="L215" s="5">
        <v>10</v>
      </c>
      <c r="M215" s="5">
        <v>3</v>
      </c>
      <c r="N215" s="5" t="s">
        <v>3</v>
      </c>
      <c r="O215" s="5">
        <v>2</v>
      </c>
      <c r="P215" s="5">
        <f>ROUND(Source!ER204,O215)</f>
        <v>0</v>
      </c>
      <c r="Q215" s="5"/>
      <c r="R215" s="5"/>
      <c r="S215" s="5"/>
      <c r="T215" s="5"/>
      <c r="U215" s="5"/>
      <c r="V215" s="5"/>
      <c r="W215" s="5">
        <v>0</v>
      </c>
      <c r="X215" s="5">
        <v>1</v>
      </c>
      <c r="Y215" s="5">
        <v>0</v>
      </c>
      <c r="Z215" s="5">
        <v>0</v>
      </c>
      <c r="AA215" s="5">
        <v>1</v>
      </c>
      <c r="AB215" s="5">
        <v>0</v>
      </c>
    </row>
    <row r="216" spans="1:28" x14ac:dyDescent="0.2">
      <c r="A216" s="5">
        <v>50</v>
      </c>
      <c r="B216" s="5">
        <v>0</v>
      </c>
      <c r="C216" s="5">
        <v>0</v>
      </c>
      <c r="D216" s="5">
        <v>1</v>
      </c>
      <c r="E216" s="5">
        <v>203</v>
      </c>
      <c r="F216" s="5">
        <f>ROUND(Source!Q204,O216)</f>
        <v>23978.32</v>
      </c>
      <c r="G216" s="5" t="s">
        <v>380</v>
      </c>
      <c r="H216" s="5" t="s">
        <v>381</v>
      </c>
      <c r="I216" s="5"/>
      <c r="J216" s="5"/>
      <c r="K216" s="5">
        <v>203</v>
      </c>
      <c r="L216" s="5">
        <v>11</v>
      </c>
      <c r="M216" s="5">
        <v>3</v>
      </c>
      <c r="N216" s="5" t="s">
        <v>3</v>
      </c>
      <c r="O216" s="5">
        <v>2</v>
      </c>
      <c r="P216" s="5">
        <f>ROUND(Source!DI204,O216)</f>
        <v>242484.68</v>
      </c>
      <c r="Q216" s="5"/>
      <c r="R216" s="5"/>
      <c r="S216" s="5"/>
      <c r="T216" s="5"/>
      <c r="U216" s="5"/>
      <c r="V216" s="5"/>
      <c r="W216" s="5">
        <v>23978.32</v>
      </c>
      <c r="X216" s="5">
        <v>1</v>
      </c>
      <c r="Y216" s="5">
        <v>23978.32</v>
      </c>
      <c r="Z216" s="5">
        <v>242484.68</v>
      </c>
      <c r="AA216" s="5">
        <v>1</v>
      </c>
      <c r="AB216" s="5">
        <v>242484.68</v>
      </c>
    </row>
    <row r="217" spans="1:28" x14ac:dyDescent="0.2">
      <c r="A217" s="5">
        <v>50</v>
      </c>
      <c r="B217" s="5">
        <v>0</v>
      </c>
      <c r="C217" s="5">
        <v>0</v>
      </c>
      <c r="D217" s="5">
        <v>1</v>
      </c>
      <c r="E217" s="5">
        <v>231</v>
      </c>
      <c r="F217" s="5">
        <f>ROUND(Source!BB204,O217)</f>
        <v>0</v>
      </c>
      <c r="G217" s="5" t="s">
        <v>382</v>
      </c>
      <c r="H217" s="5" t="s">
        <v>383</v>
      </c>
      <c r="I217" s="5"/>
      <c r="J217" s="5"/>
      <c r="K217" s="5">
        <v>231</v>
      </c>
      <c r="L217" s="5">
        <v>12</v>
      </c>
      <c r="M217" s="5">
        <v>3</v>
      </c>
      <c r="N217" s="5" t="s">
        <v>3</v>
      </c>
      <c r="O217" s="5">
        <v>2</v>
      </c>
      <c r="P217" s="5">
        <f>ROUND(Source!ET204,O217)</f>
        <v>0</v>
      </c>
      <c r="Q217" s="5"/>
      <c r="R217" s="5"/>
      <c r="S217" s="5"/>
      <c r="T217" s="5"/>
      <c r="U217" s="5"/>
      <c r="V217" s="5"/>
      <c r="W217" s="5">
        <v>0</v>
      </c>
      <c r="X217" s="5">
        <v>1</v>
      </c>
      <c r="Y217" s="5">
        <v>0</v>
      </c>
      <c r="Z217" s="5">
        <v>0</v>
      </c>
      <c r="AA217" s="5">
        <v>1</v>
      </c>
      <c r="AB217" s="5">
        <v>0</v>
      </c>
    </row>
    <row r="218" spans="1:28" x14ac:dyDescent="0.2">
      <c r="A218" s="5">
        <v>50</v>
      </c>
      <c r="B218" s="5">
        <v>0</v>
      </c>
      <c r="C218" s="5">
        <v>0</v>
      </c>
      <c r="D218" s="5">
        <v>1</v>
      </c>
      <c r="E218" s="5">
        <v>204</v>
      </c>
      <c r="F218" s="5">
        <f>ROUND(Source!R204,O218)</f>
        <v>1793.19</v>
      </c>
      <c r="G218" s="5" t="s">
        <v>384</v>
      </c>
      <c r="H218" s="5" t="s">
        <v>385</v>
      </c>
      <c r="I218" s="5"/>
      <c r="J218" s="5"/>
      <c r="K218" s="5">
        <v>204</v>
      </c>
      <c r="L218" s="5">
        <v>13</v>
      </c>
      <c r="M218" s="5">
        <v>3</v>
      </c>
      <c r="N218" s="5" t="s">
        <v>3</v>
      </c>
      <c r="O218" s="5">
        <v>2</v>
      </c>
      <c r="P218" s="5">
        <f>ROUND(Source!DJ204,O218)</f>
        <v>55011.8</v>
      </c>
      <c r="Q218" s="5"/>
      <c r="R218" s="5"/>
      <c r="S218" s="5"/>
      <c r="T218" s="5"/>
      <c r="U218" s="5"/>
      <c r="V218" s="5"/>
      <c r="W218" s="5">
        <v>1793.19</v>
      </c>
      <c r="X218" s="5">
        <v>1</v>
      </c>
      <c r="Y218" s="5">
        <v>1793.19</v>
      </c>
      <c r="Z218" s="5">
        <v>55011.8</v>
      </c>
      <c r="AA218" s="5">
        <v>1</v>
      </c>
      <c r="AB218" s="5">
        <v>55011.8</v>
      </c>
    </row>
    <row r="219" spans="1:28" x14ac:dyDescent="0.2">
      <c r="A219" s="5">
        <v>50</v>
      </c>
      <c r="B219" s="5">
        <v>0</v>
      </c>
      <c r="C219" s="5">
        <v>0</v>
      </c>
      <c r="D219" s="5">
        <v>1</v>
      </c>
      <c r="E219" s="5">
        <v>205</v>
      </c>
      <c r="F219" s="5">
        <f>ROUND(Source!S204,O219)</f>
        <v>9171.7099999999991</v>
      </c>
      <c r="G219" s="5" t="s">
        <v>386</v>
      </c>
      <c r="H219" s="5" t="s">
        <v>387</v>
      </c>
      <c r="I219" s="5"/>
      <c r="J219" s="5"/>
      <c r="K219" s="5">
        <v>205</v>
      </c>
      <c r="L219" s="5">
        <v>14</v>
      </c>
      <c r="M219" s="5">
        <v>3</v>
      </c>
      <c r="N219" s="5" t="s">
        <v>3</v>
      </c>
      <c r="O219" s="5">
        <v>2</v>
      </c>
      <c r="P219" s="5">
        <f>ROUND(Source!DK204,O219)</f>
        <v>282210.95</v>
      </c>
      <c r="Q219" s="5"/>
      <c r="R219" s="5"/>
      <c r="S219" s="5"/>
      <c r="T219" s="5"/>
      <c r="U219" s="5"/>
      <c r="V219" s="5"/>
      <c r="W219" s="5">
        <v>9171.7099999999991</v>
      </c>
      <c r="X219" s="5">
        <v>1</v>
      </c>
      <c r="Y219" s="5">
        <v>9171.7099999999991</v>
      </c>
      <c r="Z219" s="5">
        <v>282210.95</v>
      </c>
      <c r="AA219" s="5">
        <v>1</v>
      </c>
      <c r="AB219" s="5">
        <v>282210.95</v>
      </c>
    </row>
    <row r="220" spans="1:28" x14ac:dyDescent="0.2">
      <c r="A220" s="5">
        <v>50</v>
      </c>
      <c r="B220" s="5">
        <v>0</v>
      </c>
      <c r="C220" s="5">
        <v>0</v>
      </c>
      <c r="D220" s="5">
        <v>1</v>
      </c>
      <c r="E220" s="5">
        <v>232</v>
      </c>
      <c r="F220" s="5">
        <f>ROUND(Source!BC204,O220)</f>
        <v>0</v>
      </c>
      <c r="G220" s="5" t="s">
        <v>388</v>
      </c>
      <c r="H220" s="5" t="s">
        <v>389</v>
      </c>
      <c r="I220" s="5"/>
      <c r="J220" s="5"/>
      <c r="K220" s="5">
        <v>232</v>
      </c>
      <c r="L220" s="5">
        <v>15</v>
      </c>
      <c r="M220" s="5">
        <v>3</v>
      </c>
      <c r="N220" s="5" t="s">
        <v>3</v>
      </c>
      <c r="O220" s="5">
        <v>2</v>
      </c>
      <c r="P220" s="5">
        <f>ROUND(Source!EU204,O220)</f>
        <v>0</v>
      </c>
      <c r="Q220" s="5"/>
      <c r="R220" s="5"/>
      <c r="S220" s="5"/>
      <c r="T220" s="5"/>
      <c r="U220" s="5"/>
      <c r="V220" s="5"/>
      <c r="W220" s="5">
        <v>0</v>
      </c>
      <c r="X220" s="5">
        <v>1</v>
      </c>
      <c r="Y220" s="5">
        <v>0</v>
      </c>
      <c r="Z220" s="5">
        <v>0</v>
      </c>
      <c r="AA220" s="5">
        <v>1</v>
      </c>
      <c r="AB220" s="5">
        <v>0</v>
      </c>
    </row>
    <row r="221" spans="1:28" x14ac:dyDescent="0.2">
      <c r="A221" s="5">
        <v>50</v>
      </c>
      <c r="B221" s="5">
        <v>0</v>
      </c>
      <c r="C221" s="5">
        <v>0</v>
      </c>
      <c r="D221" s="5">
        <v>1</v>
      </c>
      <c r="E221" s="5">
        <v>214</v>
      </c>
      <c r="F221" s="5">
        <f>ROUND(Source!AS204,O221)</f>
        <v>99167.08</v>
      </c>
      <c r="G221" s="5" t="s">
        <v>390</v>
      </c>
      <c r="H221" s="5" t="s">
        <v>391</v>
      </c>
      <c r="I221" s="5"/>
      <c r="J221" s="5"/>
      <c r="K221" s="5">
        <v>214</v>
      </c>
      <c r="L221" s="5">
        <v>16</v>
      </c>
      <c r="M221" s="5">
        <v>3</v>
      </c>
      <c r="N221" s="5" t="s">
        <v>3</v>
      </c>
      <c r="O221" s="5">
        <v>2</v>
      </c>
      <c r="P221" s="5">
        <f>ROUND(Source!EK204,O221)</f>
        <v>1472320.9</v>
      </c>
      <c r="Q221" s="5"/>
      <c r="R221" s="5"/>
      <c r="S221" s="5"/>
      <c r="T221" s="5"/>
      <c r="U221" s="5"/>
      <c r="V221" s="5"/>
      <c r="W221" s="5">
        <v>99167.08</v>
      </c>
      <c r="X221" s="5">
        <v>1</v>
      </c>
      <c r="Y221" s="5">
        <v>99167.08</v>
      </c>
      <c r="Z221" s="5">
        <v>1472320.9</v>
      </c>
      <c r="AA221" s="5">
        <v>1</v>
      </c>
      <c r="AB221" s="5">
        <v>1472320.9</v>
      </c>
    </row>
    <row r="222" spans="1:28" x14ac:dyDescent="0.2">
      <c r="A222" s="5">
        <v>50</v>
      </c>
      <c r="B222" s="5">
        <v>0</v>
      </c>
      <c r="C222" s="5">
        <v>0</v>
      </c>
      <c r="D222" s="5">
        <v>1</v>
      </c>
      <c r="E222" s="5">
        <v>215</v>
      </c>
      <c r="F222" s="5">
        <f>ROUND(Source!AT204,O222)</f>
        <v>0</v>
      </c>
      <c r="G222" s="5" t="s">
        <v>392</v>
      </c>
      <c r="H222" s="5" t="s">
        <v>393</v>
      </c>
      <c r="I222" s="5"/>
      <c r="J222" s="5"/>
      <c r="K222" s="5">
        <v>215</v>
      </c>
      <c r="L222" s="5">
        <v>17</v>
      </c>
      <c r="M222" s="5">
        <v>3</v>
      </c>
      <c r="N222" s="5" t="s">
        <v>3</v>
      </c>
      <c r="O222" s="5">
        <v>2</v>
      </c>
      <c r="P222" s="5">
        <f>ROUND(Source!EL204,O222)</f>
        <v>0</v>
      </c>
      <c r="Q222" s="5"/>
      <c r="R222" s="5"/>
      <c r="S222" s="5"/>
      <c r="T222" s="5"/>
      <c r="U222" s="5"/>
      <c r="V222" s="5"/>
      <c r="W222" s="5">
        <v>0</v>
      </c>
      <c r="X222" s="5">
        <v>1</v>
      </c>
      <c r="Y222" s="5">
        <v>0</v>
      </c>
      <c r="Z222" s="5">
        <v>0</v>
      </c>
      <c r="AA222" s="5">
        <v>1</v>
      </c>
      <c r="AB222" s="5">
        <v>0</v>
      </c>
    </row>
    <row r="223" spans="1:28" x14ac:dyDescent="0.2">
      <c r="A223" s="5">
        <v>50</v>
      </c>
      <c r="B223" s="5">
        <v>0</v>
      </c>
      <c r="C223" s="5">
        <v>0</v>
      </c>
      <c r="D223" s="5">
        <v>1</v>
      </c>
      <c r="E223" s="5">
        <v>217</v>
      </c>
      <c r="F223" s="5">
        <f>ROUND(Source!AU204,O223)</f>
        <v>14895.23</v>
      </c>
      <c r="G223" s="5" t="s">
        <v>394</v>
      </c>
      <c r="H223" s="5" t="s">
        <v>395</v>
      </c>
      <c r="I223" s="5"/>
      <c r="J223" s="5"/>
      <c r="K223" s="5">
        <v>217</v>
      </c>
      <c r="L223" s="5">
        <v>18</v>
      </c>
      <c r="M223" s="5">
        <v>3</v>
      </c>
      <c r="N223" s="5" t="s">
        <v>3</v>
      </c>
      <c r="O223" s="5">
        <v>2</v>
      </c>
      <c r="P223" s="5">
        <f>ROUND(Source!EM204,O223)</f>
        <v>123580.06</v>
      </c>
      <c r="Q223" s="5"/>
      <c r="R223" s="5"/>
      <c r="S223" s="5"/>
      <c r="T223" s="5"/>
      <c r="U223" s="5"/>
      <c r="V223" s="5"/>
      <c r="W223" s="5">
        <v>14895.23</v>
      </c>
      <c r="X223" s="5">
        <v>1</v>
      </c>
      <c r="Y223" s="5">
        <v>14895.23</v>
      </c>
      <c r="Z223" s="5">
        <v>123580.06</v>
      </c>
      <c r="AA223" s="5">
        <v>1</v>
      </c>
      <c r="AB223" s="5">
        <v>123580.06</v>
      </c>
    </row>
    <row r="224" spans="1:28" x14ac:dyDescent="0.2">
      <c r="A224" s="5">
        <v>50</v>
      </c>
      <c r="B224" s="5">
        <v>0</v>
      </c>
      <c r="C224" s="5">
        <v>0</v>
      </c>
      <c r="D224" s="5">
        <v>1</v>
      </c>
      <c r="E224" s="5">
        <v>230</v>
      </c>
      <c r="F224" s="5">
        <f>ROUND(Source!BA204,O224)</f>
        <v>0</v>
      </c>
      <c r="G224" s="5" t="s">
        <v>396</v>
      </c>
      <c r="H224" s="5" t="s">
        <v>397</v>
      </c>
      <c r="I224" s="5"/>
      <c r="J224" s="5"/>
      <c r="K224" s="5">
        <v>230</v>
      </c>
      <c r="L224" s="5">
        <v>19</v>
      </c>
      <c r="M224" s="5">
        <v>3</v>
      </c>
      <c r="N224" s="5" t="s">
        <v>3</v>
      </c>
      <c r="O224" s="5">
        <v>2</v>
      </c>
      <c r="P224" s="5">
        <f>ROUND(Source!ES204,O224)</f>
        <v>0</v>
      </c>
      <c r="Q224" s="5"/>
      <c r="R224" s="5"/>
      <c r="S224" s="5"/>
      <c r="T224" s="5"/>
      <c r="U224" s="5"/>
      <c r="V224" s="5"/>
      <c r="W224" s="5">
        <v>0</v>
      </c>
      <c r="X224" s="5">
        <v>1</v>
      </c>
      <c r="Y224" s="5">
        <v>0</v>
      </c>
      <c r="Z224" s="5">
        <v>0</v>
      </c>
      <c r="AA224" s="5">
        <v>1</v>
      </c>
      <c r="AB224" s="5">
        <v>0</v>
      </c>
    </row>
    <row r="225" spans="1:28" x14ac:dyDescent="0.2">
      <c r="A225" s="5">
        <v>50</v>
      </c>
      <c r="B225" s="5">
        <v>0</v>
      </c>
      <c r="C225" s="5">
        <v>0</v>
      </c>
      <c r="D225" s="5">
        <v>1</v>
      </c>
      <c r="E225" s="5">
        <v>206</v>
      </c>
      <c r="F225" s="5">
        <f>ROUND(Source!T204,O225)</f>
        <v>0</v>
      </c>
      <c r="G225" s="5" t="s">
        <v>398</v>
      </c>
      <c r="H225" s="5" t="s">
        <v>399</v>
      </c>
      <c r="I225" s="5"/>
      <c r="J225" s="5"/>
      <c r="K225" s="5">
        <v>206</v>
      </c>
      <c r="L225" s="5">
        <v>20</v>
      </c>
      <c r="M225" s="5">
        <v>3</v>
      </c>
      <c r="N225" s="5" t="s">
        <v>3</v>
      </c>
      <c r="O225" s="5">
        <v>2</v>
      </c>
      <c r="P225" s="5">
        <f>ROUND(Source!DL204,O225)</f>
        <v>0</v>
      </c>
      <c r="Q225" s="5"/>
      <c r="R225" s="5"/>
      <c r="S225" s="5"/>
      <c r="T225" s="5"/>
      <c r="U225" s="5"/>
      <c r="V225" s="5"/>
      <c r="W225" s="5">
        <v>0</v>
      </c>
      <c r="X225" s="5">
        <v>1</v>
      </c>
      <c r="Y225" s="5">
        <v>0</v>
      </c>
      <c r="Z225" s="5">
        <v>0</v>
      </c>
      <c r="AA225" s="5">
        <v>1</v>
      </c>
      <c r="AB225" s="5">
        <v>0</v>
      </c>
    </row>
    <row r="226" spans="1:28" x14ac:dyDescent="0.2">
      <c r="A226" s="5">
        <v>50</v>
      </c>
      <c r="B226" s="5">
        <v>0</v>
      </c>
      <c r="C226" s="5">
        <v>0</v>
      </c>
      <c r="D226" s="5">
        <v>1</v>
      </c>
      <c r="E226" s="5">
        <v>207</v>
      </c>
      <c r="F226" s="5">
        <f>Source!U204</f>
        <v>807.06209450000006</v>
      </c>
      <c r="G226" s="5" t="s">
        <v>400</v>
      </c>
      <c r="H226" s="5" t="s">
        <v>401</v>
      </c>
      <c r="I226" s="5"/>
      <c r="J226" s="5"/>
      <c r="K226" s="5">
        <v>207</v>
      </c>
      <c r="L226" s="5">
        <v>21</v>
      </c>
      <c r="M226" s="5">
        <v>3</v>
      </c>
      <c r="N226" s="5" t="s">
        <v>3</v>
      </c>
      <c r="O226" s="5">
        <v>-1</v>
      </c>
      <c r="P226" s="5">
        <f>Source!DM204</f>
        <v>856.32130283550009</v>
      </c>
      <c r="Q226" s="5"/>
      <c r="R226" s="5"/>
      <c r="S226" s="5"/>
      <c r="T226" s="5"/>
      <c r="U226" s="5"/>
      <c r="V226" s="5"/>
      <c r="W226" s="5">
        <v>807.06209450000006</v>
      </c>
      <c r="X226" s="5">
        <v>1</v>
      </c>
      <c r="Y226" s="5">
        <v>807.06209450000006</v>
      </c>
      <c r="Z226" s="5">
        <v>856.32130283550009</v>
      </c>
      <c r="AA226" s="5">
        <v>1</v>
      </c>
      <c r="AB226" s="5">
        <v>856.32130283550009</v>
      </c>
    </row>
    <row r="227" spans="1:28" x14ac:dyDescent="0.2">
      <c r="A227" s="5">
        <v>50</v>
      </c>
      <c r="B227" s="5">
        <v>0</v>
      </c>
      <c r="C227" s="5">
        <v>0</v>
      </c>
      <c r="D227" s="5">
        <v>1</v>
      </c>
      <c r="E227" s="5">
        <v>208</v>
      </c>
      <c r="F227" s="5">
        <f>Source!V204</f>
        <v>0</v>
      </c>
      <c r="G227" s="5" t="s">
        <v>402</v>
      </c>
      <c r="H227" s="5" t="s">
        <v>403</v>
      </c>
      <c r="I227" s="5"/>
      <c r="J227" s="5"/>
      <c r="K227" s="5">
        <v>208</v>
      </c>
      <c r="L227" s="5">
        <v>22</v>
      </c>
      <c r="M227" s="5">
        <v>3</v>
      </c>
      <c r="N227" s="5" t="s">
        <v>3</v>
      </c>
      <c r="O227" s="5">
        <v>-1</v>
      </c>
      <c r="P227" s="5">
        <f>Source!DN204</f>
        <v>0</v>
      </c>
      <c r="Q227" s="5"/>
      <c r="R227" s="5"/>
      <c r="S227" s="5"/>
      <c r="T227" s="5"/>
      <c r="U227" s="5"/>
      <c r="V227" s="5"/>
      <c r="W227" s="5">
        <v>0</v>
      </c>
      <c r="X227" s="5">
        <v>1</v>
      </c>
      <c r="Y227" s="5">
        <v>0</v>
      </c>
      <c r="Z227" s="5">
        <v>0</v>
      </c>
      <c r="AA227" s="5">
        <v>1</v>
      </c>
      <c r="AB227" s="5">
        <v>0</v>
      </c>
    </row>
    <row r="228" spans="1:28" x14ac:dyDescent="0.2">
      <c r="A228" s="5">
        <v>50</v>
      </c>
      <c r="B228" s="5">
        <v>0</v>
      </c>
      <c r="C228" s="5">
        <v>0</v>
      </c>
      <c r="D228" s="5">
        <v>1</v>
      </c>
      <c r="E228" s="5">
        <v>209</v>
      </c>
      <c r="F228" s="5">
        <f>ROUND(Source!W204,O228)</f>
        <v>0</v>
      </c>
      <c r="G228" s="5" t="s">
        <v>404</v>
      </c>
      <c r="H228" s="5" t="s">
        <v>405</v>
      </c>
      <c r="I228" s="5"/>
      <c r="J228" s="5"/>
      <c r="K228" s="5">
        <v>209</v>
      </c>
      <c r="L228" s="5">
        <v>23</v>
      </c>
      <c r="M228" s="5">
        <v>3</v>
      </c>
      <c r="N228" s="5" t="s">
        <v>3</v>
      </c>
      <c r="O228" s="5">
        <v>2</v>
      </c>
      <c r="P228" s="5">
        <f>ROUND(Source!DO204,O228)</f>
        <v>0</v>
      </c>
      <c r="Q228" s="5"/>
      <c r="R228" s="5"/>
      <c r="S228" s="5"/>
      <c r="T228" s="5"/>
      <c r="U228" s="5"/>
      <c r="V228" s="5"/>
      <c r="W228" s="5">
        <v>0</v>
      </c>
      <c r="X228" s="5">
        <v>1</v>
      </c>
      <c r="Y228" s="5">
        <v>0</v>
      </c>
      <c r="Z228" s="5">
        <v>0</v>
      </c>
      <c r="AA228" s="5">
        <v>1</v>
      </c>
      <c r="AB228" s="5">
        <v>0</v>
      </c>
    </row>
    <row r="229" spans="1:28" x14ac:dyDescent="0.2">
      <c r="A229" s="5">
        <v>50</v>
      </c>
      <c r="B229" s="5">
        <v>0</v>
      </c>
      <c r="C229" s="5">
        <v>0</v>
      </c>
      <c r="D229" s="5">
        <v>1</v>
      </c>
      <c r="E229" s="5">
        <v>233</v>
      </c>
      <c r="F229" s="5">
        <f>ROUND(Source!BD204,O229)</f>
        <v>0</v>
      </c>
      <c r="G229" s="5" t="s">
        <v>406</v>
      </c>
      <c r="H229" s="5" t="s">
        <v>407</v>
      </c>
      <c r="I229" s="5"/>
      <c r="J229" s="5"/>
      <c r="K229" s="5">
        <v>233</v>
      </c>
      <c r="L229" s="5">
        <v>24</v>
      </c>
      <c r="M229" s="5">
        <v>3</v>
      </c>
      <c r="N229" s="5" t="s">
        <v>3</v>
      </c>
      <c r="O229" s="5">
        <v>2</v>
      </c>
      <c r="P229" s="5">
        <f>ROUND(Source!EV204,O229)</f>
        <v>0</v>
      </c>
      <c r="Q229" s="5"/>
      <c r="R229" s="5"/>
      <c r="S229" s="5"/>
      <c r="T229" s="5"/>
      <c r="U229" s="5"/>
      <c r="V229" s="5"/>
      <c r="W229" s="5">
        <v>0</v>
      </c>
      <c r="X229" s="5">
        <v>1</v>
      </c>
      <c r="Y229" s="5">
        <v>0</v>
      </c>
      <c r="Z229" s="5">
        <v>0</v>
      </c>
      <c r="AA229" s="5">
        <v>1</v>
      </c>
      <c r="AB229" s="5">
        <v>0</v>
      </c>
    </row>
    <row r="230" spans="1:28" x14ac:dyDescent="0.2">
      <c r="A230" s="5">
        <v>50</v>
      </c>
      <c r="B230" s="5">
        <v>0</v>
      </c>
      <c r="C230" s="5">
        <v>0</v>
      </c>
      <c r="D230" s="5">
        <v>1</v>
      </c>
      <c r="E230" s="5">
        <v>210</v>
      </c>
      <c r="F230" s="5">
        <f>ROUND(Source!X204,O230)</f>
        <v>8785.68</v>
      </c>
      <c r="G230" s="5" t="s">
        <v>408</v>
      </c>
      <c r="H230" s="5" t="s">
        <v>409</v>
      </c>
      <c r="I230" s="5"/>
      <c r="J230" s="5"/>
      <c r="K230" s="5">
        <v>210</v>
      </c>
      <c r="L230" s="5">
        <v>25</v>
      </c>
      <c r="M230" s="5">
        <v>3</v>
      </c>
      <c r="N230" s="5" t="s">
        <v>3</v>
      </c>
      <c r="O230" s="5">
        <v>2</v>
      </c>
      <c r="P230" s="5">
        <f>ROUND(Source!DP204,O230)</f>
        <v>224234.78</v>
      </c>
      <c r="Q230" s="5"/>
      <c r="R230" s="5"/>
      <c r="S230" s="5"/>
      <c r="T230" s="5"/>
      <c r="U230" s="5"/>
      <c r="V230" s="5"/>
      <c r="W230" s="5">
        <v>8785.68</v>
      </c>
      <c r="X230" s="5">
        <v>1</v>
      </c>
      <c r="Y230" s="5">
        <v>8785.68</v>
      </c>
      <c r="Z230" s="5">
        <v>224234.78</v>
      </c>
      <c r="AA230" s="5">
        <v>1</v>
      </c>
      <c r="AB230" s="5">
        <v>224234.78</v>
      </c>
    </row>
    <row r="231" spans="1:28" x14ac:dyDescent="0.2">
      <c r="A231" s="5">
        <v>50</v>
      </c>
      <c r="B231" s="5">
        <v>0</v>
      </c>
      <c r="C231" s="5">
        <v>0</v>
      </c>
      <c r="D231" s="5">
        <v>1</v>
      </c>
      <c r="E231" s="5">
        <v>211</v>
      </c>
      <c r="F231" s="5">
        <f>ROUND(Source!Y204,O231)</f>
        <v>6337.36</v>
      </c>
      <c r="G231" s="5" t="s">
        <v>410</v>
      </c>
      <c r="H231" s="5" t="s">
        <v>411</v>
      </c>
      <c r="I231" s="5"/>
      <c r="J231" s="5"/>
      <c r="K231" s="5">
        <v>211</v>
      </c>
      <c r="L231" s="5">
        <v>26</v>
      </c>
      <c r="M231" s="5">
        <v>3</v>
      </c>
      <c r="N231" s="5" t="s">
        <v>3</v>
      </c>
      <c r="O231" s="5">
        <v>2</v>
      </c>
      <c r="P231" s="5">
        <f>ROUND(Source!DQ204,O231)</f>
        <v>116013.68</v>
      </c>
      <c r="Q231" s="5"/>
      <c r="R231" s="5"/>
      <c r="S231" s="5"/>
      <c r="T231" s="5"/>
      <c r="U231" s="5"/>
      <c r="V231" s="5"/>
      <c r="W231" s="5">
        <v>6337.36</v>
      </c>
      <c r="X231" s="5">
        <v>1</v>
      </c>
      <c r="Y231" s="5">
        <v>6337.36</v>
      </c>
      <c r="Z231" s="5">
        <v>116013.68</v>
      </c>
      <c r="AA231" s="5">
        <v>1</v>
      </c>
      <c r="AB231" s="5">
        <v>116013.68</v>
      </c>
    </row>
    <row r="232" spans="1:28" x14ac:dyDescent="0.2">
      <c r="A232" s="5">
        <v>50</v>
      </c>
      <c r="B232" s="5">
        <v>0</v>
      </c>
      <c r="C232" s="5">
        <v>0</v>
      </c>
      <c r="D232" s="5">
        <v>1</v>
      </c>
      <c r="E232" s="5">
        <v>224</v>
      </c>
      <c r="F232" s="5">
        <f>ROUND(Source!AR204,O232)</f>
        <v>114062.31</v>
      </c>
      <c r="G232" s="5" t="s">
        <v>412</v>
      </c>
      <c r="H232" s="5" t="s">
        <v>413</v>
      </c>
      <c r="I232" s="5"/>
      <c r="J232" s="5"/>
      <c r="K232" s="5">
        <v>224</v>
      </c>
      <c r="L232" s="5">
        <v>27</v>
      </c>
      <c r="M232" s="5">
        <v>3</v>
      </c>
      <c r="N232" s="5" t="s">
        <v>3</v>
      </c>
      <c r="O232" s="5">
        <v>2</v>
      </c>
      <c r="P232" s="5">
        <f>ROUND(Source!EJ204,O232)</f>
        <v>1595900.96</v>
      </c>
      <c r="Q232" s="5"/>
      <c r="R232" s="5"/>
      <c r="S232" s="5"/>
      <c r="T232" s="5"/>
      <c r="U232" s="5"/>
      <c r="V232" s="5"/>
      <c r="W232" s="5">
        <v>114062.31</v>
      </c>
      <c r="X232" s="5">
        <v>1</v>
      </c>
      <c r="Y232" s="5">
        <v>114062.31</v>
      </c>
      <c r="Z232" s="5">
        <v>1595900.96</v>
      </c>
      <c r="AA232" s="5">
        <v>1</v>
      </c>
      <c r="AB232" s="5">
        <v>1595900.96</v>
      </c>
    </row>
    <row r="233" spans="1:28" x14ac:dyDescent="0.2">
      <c r="A233" s="5">
        <v>50</v>
      </c>
      <c r="B233" s="5">
        <v>1</v>
      </c>
      <c r="C233" s="5">
        <v>0</v>
      </c>
      <c r="D233" s="5">
        <v>2</v>
      </c>
      <c r="E233" s="5">
        <v>0</v>
      </c>
      <c r="F233" s="5">
        <f>ROUND(F232,O233)</f>
        <v>114062.31</v>
      </c>
      <c r="G233" s="5" t="s">
        <v>420</v>
      </c>
      <c r="H233" s="5" t="s">
        <v>421</v>
      </c>
      <c r="I233" s="5"/>
      <c r="J233" s="5"/>
      <c r="K233" s="5">
        <v>212</v>
      </c>
      <c r="L233" s="5">
        <v>28</v>
      </c>
      <c r="M233" s="5">
        <v>0</v>
      </c>
      <c r="N233" s="5" t="s">
        <v>3</v>
      </c>
      <c r="O233" s="5">
        <v>2</v>
      </c>
      <c r="P233" s="5">
        <f>ROUND(P232,O233)</f>
        <v>1595900.96</v>
      </c>
      <c r="Q233" s="5"/>
      <c r="R233" s="5"/>
      <c r="S233" s="5"/>
      <c r="T233" s="5"/>
      <c r="U233" s="5"/>
      <c r="V233" s="5"/>
      <c r="W233" s="5">
        <v>114062.31</v>
      </c>
      <c r="X233" s="5">
        <v>1</v>
      </c>
      <c r="Y233" s="5">
        <v>114062.31</v>
      </c>
      <c r="Z233" s="5">
        <v>1595900.96</v>
      </c>
      <c r="AA233" s="5">
        <v>1</v>
      </c>
      <c r="AB233" s="5">
        <v>1595900.96</v>
      </c>
    </row>
    <row r="234" spans="1:28" x14ac:dyDescent="0.2">
      <c r="A234" s="5">
        <v>50</v>
      </c>
      <c r="B234" s="5">
        <v>1</v>
      </c>
      <c r="C234" s="5">
        <v>0</v>
      </c>
      <c r="D234" s="5">
        <v>2</v>
      </c>
      <c r="E234" s="5">
        <v>0</v>
      </c>
      <c r="F234" s="5">
        <f>ROUND(F233*0.2,O234)</f>
        <v>22812.46</v>
      </c>
      <c r="G234" s="5" t="s">
        <v>422</v>
      </c>
      <c r="H234" s="5" t="s">
        <v>417</v>
      </c>
      <c r="I234" s="5"/>
      <c r="J234" s="5"/>
      <c r="K234" s="5">
        <v>212</v>
      </c>
      <c r="L234" s="5">
        <v>29</v>
      </c>
      <c r="M234" s="5">
        <v>0</v>
      </c>
      <c r="N234" s="5" t="s">
        <v>3</v>
      </c>
      <c r="O234" s="5">
        <v>2</v>
      </c>
      <c r="P234" s="5">
        <f>ROUND(P233*0.2,O234)</f>
        <v>319180.19</v>
      </c>
      <c r="Q234" s="5"/>
      <c r="R234" s="5"/>
      <c r="S234" s="5"/>
      <c r="T234" s="5"/>
      <c r="U234" s="5"/>
      <c r="V234" s="5"/>
      <c r="W234" s="5">
        <v>22812.46</v>
      </c>
      <c r="X234" s="5">
        <v>1</v>
      </c>
      <c r="Y234" s="5">
        <v>22812.46</v>
      </c>
      <c r="Z234" s="5">
        <v>319180.19</v>
      </c>
      <c r="AA234" s="5">
        <v>1</v>
      </c>
      <c r="AB234" s="5">
        <v>319180.19</v>
      </c>
    </row>
    <row r="235" spans="1:28" x14ac:dyDescent="0.2">
      <c r="A235" s="5">
        <v>50</v>
      </c>
      <c r="B235" s="5">
        <v>1</v>
      </c>
      <c r="C235" s="5">
        <v>0</v>
      </c>
      <c r="D235" s="5">
        <v>2</v>
      </c>
      <c r="E235" s="5">
        <v>213</v>
      </c>
      <c r="F235" s="5">
        <f>ROUND(F233+F234,O235)</f>
        <v>136874.76999999999</v>
      </c>
      <c r="G235" s="5" t="s">
        <v>423</v>
      </c>
      <c r="H235" s="5" t="s">
        <v>419</v>
      </c>
      <c r="I235" s="5"/>
      <c r="J235" s="5"/>
      <c r="K235" s="5">
        <v>212</v>
      </c>
      <c r="L235" s="5">
        <v>30</v>
      </c>
      <c r="M235" s="5">
        <v>0</v>
      </c>
      <c r="N235" s="5" t="s">
        <v>3</v>
      </c>
      <c r="O235" s="5">
        <v>2</v>
      </c>
      <c r="P235" s="5">
        <f>ROUND(P233+P234,O235)</f>
        <v>1915081.15</v>
      </c>
      <c r="Q235" s="5"/>
      <c r="R235" s="5"/>
      <c r="S235" s="5"/>
      <c r="T235" s="5"/>
      <c r="U235" s="5"/>
      <c r="V235" s="5"/>
      <c r="W235" s="5">
        <v>136874.76999999999</v>
      </c>
      <c r="X235" s="5">
        <v>1</v>
      </c>
      <c r="Y235" s="5">
        <v>136874.76999999999</v>
      </c>
      <c r="Z235" s="5">
        <v>1915081.15</v>
      </c>
      <c r="AA235" s="5">
        <v>1</v>
      </c>
      <c r="AB235" s="5">
        <v>1915081.15</v>
      </c>
    </row>
    <row r="238" spans="1:28" x14ac:dyDescent="0.2">
      <c r="A238">
        <v>70</v>
      </c>
      <c r="B238">
        <v>1</v>
      </c>
      <c r="D238">
        <v>1</v>
      </c>
      <c r="E238" t="s">
        <v>424</v>
      </c>
      <c r="F238" t="s">
        <v>425</v>
      </c>
      <c r="G238">
        <v>0</v>
      </c>
      <c r="H238">
        <v>0</v>
      </c>
      <c r="I238" t="s">
        <v>3</v>
      </c>
      <c r="J238">
        <v>0</v>
      </c>
      <c r="K238">
        <v>0</v>
      </c>
      <c r="L238" t="s">
        <v>3</v>
      </c>
      <c r="M238" t="s">
        <v>3</v>
      </c>
      <c r="N238">
        <v>0</v>
      </c>
      <c r="O238">
        <v>0</v>
      </c>
      <c r="P238" t="s">
        <v>3</v>
      </c>
    </row>
    <row r="240" spans="1:28" x14ac:dyDescent="0.2">
      <c r="A240">
        <v>-1</v>
      </c>
    </row>
    <row r="242" spans="1:40" x14ac:dyDescent="0.2">
      <c r="A242" s="4">
        <v>75</v>
      </c>
      <c r="B242" s="4" t="s">
        <v>426</v>
      </c>
      <c r="C242" s="4">
        <v>2000</v>
      </c>
      <c r="D242" s="4">
        <v>0</v>
      </c>
      <c r="E242" s="4">
        <v>1</v>
      </c>
      <c r="F242" s="4">
        <v>0</v>
      </c>
      <c r="G242" s="4">
        <v>0</v>
      </c>
      <c r="H242" s="4">
        <v>1</v>
      </c>
      <c r="I242" s="4">
        <v>1</v>
      </c>
      <c r="J242" s="4">
        <v>1</v>
      </c>
      <c r="K242" s="4">
        <v>98</v>
      </c>
      <c r="L242" s="4">
        <v>69</v>
      </c>
      <c r="M242" s="4">
        <v>0</v>
      </c>
      <c r="N242" s="4">
        <v>65425122</v>
      </c>
      <c r="O242" s="4">
        <v>1</v>
      </c>
    </row>
    <row r="243" spans="1:40" x14ac:dyDescent="0.2">
      <c r="A243" s="4">
        <v>75</v>
      </c>
      <c r="B243" s="4" t="s">
        <v>427</v>
      </c>
      <c r="C243" s="4">
        <v>2023</v>
      </c>
      <c r="D243" s="4">
        <v>0</v>
      </c>
      <c r="E243" s="4">
        <v>3</v>
      </c>
      <c r="F243" s="4"/>
      <c r="G243" s="4">
        <v>0</v>
      </c>
      <c r="H243" s="4">
        <v>2</v>
      </c>
      <c r="I243" s="4">
        <v>1</v>
      </c>
      <c r="J243" s="4">
        <v>1</v>
      </c>
      <c r="K243" s="4">
        <v>95</v>
      </c>
      <c r="L243" s="4">
        <v>65</v>
      </c>
      <c r="M243" s="4">
        <v>1</v>
      </c>
      <c r="N243" s="4">
        <v>65425120</v>
      </c>
      <c r="O243" s="4">
        <v>2</v>
      </c>
    </row>
    <row r="244" spans="1:40" x14ac:dyDescent="0.2">
      <c r="A244" s="6">
        <v>1</v>
      </c>
      <c r="B244" s="6" t="s">
        <v>428</v>
      </c>
      <c r="C244" s="6" t="s">
        <v>429</v>
      </c>
      <c r="D244" s="6">
        <v>2023</v>
      </c>
      <c r="E244" s="6">
        <v>3</v>
      </c>
      <c r="F244" s="6">
        <v>1</v>
      </c>
      <c r="G244" s="6">
        <v>1</v>
      </c>
      <c r="H244" s="6">
        <v>0</v>
      </c>
      <c r="I244" s="6">
        <v>2</v>
      </c>
      <c r="J244" s="6">
        <v>1</v>
      </c>
      <c r="K244" s="6">
        <v>1</v>
      </c>
      <c r="L244" s="6">
        <v>1</v>
      </c>
      <c r="M244" s="6">
        <v>1</v>
      </c>
      <c r="N244" s="6">
        <v>1</v>
      </c>
      <c r="O244" s="6">
        <v>1</v>
      </c>
      <c r="P244" s="6">
        <v>1</v>
      </c>
      <c r="Q244" s="6">
        <v>1</v>
      </c>
      <c r="R244" s="6" t="s">
        <v>3</v>
      </c>
      <c r="S244" s="6" t="s">
        <v>3</v>
      </c>
      <c r="T244" s="6" t="s">
        <v>3</v>
      </c>
      <c r="U244" s="6" t="s">
        <v>3</v>
      </c>
      <c r="V244" s="6" t="s">
        <v>3</v>
      </c>
      <c r="W244" s="6" t="s">
        <v>3</v>
      </c>
      <c r="X244" s="6" t="s">
        <v>3</v>
      </c>
      <c r="Y244" s="6" t="s">
        <v>3</v>
      </c>
      <c r="Z244" s="6" t="s">
        <v>3</v>
      </c>
      <c r="AA244" s="6" t="s">
        <v>430</v>
      </c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>
        <v>65425121</v>
      </c>
    </row>
    <row r="248" spans="1:40" x14ac:dyDescent="0.2">
      <c r="A248">
        <v>65</v>
      </c>
      <c r="C248">
        <v>1</v>
      </c>
      <c r="D248">
        <v>0</v>
      </c>
      <c r="E24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431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70495</v>
      </c>
      <c r="M1">
        <v>10</v>
      </c>
      <c r="N1">
        <v>11</v>
      </c>
      <c r="O1">
        <v>6</v>
      </c>
      <c r="P1">
        <v>0</v>
      </c>
      <c r="Q1">
        <v>5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0</v>
      </c>
      <c r="R12" s="1">
        <v>167</v>
      </c>
      <c r="S12" s="1">
        <v>160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8192</v>
      </c>
      <c r="CI12" s="1" t="s">
        <v>3</v>
      </c>
      <c r="CJ12" s="1" t="s">
        <v>3</v>
      </c>
      <c r="CK12" s="1">
        <v>67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41660</v>
      </c>
      <c r="CT12" s="1">
        <v>1</v>
      </c>
      <c r="CU12" s="1">
        <v>67</v>
      </c>
      <c r="CV12" s="1"/>
      <c r="CW12" s="1"/>
      <c r="CX12" s="1"/>
      <c r="CY12" s="1">
        <v>0</v>
      </c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65425122</v>
      </c>
      <c r="E14" s="1">
        <v>65425120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4</v>
      </c>
      <c r="D16" s="7" t="s">
        <v>4</v>
      </c>
      <c r="E16" s="8">
        <f>ROUND((Source!F188)/1000,2)</f>
        <v>99.17</v>
      </c>
      <c r="F16" s="8">
        <f>ROUND((Source!F189)/1000,2)</f>
        <v>0</v>
      </c>
      <c r="G16" s="8">
        <f>ROUND((Source!F180)/1000,2)</f>
        <v>0</v>
      </c>
      <c r="H16" s="8">
        <f>ROUND((Source!F190)/1000+(Source!F191)/1000,2)</f>
        <v>14.9</v>
      </c>
      <c r="I16" s="8">
        <f>E16+F16+G16+H16</f>
        <v>114.07000000000001</v>
      </c>
      <c r="J16" s="8">
        <f>ROUND((Source!F186+Source!F185)/1000,2)</f>
        <v>10.96</v>
      </c>
      <c r="T16" s="9">
        <f>ROUND((Source!P188)/1000,2)</f>
        <v>1472.32</v>
      </c>
      <c r="U16" s="9">
        <f>ROUND((Source!P189)/1000,2)</f>
        <v>0</v>
      </c>
      <c r="V16" s="9">
        <f>ROUND((Source!P180)/1000,2)</f>
        <v>0</v>
      </c>
      <c r="W16" s="9">
        <f>ROUND((Source!P190)/1000+(Source!P191)/1000,2)</f>
        <v>123.58</v>
      </c>
      <c r="X16" s="9">
        <f>T16+U16+V16+W16</f>
        <v>1595.8999999999999</v>
      </c>
      <c r="Y16" s="9">
        <f>ROUND((Source!P186+Source!P185)/1000,2)</f>
        <v>337.22</v>
      </c>
      <c r="AI16" s="7">
        <v>0</v>
      </c>
      <c r="AJ16" s="7">
        <v>-1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95944.639999999999</v>
      </c>
      <c r="AU16" s="8">
        <v>62794.61</v>
      </c>
      <c r="AV16" s="8">
        <v>0</v>
      </c>
      <c r="AW16" s="8">
        <v>0</v>
      </c>
      <c r="AX16" s="8">
        <v>0</v>
      </c>
      <c r="AY16" s="8">
        <v>23978.32</v>
      </c>
      <c r="AZ16" s="8">
        <v>1793.19</v>
      </c>
      <c r="BA16" s="8">
        <v>9171.7099999999991</v>
      </c>
      <c r="BB16" s="8">
        <v>99167.08</v>
      </c>
      <c r="BC16" s="8">
        <v>0</v>
      </c>
      <c r="BD16" s="8">
        <v>14895.23</v>
      </c>
      <c r="BE16" s="8">
        <v>0</v>
      </c>
      <c r="BF16" s="8">
        <v>807.06209450000006</v>
      </c>
      <c r="BG16" s="8">
        <v>0</v>
      </c>
      <c r="BH16" s="8">
        <v>0</v>
      </c>
      <c r="BI16" s="8">
        <v>8785.68</v>
      </c>
      <c r="BJ16" s="8">
        <v>6337.36</v>
      </c>
      <c r="BK16" s="8">
        <v>114062.31</v>
      </c>
      <c r="BR16" s="9">
        <v>1167633.6299999999</v>
      </c>
      <c r="BS16" s="9">
        <v>642938</v>
      </c>
      <c r="BT16" s="9">
        <v>0</v>
      </c>
      <c r="BU16" s="9">
        <v>0</v>
      </c>
      <c r="BV16" s="9">
        <v>0</v>
      </c>
      <c r="BW16" s="9">
        <v>242484.68</v>
      </c>
      <c r="BX16" s="9">
        <v>55011.8</v>
      </c>
      <c r="BY16" s="9">
        <v>282210.95</v>
      </c>
      <c r="BZ16" s="9">
        <v>1472320.9</v>
      </c>
      <c r="CA16" s="9">
        <v>0</v>
      </c>
      <c r="CB16" s="9">
        <v>123580.06</v>
      </c>
      <c r="CC16" s="9">
        <v>0</v>
      </c>
      <c r="CD16" s="9">
        <v>856.32130283550009</v>
      </c>
      <c r="CE16" s="9">
        <v>0</v>
      </c>
      <c r="CF16" s="9">
        <v>0</v>
      </c>
      <c r="CG16" s="9">
        <v>224234.78</v>
      </c>
      <c r="CH16" s="9">
        <v>116013.68</v>
      </c>
      <c r="CI16" s="9">
        <v>1595900.96</v>
      </c>
    </row>
    <row r="18" spans="1:40" x14ac:dyDescent="0.2">
      <c r="A18">
        <v>51</v>
      </c>
      <c r="E18" s="10">
        <f>SUMIF(A16:A17,3,E16:E17)</f>
        <v>99.17</v>
      </c>
      <c r="F18" s="10">
        <f>SUMIF(A16:A17,3,F16:F17)</f>
        <v>0</v>
      </c>
      <c r="G18" s="10">
        <f>SUMIF(A16:A17,3,G16:G17)</f>
        <v>0</v>
      </c>
      <c r="H18" s="10">
        <f>SUMIF(A16:A17,3,H16:H17)</f>
        <v>14.9</v>
      </c>
      <c r="I18" s="10">
        <f>SUMIF(A16:A17,3,I16:I17)</f>
        <v>114.07000000000001</v>
      </c>
      <c r="J18" s="10">
        <f>SUMIF(A16:A17,3,J16:J17)</f>
        <v>10.96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1472.32</v>
      </c>
      <c r="U18" s="3">
        <f>SUMIF(A16:A17,3,U16:U17)</f>
        <v>0</v>
      </c>
      <c r="V18" s="3">
        <f>SUMIF(A16:A17,3,V16:V17)</f>
        <v>0</v>
      </c>
      <c r="W18" s="3">
        <f>SUMIF(A16:A17,3,W16:W17)</f>
        <v>123.58</v>
      </c>
      <c r="X18" s="3">
        <f>SUMIF(A16:A17,3,X16:X17)</f>
        <v>1595.8999999999999</v>
      </c>
      <c r="Y18" s="3">
        <f>SUMIF(A16:A17,3,Y16:Y17)</f>
        <v>337.22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1</v>
      </c>
      <c r="C20" s="5">
        <v>0</v>
      </c>
      <c r="D20" s="5">
        <v>1</v>
      </c>
      <c r="E20" s="5">
        <v>201</v>
      </c>
      <c r="F20" s="5">
        <v>95944.639999999999</v>
      </c>
      <c r="G20" s="5" t="s">
        <v>360</v>
      </c>
      <c r="H20" s="5" t="s">
        <v>361</v>
      </c>
      <c r="I20" s="5"/>
      <c r="J20" s="5"/>
      <c r="K20" s="5">
        <v>201</v>
      </c>
      <c r="L20" s="5">
        <v>1</v>
      </c>
      <c r="M20" s="5">
        <v>0</v>
      </c>
      <c r="N20" s="5" t="s">
        <v>3</v>
      </c>
      <c r="O20" s="5">
        <v>2</v>
      </c>
      <c r="P20" s="5">
        <v>1167633.6299999999</v>
      </c>
    </row>
    <row r="21" spans="1:40" x14ac:dyDescent="0.2">
      <c r="A21" s="5">
        <v>50</v>
      </c>
      <c r="B21" s="5">
        <v>1</v>
      </c>
      <c r="C21" s="5">
        <v>0</v>
      </c>
      <c r="D21" s="5">
        <v>1</v>
      </c>
      <c r="E21" s="5">
        <v>202</v>
      </c>
      <c r="F21" s="5">
        <v>62794.61</v>
      </c>
      <c r="G21" s="5" t="s">
        <v>362</v>
      </c>
      <c r="H21" s="5" t="s">
        <v>363</v>
      </c>
      <c r="I21" s="5"/>
      <c r="J21" s="5"/>
      <c r="K21" s="5">
        <v>202</v>
      </c>
      <c r="L21" s="5">
        <v>2</v>
      </c>
      <c r="M21" s="5">
        <v>0</v>
      </c>
      <c r="N21" s="5" t="s">
        <v>3</v>
      </c>
      <c r="O21" s="5">
        <v>2</v>
      </c>
      <c r="P21" s="5">
        <v>642938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364</v>
      </c>
      <c r="H22" s="5" t="s">
        <v>365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62794.61</v>
      </c>
      <c r="G23" s="5" t="s">
        <v>366</v>
      </c>
      <c r="H23" s="5" t="s">
        <v>367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642938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62794.61</v>
      </c>
      <c r="G24" s="5" t="s">
        <v>368</v>
      </c>
      <c r="H24" s="5" t="s">
        <v>369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642938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370</v>
      </c>
      <c r="H25" s="5" t="s">
        <v>371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62794.61</v>
      </c>
      <c r="G26" s="5" t="s">
        <v>372</v>
      </c>
      <c r="H26" s="5" t="s">
        <v>373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642938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374</v>
      </c>
      <c r="H27" s="5" t="s">
        <v>375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376</v>
      </c>
      <c r="H28" s="5" t="s">
        <v>377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378</v>
      </c>
      <c r="H29" s="5" t="s">
        <v>379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23978.32</v>
      </c>
      <c r="G30" s="5" t="s">
        <v>380</v>
      </c>
      <c r="H30" s="5" t="s">
        <v>381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242484.68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382</v>
      </c>
      <c r="H31" s="5" t="s">
        <v>383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1793.19</v>
      </c>
      <c r="G32" s="5" t="s">
        <v>384</v>
      </c>
      <c r="H32" s="5" t="s">
        <v>385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55011.8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9171.7099999999991</v>
      </c>
      <c r="G33" s="5" t="s">
        <v>386</v>
      </c>
      <c r="H33" s="5" t="s">
        <v>387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282210.95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388</v>
      </c>
      <c r="H34" s="5" t="s">
        <v>389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99167.08</v>
      </c>
      <c r="G35" s="5" t="s">
        <v>390</v>
      </c>
      <c r="H35" s="5" t="s">
        <v>391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1472320.9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392</v>
      </c>
      <c r="H36" s="5" t="s">
        <v>393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14895.23</v>
      </c>
      <c r="G37" s="5" t="s">
        <v>394</v>
      </c>
      <c r="H37" s="5" t="s">
        <v>395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123580.06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396</v>
      </c>
      <c r="H38" s="5" t="s">
        <v>397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398</v>
      </c>
      <c r="H39" s="5" t="s">
        <v>399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807.06209450000006</v>
      </c>
      <c r="G40" s="5" t="s">
        <v>400</v>
      </c>
      <c r="H40" s="5" t="s">
        <v>401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856.32130283550009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402</v>
      </c>
      <c r="H41" s="5" t="s">
        <v>403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404</v>
      </c>
      <c r="H42" s="5" t="s">
        <v>405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406</v>
      </c>
      <c r="H43" s="5" t="s">
        <v>407</v>
      </c>
      <c r="I43" s="5"/>
      <c r="J43" s="5"/>
      <c r="K43" s="5">
        <v>233</v>
      </c>
      <c r="L43" s="5">
        <v>24</v>
      </c>
      <c r="M43" s="5">
        <v>3</v>
      </c>
      <c r="N43" s="5" t="s">
        <v>3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8785.68</v>
      </c>
      <c r="G44" s="5" t="s">
        <v>408</v>
      </c>
      <c r="H44" s="5" t="s">
        <v>409</v>
      </c>
      <c r="I44" s="5"/>
      <c r="J44" s="5"/>
      <c r="K44" s="5">
        <v>210</v>
      </c>
      <c r="L44" s="5">
        <v>25</v>
      </c>
      <c r="M44" s="5">
        <v>3</v>
      </c>
      <c r="N44" s="5" t="s">
        <v>3</v>
      </c>
      <c r="O44" s="5">
        <v>2</v>
      </c>
      <c r="P44" s="5">
        <v>224234.78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6337.36</v>
      </c>
      <c r="G45" s="5" t="s">
        <v>410</v>
      </c>
      <c r="H45" s="5" t="s">
        <v>411</v>
      </c>
      <c r="I45" s="5"/>
      <c r="J45" s="5"/>
      <c r="K45" s="5">
        <v>211</v>
      </c>
      <c r="L45" s="5">
        <v>26</v>
      </c>
      <c r="M45" s="5">
        <v>3</v>
      </c>
      <c r="N45" s="5" t="s">
        <v>3</v>
      </c>
      <c r="O45" s="5">
        <v>2</v>
      </c>
      <c r="P45" s="5">
        <v>116013.68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114062.31</v>
      </c>
      <c r="G46" s="5" t="s">
        <v>412</v>
      </c>
      <c r="H46" s="5" t="s">
        <v>413</v>
      </c>
      <c r="I46" s="5"/>
      <c r="J46" s="5"/>
      <c r="K46" s="5">
        <v>224</v>
      </c>
      <c r="L46" s="5">
        <v>27</v>
      </c>
      <c r="M46" s="5">
        <v>3</v>
      </c>
      <c r="N46" s="5" t="s">
        <v>3</v>
      </c>
      <c r="O46" s="5">
        <v>2</v>
      </c>
      <c r="P46" s="5">
        <v>1595900.96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114062.31</v>
      </c>
      <c r="G47" s="5" t="s">
        <v>420</v>
      </c>
      <c r="H47" s="5" t="s">
        <v>421</v>
      </c>
      <c r="I47" s="5"/>
      <c r="J47" s="5"/>
      <c r="K47" s="5">
        <v>212</v>
      </c>
      <c r="L47" s="5">
        <v>28</v>
      </c>
      <c r="M47" s="5">
        <v>0</v>
      </c>
      <c r="N47" s="5" t="s">
        <v>3</v>
      </c>
      <c r="O47" s="5">
        <v>2</v>
      </c>
      <c r="P47" s="5">
        <v>1595900.96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22812.46</v>
      </c>
      <c r="G48" s="5" t="s">
        <v>422</v>
      </c>
      <c r="H48" s="5" t="s">
        <v>417</v>
      </c>
      <c r="I48" s="5"/>
      <c r="J48" s="5"/>
      <c r="K48" s="5">
        <v>212</v>
      </c>
      <c r="L48" s="5">
        <v>29</v>
      </c>
      <c r="M48" s="5">
        <v>0</v>
      </c>
      <c r="N48" s="5" t="s">
        <v>3</v>
      </c>
      <c r="O48" s="5">
        <v>2</v>
      </c>
      <c r="P48" s="5">
        <v>319180.19</v>
      </c>
    </row>
    <row r="49" spans="1:40" x14ac:dyDescent="0.2">
      <c r="A49" s="5">
        <v>50</v>
      </c>
      <c r="B49" s="5">
        <v>1</v>
      </c>
      <c r="C49" s="5">
        <v>0</v>
      </c>
      <c r="D49" s="5">
        <v>2</v>
      </c>
      <c r="E49" s="5">
        <v>213</v>
      </c>
      <c r="F49" s="5">
        <v>136874.76999999999</v>
      </c>
      <c r="G49" s="5" t="s">
        <v>423</v>
      </c>
      <c r="H49" s="5" t="s">
        <v>419</v>
      </c>
      <c r="I49" s="5"/>
      <c r="J49" s="5"/>
      <c r="K49" s="5">
        <v>212</v>
      </c>
      <c r="L49" s="5">
        <v>30</v>
      </c>
      <c r="M49" s="5">
        <v>0</v>
      </c>
      <c r="N49" s="5" t="s">
        <v>3</v>
      </c>
      <c r="O49" s="5">
        <v>2</v>
      </c>
      <c r="P49" s="5">
        <v>1915081.15</v>
      </c>
    </row>
    <row r="51" spans="1:40" x14ac:dyDescent="0.2">
      <c r="A51">
        <v>-1</v>
      </c>
    </row>
    <row r="54" spans="1:40" x14ac:dyDescent="0.2">
      <c r="A54" s="4">
        <v>75</v>
      </c>
      <c r="B54" s="4" t="s">
        <v>426</v>
      </c>
      <c r="C54" s="4">
        <v>2000</v>
      </c>
      <c r="D54" s="4">
        <v>0</v>
      </c>
      <c r="E54" s="4">
        <v>1</v>
      </c>
      <c r="F54" s="4">
        <v>0</v>
      </c>
      <c r="G54" s="4">
        <v>0</v>
      </c>
      <c r="H54" s="4">
        <v>1</v>
      </c>
      <c r="I54" s="4">
        <v>1</v>
      </c>
      <c r="J54" s="4">
        <v>1</v>
      </c>
      <c r="K54" s="4">
        <v>98</v>
      </c>
      <c r="L54" s="4">
        <v>69</v>
      </c>
      <c r="M54" s="4">
        <v>0</v>
      </c>
      <c r="N54" s="4">
        <v>65425122</v>
      </c>
      <c r="O54" s="4">
        <v>1</v>
      </c>
    </row>
    <row r="55" spans="1:40" x14ac:dyDescent="0.2">
      <c r="A55" s="4">
        <v>75</v>
      </c>
      <c r="B55" s="4" t="s">
        <v>427</v>
      </c>
      <c r="C55" s="4">
        <v>2023</v>
      </c>
      <c r="D55" s="4">
        <v>0</v>
      </c>
      <c r="E55" s="4">
        <v>3</v>
      </c>
      <c r="F55" s="4"/>
      <c r="G55" s="4">
        <v>0</v>
      </c>
      <c r="H55" s="4">
        <v>2</v>
      </c>
      <c r="I55" s="4">
        <v>1</v>
      </c>
      <c r="J55" s="4">
        <v>1</v>
      </c>
      <c r="K55" s="4">
        <v>95</v>
      </c>
      <c r="L55" s="4">
        <v>65</v>
      </c>
      <c r="M55" s="4">
        <v>1</v>
      </c>
      <c r="N55" s="4">
        <v>65425120</v>
      </c>
      <c r="O55" s="4">
        <v>2</v>
      </c>
    </row>
    <row r="56" spans="1:40" x14ac:dyDescent="0.2">
      <c r="A56" s="6">
        <v>1</v>
      </c>
      <c r="B56" s="6" t="s">
        <v>428</v>
      </c>
      <c r="C56" s="6" t="s">
        <v>429</v>
      </c>
      <c r="D56" s="6">
        <v>2023</v>
      </c>
      <c r="E56" s="6">
        <v>3</v>
      </c>
      <c r="F56" s="6">
        <v>1</v>
      </c>
      <c r="G56" s="6">
        <v>1</v>
      </c>
      <c r="H56" s="6">
        <v>0</v>
      </c>
      <c r="I56" s="6">
        <v>2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 t="s">
        <v>3</v>
      </c>
      <c r="S56" s="6" t="s">
        <v>3</v>
      </c>
      <c r="T56" s="6" t="s">
        <v>3</v>
      </c>
      <c r="U56" s="6" t="s">
        <v>3</v>
      </c>
      <c r="V56" s="6" t="s">
        <v>3</v>
      </c>
      <c r="W56" s="6" t="s">
        <v>3</v>
      </c>
      <c r="X56" s="6" t="s">
        <v>3</v>
      </c>
      <c r="Y56" s="6" t="s">
        <v>3</v>
      </c>
      <c r="Z56" s="6" t="s">
        <v>3</v>
      </c>
      <c r="AA56" s="6" t="s">
        <v>430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>
        <v>65425121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9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5" x14ac:dyDescent="0.2">
      <c r="A1">
        <f>ROW(Source!A24)</f>
        <v>24</v>
      </c>
      <c r="B1">
        <v>65425122</v>
      </c>
      <c r="C1">
        <v>65427520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432</v>
      </c>
      <c r="J1" t="s">
        <v>3</v>
      </c>
      <c r="K1" t="s">
        <v>433</v>
      </c>
      <c r="L1">
        <v>1191</v>
      </c>
      <c r="N1">
        <v>1013</v>
      </c>
      <c r="O1" t="s">
        <v>434</v>
      </c>
      <c r="P1" t="s">
        <v>434</v>
      </c>
      <c r="Q1">
        <v>1</v>
      </c>
      <c r="W1">
        <v>0</v>
      </c>
      <c r="X1">
        <v>476480486</v>
      </c>
      <c r="Y1">
        <f t="shared" ref="Y1:Y32" si="0">AT1</f>
        <v>8.5299999999999994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8.5299999999999994</v>
      </c>
      <c r="AU1" t="s">
        <v>3</v>
      </c>
      <c r="AV1">
        <v>1</v>
      </c>
      <c r="AW1">
        <v>2</v>
      </c>
      <c r="AX1">
        <v>65427526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ROUND(Y1*Source!I24,9)</f>
        <v>122.3202</v>
      </c>
      <c r="CY1">
        <f>AD1</f>
        <v>0</v>
      </c>
      <c r="CZ1">
        <f>AH1</f>
        <v>0</v>
      </c>
      <c r="DA1">
        <f>AL1</f>
        <v>1</v>
      </c>
      <c r="DB1">
        <f t="shared" ref="DB1:DB32" si="1">ROUND(ROUND(AT1*CZ1,2),6)</f>
        <v>0</v>
      </c>
      <c r="DC1">
        <f t="shared" ref="DC1:DC32" si="2">ROUND(ROUND(AT1*AG1,2),6)</f>
        <v>0</v>
      </c>
      <c r="DD1" t="s">
        <v>3</v>
      </c>
      <c r="DE1" t="s">
        <v>3</v>
      </c>
      <c r="DF1">
        <f t="shared" ref="DF1:DF32" si="3">ROUND(AE1*CX1,2)</f>
        <v>0</v>
      </c>
      <c r="DG1">
        <f t="shared" ref="DG1:DG6" si="4">ROUND(AF1*CX1,2)</f>
        <v>0</v>
      </c>
      <c r="DH1">
        <f t="shared" ref="DH1:DH6" si="5">ROUND(AG1*CX1,2)</f>
        <v>0</v>
      </c>
      <c r="DI1">
        <f t="shared" ref="DI1:DI64" si="6">ROUND(AH1*CX1,2)</f>
        <v>0</v>
      </c>
      <c r="DJ1">
        <f>DI1</f>
        <v>0</v>
      </c>
      <c r="DK1">
        <v>0</v>
      </c>
    </row>
    <row r="2" spans="1:115" x14ac:dyDescent="0.2">
      <c r="A2">
        <f>ROW(Source!A24)</f>
        <v>24</v>
      </c>
      <c r="B2">
        <v>65425122</v>
      </c>
      <c r="C2">
        <v>65427520</v>
      </c>
      <c r="D2">
        <v>30595689</v>
      </c>
      <c r="E2">
        <v>1</v>
      </c>
      <c r="F2">
        <v>1</v>
      </c>
      <c r="G2">
        <v>30515945</v>
      </c>
      <c r="H2">
        <v>2</v>
      </c>
      <c r="I2" t="s">
        <v>435</v>
      </c>
      <c r="J2" t="s">
        <v>436</v>
      </c>
      <c r="K2" t="s">
        <v>437</v>
      </c>
      <c r="L2">
        <v>1368</v>
      </c>
      <c r="N2">
        <v>1011</v>
      </c>
      <c r="O2" t="s">
        <v>438</v>
      </c>
      <c r="P2" t="s">
        <v>438</v>
      </c>
      <c r="Q2">
        <v>1</v>
      </c>
      <c r="W2">
        <v>0</v>
      </c>
      <c r="X2">
        <v>-911191566</v>
      </c>
      <c r="Y2">
        <f t="shared" si="0"/>
        <v>2.6</v>
      </c>
      <c r="AA2">
        <v>0</v>
      </c>
      <c r="AB2">
        <v>39.51</v>
      </c>
      <c r="AC2">
        <v>12.69</v>
      </c>
      <c r="AD2">
        <v>0</v>
      </c>
      <c r="AE2">
        <v>0</v>
      </c>
      <c r="AF2">
        <v>39.51</v>
      </c>
      <c r="AG2">
        <v>12.69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2.6</v>
      </c>
      <c r="AU2" t="s">
        <v>3</v>
      </c>
      <c r="AV2">
        <v>0</v>
      </c>
      <c r="AW2">
        <v>2</v>
      </c>
      <c r="AX2">
        <v>65427527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ROUND(Y2*Source!I24,9)</f>
        <v>37.283999999999999</v>
      </c>
      <c r="CY2">
        <f>AB2</f>
        <v>39.51</v>
      </c>
      <c r="CZ2">
        <f>AF2</f>
        <v>39.51</v>
      </c>
      <c r="DA2">
        <f>AJ2</f>
        <v>1</v>
      </c>
      <c r="DB2">
        <f t="shared" si="1"/>
        <v>102.73</v>
      </c>
      <c r="DC2">
        <f t="shared" si="2"/>
        <v>32.99</v>
      </c>
      <c r="DD2" t="s">
        <v>3</v>
      </c>
      <c r="DE2" t="s">
        <v>3</v>
      </c>
      <c r="DF2">
        <f t="shared" si="3"/>
        <v>0</v>
      </c>
      <c r="DG2">
        <f t="shared" si="4"/>
        <v>1473.09</v>
      </c>
      <c r="DH2">
        <f t="shared" si="5"/>
        <v>473.13</v>
      </c>
      <c r="DI2">
        <f t="shared" si="6"/>
        <v>0</v>
      </c>
      <c r="DJ2">
        <f>DG2</f>
        <v>1473.09</v>
      </c>
      <c r="DK2">
        <v>0</v>
      </c>
    </row>
    <row r="3" spans="1:115" x14ac:dyDescent="0.2">
      <c r="A3">
        <f>ROW(Source!A24)</f>
        <v>24</v>
      </c>
      <c r="B3">
        <v>65425122</v>
      </c>
      <c r="C3">
        <v>65427520</v>
      </c>
      <c r="D3">
        <v>30596079</v>
      </c>
      <c r="E3">
        <v>1</v>
      </c>
      <c r="F3">
        <v>1</v>
      </c>
      <c r="G3">
        <v>30515945</v>
      </c>
      <c r="H3">
        <v>2</v>
      </c>
      <c r="I3" t="s">
        <v>439</v>
      </c>
      <c r="J3" t="s">
        <v>440</v>
      </c>
      <c r="K3" t="s">
        <v>441</v>
      </c>
      <c r="L3">
        <v>1368</v>
      </c>
      <c r="N3">
        <v>1011</v>
      </c>
      <c r="O3" t="s">
        <v>438</v>
      </c>
      <c r="P3" t="s">
        <v>438</v>
      </c>
      <c r="Q3">
        <v>1</v>
      </c>
      <c r="W3">
        <v>0</v>
      </c>
      <c r="X3">
        <v>-254787428</v>
      </c>
      <c r="Y3">
        <f t="shared" si="0"/>
        <v>2</v>
      </c>
      <c r="AA3">
        <v>0</v>
      </c>
      <c r="AB3">
        <v>113.73</v>
      </c>
      <c r="AC3">
        <v>15.23</v>
      </c>
      <c r="AD3">
        <v>0</v>
      </c>
      <c r="AE3">
        <v>0</v>
      </c>
      <c r="AF3">
        <v>113.73</v>
      </c>
      <c r="AG3">
        <v>15.23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2</v>
      </c>
      <c r="AU3" t="s">
        <v>3</v>
      </c>
      <c r="AV3">
        <v>0</v>
      </c>
      <c r="AW3">
        <v>2</v>
      </c>
      <c r="AX3">
        <v>65427528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ROUND(Y3*Source!I24,9)</f>
        <v>28.68</v>
      </c>
      <c r="CY3">
        <f>AB3</f>
        <v>113.73</v>
      </c>
      <c r="CZ3">
        <f>AF3</f>
        <v>113.73</v>
      </c>
      <c r="DA3">
        <f>AJ3</f>
        <v>1</v>
      </c>
      <c r="DB3">
        <f t="shared" si="1"/>
        <v>227.46</v>
      </c>
      <c r="DC3">
        <f t="shared" si="2"/>
        <v>30.46</v>
      </c>
      <c r="DD3" t="s">
        <v>3</v>
      </c>
      <c r="DE3" t="s">
        <v>3</v>
      </c>
      <c r="DF3">
        <f t="shared" si="3"/>
        <v>0</v>
      </c>
      <c r="DG3">
        <f t="shared" si="4"/>
        <v>3261.78</v>
      </c>
      <c r="DH3">
        <f t="shared" si="5"/>
        <v>436.8</v>
      </c>
      <c r="DI3">
        <f t="shared" si="6"/>
        <v>0</v>
      </c>
      <c r="DJ3">
        <f>DG3</f>
        <v>3261.78</v>
      </c>
      <c r="DK3">
        <v>0</v>
      </c>
    </row>
    <row r="4" spans="1:115" x14ac:dyDescent="0.2">
      <c r="A4">
        <f>ROW(Source!A24)</f>
        <v>24</v>
      </c>
      <c r="B4">
        <v>65425122</v>
      </c>
      <c r="C4">
        <v>65427520</v>
      </c>
      <c r="D4">
        <v>30596152</v>
      </c>
      <c r="E4">
        <v>1</v>
      </c>
      <c r="F4">
        <v>1</v>
      </c>
      <c r="G4">
        <v>30515945</v>
      </c>
      <c r="H4">
        <v>2</v>
      </c>
      <c r="I4" t="s">
        <v>442</v>
      </c>
      <c r="J4" t="s">
        <v>443</v>
      </c>
      <c r="K4" t="s">
        <v>444</v>
      </c>
      <c r="L4">
        <v>1368</v>
      </c>
      <c r="N4">
        <v>1011</v>
      </c>
      <c r="O4" t="s">
        <v>438</v>
      </c>
      <c r="P4" t="s">
        <v>438</v>
      </c>
      <c r="Q4">
        <v>1</v>
      </c>
      <c r="W4">
        <v>0</v>
      </c>
      <c r="X4">
        <v>-239073944</v>
      </c>
      <c r="Y4">
        <f t="shared" si="0"/>
        <v>7</v>
      </c>
      <c r="AA4">
        <v>0</v>
      </c>
      <c r="AB4">
        <v>0.77</v>
      </c>
      <c r="AC4">
        <v>0</v>
      </c>
      <c r="AD4">
        <v>0</v>
      </c>
      <c r="AE4">
        <v>0</v>
      </c>
      <c r="AF4">
        <v>0.77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7</v>
      </c>
      <c r="AU4" t="s">
        <v>3</v>
      </c>
      <c r="AV4">
        <v>0</v>
      </c>
      <c r="AW4">
        <v>2</v>
      </c>
      <c r="AX4">
        <v>65427529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ROUND(Y4*Source!I24,9)</f>
        <v>100.38</v>
      </c>
      <c r="CY4">
        <f>AB4</f>
        <v>0.77</v>
      </c>
      <c r="CZ4">
        <f>AF4</f>
        <v>0.77</v>
      </c>
      <c r="DA4">
        <f>AJ4</f>
        <v>1</v>
      </c>
      <c r="DB4">
        <f t="shared" si="1"/>
        <v>5.39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 t="shared" si="4"/>
        <v>77.290000000000006</v>
      </c>
      <c r="DH4">
        <f t="shared" si="5"/>
        <v>0</v>
      </c>
      <c r="DI4">
        <f t="shared" si="6"/>
        <v>0</v>
      </c>
      <c r="DJ4">
        <f>DG4</f>
        <v>77.290000000000006</v>
      </c>
      <c r="DK4">
        <v>0</v>
      </c>
    </row>
    <row r="5" spans="1:115" x14ac:dyDescent="0.2">
      <c r="A5">
        <f>ROW(Source!A24)</f>
        <v>24</v>
      </c>
      <c r="B5">
        <v>65425122</v>
      </c>
      <c r="C5">
        <v>65427520</v>
      </c>
      <c r="D5">
        <v>30595447</v>
      </c>
      <c r="E5">
        <v>1</v>
      </c>
      <c r="F5">
        <v>1</v>
      </c>
      <c r="G5">
        <v>30515945</v>
      </c>
      <c r="H5">
        <v>2</v>
      </c>
      <c r="I5" t="s">
        <v>445</v>
      </c>
      <c r="J5" t="s">
        <v>446</v>
      </c>
      <c r="K5" t="s">
        <v>447</v>
      </c>
      <c r="L5">
        <v>1368</v>
      </c>
      <c r="N5">
        <v>1011</v>
      </c>
      <c r="O5" t="s">
        <v>438</v>
      </c>
      <c r="P5" t="s">
        <v>438</v>
      </c>
      <c r="Q5">
        <v>1</v>
      </c>
      <c r="W5">
        <v>0</v>
      </c>
      <c r="X5">
        <v>1778325449</v>
      </c>
      <c r="Y5">
        <f t="shared" si="0"/>
        <v>1.07</v>
      </c>
      <c r="AA5">
        <v>0</v>
      </c>
      <c r="AB5">
        <v>30.76</v>
      </c>
      <c r="AC5">
        <v>12.68</v>
      </c>
      <c r="AD5">
        <v>0</v>
      </c>
      <c r="AE5">
        <v>0</v>
      </c>
      <c r="AF5">
        <v>30.76</v>
      </c>
      <c r="AG5">
        <v>12.68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1.07</v>
      </c>
      <c r="AU5" t="s">
        <v>3</v>
      </c>
      <c r="AV5">
        <v>0</v>
      </c>
      <c r="AW5">
        <v>2</v>
      </c>
      <c r="AX5">
        <v>65427530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ROUND(Y5*Source!I24,9)</f>
        <v>15.3438</v>
      </c>
      <c r="CY5">
        <f>AB5</f>
        <v>30.76</v>
      </c>
      <c r="CZ5">
        <f>AF5</f>
        <v>30.76</v>
      </c>
      <c r="DA5">
        <f>AJ5</f>
        <v>1</v>
      </c>
      <c r="DB5">
        <f t="shared" si="1"/>
        <v>32.909999999999997</v>
      </c>
      <c r="DC5">
        <f t="shared" si="2"/>
        <v>13.57</v>
      </c>
      <c r="DD5" t="s">
        <v>3</v>
      </c>
      <c r="DE5" t="s">
        <v>3</v>
      </c>
      <c r="DF5">
        <f t="shared" si="3"/>
        <v>0</v>
      </c>
      <c r="DG5">
        <f t="shared" si="4"/>
        <v>471.98</v>
      </c>
      <c r="DH5">
        <f t="shared" si="5"/>
        <v>194.56</v>
      </c>
      <c r="DI5">
        <f t="shared" si="6"/>
        <v>0</v>
      </c>
      <c r="DJ5">
        <f>DG5</f>
        <v>471.98</v>
      </c>
      <c r="DK5">
        <v>0</v>
      </c>
    </row>
    <row r="6" spans="1:115" x14ac:dyDescent="0.2">
      <c r="A6">
        <f>ROW(Source!A25)</f>
        <v>25</v>
      </c>
      <c r="B6">
        <v>65425120</v>
      </c>
      <c r="C6">
        <v>65427520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432</v>
      </c>
      <c r="J6" t="s">
        <v>3</v>
      </c>
      <c r="K6" t="s">
        <v>433</v>
      </c>
      <c r="L6">
        <v>1191</v>
      </c>
      <c r="N6">
        <v>1013</v>
      </c>
      <c r="O6" t="s">
        <v>434</v>
      </c>
      <c r="P6" t="s">
        <v>434</v>
      </c>
      <c r="Q6">
        <v>1</v>
      </c>
      <c r="W6">
        <v>0</v>
      </c>
      <c r="X6">
        <v>476480486</v>
      </c>
      <c r="Y6">
        <f t="shared" si="0"/>
        <v>8.5299999999999994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8.5299999999999994</v>
      </c>
      <c r="AU6" t="s">
        <v>3</v>
      </c>
      <c r="AV6">
        <v>1</v>
      </c>
      <c r="AW6">
        <v>2</v>
      </c>
      <c r="AX6">
        <v>65427526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ROUND(Y6*Source!I25,9)</f>
        <v>122.3202</v>
      </c>
      <c r="CY6">
        <f>AD6</f>
        <v>0</v>
      </c>
      <c r="CZ6">
        <f>AH6</f>
        <v>0</v>
      </c>
      <c r="DA6">
        <f>AL6</f>
        <v>1</v>
      </c>
      <c r="DB6">
        <f t="shared" si="1"/>
        <v>0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 t="shared" si="4"/>
        <v>0</v>
      </c>
      <c r="DH6">
        <f t="shared" si="5"/>
        <v>0</v>
      </c>
      <c r="DI6">
        <f t="shared" si="6"/>
        <v>0</v>
      </c>
      <c r="DJ6">
        <f>DI6</f>
        <v>0</v>
      </c>
      <c r="DK6">
        <v>0</v>
      </c>
    </row>
    <row r="7" spans="1:115" x14ac:dyDescent="0.2">
      <c r="A7">
        <f>ROW(Source!A25)</f>
        <v>25</v>
      </c>
      <c r="B7">
        <v>65425120</v>
      </c>
      <c r="C7">
        <v>65427520</v>
      </c>
      <c r="D7">
        <v>30595689</v>
      </c>
      <c r="E7">
        <v>1</v>
      </c>
      <c r="F7">
        <v>1</v>
      </c>
      <c r="G7">
        <v>30515945</v>
      </c>
      <c r="H7">
        <v>2</v>
      </c>
      <c r="I7" t="s">
        <v>435</v>
      </c>
      <c r="J7" t="s">
        <v>436</v>
      </c>
      <c r="K7" t="s">
        <v>437</v>
      </c>
      <c r="L7">
        <v>1368</v>
      </c>
      <c r="N7">
        <v>1011</v>
      </c>
      <c r="O7" t="s">
        <v>438</v>
      </c>
      <c r="P7" t="s">
        <v>438</v>
      </c>
      <c r="Q7">
        <v>1</v>
      </c>
      <c r="W7">
        <v>0</v>
      </c>
      <c r="X7">
        <v>-911191566</v>
      </c>
      <c r="Y7">
        <f t="shared" si="0"/>
        <v>2.6</v>
      </c>
      <c r="AA7">
        <v>0</v>
      </c>
      <c r="AB7">
        <v>638.29</v>
      </c>
      <c r="AC7">
        <v>385.71</v>
      </c>
      <c r="AD7">
        <v>0</v>
      </c>
      <c r="AE7">
        <v>0</v>
      </c>
      <c r="AF7">
        <v>39.51</v>
      </c>
      <c r="AG7">
        <v>12.69</v>
      </c>
      <c r="AH7">
        <v>0</v>
      </c>
      <c r="AI7">
        <v>1</v>
      </c>
      <c r="AJ7">
        <v>15.43</v>
      </c>
      <c r="AK7">
        <v>29.03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2.6</v>
      </c>
      <c r="AU7" t="s">
        <v>3</v>
      </c>
      <c r="AV7">
        <v>0</v>
      </c>
      <c r="AW7">
        <v>2</v>
      </c>
      <c r="AX7">
        <v>65427527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ROUND(Y7*Source!I25,9)</f>
        <v>37.283999999999999</v>
      </c>
      <c r="CY7">
        <f t="shared" ref="CY7:CY16" si="7">AB7</f>
        <v>638.29</v>
      </c>
      <c r="CZ7">
        <f t="shared" ref="CZ7:CZ16" si="8">AF7</f>
        <v>39.51</v>
      </c>
      <c r="DA7">
        <f t="shared" ref="DA7:DA16" si="9">AJ7</f>
        <v>15.43</v>
      </c>
      <c r="DB7">
        <f t="shared" si="1"/>
        <v>102.73</v>
      </c>
      <c r="DC7">
        <f t="shared" si="2"/>
        <v>32.99</v>
      </c>
      <c r="DD7" t="s">
        <v>3</v>
      </c>
      <c r="DE7" t="s">
        <v>3</v>
      </c>
      <c r="DF7">
        <f t="shared" si="3"/>
        <v>0</v>
      </c>
      <c r="DG7">
        <f>ROUND(ROUND(AF7*CX7,2)*AJ7,2)</f>
        <v>22729.78</v>
      </c>
      <c r="DH7">
        <f>ROUND(ROUND(AG7*CX7,2)*AK7,2)</f>
        <v>13734.96</v>
      </c>
      <c r="DI7">
        <f t="shared" si="6"/>
        <v>0</v>
      </c>
      <c r="DJ7">
        <f t="shared" ref="DJ7:DJ16" si="10">DG7</f>
        <v>22729.78</v>
      </c>
      <c r="DK7">
        <v>0</v>
      </c>
    </row>
    <row r="8" spans="1:115" x14ac:dyDescent="0.2">
      <c r="A8">
        <f>ROW(Source!A25)</f>
        <v>25</v>
      </c>
      <c r="B8">
        <v>65425120</v>
      </c>
      <c r="C8">
        <v>65427520</v>
      </c>
      <c r="D8">
        <v>30596079</v>
      </c>
      <c r="E8">
        <v>1</v>
      </c>
      <c r="F8">
        <v>1</v>
      </c>
      <c r="G8">
        <v>30515945</v>
      </c>
      <c r="H8">
        <v>2</v>
      </c>
      <c r="I8" t="s">
        <v>439</v>
      </c>
      <c r="J8" t="s">
        <v>440</v>
      </c>
      <c r="K8" t="s">
        <v>441</v>
      </c>
      <c r="L8">
        <v>1368</v>
      </c>
      <c r="N8">
        <v>1011</v>
      </c>
      <c r="O8" t="s">
        <v>438</v>
      </c>
      <c r="P8" t="s">
        <v>438</v>
      </c>
      <c r="Q8">
        <v>1</v>
      </c>
      <c r="W8">
        <v>0</v>
      </c>
      <c r="X8">
        <v>-254787428</v>
      </c>
      <c r="Y8">
        <f t="shared" si="0"/>
        <v>2</v>
      </c>
      <c r="AA8">
        <v>0</v>
      </c>
      <c r="AB8">
        <v>1257.44</v>
      </c>
      <c r="AC8">
        <v>462.91</v>
      </c>
      <c r="AD8">
        <v>0</v>
      </c>
      <c r="AE8">
        <v>0</v>
      </c>
      <c r="AF8">
        <v>113.73</v>
      </c>
      <c r="AG8">
        <v>15.23</v>
      </c>
      <c r="AH8">
        <v>0</v>
      </c>
      <c r="AI8">
        <v>1</v>
      </c>
      <c r="AJ8">
        <v>10.56</v>
      </c>
      <c r="AK8">
        <v>29.03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2</v>
      </c>
      <c r="AU8" t="s">
        <v>3</v>
      </c>
      <c r="AV8">
        <v>0</v>
      </c>
      <c r="AW8">
        <v>2</v>
      </c>
      <c r="AX8">
        <v>65427528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ROUND(Y8*Source!I25,9)</f>
        <v>28.68</v>
      </c>
      <c r="CY8">
        <f t="shared" si="7"/>
        <v>1257.44</v>
      </c>
      <c r="CZ8">
        <f t="shared" si="8"/>
        <v>113.73</v>
      </c>
      <c r="DA8">
        <f t="shared" si="9"/>
        <v>10.56</v>
      </c>
      <c r="DB8">
        <f t="shared" si="1"/>
        <v>227.46</v>
      </c>
      <c r="DC8">
        <f t="shared" si="2"/>
        <v>30.46</v>
      </c>
      <c r="DD8" t="s">
        <v>3</v>
      </c>
      <c r="DE8" t="s">
        <v>3</v>
      </c>
      <c r="DF8">
        <f t="shared" si="3"/>
        <v>0</v>
      </c>
      <c r="DG8">
        <f>ROUND(ROUND(AF8*CX8,2)*AJ8,2)</f>
        <v>34444.400000000001</v>
      </c>
      <c r="DH8">
        <f>ROUND(ROUND(AG8*CX8,2)*AK8,2)</f>
        <v>12680.3</v>
      </c>
      <c r="DI8">
        <f t="shared" si="6"/>
        <v>0</v>
      </c>
      <c r="DJ8">
        <f t="shared" si="10"/>
        <v>34444.400000000001</v>
      </c>
      <c r="DK8">
        <v>0</v>
      </c>
    </row>
    <row r="9" spans="1:115" x14ac:dyDescent="0.2">
      <c r="A9">
        <f>ROW(Source!A25)</f>
        <v>25</v>
      </c>
      <c r="B9">
        <v>65425120</v>
      </c>
      <c r="C9">
        <v>65427520</v>
      </c>
      <c r="D9">
        <v>30596152</v>
      </c>
      <c r="E9">
        <v>1</v>
      </c>
      <c r="F9">
        <v>1</v>
      </c>
      <c r="G9">
        <v>30515945</v>
      </c>
      <c r="H9">
        <v>2</v>
      </c>
      <c r="I9" t="s">
        <v>442</v>
      </c>
      <c r="J9" t="s">
        <v>443</v>
      </c>
      <c r="K9" t="s">
        <v>444</v>
      </c>
      <c r="L9">
        <v>1368</v>
      </c>
      <c r="N9">
        <v>1011</v>
      </c>
      <c r="O9" t="s">
        <v>438</v>
      </c>
      <c r="P9" t="s">
        <v>438</v>
      </c>
      <c r="Q9">
        <v>1</v>
      </c>
      <c r="W9">
        <v>0</v>
      </c>
      <c r="X9">
        <v>-239073944</v>
      </c>
      <c r="Y9">
        <f t="shared" si="0"/>
        <v>7</v>
      </c>
      <c r="AA9">
        <v>0</v>
      </c>
      <c r="AB9">
        <v>5.05</v>
      </c>
      <c r="AC9">
        <v>0</v>
      </c>
      <c r="AD9">
        <v>0</v>
      </c>
      <c r="AE9">
        <v>0</v>
      </c>
      <c r="AF9">
        <v>0.77</v>
      </c>
      <c r="AG9">
        <v>0</v>
      </c>
      <c r="AH9">
        <v>0</v>
      </c>
      <c r="AI9">
        <v>1</v>
      </c>
      <c r="AJ9">
        <v>6.27</v>
      </c>
      <c r="AK9">
        <v>29.03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7</v>
      </c>
      <c r="AU9" t="s">
        <v>3</v>
      </c>
      <c r="AV9">
        <v>0</v>
      </c>
      <c r="AW9">
        <v>2</v>
      </c>
      <c r="AX9">
        <v>65427529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ROUND(Y9*Source!I25,9)</f>
        <v>100.38</v>
      </c>
      <c r="CY9">
        <f t="shared" si="7"/>
        <v>5.05</v>
      </c>
      <c r="CZ9">
        <f t="shared" si="8"/>
        <v>0.77</v>
      </c>
      <c r="DA9">
        <f t="shared" si="9"/>
        <v>6.27</v>
      </c>
      <c r="DB9">
        <f t="shared" si="1"/>
        <v>5.39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ROUND(ROUND(AF9*CX9,2)*AJ9,2)</f>
        <v>484.61</v>
      </c>
      <c r="DH9">
        <f>ROUND(ROUND(AG9*CX9,2)*AK9,2)</f>
        <v>0</v>
      </c>
      <c r="DI9">
        <f t="shared" si="6"/>
        <v>0</v>
      </c>
      <c r="DJ9">
        <f t="shared" si="10"/>
        <v>484.61</v>
      </c>
      <c r="DK9">
        <v>0</v>
      </c>
    </row>
    <row r="10" spans="1:115" x14ac:dyDescent="0.2">
      <c r="A10">
        <f>ROW(Source!A25)</f>
        <v>25</v>
      </c>
      <c r="B10">
        <v>65425120</v>
      </c>
      <c r="C10">
        <v>65427520</v>
      </c>
      <c r="D10">
        <v>30595447</v>
      </c>
      <c r="E10">
        <v>1</v>
      </c>
      <c r="F10">
        <v>1</v>
      </c>
      <c r="G10">
        <v>30515945</v>
      </c>
      <c r="H10">
        <v>2</v>
      </c>
      <c r="I10" t="s">
        <v>445</v>
      </c>
      <c r="J10" t="s">
        <v>446</v>
      </c>
      <c r="K10" t="s">
        <v>447</v>
      </c>
      <c r="L10">
        <v>1368</v>
      </c>
      <c r="N10">
        <v>1011</v>
      </c>
      <c r="O10" t="s">
        <v>438</v>
      </c>
      <c r="P10" t="s">
        <v>438</v>
      </c>
      <c r="Q10">
        <v>1</v>
      </c>
      <c r="W10">
        <v>0</v>
      </c>
      <c r="X10">
        <v>1778325449</v>
      </c>
      <c r="Y10">
        <f t="shared" si="0"/>
        <v>1.07</v>
      </c>
      <c r="AA10">
        <v>0</v>
      </c>
      <c r="AB10">
        <v>568.42999999999995</v>
      </c>
      <c r="AC10">
        <v>385.4</v>
      </c>
      <c r="AD10">
        <v>0</v>
      </c>
      <c r="AE10">
        <v>0</v>
      </c>
      <c r="AF10">
        <v>30.76</v>
      </c>
      <c r="AG10">
        <v>12.68</v>
      </c>
      <c r="AH10">
        <v>0</v>
      </c>
      <c r="AI10">
        <v>1</v>
      </c>
      <c r="AJ10">
        <v>17.649999999999999</v>
      </c>
      <c r="AK10">
        <v>29.03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1.07</v>
      </c>
      <c r="AU10" t="s">
        <v>3</v>
      </c>
      <c r="AV10">
        <v>0</v>
      </c>
      <c r="AW10">
        <v>2</v>
      </c>
      <c r="AX10">
        <v>65427530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ROUND(Y10*Source!I25,9)</f>
        <v>15.3438</v>
      </c>
      <c r="CY10">
        <f t="shared" si="7"/>
        <v>568.42999999999995</v>
      </c>
      <c r="CZ10">
        <f t="shared" si="8"/>
        <v>30.76</v>
      </c>
      <c r="DA10">
        <f t="shared" si="9"/>
        <v>17.649999999999999</v>
      </c>
      <c r="DB10">
        <f t="shared" si="1"/>
        <v>32.909999999999997</v>
      </c>
      <c r="DC10">
        <f t="shared" si="2"/>
        <v>13.57</v>
      </c>
      <c r="DD10" t="s">
        <v>3</v>
      </c>
      <c r="DE10" t="s">
        <v>3</v>
      </c>
      <c r="DF10">
        <f t="shared" si="3"/>
        <v>0</v>
      </c>
      <c r="DG10">
        <f>ROUND(ROUND(AF10*CX10,2)*AJ10,2)</f>
        <v>8330.4500000000007</v>
      </c>
      <c r="DH10">
        <f>ROUND(ROUND(AG10*CX10,2)*AK10,2)</f>
        <v>5648.08</v>
      </c>
      <c r="DI10">
        <f t="shared" si="6"/>
        <v>0</v>
      </c>
      <c r="DJ10">
        <f t="shared" si="10"/>
        <v>8330.4500000000007</v>
      </c>
      <c r="DK10">
        <v>0</v>
      </c>
    </row>
    <row r="11" spans="1:115" x14ac:dyDescent="0.2">
      <c r="A11">
        <f>ROW(Source!A26)</f>
        <v>26</v>
      </c>
      <c r="B11">
        <v>65425122</v>
      </c>
      <c r="C11">
        <v>65427531</v>
      </c>
      <c r="D11">
        <v>30516999</v>
      </c>
      <c r="E11">
        <v>30515945</v>
      </c>
      <c r="F11">
        <v>1</v>
      </c>
      <c r="G11">
        <v>30515945</v>
      </c>
      <c r="H11">
        <v>2</v>
      </c>
      <c r="I11" t="s">
        <v>448</v>
      </c>
      <c r="J11" t="s">
        <v>3</v>
      </c>
      <c r="K11" t="s">
        <v>449</v>
      </c>
      <c r="L11">
        <v>1344</v>
      </c>
      <c r="N11">
        <v>1008</v>
      </c>
      <c r="O11" t="s">
        <v>450</v>
      </c>
      <c r="P11" t="s">
        <v>450</v>
      </c>
      <c r="Q11">
        <v>1</v>
      </c>
      <c r="W11">
        <v>0</v>
      </c>
      <c r="X11">
        <v>-1180195794</v>
      </c>
      <c r="Y11">
        <f t="shared" si="0"/>
        <v>8.86</v>
      </c>
      <c r="AA11">
        <v>0</v>
      </c>
      <c r="AB11">
        <v>1</v>
      </c>
      <c r="AC11">
        <v>0</v>
      </c>
      <c r="AD11">
        <v>0</v>
      </c>
      <c r="AE11">
        <v>0</v>
      </c>
      <c r="AF11">
        <v>1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8.86</v>
      </c>
      <c r="AU11" t="s">
        <v>3</v>
      </c>
      <c r="AV11">
        <v>0</v>
      </c>
      <c r="AW11">
        <v>2</v>
      </c>
      <c r="AX11">
        <v>65427533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ROUND(Y11*Source!I26,9)</f>
        <v>228.76519999999999</v>
      </c>
      <c r="CY11">
        <f t="shared" si="7"/>
        <v>1</v>
      </c>
      <c r="CZ11">
        <f t="shared" si="8"/>
        <v>1</v>
      </c>
      <c r="DA11">
        <f t="shared" si="9"/>
        <v>1</v>
      </c>
      <c r="DB11">
        <f t="shared" si="1"/>
        <v>8.86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 t="shared" ref="DG11:DG22" si="11">ROUND(AF11*CX11,2)</f>
        <v>228.77</v>
      </c>
      <c r="DH11">
        <f t="shared" ref="DH11:DH22" si="12">ROUND(AG11*CX11,2)</f>
        <v>0</v>
      </c>
      <c r="DI11">
        <f t="shared" si="6"/>
        <v>0</v>
      </c>
      <c r="DJ11">
        <f t="shared" si="10"/>
        <v>228.77</v>
      </c>
      <c r="DK11">
        <v>0</v>
      </c>
    </row>
    <row r="12" spans="1:115" x14ac:dyDescent="0.2">
      <c r="A12">
        <f>ROW(Source!A27)</f>
        <v>27</v>
      </c>
      <c r="B12">
        <v>65425120</v>
      </c>
      <c r="C12">
        <v>65427531</v>
      </c>
      <c r="D12">
        <v>30516999</v>
      </c>
      <c r="E12">
        <v>30515945</v>
      </c>
      <c r="F12">
        <v>1</v>
      </c>
      <c r="G12">
        <v>30515945</v>
      </c>
      <c r="H12">
        <v>2</v>
      </c>
      <c r="I12" t="s">
        <v>448</v>
      </c>
      <c r="J12" t="s">
        <v>3</v>
      </c>
      <c r="K12" t="s">
        <v>449</v>
      </c>
      <c r="L12">
        <v>1344</v>
      </c>
      <c r="N12">
        <v>1008</v>
      </c>
      <c r="O12" t="s">
        <v>450</v>
      </c>
      <c r="P12" t="s">
        <v>450</v>
      </c>
      <c r="Q12">
        <v>1</v>
      </c>
      <c r="W12">
        <v>0</v>
      </c>
      <c r="X12">
        <v>-1180195794</v>
      </c>
      <c r="Y12">
        <f t="shared" si="0"/>
        <v>8.86</v>
      </c>
      <c r="AA12">
        <v>0</v>
      </c>
      <c r="AB12">
        <v>1.05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8.86</v>
      </c>
      <c r="AU12" t="s">
        <v>3</v>
      </c>
      <c r="AV12">
        <v>0</v>
      </c>
      <c r="AW12">
        <v>2</v>
      </c>
      <c r="AX12">
        <v>65427533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ROUND(Y12*Source!I27,9)</f>
        <v>228.76519999999999</v>
      </c>
      <c r="CY12">
        <f t="shared" si="7"/>
        <v>1.05</v>
      </c>
      <c r="CZ12">
        <f t="shared" si="8"/>
        <v>1</v>
      </c>
      <c r="DA12">
        <f t="shared" si="9"/>
        <v>1</v>
      </c>
      <c r="DB12">
        <f t="shared" si="1"/>
        <v>8.86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 t="shared" si="11"/>
        <v>228.77</v>
      </c>
      <c r="DH12">
        <f t="shared" si="12"/>
        <v>0</v>
      </c>
      <c r="DI12">
        <f t="shared" si="6"/>
        <v>0</v>
      </c>
      <c r="DJ12">
        <f t="shared" si="10"/>
        <v>228.77</v>
      </c>
      <c r="DK12">
        <v>0</v>
      </c>
    </row>
    <row r="13" spans="1:115" x14ac:dyDescent="0.2">
      <c r="A13">
        <f>ROW(Source!A28)</f>
        <v>28</v>
      </c>
      <c r="B13">
        <v>65425122</v>
      </c>
      <c r="C13">
        <v>65427534</v>
      </c>
      <c r="D13">
        <v>30516999</v>
      </c>
      <c r="E13">
        <v>30515945</v>
      </c>
      <c r="F13">
        <v>1</v>
      </c>
      <c r="G13">
        <v>30515945</v>
      </c>
      <c r="H13">
        <v>2</v>
      </c>
      <c r="I13" t="s">
        <v>448</v>
      </c>
      <c r="J13" t="s">
        <v>3</v>
      </c>
      <c r="K13" t="s">
        <v>449</v>
      </c>
      <c r="L13">
        <v>1344</v>
      </c>
      <c r="N13">
        <v>1008</v>
      </c>
      <c r="O13" t="s">
        <v>450</v>
      </c>
      <c r="P13" t="s">
        <v>450</v>
      </c>
      <c r="Q13">
        <v>1</v>
      </c>
      <c r="W13">
        <v>0</v>
      </c>
      <c r="X13">
        <v>-1180195794</v>
      </c>
      <c r="Y13">
        <f t="shared" si="0"/>
        <v>44.81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1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44.81</v>
      </c>
      <c r="AU13" t="s">
        <v>3</v>
      </c>
      <c r="AV13">
        <v>0</v>
      </c>
      <c r="AW13">
        <v>2</v>
      </c>
      <c r="AX13">
        <v>65427536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ROUND(Y13*Source!I28,9)</f>
        <v>1156.9942000000001</v>
      </c>
      <c r="CY13">
        <f t="shared" si="7"/>
        <v>1</v>
      </c>
      <c r="CZ13">
        <f t="shared" si="8"/>
        <v>1</v>
      </c>
      <c r="DA13">
        <f t="shared" si="9"/>
        <v>1</v>
      </c>
      <c r="DB13">
        <f t="shared" si="1"/>
        <v>44.81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 t="shared" si="11"/>
        <v>1156.99</v>
      </c>
      <c r="DH13">
        <f t="shared" si="12"/>
        <v>0</v>
      </c>
      <c r="DI13">
        <f t="shared" si="6"/>
        <v>0</v>
      </c>
      <c r="DJ13">
        <f t="shared" si="10"/>
        <v>1156.99</v>
      </c>
      <c r="DK13">
        <v>0</v>
      </c>
    </row>
    <row r="14" spans="1:115" x14ac:dyDescent="0.2">
      <c r="A14">
        <f>ROW(Source!A29)</f>
        <v>29</v>
      </c>
      <c r="B14">
        <v>65425120</v>
      </c>
      <c r="C14">
        <v>65427534</v>
      </c>
      <c r="D14">
        <v>30516999</v>
      </c>
      <c r="E14">
        <v>30515945</v>
      </c>
      <c r="F14">
        <v>1</v>
      </c>
      <c r="G14">
        <v>30515945</v>
      </c>
      <c r="H14">
        <v>2</v>
      </c>
      <c r="I14" t="s">
        <v>448</v>
      </c>
      <c r="J14" t="s">
        <v>3</v>
      </c>
      <c r="K14" t="s">
        <v>449</v>
      </c>
      <c r="L14">
        <v>1344</v>
      </c>
      <c r="N14">
        <v>1008</v>
      </c>
      <c r="O14" t="s">
        <v>450</v>
      </c>
      <c r="P14" t="s">
        <v>450</v>
      </c>
      <c r="Q14">
        <v>1</v>
      </c>
      <c r="W14">
        <v>0</v>
      </c>
      <c r="X14">
        <v>-1180195794</v>
      </c>
      <c r="Y14">
        <f t="shared" si="0"/>
        <v>44.81</v>
      </c>
      <c r="AA14">
        <v>0</v>
      </c>
      <c r="AB14">
        <v>1</v>
      </c>
      <c r="AC14">
        <v>0</v>
      </c>
      <c r="AD14">
        <v>0</v>
      </c>
      <c r="AE14">
        <v>0</v>
      </c>
      <c r="AF14">
        <v>1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44.81</v>
      </c>
      <c r="AU14" t="s">
        <v>3</v>
      </c>
      <c r="AV14">
        <v>0</v>
      </c>
      <c r="AW14">
        <v>2</v>
      </c>
      <c r="AX14">
        <v>65427536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ROUND(Y14*Source!I29,9)</f>
        <v>1156.9942000000001</v>
      </c>
      <c r="CY14">
        <f t="shared" si="7"/>
        <v>1</v>
      </c>
      <c r="CZ14">
        <f t="shared" si="8"/>
        <v>1</v>
      </c>
      <c r="DA14">
        <f t="shared" si="9"/>
        <v>1</v>
      </c>
      <c r="DB14">
        <f t="shared" si="1"/>
        <v>44.81</v>
      </c>
      <c r="DC14">
        <f t="shared" si="2"/>
        <v>0</v>
      </c>
      <c r="DD14" t="s">
        <v>3</v>
      </c>
      <c r="DE14" t="s">
        <v>3</v>
      </c>
      <c r="DF14">
        <f t="shared" si="3"/>
        <v>0</v>
      </c>
      <c r="DG14">
        <f t="shared" si="11"/>
        <v>1156.99</v>
      </c>
      <c r="DH14">
        <f t="shared" si="12"/>
        <v>0</v>
      </c>
      <c r="DI14">
        <f t="shared" si="6"/>
        <v>0</v>
      </c>
      <c r="DJ14">
        <f t="shared" si="10"/>
        <v>1156.99</v>
      </c>
      <c r="DK14">
        <v>0</v>
      </c>
    </row>
    <row r="15" spans="1:115" x14ac:dyDescent="0.2">
      <c r="A15">
        <f>ROW(Source!A30)</f>
        <v>30</v>
      </c>
      <c r="B15">
        <v>65425122</v>
      </c>
      <c r="C15">
        <v>65427537</v>
      </c>
      <c r="D15">
        <v>30516999</v>
      </c>
      <c r="E15">
        <v>30515945</v>
      </c>
      <c r="F15">
        <v>1</v>
      </c>
      <c r="G15">
        <v>30515945</v>
      </c>
      <c r="H15">
        <v>2</v>
      </c>
      <c r="I15" t="s">
        <v>448</v>
      </c>
      <c r="J15" t="s">
        <v>3</v>
      </c>
      <c r="K15" t="s">
        <v>449</v>
      </c>
      <c r="L15">
        <v>1344</v>
      </c>
      <c r="N15">
        <v>1008</v>
      </c>
      <c r="O15" t="s">
        <v>450</v>
      </c>
      <c r="P15" t="s">
        <v>450</v>
      </c>
      <c r="Q15">
        <v>1</v>
      </c>
      <c r="W15">
        <v>0</v>
      </c>
      <c r="X15">
        <v>-1180195794</v>
      </c>
      <c r="Y15">
        <f t="shared" si="0"/>
        <v>165.64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165.64</v>
      </c>
      <c r="AU15" t="s">
        <v>3</v>
      </c>
      <c r="AV15">
        <v>0</v>
      </c>
      <c r="AW15">
        <v>2</v>
      </c>
      <c r="AX15">
        <v>65427539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ROUND(Y15*Source!I30,9)</f>
        <v>4276.8248000000003</v>
      </c>
      <c r="CY15">
        <f t="shared" si="7"/>
        <v>1</v>
      </c>
      <c r="CZ15">
        <f t="shared" si="8"/>
        <v>1</v>
      </c>
      <c r="DA15">
        <f t="shared" si="9"/>
        <v>1</v>
      </c>
      <c r="DB15">
        <f t="shared" si="1"/>
        <v>165.64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 t="shared" si="11"/>
        <v>4276.82</v>
      </c>
      <c r="DH15">
        <f t="shared" si="12"/>
        <v>0</v>
      </c>
      <c r="DI15">
        <f t="shared" si="6"/>
        <v>0</v>
      </c>
      <c r="DJ15">
        <f t="shared" si="10"/>
        <v>4276.82</v>
      </c>
      <c r="DK15">
        <v>0</v>
      </c>
    </row>
    <row r="16" spans="1:115" x14ac:dyDescent="0.2">
      <c r="A16">
        <f>ROW(Source!A31)</f>
        <v>31</v>
      </c>
      <c r="B16">
        <v>65425120</v>
      </c>
      <c r="C16">
        <v>65427537</v>
      </c>
      <c r="D16">
        <v>30516999</v>
      </c>
      <c r="E16">
        <v>30515945</v>
      </c>
      <c r="F16">
        <v>1</v>
      </c>
      <c r="G16">
        <v>30515945</v>
      </c>
      <c r="H16">
        <v>2</v>
      </c>
      <c r="I16" t="s">
        <v>448</v>
      </c>
      <c r="J16" t="s">
        <v>3</v>
      </c>
      <c r="K16" t="s">
        <v>449</v>
      </c>
      <c r="L16">
        <v>1344</v>
      </c>
      <c r="N16">
        <v>1008</v>
      </c>
      <c r="O16" t="s">
        <v>450</v>
      </c>
      <c r="P16" t="s">
        <v>450</v>
      </c>
      <c r="Q16">
        <v>1</v>
      </c>
      <c r="W16">
        <v>0</v>
      </c>
      <c r="X16">
        <v>-1180195794</v>
      </c>
      <c r="Y16">
        <f t="shared" si="0"/>
        <v>165.64</v>
      </c>
      <c r="AA16">
        <v>0</v>
      </c>
      <c r="AB16">
        <v>1</v>
      </c>
      <c r="AC16">
        <v>0</v>
      </c>
      <c r="AD16">
        <v>0</v>
      </c>
      <c r="AE16">
        <v>0</v>
      </c>
      <c r="AF16">
        <v>1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165.64</v>
      </c>
      <c r="AU16" t="s">
        <v>3</v>
      </c>
      <c r="AV16">
        <v>0</v>
      </c>
      <c r="AW16">
        <v>2</v>
      </c>
      <c r="AX16">
        <v>65427539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ROUND(Y16*Source!I31,9)</f>
        <v>4276.8248000000003</v>
      </c>
      <c r="CY16">
        <f t="shared" si="7"/>
        <v>1</v>
      </c>
      <c r="CZ16">
        <f t="shared" si="8"/>
        <v>1</v>
      </c>
      <c r="DA16">
        <f t="shared" si="9"/>
        <v>1</v>
      </c>
      <c r="DB16">
        <f t="shared" si="1"/>
        <v>165.64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 t="shared" si="11"/>
        <v>4276.82</v>
      </c>
      <c r="DH16">
        <f t="shared" si="12"/>
        <v>0</v>
      </c>
      <c r="DI16">
        <f t="shared" si="6"/>
        <v>0</v>
      </c>
      <c r="DJ16">
        <f t="shared" si="10"/>
        <v>4276.82</v>
      </c>
      <c r="DK16">
        <v>0</v>
      </c>
    </row>
    <row r="17" spans="1:115" x14ac:dyDescent="0.2">
      <c r="A17">
        <f>ROW(Source!A32)</f>
        <v>32</v>
      </c>
      <c r="B17">
        <v>65425122</v>
      </c>
      <c r="C17">
        <v>65425210</v>
      </c>
      <c r="D17">
        <v>30515951</v>
      </c>
      <c r="E17">
        <v>30515945</v>
      </c>
      <c r="F17">
        <v>1</v>
      </c>
      <c r="G17">
        <v>30515945</v>
      </c>
      <c r="H17">
        <v>1</v>
      </c>
      <c r="I17" t="s">
        <v>432</v>
      </c>
      <c r="J17" t="s">
        <v>3</v>
      </c>
      <c r="K17" t="s">
        <v>433</v>
      </c>
      <c r="L17">
        <v>1191</v>
      </c>
      <c r="N17">
        <v>1013</v>
      </c>
      <c r="O17" t="s">
        <v>434</v>
      </c>
      <c r="P17" t="s">
        <v>434</v>
      </c>
      <c r="Q17">
        <v>1</v>
      </c>
      <c r="W17">
        <v>0</v>
      </c>
      <c r="X17">
        <v>476480486</v>
      </c>
      <c r="Y17">
        <f t="shared" si="0"/>
        <v>155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155</v>
      </c>
      <c r="AU17" t="s">
        <v>3</v>
      </c>
      <c r="AV17">
        <v>1</v>
      </c>
      <c r="AW17">
        <v>2</v>
      </c>
      <c r="AX17">
        <v>65425216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ROUND(Y17*Source!I32,9)</f>
        <v>11.184799999999999</v>
      </c>
      <c r="CY17">
        <f>AD17</f>
        <v>0</v>
      </c>
      <c r="CZ17">
        <f>AH17</f>
        <v>0</v>
      </c>
      <c r="DA17">
        <f>AL17</f>
        <v>1</v>
      </c>
      <c r="DB17">
        <f t="shared" si="1"/>
        <v>0</v>
      </c>
      <c r="DC17">
        <f t="shared" si="2"/>
        <v>0</v>
      </c>
      <c r="DD17" t="s">
        <v>3</v>
      </c>
      <c r="DE17" t="s">
        <v>3</v>
      </c>
      <c r="DF17">
        <f t="shared" si="3"/>
        <v>0</v>
      </c>
      <c r="DG17">
        <f t="shared" si="11"/>
        <v>0</v>
      </c>
      <c r="DH17">
        <f t="shared" si="12"/>
        <v>0</v>
      </c>
      <c r="DI17">
        <f t="shared" si="6"/>
        <v>0</v>
      </c>
      <c r="DJ17">
        <f>DI17</f>
        <v>0</v>
      </c>
      <c r="DK17">
        <v>0</v>
      </c>
    </row>
    <row r="18" spans="1:115" x14ac:dyDescent="0.2">
      <c r="A18">
        <f>ROW(Source!A32)</f>
        <v>32</v>
      </c>
      <c r="B18">
        <v>65425122</v>
      </c>
      <c r="C18">
        <v>65425210</v>
      </c>
      <c r="D18">
        <v>30595689</v>
      </c>
      <c r="E18">
        <v>1</v>
      </c>
      <c r="F18">
        <v>1</v>
      </c>
      <c r="G18">
        <v>30515945</v>
      </c>
      <c r="H18">
        <v>2</v>
      </c>
      <c r="I18" t="s">
        <v>435</v>
      </c>
      <c r="J18" t="s">
        <v>436</v>
      </c>
      <c r="K18" t="s">
        <v>437</v>
      </c>
      <c r="L18">
        <v>1368</v>
      </c>
      <c r="N18">
        <v>1011</v>
      </c>
      <c r="O18" t="s">
        <v>438</v>
      </c>
      <c r="P18" t="s">
        <v>438</v>
      </c>
      <c r="Q18">
        <v>1</v>
      </c>
      <c r="W18">
        <v>0</v>
      </c>
      <c r="X18">
        <v>-911191566</v>
      </c>
      <c r="Y18">
        <f t="shared" si="0"/>
        <v>37.5</v>
      </c>
      <c r="AA18">
        <v>0</v>
      </c>
      <c r="AB18">
        <v>39.51</v>
      </c>
      <c r="AC18">
        <v>12.69</v>
      </c>
      <c r="AD18">
        <v>0</v>
      </c>
      <c r="AE18">
        <v>0</v>
      </c>
      <c r="AF18">
        <v>39.51</v>
      </c>
      <c r="AG18">
        <v>12.69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37.5</v>
      </c>
      <c r="AU18" t="s">
        <v>3</v>
      </c>
      <c r="AV18">
        <v>0</v>
      </c>
      <c r="AW18">
        <v>2</v>
      </c>
      <c r="AX18">
        <v>65425217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ROUND(Y18*Source!I32,9)</f>
        <v>2.706</v>
      </c>
      <c r="CY18">
        <f>AB18</f>
        <v>39.51</v>
      </c>
      <c r="CZ18">
        <f>AF18</f>
        <v>39.51</v>
      </c>
      <c r="DA18">
        <f>AJ18</f>
        <v>1</v>
      </c>
      <c r="DB18">
        <f t="shared" si="1"/>
        <v>1481.63</v>
      </c>
      <c r="DC18">
        <f t="shared" si="2"/>
        <v>475.88</v>
      </c>
      <c r="DD18" t="s">
        <v>3</v>
      </c>
      <c r="DE18" t="s">
        <v>3</v>
      </c>
      <c r="DF18">
        <f t="shared" si="3"/>
        <v>0</v>
      </c>
      <c r="DG18">
        <f t="shared" si="11"/>
        <v>106.91</v>
      </c>
      <c r="DH18">
        <f t="shared" si="12"/>
        <v>34.340000000000003</v>
      </c>
      <c r="DI18">
        <f t="shared" si="6"/>
        <v>0</v>
      </c>
      <c r="DJ18">
        <f>DG18</f>
        <v>106.91</v>
      </c>
      <c r="DK18">
        <v>0</v>
      </c>
    </row>
    <row r="19" spans="1:115" x14ac:dyDescent="0.2">
      <c r="A19">
        <f>ROW(Source!A32)</f>
        <v>32</v>
      </c>
      <c r="B19">
        <v>65425122</v>
      </c>
      <c r="C19">
        <v>65425210</v>
      </c>
      <c r="D19">
        <v>30596152</v>
      </c>
      <c r="E19">
        <v>1</v>
      </c>
      <c r="F19">
        <v>1</v>
      </c>
      <c r="G19">
        <v>30515945</v>
      </c>
      <c r="H19">
        <v>2</v>
      </c>
      <c r="I19" t="s">
        <v>442</v>
      </c>
      <c r="J19" t="s">
        <v>443</v>
      </c>
      <c r="K19" t="s">
        <v>444</v>
      </c>
      <c r="L19">
        <v>1368</v>
      </c>
      <c r="N19">
        <v>1011</v>
      </c>
      <c r="O19" t="s">
        <v>438</v>
      </c>
      <c r="P19" t="s">
        <v>438</v>
      </c>
      <c r="Q19">
        <v>1</v>
      </c>
      <c r="W19">
        <v>0</v>
      </c>
      <c r="X19">
        <v>-239073944</v>
      </c>
      <c r="Y19">
        <f t="shared" si="0"/>
        <v>75</v>
      </c>
      <c r="AA19">
        <v>0</v>
      </c>
      <c r="AB19">
        <v>0.77</v>
      </c>
      <c r="AC19">
        <v>0</v>
      </c>
      <c r="AD19">
        <v>0</v>
      </c>
      <c r="AE19">
        <v>0</v>
      </c>
      <c r="AF19">
        <v>0.77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75</v>
      </c>
      <c r="AU19" t="s">
        <v>3</v>
      </c>
      <c r="AV19">
        <v>0</v>
      </c>
      <c r="AW19">
        <v>2</v>
      </c>
      <c r="AX19">
        <v>65425218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ROUND(Y19*Source!I32,9)</f>
        <v>5.4119999999999999</v>
      </c>
      <c r="CY19">
        <f>AB19</f>
        <v>0.77</v>
      </c>
      <c r="CZ19">
        <f>AF19</f>
        <v>0.77</v>
      </c>
      <c r="DA19">
        <f>AJ19</f>
        <v>1</v>
      </c>
      <c r="DB19">
        <f t="shared" si="1"/>
        <v>57.75</v>
      </c>
      <c r="DC19">
        <f t="shared" si="2"/>
        <v>0</v>
      </c>
      <c r="DD19" t="s">
        <v>3</v>
      </c>
      <c r="DE19" t="s">
        <v>3</v>
      </c>
      <c r="DF19">
        <f t="shared" si="3"/>
        <v>0</v>
      </c>
      <c r="DG19">
        <f t="shared" si="11"/>
        <v>4.17</v>
      </c>
      <c r="DH19">
        <f t="shared" si="12"/>
        <v>0</v>
      </c>
      <c r="DI19">
        <f t="shared" si="6"/>
        <v>0</v>
      </c>
      <c r="DJ19">
        <f>DG19</f>
        <v>4.17</v>
      </c>
      <c r="DK19">
        <v>0</v>
      </c>
    </row>
    <row r="20" spans="1:115" x14ac:dyDescent="0.2">
      <c r="A20">
        <f>ROW(Source!A32)</f>
        <v>32</v>
      </c>
      <c r="B20">
        <v>65425122</v>
      </c>
      <c r="C20">
        <v>65425210</v>
      </c>
      <c r="D20">
        <v>30595528</v>
      </c>
      <c r="E20">
        <v>1</v>
      </c>
      <c r="F20">
        <v>1</v>
      </c>
      <c r="G20">
        <v>30515945</v>
      </c>
      <c r="H20">
        <v>2</v>
      </c>
      <c r="I20" t="s">
        <v>451</v>
      </c>
      <c r="J20" t="s">
        <v>452</v>
      </c>
      <c r="K20" t="s">
        <v>453</v>
      </c>
      <c r="L20">
        <v>1368</v>
      </c>
      <c r="N20">
        <v>1011</v>
      </c>
      <c r="O20" t="s">
        <v>438</v>
      </c>
      <c r="P20" t="s">
        <v>438</v>
      </c>
      <c r="Q20">
        <v>1</v>
      </c>
      <c r="W20">
        <v>0</v>
      </c>
      <c r="X20">
        <v>-1114102299</v>
      </c>
      <c r="Y20">
        <f t="shared" si="0"/>
        <v>1.55</v>
      </c>
      <c r="AA20">
        <v>0</v>
      </c>
      <c r="AB20">
        <v>171.83</v>
      </c>
      <c r="AC20">
        <v>19.350000000000001</v>
      </c>
      <c r="AD20">
        <v>0</v>
      </c>
      <c r="AE20">
        <v>0</v>
      </c>
      <c r="AF20">
        <v>171.83</v>
      </c>
      <c r="AG20">
        <v>19.350000000000001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1.55</v>
      </c>
      <c r="AU20" t="s">
        <v>3</v>
      </c>
      <c r="AV20">
        <v>0</v>
      </c>
      <c r="AW20">
        <v>2</v>
      </c>
      <c r="AX20">
        <v>65425219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ROUND(Y20*Source!I32,9)</f>
        <v>0.111848</v>
      </c>
      <c r="CY20">
        <f>AB20</f>
        <v>171.83</v>
      </c>
      <c r="CZ20">
        <f>AF20</f>
        <v>171.83</v>
      </c>
      <c r="DA20">
        <f>AJ20</f>
        <v>1</v>
      </c>
      <c r="DB20">
        <f t="shared" si="1"/>
        <v>266.33999999999997</v>
      </c>
      <c r="DC20">
        <f t="shared" si="2"/>
        <v>29.99</v>
      </c>
      <c r="DD20" t="s">
        <v>3</v>
      </c>
      <c r="DE20" t="s">
        <v>3</v>
      </c>
      <c r="DF20">
        <f t="shared" si="3"/>
        <v>0</v>
      </c>
      <c r="DG20">
        <f t="shared" si="11"/>
        <v>19.22</v>
      </c>
      <c r="DH20">
        <f t="shared" si="12"/>
        <v>2.16</v>
      </c>
      <c r="DI20">
        <f t="shared" si="6"/>
        <v>0</v>
      </c>
      <c r="DJ20">
        <f>DG20</f>
        <v>19.22</v>
      </c>
      <c r="DK20">
        <v>0</v>
      </c>
    </row>
    <row r="21" spans="1:115" x14ac:dyDescent="0.2">
      <c r="A21">
        <f>ROW(Source!A32)</f>
        <v>32</v>
      </c>
      <c r="B21">
        <v>65425122</v>
      </c>
      <c r="C21">
        <v>65425210</v>
      </c>
      <c r="D21">
        <v>30516999</v>
      </c>
      <c r="E21">
        <v>30515945</v>
      </c>
      <c r="F21">
        <v>1</v>
      </c>
      <c r="G21">
        <v>30515945</v>
      </c>
      <c r="H21">
        <v>2</v>
      </c>
      <c r="I21" t="s">
        <v>448</v>
      </c>
      <c r="J21" t="s">
        <v>3</v>
      </c>
      <c r="K21" t="s">
        <v>449</v>
      </c>
      <c r="L21">
        <v>1344</v>
      </c>
      <c r="N21">
        <v>1008</v>
      </c>
      <c r="O21" t="s">
        <v>450</v>
      </c>
      <c r="P21" t="s">
        <v>450</v>
      </c>
      <c r="Q21">
        <v>1</v>
      </c>
      <c r="W21">
        <v>0</v>
      </c>
      <c r="X21">
        <v>-1180195794</v>
      </c>
      <c r="Y21">
        <f t="shared" si="0"/>
        <v>3.72</v>
      </c>
      <c r="AA21">
        <v>0</v>
      </c>
      <c r="AB21">
        <v>1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3.72</v>
      </c>
      <c r="AU21" t="s">
        <v>3</v>
      </c>
      <c r="AV21">
        <v>0</v>
      </c>
      <c r="AW21">
        <v>2</v>
      </c>
      <c r="AX21">
        <v>65425220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ROUND(Y21*Source!I32,9)</f>
        <v>0.26843519999999998</v>
      </c>
      <c r="CY21">
        <f>AB21</f>
        <v>1</v>
      </c>
      <c r="CZ21">
        <f>AF21</f>
        <v>1</v>
      </c>
      <c r="DA21">
        <f>AJ21</f>
        <v>1</v>
      </c>
      <c r="DB21">
        <f t="shared" si="1"/>
        <v>3.72</v>
      </c>
      <c r="DC21">
        <f t="shared" si="2"/>
        <v>0</v>
      </c>
      <c r="DD21" t="s">
        <v>3</v>
      </c>
      <c r="DE21" t="s">
        <v>3</v>
      </c>
      <c r="DF21">
        <f t="shared" si="3"/>
        <v>0</v>
      </c>
      <c r="DG21">
        <f t="shared" si="11"/>
        <v>0.27</v>
      </c>
      <c r="DH21">
        <f t="shared" si="12"/>
        <v>0</v>
      </c>
      <c r="DI21">
        <f t="shared" si="6"/>
        <v>0</v>
      </c>
      <c r="DJ21">
        <f>DG21</f>
        <v>0.27</v>
      </c>
      <c r="DK21">
        <v>0</v>
      </c>
    </row>
    <row r="22" spans="1:115" x14ac:dyDescent="0.2">
      <c r="A22">
        <f>ROW(Source!A33)</f>
        <v>33</v>
      </c>
      <c r="B22">
        <v>65425120</v>
      </c>
      <c r="C22">
        <v>65425210</v>
      </c>
      <c r="D22">
        <v>30515951</v>
      </c>
      <c r="E22">
        <v>30515945</v>
      </c>
      <c r="F22">
        <v>1</v>
      </c>
      <c r="G22">
        <v>30515945</v>
      </c>
      <c r="H22">
        <v>1</v>
      </c>
      <c r="I22" t="s">
        <v>432</v>
      </c>
      <c r="J22" t="s">
        <v>3</v>
      </c>
      <c r="K22" t="s">
        <v>433</v>
      </c>
      <c r="L22">
        <v>1191</v>
      </c>
      <c r="N22">
        <v>1013</v>
      </c>
      <c r="O22" t="s">
        <v>434</v>
      </c>
      <c r="P22" t="s">
        <v>434</v>
      </c>
      <c r="Q22">
        <v>1</v>
      </c>
      <c r="W22">
        <v>0</v>
      </c>
      <c r="X22">
        <v>476480486</v>
      </c>
      <c r="Y22">
        <f t="shared" si="0"/>
        <v>155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155</v>
      </c>
      <c r="AU22" t="s">
        <v>3</v>
      </c>
      <c r="AV22">
        <v>1</v>
      </c>
      <c r="AW22">
        <v>2</v>
      </c>
      <c r="AX22">
        <v>65425216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ROUND(Y22*Source!I33,9)</f>
        <v>11.184799999999999</v>
      </c>
      <c r="CY22">
        <f>AD22</f>
        <v>0</v>
      </c>
      <c r="CZ22">
        <f>AH22</f>
        <v>0</v>
      </c>
      <c r="DA22">
        <f>AL22</f>
        <v>1</v>
      </c>
      <c r="DB22">
        <f t="shared" si="1"/>
        <v>0</v>
      </c>
      <c r="DC22">
        <f t="shared" si="2"/>
        <v>0</v>
      </c>
      <c r="DD22" t="s">
        <v>3</v>
      </c>
      <c r="DE22" t="s">
        <v>3</v>
      </c>
      <c r="DF22">
        <f t="shared" si="3"/>
        <v>0</v>
      </c>
      <c r="DG22">
        <f t="shared" si="11"/>
        <v>0</v>
      </c>
      <c r="DH22">
        <f t="shared" si="12"/>
        <v>0</v>
      </c>
      <c r="DI22">
        <f t="shared" si="6"/>
        <v>0</v>
      </c>
      <c r="DJ22">
        <f>DI22</f>
        <v>0</v>
      </c>
      <c r="DK22">
        <v>0</v>
      </c>
    </row>
    <row r="23" spans="1:115" x14ac:dyDescent="0.2">
      <c r="A23">
        <f>ROW(Source!A33)</f>
        <v>33</v>
      </c>
      <c r="B23">
        <v>65425120</v>
      </c>
      <c r="C23">
        <v>65425210</v>
      </c>
      <c r="D23">
        <v>30595689</v>
      </c>
      <c r="E23">
        <v>1</v>
      </c>
      <c r="F23">
        <v>1</v>
      </c>
      <c r="G23">
        <v>30515945</v>
      </c>
      <c r="H23">
        <v>2</v>
      </c>
      <c r="I23" t="s">
        <v>435</v>
      </c>
      <c r="J23" t="s">
        <v>436</v>
      </c>
      <c r="K23" t="s">
        <v>437</v>
      </c>
      <c r="L23">
        <v>1368</v>
      </c>
      <c r="N23">
        <v>1011</v>
      </c>
      <c r="O23" t="s">
        <v>438</v>
      </c>
      <c r="P23" t="s">
        <v>438</v>
      </c>
      <c r="Q23">
        <v>1</v>
      </c>
      <c r="W23">
        <v>0</v>
      </c>
      <c r="X23">
        <v>-911191566</v>
      </c>
      <c r="Y23">
        <f t="shared" si="0"/>
        <v>37.5</v>
      </c>
      <c r="AA23">
        <v>0</v>
      </c>
      <c r="AB23">
        <v>638.29</v>
      </c>
      <c r="AC23">
        <v>385.71</v>
      </c>
      <c r="AD23">
        <v>0</v>
      </c>
      <c r="AE23">
        <v>0</v>
      </c>
      <c r="AF23">
        <v>39.51</v>
      </c>
      <c r="AG23">
        <v>12.69</v>
      </c>
      <c r="AH23">
        <v>0</v>
      </c>
      <c r="AI23">
        <v>1</v>
      </c>
      <c r="AJ23">
        <v>15.43</v>
      </c>
      <c r="AK23">
        <v>29.03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37.5</v>
      </c>
      <c r="AU23" t="s">
        <v>3</v>
      </c>
      <c r="AV23">
        <v>0</v>
      </c>
      <c r="AW23">
        <v>2</v>
      </c>
      <c r="AX23">
        <v>65425217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ROUND(Y23*Source!I33,9)</f>
        <v>2.706</v>
      </c>
      <c r="CY23">
        <f t="shared" ref="CY23:CY32" si="13">AB23</f>
        <v>638.29</v>
      </c>
      <c r="CZ23">
        <f t="shared" ref="CZ23:CZ32" si="14">AF23</f>
        <v>39.51</v>
      </c>
      <c r="DA23">
        <f t="shared" ref="DA23:DA32" si="15">AJ23</f>
        <v>15.43</v>
      </c>
      <c r="DB23">
        <f t="shared" si="1"/>
        <v>1481.63</v>
      </c>
      <c r="DC23">
        <f t="shared" si="2"/>
        <v>475.88</v>
      </c>
      <c r="DD23" t="s">
        <v>3</v>
      </c>
      <c r="DE23" t="s">
        <v>3</v>
      </c>
      <c r="DF23">
        <f t="shared" si="3"/>
        <v>0</v>
      </c>
      <c r="DG23">
        <f>ROUND(ROUND(AF23*CX23,2)*AJ23,2)</f>
        <v>1649.62</v>
      </c>
      <c r="DH23">
        <f>ROUND(ROUND(AG23*CX23,2)*AK23,2)</f>
        <v>996.89</v>
      </c>
      <c r="DI23">
        <f t="shared" si="6"/>
        <v>0</v>
      </c>
      <c r="DJ23">
        <f t="shared" ref="DJ23:DJ32" si="16">DG23</f>
        <v>1649.62</v>
      </c>
      <c r="DK23">
        <v>0</v>
      </c>
    </row>
    <row r="24" spans="1:115" x14ac:dyDescent="0.2">
      <c r="A24">
        <f>ROW(Source!A33)</f>
        <v>33</v>
      </c>
      <c r="B24">
        <v>65425120</v>
      </c>
      <c r="C24">
        <v>65425210</v>
      </c>
      <c r="D24">
        <v>30596152</v>
      </c>
      <c r="E24">
        <v>1</v>
      </c>
      <c r="F24">
        <v>1</v>
      </c>
      <c r="G24">
        <v>30515945</v>
      </c>
      <c r="H24">
        <v>2</v>
      </c>
      <c r="I24" t="s">
        <v>442</v>
      </c>
      <c r="J24" t="s">
        <v>443</v>
      </c>
      <c r="K24" t="s">
        <v>444</v>
      </c>
      <c r="L24">
        <v>1368</v>
      </c>
      <c r="N24">
        <v>1011</v>
      </c>
      <c r="O24" t="s">
        <v>438</v>
      </c>
      <c r="P24" t="s">
        <v>438</v>
      </c>
      <c r="Q24">
        <v>1</v>
      </c>
      <c r="W24">
        <v>0</v>
      </c>
      <c r="X24">
        <v>-239073944</v>
      </c>
      <c r="Y24">
        <f t="shared" si="0"/>
        <v>75</v>
      </c>
      <c r="AA24">
        <v>0</v>
      </c>
      <c r="AB24">
        <v>5.05</v>
      </c>
      <c r="AC24">
        <v>0</v>
      </c>
      <c r="AD24">
        <v>0</v>
      </c>
      <c r="AE24">
        <v>0</v>
      </c>
      <c r="AF24">
        <v>0.77</v>
      </c>
      <c r="AG24">
        <v>0</v>
      </c>
      <c r="AH24">
        <v>0</v>
      </c>
      <c r="AI24">
        <v>1</v>
      </c>
      <c r="AJ24">
        <v>6.27</v>
      </c>
      <c r="AK24">
        <v>29.03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75</v>
      </c>
      <c r="AU24" t="s">
        <v>3</v>
      </c>
      <c r="AV24">
        <v>0</v>
      </c>
      <c r="AW24">
        <v>2</v>
      </c>
      <c r="AX24">
        <v>65425218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ROUND(Y24*Source!I33,9)</f>
        <v>5.4119999999999999</v>
      </c>
      <c r="CY24">
        <f t="shared" si="13"/>
        <v>5.05</v>
      </c>
      <c r="CZ24">
        <f t="shared" si="14"/>
        <v>0.77</v>
      </c>
      <c r="DA24">
        <f t="shared" si="15"/>
        <v>6.27</v>
      </c>
      <c r="DB24">
        <f t="shared" si="1"/>
        <v>57.75</v>
      </c>
      <c r="DC24">
        <f t="shared" si="2"/>
        <v>0</v>
      </c>
      <c r="DD24" t="s">
        <v>3</v>
      </c>
      <c r="DE24" t="s">
        <v>3</v>
      </c>
      <c r="DF24">
        <f t="shared" si="3"/>
        <v>0</v>
      </c>
      <c r="DG24">
        <f>ROUND(ROUND(AF24*CX24,2)*AJ24,2)</f>
        <v>26.15</v>
      </c>
      <c r="DH24">
        <f>ROUND(ROUND(AG24*CX24,2)*AK24,2)</f>
        <v>0</v>
      </c>
      <c r="DI24">
        <f t="shared" si="6"/>
        <v>0</v>
      </c>
      <c r="DJ24">
        <f t="shared" si="16"/>
        <v>26.15</v>
      </c>
      <c r="DK24">
        <v>0</v>
      </c>
    </row>
    <row r="25" spans="1:115" x14ac:dyDescent="0.2">
      <c r="A25">
        <f>ROW(Source!A33)</f>
        <v>33</v>
      </c>
      <c r="B25">
        <v>65425120</v>
      </c>
      <c r="C25">
        <v>65425210</v>
      </c>
      <c r="D25">
        <v>30595528</v>
      </c>
      <c r="E25">
        <v>1</v>
      </c>
      <c r="F25">
        <v>1</v>
      </c>
      <c r="G25">
        <v>30515945</v>
      </c>
      <c r="H25">
        <v>2</v>
      </c>
      <c r="I25" t="s">
        <v>451</v>
      </c>
      <c r="J25" t="s">
        <v>452</v>
      </c>
      <c r="K25" t="s">
        <v>453</v>
      </c>
      <c r="L25">
        <v>1368</v>
      </c>
      <c r="N25">
        <v>1011</v>
      </c>
      <c r="O25" t="s">
        <v>438</v>
      </c>
      <c r="P25" t="s">
        <v>438</v>
      </c>
      <c r="Q25">
        <v>1</v>
      </c>
      <c r="W25">
        <v>0</v>
      </c>
      <c r="X25">
        <v>-1114102299</v>
      </c>
      <c r="Y25">
        <f t="shared" si="0"/>
        <v>1.55</v>
      </c>
      <c r="AA25">
        <v>0</v>
      </c>
      <c r="AB25">
        <v>1889.01</v>
      </c>
      <c r="AC25">
        <v>588.13</v>
      </c>
      <c r="AD25">
        <v>0</v>
      </c>
      <c r="AE25">
        <v>0</v>
      </c>
      <c r="AF25">
        <v>171.83</v>
      </c>
      <c r="AG25">
        <v>19.350000000000001</v>
      </c>
      <c r="AH25">
        <v>0</v>
      </c>
      <c r="AI25">
        <v>1</v>
      </c>
      <c r="AJ25">
        <v>10.5</v>
      </c>
      <c r="AK25">
        <v>29.03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1.55</v>
      </c>
      <c r="AU25" t="s">
        <v>3</v>
      </c>
      <c r="AV25">
        <v>0</v>
      </c>
      <c r="AW25">
        <v>2</v>
      </c>
      <c r="AX25">
        <v>65425219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ROUND(Y25*Source!I33,9)</f>
        <v>0.111848</v>
      </c>
      <c r="CY25">
        <f t="shared" si="13"/>
        <v>1889.01</v>
      </c>
      <c r="CZ25">
        <f t="shared" si="14"/>
        <v>171.83</v>
      </c>
      <c r="DA25">
        <f t="shared" si="15"/>
        <v>10.5</v>
      </c>
      <c r="DB25">
        <f t="shared" si="1"/>
        <v>266.33999999999997</v>
      </c>
      <c r="DC25">
        <f t="shared" si="2"/>
        <v>29.99</v>
      </c>
      <c r="DD25" t="s">
        <v>3</v>
      </c>
      <c r="DE25" t="s">
        <v>3</v>
      </c>
      <c r="DF25">
        <f t="shared" si="3"/>
        <v>0</v>
      </c>
      <c r="DG25">
        <f>ROUND(ROUND(AF25*CX25,2)*AJ25,2)</f>
        <v>201.81</v>
      </c>
      <c r="DH25">
        <f>ROUND(ROUND(AG25*CX25,2)*AK25,2)</f>
        <v>62.7</v>
      </c>
      <c r="DI25">
        <f t="shared" si="6"/>
        <v>0</v>
      </c>
      <c r="DJ25">
        <f t="shared" si="16"/>
        <v>201.81</v>
      </c>
      <c r="DK25">
        <v>0</v>
      </c>
    </row>
    <row r="26" spans="1:115" x14ac:dyDescent="0.2">
      <c r="A26">
        <f>ROW(Source!A33)</f>
        <v>33</v>
      </c>
      <c r="B26">
        <v>65425120</v>
      </c>
      <c r="C26">
        <v>65425210</v>
      </c>
      <c r="D26">
        <v>30516999</v>
      </c>
      <c r="E26">
        <v>30515945</v>
      </c>
      <c r="F26">
        <v>1</v>
      </c>
      <c r="G26">
        <v>30515945</v>
      </c>
      <c r="H26">
        <v>2</v>
      </c>
      <c r="I26" t="s">
        <v>448</v>
      </c>
      <c r="J26" t="s">
        <v>3</v>
      </c>
      <c r="K26" t="s">
        <v>449</v>
      </c>
      <c r="L26">
        <v>1344</v>
      </c>
      <c r="N26">
        <v>1008</v>
      </c>
      <c r="O26" t="s">
        <v>450</v>
      </c>
      <c r="P26" t="s">
        <v>450</v>
      </c>
      <c r="Q26">
        <v>1</v>
      </c>
      <c r="W26">
        <v>0</v>
      </c>
      <c r="X26">
        <v>-1180195794</v>
      </c>
      <c r="Y26">
        <f t="shared" si="0"/>
        <v>3.72</v>
      </c>
      <c r="AA26">
        <v>0</v>
      </c>
      <c r="AB26">
        <v>1.05</v>
      </c>
      <c r="AC26">
        <v>0</v>
      </c>
      <c r="AD26">
        <v>0</v>
      </c>
      <c r="AE26">
        <v>0</v>
      </c>
      <c r="AF26">
        <v>1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3.72</v>
      </c>
      <c r="AU26" t="s">
        <v>3</v>
      </c>
      <c r="AV26">
        <v>0</v>
      </c>
      <c r="AW26">
        <v>2</v>
      </c>
      <c r="AX26">
        <v>65425220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ROUND(Y26*Source!I33,9)</f>
        <v>0.26843519999999998</v>
      </c>
      <c r="CY26">
        <f t="shared" si="13"/>
        <v>1.05</v>
      </c>
      <c r="CZ26">
        <f t="shared" si="14"/>
        <v>1</v>
      </c>
      <c r="DA26">
        <f t="shared" si="15"/>
        <v>1</v>
      </c>
      <c r="DB26">
        <f t="shared" si="1"/>
        <v>3.72</v>
      </c>
      <c r="DC26">
        <f t="shared" si="2"/>
        <v>0</v>
      </c>
      <c r="DD26" t="s">
        <v>3</v>
      </c>
      <c r="DE26" t="s">
        <v>3</v>
      </c>
      <c r="DF26">
        <f t="shared" si="3"/>
        <v>0</v>
      </c>
      <c r="DG26">
        <f t="shared" ref="DG26:DG37" si="17">ROUND(AF26*CX26,2)</f>
        <v>0.27</v>
      </c>
      <c r="DH26">
        <f t="shared" ref="DH26:DH37" si="18">ROUND(AG26*CX26,2)</f>
        <v>0</v>
      </c>
      <c r="DI26">
        <f t="shared" si="6"/>
        <v>0</v>
      </c>
      <c r="DJ26">
        <f t="shared" si="16"/>
        <v>0.27</v>
      </c>
      <c r="DK26">
        <v>0</v>
      </c>
    </row>
    <row r="27" spans="1:115" x14ac:dyDescent="0.2">
      <c r="A27">
        <f>ROW(Source!A34)</f>
        <v>34</v>
      </c>
      <c r="B27">
        <v>65425122</v>
      </c>
      <c r="C27">
        <v>65425221</v>
      </c>
      <c r="D27">
        <v>30516999</v>
      </c>
      <c r="E27">
        <v>30515945</v>
      </c>
      <c r="F27">
        <v>1</v>
      </c>
      <c r="G27">
        <v>30515945</v>
      </c>
      <c r="H27">
        <v>2</v>
      </c>
      <c r="I27" t="s">
        <v>448</v>
      </c>
      <c r="J27" t="s">
        <v>3</v>
      </c>
      <c r="K27" t="s">
        <v>449</v>
      </c>
      <c r="L27">
        <v>1344</v>
      </c>
      <c r="N27">
        <v>1008</v>
      </c>
      <c r="O27" t="s">
        <v>450</v>
      </c>
      <c r="P27" t="s">
        <v>450</v>
      </c>
      <c r="Q27">
        <v>1</v>
      </c>
      <c r="W27">
        <v>0</v>
      </c>
      <c r="X27">
        <v>-1180195794</v>
      </c>
      <c r="Y27">
        <f t="shared" si="0"/>
        <v>8.86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1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8.86</v>
      </c>
      <c r="AU27" t="s">
        <v>3</v>
      </c>
      <c r="AV27">
        <v>0</v>
      </c>
      <c r="AW27">
        <v>2</v>
      </c>
      <c r="AX27">
        <v>65425223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ROUND(Y27*Source!I34,9)</f>
        <v>153.45519999999999</v>
      </c>
      <c r="CY27">
        <f t="shared" si="13"/>
        <v>1</v>
      </c>
      <c r="CZ27">
        <f t="shared" si="14"/>
        <v>1</v>
      </c>
      <c r="DA27">
        <f t="shared" si="15"/>
        <v>1</v>
      </c>
      <c r="DB27">
        <f t="shared" si="1"/>
        <v>8.86</v>
      </c>
      <c r="DC27">
        <f t="shared" si="2"/>
        <v>0</v>
      </c>
      <c r="DD27" t="s">
        <v>3</v>
      </c>
      <c r="DE27" t="s">
        <v>3</v>
      </c>
      <c r="DF27">
        <f t="shared" si="3"/>
        <v>0</v>
      </c>
      <c r="DG27">
        <f t="shared" si="17"/>
        <v>153.46</v>
      </c>
      <c r="DH27">
        <f t="shared" si="18"/>
        <v>0</v>
      </c>
      <c r="DI27">
        <f t="shared" si="6"/>
        <v>0</v>
      </c>
      <c r="DJ27">
        <f t="shared" si="16"/>
        <v>153.46</v>
      </c>
      <c r="DK27">
        <v>0</v>
      </c>
    </row>
    <row r="28" spans="1:115" x14ac:dyDescent="0.2">
      <c r="A28">
        <f>ROW(Source!A35)</f>
        <v>35</v>
      </c>
      <c r="B28">
        <v>65425120</v>
      </c>
      <c r="C28">
        <v>65425221</v>
      </c>
      <c r="D28">
        <v>30516999</v>
      </c>
      <c r="E28">
        <v>30515945</v>
      </c>
      <c r="F28">
        <v>1</v>
      </c>
      <c r="G28">
        <v>30515945</v>
      </c>
      <c r="H28">
        <v>2</v>
      </c>
      <c r="I28" t="s">
        <v>448</v>
      </c>
      <c r="J28" t="s">
        <v>3</v>
      </c>
      <c r="K28" t="s">
        <v>449</v>
      </c>
      <c r="L28">
        <v>1344</v>
      </c>
      <c r="N28">
        <v>1008</v>
      </c>
      <c r="O28" t="s">
        <v>450</v>
      </c>
      <c r="P28" t="s">
        <v>450</v>
      </c>
      <c r="Q28">
        <v>1</v>
      </c>
      <c r="W28">
        <v>0</v>
      </c>
      <c r="X28">
        <v>-1180195794</v>
      </c>
      <c r="Y28">
        <f t="shared" si="0"/>
        <v>8.86</v>
      </c>
      <c r="AA28">
        <v>0</v>
      </c>
      <c r="AB28">
        <v>1.05</v>
      </c>
      <c r="AC28">
        <v>0</v>
      </c>
      <c r="AD28">
        <v>0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8.86</v>
      </c>
      <c r="AU28" t="s">
        <v>3</v>
      </c>
      <c r="AV28">
        <v>0</v>
      </c>
      <c r="AW28">
        <v>2</v>
      </c>
      <c r="AX28">
        <v>65425223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ROUND(Y28*Source!I35,9)</f>
        <v>153.45519999999999</v>
      </c>
      <c r="CY28">
        <f t="shared" si="13"/>
        <v>1.05</v>
      </c>
      <c r="CZ28">
        <f t="shared" si="14"/>
        <v>1</v>
      </c>
      <c r="DA28">
        <f t="shared" si="15"/>
        <v>1</v>
      </c>
      <c r="DB28">
        <f t="shared" si="1"/>
        <v>8.86</v>
      </c>
      <c r="DC28">
        <f t="shared" si="2"/>
        <v>0</v>
      </c>
      <c r="DD28" t="s">
        <v>3</v>
      </c>
      <c r="DE28" t="s">
        <v>3</v>
      </c>
      <c r="DF28">
        <f t="shared" si="3"/>
        <v>0</v>
      </c>
      <c r="DG28">
        <f t="shared" si="17"/>
        <v>153.46</v>
      </c>
      <c r="DH28">
        <f t="shared" si="18"/>
        <v>0</v>
      </c>
      <c r="DI28">
        <f t="shared" si="6"/>
        <v>0</v>
      </c>
      <c r="DJ28">
        <f t="shared" si="16"/>
        <v>153.46</v>
      </c>
      <c r="DK28">
        <v>0</v>
      </c>
    </row>
    <row r="29" spans="1:115" x14ac:dyDescent="0.2">
      <c r="A29">
        <f>ROW(Source!A36)</f>
        <v>36</v>
      </c>
      <c r="B29">
        <v>65425122</v>
      </c>
      <c r="C29">
        <v>65425224</v>
      </c>
      <c r="D29">
        <v>30516999</v>
      </c>
      <c r="E29">
        <v>30515945</v>
      </c>
      <c r="F29">
        <v>1</v>
      </c>
      <c r="G29">
        <v>30515945</v>
      </c>
      <c r="H29">
        <v>2</v>
      </c>
      <c r="I29" t="s">
        <v>448</v>
      </c>
      <c r="J29" t="s">
        <v>3</v>
      </c>
      <c r="K29" t="s">
        <v>449</v>
      </c>
      <c r="L29">
        <v>1344</v>
      </c>
      <c r="N29">
        <v>1008</v>
      </c>
      <c r="O29" t="s">
        <v>450</v>
      </c>
      <c r="P29" t="s">
        <v>450</v>
      </c>
      <c r="Q29">
        <v>1</v>
      </c>
      <c r="W29">
        <v>0</v>
      </c>
      <c r="X29">
        <v>-1180195794</v>
      </c>
      <c r="Y29">
        <f t="shared" si="0"/>
        <v>44.81</v>
      </c>
      <c r="AA29">
        <v>0</v>
      </c>
      <c r="AB29">
        <v>1</v>
      </c>
      <c r="AC29">
        <v>0</v>
      </c>
      <c r="AD29">
        <v>0</v>
      </c>
      <c r="AE29">
        <v>0</v>
      </c>
      <c r="AF29">
        <v>1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44.81</v>
      </c>
      <c r="AU29" t="s">
        <v>3</v>
      </c>
      <c r="AV29">
        <v>0</v>
      </c>
      <c r="AW29">
        <v>2</v>
      </c>
      <c r="AX29">
        <v>65425226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ROUND(Y29*Source!I36,9)</f>
        <v>776.10919999999999</v>
      </c>
      <c r="CY29">
        <f t="shared" si="13"/>
        <v>1</v>
      </c>
      <c r="CZ29">
        <f t="shared" si="14"/>
        <v>1</v>
      </c>
      <c r="DA29">
        <f t="shared" si="15"/>
        <v>1</v>
      </c>
      <c r="DB29">
        <f t="shared" si="1"/>
        <v>44.81</v>
      </c>
      <c r="DC29">
        <f t="shared" si="2"/>
        <v>0</v>
      </c>
      <c r="DD29" t="s">
        <v>3</v>
      </c>
      <c r="DE29" t="s">
        <v>3</v>
      </c>
      <c r="DF29">
        <f t="shared" si="3"/>
        <v>0</v>
      </c>
      <c r="DG29">
        <f t="shared" si="17"/>
        <v>776.11</v>
      </c>
      <c r="DH29">
        <f t="shared" si="18"/>
        <v>0</v>
      </c>
      <c r="DI29">
        <f t="shared" si="6"/>
        <v>0</v>
      </c>
      <c r="DJ29">
        <f t="shared" si="16"/>
        <v>776.11</v>
      </c>
      <c r="DK29">
        <v>0</v>
      </c>
    </row>
    <row r="30" spans="1:115" x14ac:dyDescent="0.2">
      <c r="A30">
        <f>ROW(Source!A37)</f>
        <v>37</v>
      </c>
      <c r="B30">
        <v>65425120</v>
      </c>
      <c r="C30">
        <v>65425224</v>
      </c>
      <c r="D30">
        <v>30516999</v>
      </c>
      <c r="E30">
        <v>30515945</v>
      </c>
      <c r="F30">
        <v>1</v>
      </c>
      <c r="G30">
        <v>30515945</v>
      </c>
      <c r="H30">
        <v>2</v>
      </c>
      <c r="I30" t="s">
        <v>448</v>
      </c>
      <c r="J30" t="s">
        <v>3</v>
      </c>
      <c r="K30" t="s">
        <v>449</v>
      </c>
      <c r="L30">
        <v>1344</v>
      </c>
      <c r="N30">
        <v>1008</v>
      </c>
      <c r="O30" t="s">
        <v>450</v>
      </c>
      <c r="P30" t="s">
        <v>450</v>
      </c>
      <c r="Q30">
        <v>1</v>
      </c>
      <c r="W30">
        <v>0</v>
      </c>
      <c r="X30">
        <v>-1180195794</v>
      </c>
      <c r="Y30">
        <f t="shared" si="0"/>
        <v>44.81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1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44.81</v>
      </c>
      <c r="AU30" t="s">
        <v>3</v>
      </c>
      <c r="AV30">
        <v>0</v>
      </c>
      <c r="AW30">
        <v>2</v>
      </c>
      <c r="AX30">
        <v>65425226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ROUND(Y30*Source!I37,9)</f>
        <v>776.10919999999999</v>
      </c>
      <c r="CY30">
        <f t="shared" si="13"/>
        <v>1</v>
      </c>
      <c r="CZ30">
        <f t="shared" si="14"/>
        <v>1</v>
      </c>
      <c r="DA30">
        <f t="shared" si="15"/>
        <v>1</v>
      </c>
      <c r="DB30">
        <f t="shared" si="1"/>
        <v>44.81</v>
      </c>
      <c r="DC30">
        <f t="shared" si="2"/>
        <v>0</v>
      </c>
      <c r="DD30" t="s">
        <v>3</v>
      </c>
      <c r="DE30" t="s">
        <v>3</v>
      </c>
      <c r="DF30">
        <f t="shared" si="3"/>
        <v>0</v>
      </c>
      <c r="DG30">
        <f t="shared" si="17"/>
        <v>776.11</v>
      </c>
      <c r="DH30">
        <f t="shared" si="18"/>
        <v>0</v>
      </c>
      <c r="DI30">
        <f t="shared" si="6"/>
        <v>0</v>
      </c>
      <c r="DJ30">
        <f t="shared" si="16"/>
        <v>776.11</v>
      </c>
      <c r="DK30">
        <v>0</v>
      </c>
    </row>
    <row r="31" spans="1:115" x14ac:dyDescent="0.2">
      <c r="A31">
        <f>ROW(Source!A38)</f>
        <v>38</v>
      </c>
      <c r="B31">
        <v>65425122</v>
      </c>
      <c r="C31">
        <v>65425227</v>
      </c>
      <c r="D31">
        <v>30516999</v>
      </c>
      <c r="E31">
        <v>30515945</v>
      </c>
      <c r="F31">
        <v>1</v>
      </c>
      <c r="G31">
        <v>30515945</v>
      </c>
      <c r="H31">
        <v>2</v>
      </c>
      <c r="I31" t="s">
        <v>448</v>
      </c>
      <c r="J31" t="s">
        <v>3</v>
      </c>
      <c r="K31" t="s">
        <v>449</v>
      </c>
      <c r="L31">
        <v>1344</v>
      </c>
      <c r="N31">
        <v>1008</v>
      </c>
      <c r="O31" t="s">
        <v>450</v>
      </c>
      <c r="P31" t="s">
        <v>450</v>
      </c>
      <c r="Q31">
        <v>1</v>
      </c>
      <c r="W31">
        <v>0</v>
      </c>
      <c r="X31">
        <v>-1180195794</v>
      </c>
      <c r="Y31">
        <f t="shared" si="0"/>
        <v>186.2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186.2</v>
      </c>
      <c r="AU31" t="s">
        <v>3</v>
      </c>
      <c r="AV31">
        <v>0</v>
      </c>
      <c r="AW31">
        <v>2</v>
      </c>
      <c r="AX31">
        <v>65425229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ROUND(Y31*Source!I38,9)</f>
        <v>3224.9839999999999</v>
      </c>
      <c r="CY31">
        <f t="shared" si="13"/>
        <v>1</v>
      </c>
      <c r="CZ31">
        <f t="shared" si="14"/>
        <v>1</v>
      </c>
      <c r="DA31">
        <f t="shared" si="15"/>
        <v>1</v>
      </c>
      <c r="DB31">
        <f t="shared" si="1"/>
        <v>186.2</v>
      </c>
      <c r="DC31">
        <f t="shared" si="2"/>
        <v>0</v>
      </c>
      <c r="DD31" t="s">
        <v>3</v>
      </c>
      <c r="DE31" t="s">
        <v>3</v>
      </c>
      <c r="DF31">
        <f t="shared" si="3"/>
        <v>0</v>
      </c>
      <c r="DG31">
        <f t="shared" si="17"/>
        <v>3224.98</v>
      </c>
      <c r="DH31">
        <f t="shared" si="18"/>
        <v>0</v>
      </c>
      <c r="DI31">
        <f t="shared" si="6"/>
        <v>0</v>
      </c>
      <c r="DJ31">
        <f t="shared" si="16"/>
        <v>3224.98</v>
      </c>
      <c r="DK31">
        <v>0</v>
      </c>
    </row>
    <row r="32" spans="1:115" x14ac:dyDescent="0.2">
      <c r="A32">
        <f>ROW(Source!A39)</f>
        <v>39</v>
      </c>
      <c r="B32">
        <v>65425120</v>
      </c>
      <c r="C32">
        <v>65425227</v>
      </c>
      <c r="D32">
        <v>30516999</v>
      </c>
      <c r="E32">
        <v>30515945</v>
      </c>
      <c r="F32">
        <v>1</v>
      </c>
      <c r="G32">
        <v>30515945</v>
      </c>
      <c r="H32">
        <v>2</v>
      </c>
      <c r="I32" t="s">
        <v>448</v>
      </c>
      <c r="J32" t="s">
        <v>3</v>
      </c>
      <c r="K32" t="s">
        <v>449</v>
      </c>
      <c r="L32">
        <v>1344</v>
      </c>
      <c r="N32">
        <v>1008</v>
      </c>
      <c r="O32" t="s">
        <v>450</v>
      </c>
      <c r="P32" t="s">
        <v>450</v>
      </c>
      <c r="Q32">
        <v>1</v>
      </c>
      <c r="W32">
        <v>0</v>
      </c>
      <c r="X32">
        <v>-1180195794</v>
      </c>
      <c r="Y32">
        <f t="shared" si="0"/>
        <v>186.2</v>
      </c>
      <c r="AA32">
        <v>0</v>
      </c>
      <c r="AB32">
        <v>1</v>
      </c>
      <c r="AC32">
        <v>0</v>
      </c>
      <c r="AD32">
        <v>0</v>
      </c>
      <c r="AE32">
        <v>0</v>
      </c>
      <c r="AF32">
        <v>1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186.2</v>
      </c>
      <c r="AU32" t="s">
        <v>3</v>
      </c>
      <c r="AV32">
        <v>0</v>
      </c>
      <c r="AW32">
        <v>2</v>
      </c>
      <c r="AX32">
        <v>65425229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ROUND(Y32*Source!I39,9)</f>
        <v>3224.9839999999999</v>
      </c>
      <c r="CY32">
        <f t="shared" si="13"/>
        <v>1</v>
      </c>
      <c r="CZ32">
        <f t="shared" si="14"/>
        <v>1</v>
      </c>
      <c r="DA32">
        <f t="shared" si="15"/>
        <v>1</v>
      </c>
      <c r="DB32">
        <f t="shared" si="1"/>
        <v>186.2</v>
      </c>
      <c r="DC32">
        <f t="shared" si="2"/>
        <v>0</v>
      </c>
      <c r="DD32" t="s">
        <v>3</v>
      </c>
      <c r="DE32" t="s">
        <v>3</v>
      </c>
      <c r="DF32">
        <f t="shared" si="3"/>
        <v>0</v>
      </c>
      <c r="DG32">
        <f t="shared" si="17"/>
        <v>3224.98</v>
      </c>
      <c r="DH32">
        <f t="shared" si="18"/>
        <v>0</v>
      </c>
      <c r="DI32">
        <f t="shared" si="6"/>
        <v>0</v>
      </c>
      <c r="DJ32">
        <f t="shared" si="16"/>
        <v>3224.98</v>
      </c>
      <c r="DK32">
        <v>0</v>
      </c>
    </row>
    <row r="33" spans="1:115" x14ac:dyDescent="0.2">
      <c r="A33">
        <f>ROW(Source!A40)</f>
        <v>40</v>
      </c>
      <c r="B33">
        <v>65425122</v>
      </c>
      <c r="C33">
        <v>65427040</v>
      </c>
      <c r="D33">
        <v>30515951</v>
      </c>
      <c r="E33">
        <v>30515945</v>
      </c>
      <c r="F33">
        <v>1</v>
      </c>
      <c r="G33">
        <v>30515945</v>
      </c>
      <c r="H33">
        <v>1</v>
      </c>
      <c r="I33" t="s">
        <v>432</v>
      </c>
      <c r="J33" t="s">
        <v>3</v>
      </c>
      <c r="K33" t="s">
        <v>433</v>
      </c>
      <c r="L33">
        <v>1191</v>
      </c>
      <c r="N33">
        <v>1013</v>
      </c>
      <c r="O33" t="s">
        <v>434</v>
      </c>
      <c r="P33" t="s">
        <v>434</v>
      </c>
      <c r="Q33">
        <v>1</v>
      </c>
      <c r="W33">
        <v>0</v>
      </c>
      <c r="X33">
        <v>476480486</v>
      </c>
      <c r="Y33">
        <f>(AT33*1.15)</f>
        <v>3.3925000000000001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2.95</v>
      </c>
      <c r="AU33" t="s">
        <v>60</v>
      </c>
      <c r="AV33">
        <v>1</v>
      </c>
      <c r="AW33">
        <v>2</v>
      </c>
      <c r="AX33">
        <v>65427045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ROUND(Y33*Source!I40,9)</f>
        <v>2.2594050000000001</v>
      </c>
      <c r="CY33">
        <f>AD33</f>
        <v>0</v>
      </c>
      <c r="CZ33">
        <f>AH33</f>
        <v>0</v>
      </c>
      <c r="DA33">
        <f>AL33</f>
        <v>1</v>
      </c>
      <c r="DB33">
        <f>ROUND((ROUND(AT33*CZ33,2)*1.15),6)</f>
        <v>0</v>
      </c>
      <c r="DC33">
        <f>ROUND((ROUND(AT33*AG33,2)*1.15),6)</f>
        <v>0</v>
      </c>
      <c r="DD33" t="s">
        <v>3</v>
      </c>
      <c r="DE33" t="s">
        <v>3</v>
      </c>
      <c r="DF33">
        <f t="shared" ref="DF33:DF68" si="19">ROUND(AE33*CX33,2)</f>
        <v>0</v>
      </c>
      <c r="DG33">
        <f t="shared" si="17"/>
        <v>0</v>
      </c>
      <c r="DH33">
        <f t="shared" si="18"/>
        <v>0</v>
      </c>
      <c r="DI33">
        <f t="shared" si="6"/>
        <v>0</v>
      </c>
      <c r="DJ33">
        <f>DI33</f>
        <v>0</v>
      </c>
      <c r="DK33">
        <v>0</v>
      </c>
    </row>
    <row r="34" spans="1:115" x14ac:dyDescent="0.2">
      <c r="A34">
        <f>ROW(Source!A40)</f>
        <v>40</v>
      </c>
      <c r="B34">
        <v>65425122</v>
      </c>
      <c r="C34">
        <v>65427040</v>
      </c>
      <c r="D34">
        <v>30595241</v>
      </c>
      <c r="E34">
        <v>1</v>
      </c>
      <c r="F34">
        <v>1</v>
      </c>
      <c r="G34">
        <v>30515945</v>
      </c>
      <c r="H34">
        <v>2</v>
      </c>
      <c r="I34" t="s">
        <v>454</v>
      </c>
      <c r="J34" t="s">
        <v>455</v>
      </c>
      <c r="K34" t="s">
        <v>456</v>
      </c>
      <c r="L34">
        <v>1368</v>
      </c>
      <c r="N34">
        <v>1011</v>
      </c>
      <c r="O34" t="s">
        <v>438</v>
      </c>
      <c r="P34" t="s">
        <v>438</v>
      </c>
      <c r="Q34">
        <v>1</v>
      </c>
      <c r="W34">
        <v>0</v>
      </c>
      <c r="X34">
        <v>-874155835</v>
      </c>
      <c r="Y34">
        <f>(AT34*1.25)</f>
        <v>9.2675000000000001</v>
      </c>
      <c r="AA34">
        <v>0</v>
      </c>
      <c r="AB34">
        <v>123.86</v>
      </c>
      <c r="AC34">
        <v>15</v>
      </c>
      <c r="AD34">
        <v>0</v>
      </c>
      <c r="AE34">
        <v>0</v>
      </c>
      <c r="AF34">
        <v>123.86</v>
      </c>
      <c r="AG34">
        <v>15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7.4139999999999997</v>
      </c>
      <c r="AU34" t="s">
        <v>59</v>
      </c>
      <c r="AV34">
        <v>0</v>
      </c>
      <c r="AW34">
        <v>2</v>
      </c>
      <c r="AX34">
        <v>65427046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ROUND(Y34*Source!I40,9)</f>
        <v>6.1721550000000001</v>
      </c>
      <c r="CY34">
        <f>AB34</f>
        <v>123.86</v>
      </c>
      <c r="CZ34">
        <f>AF34</f>
        <v>123.86</v>
      </c>
      <c r="DA34">
        <f>AJ34</f>
        <v>1</v>
      </c>
      <c r="DB34">
        <f>ROUND((ROUND(AT34*CZ34,2)*1.25),6)</f>
        <v>1147.875</v>
      </c>
      <c r="DC34">
        <f>ROUND((ROUND(AT34*AG34,2)*1.25),6)</f>
        <v>139.01249999999999</v>
      </c>
      <c r="DD34" t="s">
        <v>3</v>
      </c>
      <c r="DE34" t="s">
        <v>3</v>
      </c>
      <c r="DF34">
        <f t="shared" si="19"/>
        <v>0</v>
      </c>
      <c r="DG34">
        <f t="shared" si="17"/>
        <v>764.48</v>
      </c>
      <c r="DH34">
        <f t="shared" si="18"/>
        <v>92.58</v>
      </c>
      <c r="DI34">
        <f t="shared" si="6"/>
        <v>0</v>
      </c>
      <c r="DJ34">
        <f>DG34</f>
        <v>764.48</v>
      </c>
      <c r="DK34">
        <v>0</v>
      </c>
    </row>
    <row r="35" spans="1:115" x14ac:dyDescent="0.2">
      <c r="A35">
        <f>ROW(Source!A40)</f>
        <v>40</v>
      </c>
      <c r="B35">
        <v>65425122</v>
      </c>
      <c r="C35">
        <v>65427040</v>
      </c>
      <c r="D35">
        <v>30595253</v>
      </c>
      <c r="E35">
        <v>1</v>
      </c>
      <c r="F35">
        <v>1</v>
      </c>
      <c r="G35">
        <v>30515945</v>
      </c>
      <c r="H35">
        <v>2</v>
      </c>
      <c r="I35" t="s">
        <v>457</v>
      </c>
      <c r="J35" t="s">
        <v>458</v>
      </c>
      <c r="K35" t="s">
        <v>459</v>
      </c>
      <c r="L35">
        <v>1368</v>
      </c>
      <c r="N35">
        <v>1011</v>
      </c>
      <c r="O35" t="s">
        <v>438</v>
      </c>
      <c r="P35" t="s">
        <v>438</v>
      </c>
      <c r="Q35">
        <v>1</v>
      </c>
      <c r="W35">
        <v>0</v>
      </c>
      <c r="X35">
        <v>-18280626</v>
      </c>
      <c r="Y35">
        <f>(AT35*1.25)</f>
        <v>2.1218750000000002</v>
      </c>
      <c r="AA35">
        <v>0</v>
      </c>
      <c r="AB35">
        <v>163.47999999999999</v>
      </c>
      <c r="AC35">
        <v>15.47</v>
      </c>
      <c r="AD35">
        <v>0</v>
      </c>
      <c r="AE35">
        <v>0</v>
      </c>
      <c r="AF35">
        <v>163.47999999999999</v>
      </c>
      <c r="AG35">
        <v>15.47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1.6975</v>
      </c>
      <c r="AU35" t="s">
        <v>59</v>
      </c>
      <c r="AV35">
        <v>0</v>
      </c>
      <c r="AW35">
        <v>2</v>
      </c>
      <c r="AX35">
        <v>65427047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ROUND(Y35*Source!I40,9)</f>
        <v>1.4131687500000001</v>
      </c>
      <c r="CY35">
        <f>AB35</f>
        <v>163.47999999999999</v>
      </c>
      <c r="CZ35">
        <f>AF35</f>
        <v>163.47999999999999</v>
      </c>
      <c r="DA35">
        <f>AJ35</f>
        <v>1</v>
      </c>
      <c r="DB35">
        <f>ROUND((ROUND(AT35*CZ35,2)*1.25),6)</f>
        <v>346.88749999999999</v>
      </c>
      <c r="DC35">
        <f>ROUND((ROUND(AT35*AG35,2)*1.25),6)</f>
        <v>32.825000000000003</v>
      </c>
      <c r="DD35" t="s">
        <v>3</v>
      </c>
      <c r="DE35" t="s">
        <v>3</v>
      </c>
      <c r="DF35">
        <f t="shared" si="19"/>
        <v>0</v>
      </c>
      <c r="DG35">
        <f t="shared" si="17"/>
        <v>231.02</v>
      </c>
      <c r="DH35">
        <f t="shared" si="18"/>
        <v>21.86</v>
      </c>
      <c r="DI35">
        <f t="shared" si="6"/>
        <v>0</v>
      </c>
      <c r="DJ35">
        <f>DG35</f>
        <v>231.02</v>
      </c>
      <c r="DK35">
        <v>0</v>
      </c>
    </row>
    <row r="36" spans="1:115" x14ac:dyDescent="0.2">
      <c r="A36">
        <f>ROW(Source!A40)</f>
        <v>40</v>
      </c>
      <c r="B36">
        <v>65425122</v>
      </c>
      <c r="C36">
        <v>65427040</v>
      </c>
      <c r="D36">
        <v>30516999</v>
      </c>
      <c r="E36">
        <v>30515945</v>
      </c>
      <c r="F36">
        <v>1</v>
      </c>
      <c r="G36">
        <v>30515945</v>
      </c>
      <c r="H36">
        <v>2</v>
      </c>
      <c r="I36" t="s">
        <v>448</v>
      </c>
      <c r="J36" t="s">
        <v>3</v>
      </c>
      <c r="K36" t="s">
        <v>449</v>
      </c>
      <c r="L36">
        <v>1344</v>
      </c>
      <c r="N36">
        <v>1008</v>
      </c>
      <c r="O36" t="s">
        <v>450</v>
      </c>
      <c r="P36" t="s">
        <v>450</v>
      </c>
      <c r="Q36">
        <v>1</v>
      </c>
      <c r="W36">
        <v>0</v>
      </c>
      <c r="X36">
        <v>-1180195794</v>
      </c>
      <c r="Y36">
        <f>(AT36*1.25)</f>
        <v>1.2500000000000001E-2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1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0.01</v>
      </c>
      <c r="AU36" t="s">
        <v>59</v>
      </c>
      <c r="AV36">
        <v>0</v>
      </c>
      <c r="AW36">
        <v>2</v>
      </c>
      <c r="AX36">
        <v>65427048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ROUND(Y36*Source!I40,9)</f>
        <v>8.3250000000000008E-3</v>
      </c>
      <c r="CY36">
        <f>AB36</f>
        <v>1</v>
      </c>
      <c r="CZ36">
        <f>AF36</f>
        <v>1</v>
      </c>
      <c r="DA36">
        <f>AJ36</f>
        <v>1</v>
      </c>
      <c r="DB36">
        <f>ROUND((ROUND(AT36*CZ36,2)*1.25),6)</f>
        <v>1.2500000000000001E-2</v>
      </c>
      <c r="DC36">
        <f>ROUND((ROUND(AT36*AG36,2)*1.25),6)</f>
        <v>0</v>
      </c>
      <c r="DD36" t="s">
        <v>3</v>
      </c>
      <c r="DE36" t="s">
        <v>3</v>
      </c>
      <c r="DF36">
        <f t="shared" si="19"/>
        <v>0</v>
      </c>
      <c r="DG36">
        <f t="shared" si="17"/>
        <v>0.01</v>
      </c>
      <c r="DH36">
        <f t="shared" si="18"/>
        <v>0</v>
      </c>
      <c r="DI36">
        <f t="shared" si="6"/>
        <v>0</v>
      </c>
      <c r="DJ36">
        <f>DG36</f>
        <v>0.01</v>
      </c>
      <c r="DK36">
        <v>0</v>
      </c>
    </row>
    <row r="37" spans="1:115" x14ac:dyDescent="0.2">
      <c r="A37">
        <f>ROW(Source!A41)</f>
        <v>41</v>
      </c>
      <c r="B37">
        <v>65425120</v>
      </c>
      <c r="C37">
        <v>65427040</v>
      </c>
      <c r="D37">
        <v>30515951</v>
      </c>
      <c r="E37">
        <v>30515945</v>
      </c>
      <c r="F37">
        <v>1</v>
      </c>
      <c r="G37">
        <v>30515945</v>
      </c>
      <c r="H37">
        <v>1</v>
      </c>
      <c r="I37" t="s">
        <v>432</v>
      </c>
      <c r="J37" t="s">
        <v>3</v>
      </c>
      <c r="K37" t="s">
        <v>433</v>
      </c>
      <c r="L37">
        <v>1191</v>
      </c>
      <c r="N37">
        <v>1013</v>
      </c>
      <c r="O37" t="s">
        <v>434</v>
      </c>
      <c r="P37" t="s">
        <v>434</v>
      </c>
      <c r="Q37">
        <v>1</v>
      </c>
      <c r="W37">
        <v>0</v>
      </c>
      <c r="X37">
        <v>476480486</v>
      </c>
      <c r="Y37">
        <f>(AT37*1.15)</f>
        <v>3.3925000000000001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2.95</v>
      </c>
      <c r="AU37" t="s">
        <v>60</v>
      </c>
      <c r="AV37">
        <v>1</v>
      </c>
      <c r="AW37">
        <v>2</v>
      </c>
      <c r="AX37">
        <v>65427045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ROUND(Y37*Source!I41,9)</f>
        <v>2.2594050000000001</v>
      </c>
      <c r="CY37">
        <f>AD37</f>
        <v>0</v>
      </c>
      <c r="CZ37">
        <f>AH37</f>
        <v>0</v>
      </c>
      <c r="DA37">
        <f>AL37</f>
        <v>1</v>
      </c>
      <c r="DB37">
        <f>ROUND((ROUND(AT37*CZ37,2)*1.15),6)</f>
        <v>0</v>
      </c>
      <c r="DC37">
        <f>ROUND((ROUND(AT37*AG37,2)*1.15),6)</f>
        <v>0</v>
      </c>
      <c r="DD37" t="s">
        <v>3</v>
      </c>
      <c r="DE37" t="s">
        <v>3</v>
      </c>
      <c r="DF37">
        <f t="shared" si="19"/>
        <v>0</v>
      </c>
      <c r="DG37">
        <f t="shared" si="17"/>
        <v>0</v>
      </c>
      <c r="DH37">
        <f t="shared" si="18"/>
        <v>0</v>
      </c>
      <c r="DI37">
        <f t="shared" si="6"/>
        <v>0</v>
      </c>
      <c r="DJ37">
        <f>DI37</f>
        <v>0</v>
      </c>
      <c r="DK37">
        <v>0</v>
      </c>
    </row>
    <row r="38" spans="1:115" x14ac:dyDescent="0.2">
      <c r="A38">
        <f>ROW(Source!A41)</f>
        <v>41</v>
      </c>
      <c r="B38">
        <v>65425120</v>
      </c>
      <c r="C38">
        <v>65427040</v>
      </c>
      <c r="D38">
        <v>30595241</v>
      </c>
      <c r="E38">
        <v>1</v>
      </c>
      <c r="F38">
        <v>1</v>
      </c>
      <c r="G38">
        <v>30515945</v>
      </c>
      <c r="H38">
        <v>2</v>
      </c>
      <c r="I38" t="s">
        <v>454</v>
      </c>
      <c r="J38" t="s">
        <v>455</v>
      </c>
      <c r="K38" t="s">
        <v>456</v>
      </c>
      <c r="L38">
        <v>1368</v>
      </c>
      <c r="N38">
        <v>1011</v>
      </c>
      <c r="O38" t="s">
        <v>438</v>
      </c>
      <c r="P38" t="s">
        <v>438</v>
      </c>
      <c r="Q38">
        <v>1</v>
      </c>
      <c r="W38">
        <v>0</v>
      </c>
      <c r="X38">
        <v>-874155835</v>
      </c>
      <c r="Y38">
        <f>(AT38*1.25)</f>
        <v>9.2675000000000001</v>
      </c>
      <c r="AA38">
        <v>0</v>
      </c>
      <c r="AB38">
        <v>1582.71</v>
      </c>
      <c r="AC38">
        <v>519.05999999999995</v>
      </c>
      <c r="AD38">
        <v>0</v>
      </c>
      <c r="AE38">
        <v>0</v>
      </c>
      <c r="AF38">
        <v>123.86</v>
      </c>
      <c r="AG38">
        <v>15</v>
      </c>
      <c r="AH38">
        <v>0</v>
      </c>
      <c r="AI38">
        <v>1</v>
      </c>
      <c r="AJ38">
        <v>10.72</v>
      </c>
      <c r="AK38">
        <v>29.03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7.4139999999999997</v>
      </c>
      <c r="AU38" t="s">
        <v>59</v>
      </c>
      <c r="AV38">
        <v>0</v>
      </c>
      <c r="AW38">
        <v>2</v>
      </c>
      <c r="AX38">
        <v>65427046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ROUND(Y38*Source!I41,9)</f>
        <v>6.1721550000000001</v>
      </c>
      <c r="CY38">
        <f>AB38</f>
        <v>1582.71</v>
      </c>
      <c r="CZ38">
        <f>AF38</f>
        <v>123.86</v>
      </c>
      <c r="DA38">
        <f>AJ38</f>
        <v>10.72</v>
      </c>
      <c r="DB38">
        <f>ROUND((ROUND(AT38*CZ38,2)*1.25),6)</f>
        <v>1147.875</v>
      </c>
      <c r="DC38">
        <f>ROUND((ROUND(AT38*AG38,2)*1.25),6)</f>
        <v>139.01249999999999</v>
      </c>
      <c r="DD38" t="s">
        <v>3</v>
      </c>
      <c r="DE38" t="s">
        <v>3</v>
      </c>
      <c r="DF38">
        <f t="shared" si="19"/>
        <v>0</v>
      </c>
      <c r="DG38">
        <f>ROUND(ROUND(AF38*CX38,2)*AJ38,2)</f>
        <v>8195.23</v>
      </c>
      <c r="DH38">
        <f>ROUND(ROUND(AG38*CX38,2)*AK38,2)</f>
        <v>2687.6</v>
      </c>
      <c r="DI38">
        <f t="shared" si="6"/>
        <v>0</v>
      </c>
      <c r="DJ38">
        <f>DG38</f>
        <v>8195.23</v>
      </c>
      <c r="DK38">
        <v>0</v>
      </c>
    </row>
    <row r="39" spans="1:115" x14ac:dyDescent="0.2">
      <c r="A39">
        <f>ROW(Source!A41)</f>
        <v>41</v>
      </c>
      <c r="B39">
        <v>65425120</v>
      </c>
      <c r="C39">
        <v>65427040</v>
      </c>
      <c r="D39">
        <v>30595253</v>
      </c>
      <c r="E39">
        <v>1</v>
      </c>
      <c r="F39">
        <v>1</v>
      </c>
      <c r="G39">
        <v>30515945</v>
      </c>
      <c r="H39">
        <v>2</v>
      </c>
      <c r="I39" t="s">
        <v>457</v>
      </c>
      <c r="J39" t="s">
        <v>458</v>
      </c>
      <c r="K39" t="s">
        <v>459</v>
      </c>
      <c r="L39">
        <v>1368</v>
      </c>
      <c r="N39">
        <v>1011</v>
      </c>
      <c r="O39" t="s">
        <v>438</v>
      </c>
      <c r="P39" t="s">
        <v>438</v>
      </c>
      <c r="Q39">
        <v>1</v>
      </c>
      <c r="W39">
        <v>0</v>
      </c>
      <c r="X39">
        <v>-18280626</v>
      </c>
      <c r="Y39">
        <f>(AT39*1.25)</f>
        <v>2.1218750000000002</v>
      </c>
      <c r="AA39">
        <v>0</v>
      </c>
      <c r="AB39">
        <v>1956.48</v>
      </c>
      <c r="AC39">
        <v>535.32000000000005</v>
      </c>
      <c r="AD39">
        <v>0</v>
      </c>
      <c r="AE39">
        <v>0</v>
      </c>
      <c r="AF39">
        <v>163.47999999999999</v>
      </c>
      <c r="AG39">
        <v>15.47</v>
      </c>
      <c r="AH39">
        <v>0</v>
      </c>
      <c r="AI39">
        <v>1</v>
      </c>
      <c r="AJ39">
        <v>10.039999999999999</v>
      </c>
      <c r="AK39">
        <v>29.03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1.6975</v>
      </c>
      <c r="AU39" t="s">
        <v>59</v>
      </c>
      <c r="AV39">
        <v>0</v>
      </c>
      <c r="AW39">
        <v>2</v>
      </c>
      <c r="AX39">
        <v>65427047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ROUND(Y39*Source!I41,9)</f>
        <v>1.4131687500000001</v>
      </c>
      <c r="CY39">
        <f>AB39</f>
        <v>1956.48</v>
      </c>
      <c r="CZ39">
        <f>AF39</f>
        <v>163.47999999999999</v>
      </c>
      <c r="DA39">
        <f>AJ39</f>
        <v>10.039999999999999</v>
      </c>
      <c r="DB39">
        <f>ROUND((ROUND(AT39*CZ39,2)*1.25),6)</f>
        <v>346.88749999999999</v>
      </c>
      <c r="DC39">
        <f>ROUND((ROUND(AT39*AG39,2)*1.25),6)</f>
        <v>32.825000000000003</v>
      </c>
      <c r="DD39" t="s">
        <v>3</v>
      </c>
      <c r="DE39" t="s">
        <v>3</v>
      </c>
      <c r="DF39">
        <f t="shared" si="19"/>
        <v>0</v>
      </c>
      <c r="DG39">
        <f>ROUND(ROUND(AF39*CX39,2)*AJ39,2)</f>
        <v>2319.44</v>
      </c>
      <c r="DH39">
        <f>ROUND(ROUND(AG39*CX39,2)*AK39,2)</f>
        <v>634.6</v>
      </c>
      <c r="DI39">
        <f t="shared" si="6"/>
        <v>0</v>
      </c>
      <c r="DJ39">
        <f>DG39</f>
        <v>2319.44</v>
      </c>
      <c r="DK39">
        <v>0</v>
      </c>
    </row>
    <row r="40" spans="1:115" x14ac:dyDescent="0.2">
      <c r="A40">
        <f>ROW(Source!A41)</f>
        <v>41</v>
      </c>
      <c r="B40">
        <v>65425120</v>
      </c>
      <c r="C40">
        <v>65427040</v>
      </c>
      <c r="D40">
        <v>30516999</v>
      </c>
      <c r="E40">
        <v>30515945</v>
      </c>
      <c r="F40">
        <v>1</v>
      </c>
      <c r="G40">
        <v>30515945</v>
      </c>
      <c r="H40">
        <v>2</v>
      </c>
      <c r="I40" t="s">
        <v>448</v>
      </c>
      <c r="J40" t="s">
        <v>3</v>
      </c>
      <c r="K40" t="s">
        <v>449</v>
      </c>
      <c r="L40">
        <v>1344</v>
      </c>
      <c r="N40">
        <v>1008</v>
      </c>
      <c r="O40" t="s">
        <v>450</v>
      </c>
      <c r="P40" t="s">
        <v>450</v>
      </c>
      <c r="Q40">
        <v>1</v>
      </c>
      <c r="W40">
        <v>0</v>
      </c>
      <c r="X40">
        <v>-1180195794</v>
      </c>
      <c r="Y40">
        <f>(AT40*1.25)</f>
        <v>1.2500000000000001E-2</v>
      </c>
      <c r="AA40">
        <v>0</v>
      </c>
      <c r="AB40">
        <v>1.19</v>
      </c>
      <c r="AC40">
        <v>0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0.01</v>
      </c>
      <c r="AU40" t="s">
        <v>59</v>
      </c>
      <c r="AV40">
        <v>0</v>
      </c>
      <c r="AW40">
        <v>2</v>
      </c>
      <c r="AX40">
        <v>65427048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ROUND(Y40*Source!I41,9)</f>
        <v>8.3250000000000008E-3</v>
      </c>
      <c r="CY40">
        <f>AB40</f>
        <v>1.19</v>
      </c>
      <c r="CZ40">
        <f>AF40</f>
        <v>1</v>
      </c>
      <c r="DA40">
        <f>AJ40</f>
        <v>1</v>
      </c>
      <c r="DB40">
        <f>ROUND((ROUND(AT40*CZ40,2)*1.25),6)</f>
        <v>1.2500000000000001E-2</v>
      </c>
      <c r="DC40">
        <f>ROUND((ROUND(AT40*AG40,2)*1.25),6)</f>
        <v>0</v>
      </c>
      <c r="DD40" t="s">
        <v>3</v>
      </c>
      <c r="DE40" t="s">
        <v>3</v>
      </c>
      <c r="DF40">
        <f t="shared" si="19"/>
        <v>0</v>
      </c>
      <c r="DG40">
        <f t="shared" ref="DG40:DG51" si="20">ROUND(AF40*CX40,2)</f>
        <v>0.01</v>
      </c>
      <c r="DH40">
        <f t="shared" ref="DH40:DH51" si="21">ROUND(AG40*CX40,2)</f>
        <v>0</v>
      </c>
      <c r="DI40">
        <f t="shared" si="6"/>
        <v>0</v>
      </c>
      <c r="DJ40">
        <f>DG40</f>
        <v>0.01</v>
      </c>
      <c r="DK40">
        <v>0</v>
      </c>
    </row>
    <row r="41" spans="1:115" x14ac:dyDescent="0.2">
      <c r="A41">
        <f>ROW(Source!A42)</f>
        <v>42</v>
      </c>
      <c r="B41">
        <v>65425122</v>
      </c>
      <c r="C41">
        <v>65427049</v>
      </c>
      <c r="D41">
        <v>30515951</v>
      </c>
      <c r="E41">
        <v>30515945</v>
      </c>
      <c r="F41">
        <v>1</v>
      </c>
      <c r="G41">
        <v>30515945</v>
      </c>
      <c r="H41">
        <v>1</v>
      </c>
      <c r="I41" t="s">
        <v>432</v>
      </c>
      <c r="J41" t="s">
        <v>3</v>
      </c>
      <c r="K41" t="s">
        <v>433</v>
      </c>
      <c r="L41">
        <v>1191</v>
      </c>
      <c r="N41">
        <v>1013</v>
      </c>
      <c r="O41" t="s">
        <v>434</v>
      </c>
      <c r="P41" t="s">
        <v>434</v>
      </c>
      <c r="Q41">
        <v>1</v>
      </c>
      <c r="W41">
        <v>0</v>
      </c>
      <c r="X41">
        <v>476480486</v>
      </c>
      <c r="Y41">
        <f>(AT41*1.15)</f>
        <v>398.245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346.3</v>
      </c>
      <c r="AU41" t="s">
        <v>60</v>
      </c>
      <c r="AV41">
        <v>1</v>
      </c>
      <c r="AW41">
        <v>2</v>
      </c>
      <c r="AX41">
        <v>65427051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ROUND(Y41*Source!I42,9)</f>
        <v>35.921698999999997</v>
      </c>
      <c r="CY41">
        <f>AD41</f>
        <v>0</v>
      </c>
      <c r="CZ41">
        <f>AH41</f>
        <v>0</v>
      </c>
      <c r="DA41">
        <f>AL41</f>
        <v>1</v>
      </c>
      <c r="DB41">
        <f>ROUND((ROUND(AT41*CZ41,2)*1.15),6)</f>
        <v>0</v>
      </c>
      <c r="DC41">
        <f>ROUND((ROUND(AT41*AG41,2)*1.15),6)</f>
        <v>0</v>
      </c>
      <c r="DD41" t="s">
        <v>3</v>
      </c>
      <c r="DE41" t="s">
        <v>3</v>
      </c>
      <c r="DF41">
        <f t="shared" si="19"/>
        <v>0</v>
      </c>
      <c r="DG41">
        <f t="shared" si="20"/>
        <v>0</v>
      </c>
      <c r="DH41">
        <f t="shared" si="21"/>
        <v>0</v>
      </c>
      <c r="DI41">
        <f t="shared" si="6"/>
        <v>0</v>
      </c>
      <c r="DJ41">
        <f>DI41</f>
        <v>0</v>
      </c>
      <c r="DK41">
        <v>0</v>
      </c>
    </row>
    <row r="42" spans="1:115" x14ac:dyDescent="0.2">
      <c r="A42">
        <f>ROW(Source!A43)</f>
        <v>43</v>
      </c>
      <c r="B42">
        <v>65425120</v>
      </c>
      <c r="C42">
        <v>65427049</v>
      </c>
      <c r="D42">
        <v>30515951</v>
      </c>
      <c r="E42">
        <v>30515945</v>
      </c>
      <c r="F42">
        <v>1</v>
      </c>
      <c r="G42">
        <v>30515945</v>
      </c>
      <c r="H42">
        <v>1</v>
      </c>
      <c r="I42" t="s">
        <v>432</v>
      </c>
      <c r="J42" t="s">
        <v>3</v>
      </c>
      <c r="K42" t="s">
        <v>433</v>
      </c>
      <c r="L42">
        <v>1191</v>
      </c>
      <c r="N42">
        <v>1013</v>
      </c>
      <c r="O42" t="s">
        <v>434</v>
      </c>
      <c r="P42" t="s">
        <v>434</v>
      </c>
      <c r="Q42">
        <v>1</v>
      </c>
      <c r="W42">
        <v>0</v>
      </c>
      <c r="X42">
        <v>476480486</v>
      </c>
      <c r="Y42">
        <f>(AT42*1.15)</f>
        <v>398.245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346.3</v>
      </c>
      <c r="AU42" t="s">
        <v>60</v>
      </c>
      <c r="AV42">
        <v>1</v>
      </c>
      <c r="AW42">
        <v>2</v>
      </c>
      <c r="AX42">
        <v>65427051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ROUND(Y42*Source!I43,9)</f>
        <v>35.921698999999997</v>
      </c>
      <c r="CY42">
        <f>AD42</f>
        <v>0</v>
      </c>
      <c r="CZ42">
        <f>AH42</f>
        <v>0</v>
      </c>
      <c r="DA42">
        <f>AL42</f>
        <v>1</v>
      </c>
      <c r="DB42">
        <f>ROUND((ROUND(AT42*CZ42,2)*1.15),6)</f>
        <v>0</v>
      </c>
      <c r="DC42">
        <f>ROUND((ROUND(AT42*AG42,2)*1.15),6)</f>
        <v>0</v>
      </c>
      <c r="DD42" t="s">
        <v>3</v>
      </c>
      <c r="DE42" t="s">
        <v>3</v>
      </c>
      <c r="DF42">
        <f t="shared" si="19"/>
        <v>0</v>
      </c>
      <c r="DG42">
        <f t="shared" si="20"/>
        <v>0</v>
      </c>
      <c r="DH42">
        <f t="shared" si="21"/>
        <v>0</v>
      </c>
      <c r="DI42">
        <f t="shared" si="6"/>
        <v>0</v>
      </c>
      <c r="DJ42">
        <f>DI42</f>
        <v>0</v>
      </c>
      <c r="DK42">
        <v>0</v>
      </c>
    </row>
    <row r="43" spans="1:115" x14ac:dyDescent="0.2">
      <c r="A43">
        <f>ROW(Source!A44)</f>
        <v>44</v>
      </c>
      <c r="B43">
        <v>65425122</v>
      </c>
      <c r="C43">
        <v>65427052</v>
      </c>
      <c r="D43">
        <v>30516999</v>
      </c>
      <c r="E43">
        <v>30515945</v>
      </c>
      <c r="F43">
        <v>1</v>
      </c>
      <c r="G43">
        <v>30515945</v>
      </c>
      <c r="H43">
        <v>2</v>
      </c>
      <c r="I43" t="s">
        <v>448</v>
      </c>
      <c r="J43" t="s">
        <v>3</v>
      </c>
      <c r="K43" t="s">
        <v>449</v>
      </c>
      <c r="L43">
        <v>1344</v>
      </c>
      <c r="N43">
        <v>1008</v>
      </c>
      <c r="O43" t="s">
        <v>450</v>
      </c>
      <c r="P43" t="s">
        <v>450</v>
      </c>
      <c r="Q43">
        <v>1</v>
      </c>
      <c r="W43">
        <v>0</v>
      </c>
      <c r="X43">
        <v>-1180195794</v>
      </c>
      <c r="Y43">
        <f t="shared" ref="Y43:Y48" si="22">AT43</f>
        <v>8.86</v>
      </c>
      <c r="AA43">
        <v>0</v>
      </c>
      <c r="AB43">
        <v>1</v>
      </c>
      <c r="AC43">
        <v>0</v>
      </c>
      <c r="AD43">
        <v>0</v>
      </c>
      <c r="AE43">
        <v>0</v>
      </c>
      <c r="AF43">
        <v>1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8.86</v>
      </c>
      <c r="AU43" t="s">
        <v>3</v>
      </c>
      <c r="AV43">
        <v>0</v>
      </c>
      <c r="AW43">
        <v>2</v>
      </c>
      <c r="AX43">
        <v>65427054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ROUND(Y43*Source!I44,9)</f>
        <v>143.88640000000001</v>
      </c>
      <c r="CY43">
        <f t="shared" ref="CY43:CY48" si="23">AB43</f>
        <v>1</v>
      </c>
      <c r="CZ43">
        <f t="shared" ref="CZ43:CZ48" si="24">AF43</f>
        <v>1</v>
      </c>
      <c r="DA43">
        <f t="shared" ref="DA43:DA48" si="25">AJ43</f>
        <v>1</v>
      </c>
      <c r="DB43">
        <f t="shared" ref="DB43:DB48" si="26">ROUND(ROUND(AT43*CZ43,2),6)</f>
        <v>8.86</v>
      </c>
      <c r="DC43">
        <f t="shared" ref="DC43:DC48" si="27">ROUND(ROUND(AT43*AG43,2),6)</f>
        <v>0</v>
      </c>
      <c r="DD43" t="s">
        <v>3</v>
      </c>
      <c r="DE43" t="s">
        <v>3</v>
      </c>
      <c r="DF43">
        <f t="shared" si="19"/>
        <v>0</v>
      </c>
      <c r="DG43">
        <f t="shared" si="20"/>
        <v>143.88999999999999</v>
      </c>
      <c r="DH43">
        <f t="shared" si="21"/>
        <v>0</v>
      </c>
      <c r="DI43">
        <f t="shared" si="6"/>
        <v>0</v>
      </c>
      <c r="DJ43">
        <f t="shared" ref="DJ43:DJ48" si="28">DG43</f>
        <v>143.88999999999999</v>
      </c>
      <c r="DK43">
        <v>0</v>
      </c>
    </row>
    <row r="44" spans="1:115" x14ac:dyDescent="0.2">
      <c r="A44">
        <f>ROW(Source!A45)</f>
        <v>45</v>
      </c>
      <c r="B44">
        <v>65425120</v>
      </c>
      <c r="C44">
        <v>65427052</v>
      </c>
      <c r="D44">
        <v>30516999</v>
      </c>
      <c r="E44">
        <v>30515945</v>
      </c>
      <c r="F44">
        <v>1</v>
      </c>
      <c r="G44">
        <v>30515945</v>
      </c>
      <c r="H44">
        <v>2</v>
      </c>
      <c r="I44" t="s">
        <v>448</v>
      </c>
      <c r="J44" t="s">
        <v>3</v>
      </c>
      <c r="K44" t="s">
        <v>449</v>
      </c>
      <c r="L44">
        <v>1344</v>
      </c>
      <c r="N44">
        <v>1008</v>
      </c>
      <c r="O44" t="s">
        <v>450</v>
      </c>
      <c r="P44" t="s">
        <v>450</v>
      </c>
      <c r="Q44">
        <v>1</v>
      </c>
      <c r="W44">
        <v>0</v>
      </c>
      <c r="X44">
        <v>-1180195794</v>
      </c>
      <c r="Y44">
        <f t="shared" si="22"/>
        <v>8.86</v>
      </c>
      <c r="AA44">
        <v>0</v>
      </c>
      <c r="AB44">
        <v>1.05</v>
      </c>
      <c r="AC44">
        <v>0</v>
      </c>
      <c r="AD44">
        <v>0</v>
      </c>
      <c r="AE44">
        <v>0</v>
      </c>
      <c r="AF44">
        <v>1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8.86</v>
      </c>
      <c r="AU44" t="s">
        <v>3</v>
      </c>
      <c r="AV44">
        <v>0</v>
      </c>
      <c r="AW44">
        <v>2</v>
      </c>
      <c r="AX44">
        <v>65427054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ROUND(Y44*Source!I45,9)</f>
        <v>143.88640000000001</v>
      </c>
      <c r="CY44">
        <f t="shared" si="23"/>
        <v>1.05</v>
      </c>
      <c r="CZ44">
        <f t="shared" si="24"/>
        <v>1</v>
      </c>
      <c r="DA44">
        <f t="shared" si="25"/>
        <v>1</v>
      </c>
      <c r="DB44">
        <f t="shared" si="26"/>
        <v>8.86</v>
      </c>
      <c r="DC44">
        <f t="shared" si="27"/>
        <v>0</v>
      </c>
      <c r="DD44" t="s">
        <v>3</v>
      </c>
      <c r="DE44" t="s">
        <v>3</v>
      </c>
      <c r="DF44">
        <f t="shared" si="19"/>
        <v>0</v>
      </c>
      <c r="DG44">
        <f t="shared" si="20"/>
        <v>143.88999999999999</v>
      </c>
      <c r="DH44">
        <f t="shared" si="21"/>
        <v>0</v>
      </c>
      <c r="DI44">
        <f t="shared" si="6"/>
        <v>0</v>
      </c>
      <c r="DJ44">
        <f t="shared" si="28"/>
        <v>143.88999999999999</v>
      </c>
      <c r="DK44">
        <v>0</v>
      </c>
    </row>
    <row r="45" spans="1:115" x14ac:dyDescent="0.2">
      <c r="A45">
        <f>ROW(Source!A46)</f>
        <v>46</v>
      </c>
      <c r="B45">
        <v>65425122</v>
      </c>
      <c r="C45">
        <v>65427055</v>
      </c>
      <c r="D45">
        <v>30516999</v>
      </c>
      <c r="E45">
        <v>30515945</v>
      </c>
      <c r="F45">
        <v>1</v>
      </c>
      <c r="G45">
        <v>30515945</v>
      </c>
      <c r="H45">
        <v>2</v>
      </c>
      <c r="I45" t="s">
        <v>448</v>
      </c>
      <c r="J45" t="s">
        <v>3</v>
      </c>
      <c r="K45" t="s">
        <v>449</v>
      </c>
      <c r="L45">
        <v>1344</v>
      </c>
      <c r="N45">
        <v>1008</v>
      </c>
      <c r="O45" t="s">
        <v>450</v>
      </c>
      <c r="P45" t="s">
        <v>450</v>
      </c>
      <c r="Q45">
        <v>1</v>
      </c>
      <c r="W45">
        <v>0</v>
      </c>
      <c r="X45">
        <v>-1180195794</v>
      </c>
      <c r="Y45">
        <f t="shared" si="22"/>
        <v>18.989999999999998</v>
      </c>
      <c r="AA45">
        <v>0</v>
      </c>
      <c r="AB45">
        <v>1</v>
      </c>
      <c r="AC45">
        <v>0</v>
      </c>
      <c r="AD45">
        <v>0</v>
      </c>
      <c r="AE45">
        <v>0</v>
      </c>
      <c r="AF45">
        <v>1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18.989999999999998</v>
      </c>
      <c r="AU45" t="s">
        <v>3</v>
      </c>
      <c r="AV45">
        <v>0</v>
      </c>
      <c r="AW45">
        <v>2</v>
      </c>
      <c r="AX45">
        <v>65427057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ROUND(Y45*Source!I46,9)</f>
        <v>2584.5390000000002</v>
      </c>
      <c r="CY45">
        <f t="shared" si="23"/>
        <v>1</v>
      </c>
      <c r="CZ45">
        <f t="shared" si="24"/>
        <v>1</v>
      </c>
      <c r="DA45">
        <f t="shared" si="25"/>
        <v>1</v>
      </c>
      <c r="DB45">
        <f t="shared" si="26"/>
        <v>18.989999999999998</v>
      </c>
      <c r="DC45">
        <f t="shared" si="27"/>
        <v>0</v>
      </c>
      <c r="DD45" t="s">
        <v>3</v>
      </c>
      <c r="DE45" t="s">
        <v>3</v>
      </c>
      <c r="DF45">
        <f t="shared" si="19"/>
        <v>0</v>
      </c>
      <c r="DG45">
        <f t="shared" si="20"/>
        <v>2584.54</v>
      </c>
      <c r="DH45">
        <f t="shared" si="21"/>
        <v>0</v>
      </c>
      <c r="DI45">
        <f t="shared" si="6"/>
        <v>0</v>
      </c>
      <c r="DJ45">
        <f t="shared" si="28"/>
        <v>2584.54</v>
      </c>
      <c r="DK45">
        <v>0</v>
      </c>
    </row>
    <row r="46" spans="1:115" x14ac:dyDescent="0.2">
      <c r="A46">
        <f>ROW(Source!A47)</f>
        <v>47</v>
      </c>
      <c r="B46">
        <v>65425120</v>
      </c>
      <c r="C46">
        <v>65427055</v>
      </c>
      <c r="D46">
        <v>30516999</v>
      </c>
      <c r="E46">
        <v>30515945</v>
      </c>
      <c r="F46">
        <v>1</v>
      </c>
      <c r="G46">
        <v>30515945</v>
      </c>
      <c r="H46">
        <v>2</v>
      </c>
      <c r="I46" t="s">
        <v>448</v>
      </c>
      <c r="J46" t="s">
        <v>3</v>
      </c>
      <c r="K46" t="s">
        <v>449</v>
      </c>
      <c r="L46">
        <v>1344</v>
      </c>
      <c r="N46">
        <v>1008</v>
      </c>
      <c r="O46" t="s">
        <v>450</v>
      </c>
      <c r="P46" t="s">
        <v>450</v>
      </c>
      <c r="Q46">
        <v>1</v>
      </c>
      <c r="W46">
        <v>0</v>
      </c>
      <c r="X46">
        <v>-1180195794</v>
      </c>
      <c r="Y46">
        <f t="shared" si="22"/>
        <v>18.989999999999998</v>
      </c>
      <c r="AA46">
        <v>0</v>
      </c>
      <c r="AB46">
        <v>1</v>
      </c>
      <c r="AC46">
        <v>0</v>
      </c>
      <c r="AD46">
        <v>0</v>
      </c>
      <c r="AE46">
        <v>0</v>
      </c>
      <c r="AF46">
        <v>1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18.989999999999998</v>
      </c>
      <c r="AU46" t="s">
        <v>3</v>
      </c>
      <c r="AV46">
        <v>0</v>
      </c>
      <c r="AW46">
        <v>2</v>
      </c>
      <c r="AX46">
        <v>65427057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ROUND(Y46*Source!I47,9)</f>
        <v>2584.5390000000002</v>
      </c>
      <c r="CY46">
        <f t="shared" si="23"/>
        <v>1</v>
      </c>
      <c r="CZ46">
        <f t="shared" si="24"/>
        <v>1</v>
      </c>
      <c r="DA46">
        <f t="shared" si="25"/>
        <v>1</v>
      </c>
      <c r="DB46">
        <f t="shared" si="26"/>
        <v>18.989999999999998</v>
      </c>
      <c r="DC46">
        <f t="shared" si="27"/>
        <v>0</v>
      </c>
      <c r="DD46" t="s">
        <v>3</v>
      </c>
      <c r="DE46" t="s">
        <v>3</v>
      </c>
      <c r="DF46">
        <f t="shared" si="19"/>
        <v>0</v>
      </c>
      <c r="DG46">
        <f t="shared" si="20"/>
        <v>2584.54</v>
      </c>
      <c r="DH46">
        <f t="shared" si="21"/>
        <v>0</v>
      </c>
      <c r="DI46">
        <f t="shared" si="6"/>
        <v>0</v>
      </c>
      <c r="DJ46">
        <f t="shared" si="28"/>
        <v>2584.54</v>
      </c>
      <c r="DK46">
        <v>0</v>
      </c>
    </row>
    <row r="47" spans="1:115" x14ac:dyDescent="0.2">
      <c r="A47">
        <f>ROW(Source!A48)</f>
        <v>48</v>
      </c>
      <c r="B47">
        <v>65425122</v>
      </c>
      <c r="C47">
        <v>65427058</v>
      </c>
      <c r="D47">
        <v>30516999</v>
      </c>
      <c r="E47">
        <v>30515945</v>
      </c>
      <c r="F47">
        <v>1</v>
      </c>
      <c r="G47">
        <v>30515945</v>
      </c>
      <c r="H47">
        <v>2</v>
      </c>
      <c r="I47" t="s">
        <v>448</v>
      </c>
      <c r="J47" t="s">
        <v>3</v>
      </c>
      <c r="K47" t="s">
        <v>449</v>
      </c>
      <c r="L47">
        <v>1344</v>
      </c>
      <c r="N47">
        <v>1008</v>
      </c>
      <c r="O47" t="s">
        <v>450</v>
      </c>
      <c r="P47" t="s">
        <v>450</v>
      </c>
      <c r="Q47">
        <v>1</v>
      </c>
      <c r="W47">
        <v>0</v>
      </c>
      <c r="X47">
        <v>-1180195794</v>
      </c>
      <c r="Y47">
        <f t="shared" si="22"/>
        <v>21.13</v>
      </c>
      <c r="AA47">
        <v>0</v>
      </c>
      <c r="AB47">
        <v>1</v>
      </c>
      <c r="AC47">
        <v>0</v>
      </c>
      <c r="AD47">
        <v>0</v>
      </c>
      <c r="AE47">
        <v>0</v>
      </c>
      <c r="AF47">
        <v>1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21.13</v>
      </c>
      <c r="AU47" t="s">
        <v>3</v>
      </c>
      <c r="AV47">
        <v>0</v>
      </c>
      <c r="AW47">
        <v>2</v>
      </c>
      <c r="AX47">
        <v>65427060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ROUND(Y47*Source!I48,9)</f>
        <v>2875.7930000000001</v>
      </c>
      <c r="CY47">
        <f t="shared" si="23"/>
        <v>1</v>
      </c>
      <c r="CZ47">
        <f t="shared" si="24"/>
        <v>1</v>
      </c>
      <c r="DA47">
        <f t="shared" si="25"/>
        <v>1</v>
      </c>
      <c r="DB47">
        <f t="shared" si="26"/>
        <v>21.13</v>
      </c>
      <c r="DC47">
        <f t="shared" si="27"/>
        <v>0</v>
      </c>
      <c r="DD47" t="s">
        <v>3</v>
      </c>
      <c r="DE47" t="s">
        <v>3</v>
      </c>
      <c r="DF47">
        <f t="shared" si="19"/>
        <v>0</v>
      </c>
      <c r="DG47">
        <f t="shared" si="20"/>
        <v>2875.79</v>
      </c>
      <c r="DH47">
        <f t="shared" si="21"/>
        <v>0</v>
      </c>
      <c r="DI47">
        <f t="shared" si="6"/>
        <v>0</v>
      </c>
      <c r="DJ47">
        <f t="shared" si="28"/>
        <v>2875.79</v>
      </c>
      <c r="DK47">
        <v>0</v>
      </c>
    </row>
    <row r="48" spans="1:115" x14ac:dyDescent="0.2">
      <c r="A48">
        <f>ROW(Source!A49)</f>
        <v>49</v>
      </c>
      <c r="B48">
        <v>65425120</v>
      </c>
      <c r="C48">
        <v>65427058</v>
      </c>
      <c r="D48">
        <v>30516999</v>
      </c>
      <c r="E48">
        <v>30515945</v>
      </c>
      <c r="F48">
        <v>1</v>
      </c>
      <c r="G48">
        <v>30515945</v>
      </c>
      <c r="H48">
        <v>2</v>
      </c>
      <c r="I48" t="s">
        <v>448</v>
      </c>
      <c r="J48" t="s">
        <v>3</v>
      </c>
      <c r="K48" t="s">
        <v>449</v>
      </c>
      <c r="L48">
        <v>1344</v>
      </c>
      <c r="N48">
        <v>1008</v>
      </c>
      <c r="O48" t="s">
        <v>450</v>
      </c>
      <c r="P48" t="s">
        <v>450</v>
      </c>
      <c r="Q48">
        <v>1</v>
      </c>
      <c r="W48">
        <v>0</v>
      </c>
      <c r="X48">
        <v>-1180195794</v>
      </c>
      <c r="Y48">
        <f t="shared" si="22"/>
        <v>21.13</v>
      </c>
      <c r="AA48">
        <v>0</v>
      </c>
      <c r="AB48">
        <v>1</v>
      </c>
      <c r="AC48">
        <v>0</v>
      </c>
      <c r="AD48">
        <v>0</v>
      </c>
      <c r="AE48">
        <v>0</v>
      </c>
      <c r="AF48">
        <v>1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21.13</v>
      </c>
      <c r="AU48" t="s">
        <v>3</v>
      </c>
      <c r="AV48">
        <v>0</v>
      </c>
      <c r="AW48">
        <v>2</v>
      </c>
      <c r="AX48">
        <v>65427060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ROUND(Y48*Source!I49,9)</f>
        <v>2875.7930000000001</v>
      </c>
      <c r="CY48">
        <f t="shared" si="23"/>
        <v>1</v>
      </c>
      <c r="CZ48">
        <f t="shared" si="24"/>
        <v>1</v>
      </c>
      <c r="DA48">
        <f t="shared" si="25"/>
        <v>1</v>
      </c>
      <c r="DB48">
        <f t="shared" si="26"/>
        <v>21.13</v>
      </c>
      <c r="DC48">
        <f t="shared" si="27"/>
        <v>0</v>
      </c>
      <c r="DD48" t="s">
        <v>3</v>
      </c>
      <c r="DE48" t="s">
        <v>3</v>
      </c>
      <c r="DF48">
        <f t="shared" si="19"/>
        <v>0</v>
      </c>
      <c r="DG48">
        <f t="shared" si="20"/>
        <v>2875.79</v>
      </c>
      <c r="DH48">
        <f t="shared" si="21"/>
        <v>0</v>
      </c>
      <c r="DI48">
        <f t="shared" si="6"/>
        <v>0</v>
      </c>
      <c r="DJ48">
        <f t="shared" si="28"/>
        <v>2875.79</v>
      </c>
      <c r="DK48">
        <v>0</v>
      </c>
    </row>
    <row r="49" spans="1:115" x14ac:dyDescent="0.2">
      <c r="A49">
        <f>ROW(Source!A50)</f>
        <v>50</v>
      </c>
      <c r="B49">
        <v>65425122</v>
      </c>
      <c r="C49">
        <v>65428854</v>
      </c>
      <c r="D49">
        <v>30515951</v>
      </c>
      <c r="E49">
        <v>30515945</v>
      </c>
      <c r="F49">
        <v>1</v>
      </c>
      <c r="G49">
        <v>30515945</v>
      </c>
      <c r="H49">
        <v>1</v>
      </c>
      <c r="I49" t="s">
        <v>432</v>
      </c>
      <c r="J49" t="s">
        <v>3</v>
      </c>
      <c r="K49" t="s">
        <v>433</v>
      </c>
      <c r="L49">
        <v>1191</v>
      </c>
      <c r="N49">
        <v>1013</v>
      </c>
      <c r="O49" t="s">
        <v>434</v>
      </c>
      <c r="P49" t="s">
        <v>434</v>
      </c>
      <c r="Q49">
        <v>1</v>
      </c>
      <c r="W49">
        <v>0</v>
      </c>
      <c r="X49">
        <v>476480486</v>
      </c>
      <c r="Y49">
        <f>(AT49*1.15)</f>
        <v>1.3684999999999998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1.19</v>
      </c>
      <c r="AU49" t="s">
        <v>60</v>
      </c>
      <c r="AV49">
        <v>1</v>
      </c>
      <c r="AW49">
        <v>2</v>
      </c>
      <c r="AX49">
        <v>65428855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ROUND(Y49*Source!I50,9)</f>
        <v>0.13685</v>
      </c>
      <c r="CY49">
        <f>AD49</f>
        <v>0</v>
      </c>
      <c r="CZ49">
        <f>AH49</f>
        <v>0</v>
      </c>
      <c r="DA49">
        <f>AL49</f>
        <v>1</v>
      </c>
      <c r="DB49">
        <f>ROUND((ROUND(AT49*CZ49,2)*1.15),6)</f>
        <v>0</v>
      </c>
      <c r="DC49">
        <f>ROUND((ROUND(AT49*AG49,2)*1.15),6)</f>
        <v>0</v>
      </c>
      <c r="DD49" t="s">
        <v>3</v>
      </c>
      <c r="DE49" t="s">
        <v>3</v>
      </c>
      <c r="DF49">
        <f t="shared" si="19"/>
        <v>0</v>
      </c>
      <c r="DG49">
        <f t="shared" si="20"/>
        <v>0</v>
      </c>
      <c r="DH49">
        <f t="shared" si="21"/>
        <v>0</v>
      </c>
      <c r="DI49">
        <f t="shared" si="6"/>
        <v>0</v>
      </c>
      <c r="DJ49">
        <f>DI49</f>
        <v>0</v>
      </c>
      <c r="DK49">
        <v>0</v>
      </c>
    </row>
    <row r="50" spans="1:115" x14ac:dyDescent="0.2">
      <c r="A50">
        <f>ROW(Source!A50)</f>
        <v>50</v>
      </c>
      <c r="B50">
        <v>65425122</v>
      </c>
      <c r="C50">
        <v>65428854</v>
      </c>
      <c r="D50">
        <v>30595241</v>
      </c>
      <c r="E50">
        <v>1</v>
      </c>
      <c r="F50">
        <v>1</v>
      </c>
      <c r="G50">
        <v>30515945</v>
      </c>
      <c r="H50">
        <v>2</v>
      </c>
      <c r="I50" t="s">
        <v>454</v>
      </c>
      <c r="J50" t="s">
        <v>455</v>
      </c>
      <c r="K50" t="s">
        <v>456</v>
      </c>
      <c r="L50">
        <v>1368</v>
      </c>
      <c r="N50">
        <v>1011</v>
      </c>
      <c r="O50" t="s">
        <v>438</v>
      </c>
      <c r="P50" t="s">
        <v>438</v>
      </c>
      <c r="Q50">
        <v>1</v>
      </c>
      <c r="W50">
        <v>0</v>
      </c>
      <c r="X50">
        <v>-874155835</v>
      </c>
      <c r="Y50">
        <f>(AT50*1.25)</f>
        <v>7.8993749999999991</v>
      </c>
      <c r="AA50">
        <v>0</v>
      </c>
      <c r="AB50">
        <v>123.86</v>
      </c>
      <c r="AC50">
        <v>15</v>
      </c>
      <c r="AD50">
        <v>0</v>
      </c>
      <c r="AE50">
        <v>0</v>
      </c>
      <c r="AF50">
        <v>123.86</v>
      </c>
      <c r="AG50">
        <v>15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6.3194999999999997</v>
      </c>
      <c r="AU50" t="s">
        <v>59</v>
      </c>
      <c r="AV50">
        <v>0</v>
      </c>
      <c r="AW50">
        <v>2</v>
      </c>
      <c r="AX50">
        <v>65428856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ROUND(Y50*Source!I50,9)</f>
        <v>0.78993749999999996</v>
      </c>
      <c r="CY50">
        <f>AB50</f>
        <v>123.86</v>
      </c>
      <c r="CZ50">
        <f>AF50</f>
        <v>123.86</v>
      </c>
      <c r="DA50">
        <f>AJ50</f>
        <v>1</v>
      </c>
      <c r="DB50">
        <f>ROUND((ROUND(AT50*CZ50,2)*1.25),6)</f>
        <v>978.41250000000002</v>
      </c>
      <c r="DC50">
        <f>ROUND((ROUND(AT50*AG50,2)*1.25),6)</f>
        <v>118.4875</v>
      </c>
      <c r="DD50" t="s">
        <v>3</v>
      </c>
      <c r="DE50" t="s">
        <v>3</v>
      </c>
      <c r="DF50">
        <f t="shared" si="19"/>
        <v>0</v>
      </c>
      <c r="DG50">
        <f t="shared" si="20"/>
        <v>97.84</v>
      </c>
      <c r="DH50">
        <f t="shared" si="21"/>
        <v>11.85</v>
      </c>
      <c r="DI50">
        <f t="shared" si="6"/>
        <v>0</v>
      </c>
      <c r="DJ50">
        <f>DG50</f>
        <v>97.84</v>
      </c>
      <c r="DK50">
        <v>0</v>
      </c>
    </row>
    <row r="51" spans="1:115" x14ac:dyDescent="0.2">
      <c r="A51">
        <f>ROW(Source!A51)</f>
        <v>51</v>
      </c>
      <c r="B51">
        <v>65425120</v>
      </c>
      <c r="C51">
        <v>65428854</v>
      </c>
      <c r="D51">
        <v>30515951</v>
      </c>
      <c r="E51">
        <v>30515945</v>
      </c>
      <c r="F51">
        <v>1</v>
      </c>
      <c r="G51">
        <v>30515945</v>
      </c>
      <c r="H51">
        <v>1</v>
      </c>
      <c r="I51" t="s">
        <v>432</v>
      </c>
      <c r="J51" t="s">
        <v>3</v>
      </c>
      <c r="K51" t="s">
        <v>433</v>
      </c>
      <c r="L51">
        <v>1191</v>
      </c>
      <c r="N51">
        <v>1013</v>
      </c>
      <c r="O51" t="s">
        <v>434</v>
      </c>
      <c r="P51" t="s">
        <v>434</v>
      </c>
      <c r="Q51">
        <v>1</v>
      </c>
      <c r="W51">
        <v>0</v>
      </c>
      <c r="X51">
        <v>476480486</v>
      </c>
      <c r="Y51">
        <f>(AT51*1.15)</f>
        <v>1.3684999999999998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1.19</v>
      </c>
      <c r="AU51" t="s">
        <v>60</v>
      </c>
      <c r="AV51">
        <v>1</v>
      </c>
      <c r="AW51">
        <v>2</v>
      </c>
      <c r="AX51">
        <v>65428855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ROUND(Y51*Source!I51,9)</f>
        <v>0.13685</v>
      </c>
      <c r="CY51">
        <f>AD51</f>
        <v>0</v>
      </c>
      <c r="CZ51">
        <f>AH51</f>
        <v>0</v>
      </c>
      <c r="DA51">
        <f>AL51</f>
        <v>1</v>
      </c>
      <c r="DB51">
        <f>ROUND((ROUND(AT51*CZ51,2)*1.15),6)</f>
        <v>0</v>
      </c>
      <c r="DC51">
        <f>ROUND((ROUND(AT51*AG51,2)*1.15),6)</f>
        <v>0</v>
      </c>
      <c r="DD51" t="s">
        <v>3</v>
      </c>
      <c r="DE51" t="s">
        <v>3</v>
      </c>
      <c r="DF51">
        <f t="shared" si="19"/>
        <v>0</v>
      </c>
      <c r="DG51">
        <f t="shared" si="20"/>
        <v>0</v>
      </c>
      <c r="DH51">
        <f t="shared" si="21"/>
        <v>0</v>
      </c>
      <c r="DI51">
        <f t="shared" si="6"/>
        <v>0</v>
      </c>
      <c r="DJ51">
        <f>DI51</f>
        <v>0</v>
      </c>
      <c r="DK51">
        <v>0</v>
      </c>
    </row>
    <row r="52" spans="1:115" x14ac:dyDescent="0.2">
      <c r="A52">
        <f>ROW(Source!A51)</f>
        <v>51</v>
      </c>
      <c r="B52">
        <v>65425120</v>
      </c>
      <c r="C52">
        <v>65428854</v>
      </c>
      <c r="D52">
        <v>30595241</v>
      </c>
      <c r="E52">
        <v>1</v>
      </c>
      <c r="F52">
        <v>1</v>
      </c>
      <c r="G52">
        <v>30515945</v>
      </c>
      <c r="H52">
        <v>2</v>
      </c>
      <c r="I52" t="s">
        <v>454</v>
      </c>
      <c r="J52" t="s">
        <v>455</v>
      </c>
      <c r="K52" t="s">
        <v>456</v>
      </c>
      <c r="L52">
        <v>1368</v>
      </c>
      <c r="N52">
        <v>1011</v>
      </c>
      <c r="O52" t="s">
        <v>438</v>
      </c>
      <c r="P52" t="s">
        <v>438</v>
      </c>
      <c r="Q52">
        <v>1</v>
      </c>
      <c r="W52">
        <v>0</v>
      </c>
      <c r="X52">
        <v>-874155835</v>
      </c>
      <c r="Y52">
        <f>(AT52*1.25)</f>
        <v>7.8993749999999991</v>
      </c>
      <c r="AA52">
        <v>0</v>
      </c>
      <c r="AB52">
        <v>1582.71</v>
      </c>
      <c r="AC52">
        <v>519.05999999999995</v>
      </c>
      <c r="AD52">
        <v>0</v>
      </c>
      <c r="AE52">
        <v>0</v>
      </c>
      <c r="AF52">
        <v>123.86</v>
      </c>
      <c r="AG52">
        <v>15</v>
      </c>
      <c r="AH52">
        <v>0</v>
      </c>
      <c r="AI52">
        <v>1</v>
      </c>
      <c r="AJ52">
        <v>10.72</v>
      </c>
      <c r="AK52">
        <v>29.03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6.3194999999999997</v>
      </c>
      <c r="AU52" t="s">
        <v>59</v>
      </c>
      <c r="AV52">
        <v>0</v>
      </c>
      <c r="AW52">
        <v>2</v>
      </c>
      <c r="AX52">
        <v>65428856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ROUND(Y52*Source!I51,9)</f>
        <v>0.78993749999999996</v>
      </c>
      <c r="CY52">
        <f>AB52</f>
        <v>1582.71</v>
      </c>
      <c r="CZ52">
        <f>AF52</f>
        <v>123.86</v>
      </c>
      <c r="DA52">
        <f>AJ52</f>
        <v>10.72</v>
      </c>
      <c r="DB52">
        <f>ROUND((ROUND(AT52*CZ52,2)*1.25),6)</f>
        <v>978.41250000000002</v>
      </c>
      <c r="DC52">
        <f>ROUND((ROUND(AT52*AG52,2)*1.25),6)</f>
        <v>118.4875</v>
      </c>
      <c r="DD52" t="s">
        <v>3</v>
      </c>
      <c r="DE52" t="s">
        <v>3</v>
      </c>
      <c r="DF52">
        <f t="shared" si="19"/>
        <v>0</v>
      </c>
      <c r="DG52">
        <f>ROUND(ROUND(AF52*CX52,2)*AJ52,2)</f>
        <v>1048.8399999999999</v>
      </c>
      <c r="DH52">
        <f>ROUND(ROUND(AG52*CX52,2)*AK52,2)</f>
        <v>344.01</v>
      </c>
      <c r="DI52">
        <f t="shared" si="6"/>
        <v>0</v>
      </c>
      <c r="DJ52">
        <f>DG52</f>
        <v>1048.8399999999999</v>
      </c>
      <c r="DK52">
        <v>0</v>
      </c>
    </row>
    <row r="53" spans="1:115" x14ac:dyDescent="0.2">
      <c r="A53">
        <f>ROW(Source!A52)</f>
        <v>52</v>
      </c>
      <c r="B53">
        <v>65425122</v>
      </c>
      <c r="C53">
        <v>65428857</v>
      </c>
      <c r="D53">
        <v>30515951</v>
      </c>
      <c r="E53">
        <v>30515945</v>
      </c>
      <c r="F53">
        <v>1</v>
      </c>
      <c r="G53">
        <v>30515945</v>
      </c>
      <c r="H53">
        <v>1</v>
      </c>
      <c r="I53" t="s">
        <v>432</v>
      </c>
      <c r="J53" t="s">
        <v>3</v>
      </c>
      <c r="K53" t="s">
        <v>433</v>
      </c>
      <c r="L53">
        <v>1191</v>
      </c>
      <c r="N53">
        <v>1013</v>
      </c>
      <c r="O53" t="s">
        <v>434</v>
      </c>
      <c r="P53" t="s">
        <v>434</v>
      </c>
      <c r="Q53">
        <v>1</v>
      </c>
      <c r="W53">
        <v>0</v>
      </c>
      <c r="X53">
        <v>476480486</v>
      </c>
      <c r="Y53">
        <f>(AT53*1.15)</f>
        <v>221.60499999999996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192.7</v>
      </c>
      <c r="AU53" t="s">
        <v>60</v>
      </c>
      <c r="AV53">
        <v>1</v>
      </c>
      <c r="AW53">
        <v>2</v>
      </c>
      <c r="AX53">
        <v>65428859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ROUND(Y53*Source!I52,9)</f>
        <v>4.4321000000000002</v>
      </c>
      <c r="CY53">
        <f>AD53</f>
        <v>0</v>
      </c>
      <c r="CZ53">
        <f>AH53</f>
        <v>0</v>
      </c>
      <c r="DA53">
        <f>AL53</f>
        <v>1</v>
      </c>
      <c r="DB53">
        <f>ROUND((ROUND(AT53*CZ53,2)*1.15),6)</f>
        <v>0</v>
      </c>
      <c r="DC53">
        <f>ROUND((ROUND(AT53*AG53,2)*1.15),6)</f>
        <v>0</v>
      </c>
      <c r="DD53" t="s">
        <v>3</v>
      </c>
      <c r="DE53" t="s">
        <v>3</v>
      </c>
      <c r="DF53">
        <f t="shared" si="19"/>
        <v>0</v>
      </c>
      <c r="DG53">
        <f t="shared" ref="DG53:DG64" si="29">ROUND(AF53*CX53,2)</f>
        <v>0</v>
      </c>
      <c r="DH53">
        <f t="shared" ref="DH53:DH64" si="30">ROUND(AG53*CX53,2)</f>
        <v>0</v>
      </c>
      <c r="DI53">
        <f t="shared" si="6"/>
        <v>0</v>
      </c>
      <c r="DJ53">
        <f>DI53</f>
        <v>0</v>
      </c>
      <c r="DK53">
        <v>0</v>
      </c>
    </row>
    <row r="54" spans="1:115" x14ac:dyDescent="0.2">
      <c r="A54">
        <f>ROW(Source!A53)</f>
        <v>53</v>
      </c>
      <c r="B54">
        <v>65425120</v>
      </c>
      <c r="C54">
        <v>65428857</v>
      </c>
      <c r="D54">
        <v>30515951</v>
      </c>
      <c r="E54">
        <v>30515945</v>
      </c>
      <c r="F54">
        <v>1</v>
      </c>
      <c r="G54">
        <v>30515945</v>
      </c>
      <c r="H54">
        <v>1</v>
      </c>
      <c r="I54" t="s">
        <v>432</v>
      </c>
      <c r="J54" t="s">
        <v>3</v>
      </c>
      <c r="K54" t="s">
        <v>433</v>
      </c>
      <c r="L54">
        <v>1191</v>
      </c>
      <c r="N54">
        <v>1013</v>
      </c>
      <c r="O54" t="s">
        <v>434</v>
      </c>
      <c r="P54" t="s">
        <v>434</v>
      </c>
      <c r="Q54">
        <v>1</v>
      </c>
      <c r="W54">
        <v>0</v>
      </c>
      <c r="X54">
        <v>476480486</v>
      </c>
      <c r="Y54">
        <f>(AT54*1.15)</f>
        <v>221.60499999999996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192.7</v>
      </c>
      <c r="AU54" t="s">
        <v>60</v>
      </c>
      <c r="AV54">
        <v>1</v>
      </c>
      <c r="AW54">
        <v>2</v>
      </c>
      <c r="AX54">
        <v>65428859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ROUND(Y54*Source!I53,9)</f>
        <v>4.4321000000000002</v>
      </c>
      <c r="CY54">
        <f>AD54</f>
        <v>0</v>
      </c>
      <c r="CZ54">
        <f>AH54</f>
        <v>0</v>
      </c>
      <c r="DA54">
        <f>AL54</f>
        <v>1</v>
      </c>
      <c r="DB54">
        <f>ROUND((ROUND(AT54*CZ54,2)*1.15),6)</f>
        <v>0</v>
      </c>
      <c r="DC54">
        <f>ROUND((ROUND(AT54*AG54,2)*1.15),6)</f>
        <v>0</v>
      </c>
      <c r="DD54" t="s">
        <v>3</v>
      </c>
      <c r="DE54" t="s">
        <v>3</v>
      </c>
      <c r="DF54">
        <f t="shared" si="19"/>
        <v>0</v>
      </c>
      <c r="DG54">
        <f t="shared" si="29"/>
        <v>0</v>
      </c>
      <c r="DH54">
        <f t="shared" si="30"/>
        <v>0</v>
      </c>
      <c r="DI54">
        <f t="shared" si="6"/>
        <v>0</v>
      </c>
      <c r="DJ54">
        <f>DI54</f>
        <v>0</v>
      </c>
      <c r="DK54">
        <v>0</v>
      </c>
    </row>
    <row r="55" spans="1:115" x14ac:dyDescent="0.2">
      <c r="A55">
        <f>ROW(Source!A54)</f>
        <v>54</v>
      </c>
      <c r="B55">
        <v>65425122</v>
      </c>
      <c r="C55">
        <v>65428798</v>
      </c>
      <c r="D55">
        <v>30515951</v>
      </c>
      <c r="E55">
        <v>30515945</v>
      </c>
      <c r="F55">
        <v>1</v>
      </c>
      <c r="G55">
        <v>30515945</v>
      </c>
      <c r="H55">
        <v>1</v>
      </c>
      <c r="I55" t="s">
        <v>432</v>
      </c>
      <c r="J55" t="s">
        <v>3</v>
      </c>
      <c r="K55" t="s">
        <v>433</v>
      </c>
      <c r="L55">
        <v>1191</v>
      </c>
      <c r="N55">
        <v>1013</v>
      </c>
      <c r="O55" t="s">
        <v>434</v>
      </c>
      <c r="P55" t="s">
        <v>434</v>
      </c>
      <c r="Q55">
        <v>1</v>
      </c>
      <c r="W55">
        <v>0</v>
      </c>
      <c r="X55">
        <v>476480486</v>
      </c>
      <c r="Y55">
        <f>AT55</f>
        <v>76.7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76.7</v>
      </c>
      <c r="AU55" t="s">
        <v>3</v>
      </c>
      <c r="AV55">
        <v>1</v>
      </c>
      <c r="AW55">
        <v>2</v>
      </c>
      <c r="AX55">
        <v>65428800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ROUND(Y55*Source!I54,9)</f>
        <v>4.6020000000000003</v>
      </c>
      <c r="CY55">
        <f>AD55</f>
        <v>0</v>
      </c>
      <c r="CZ55">
        <f>AH55</f>
        <v>0</v>
      </c>
      <c r="DA55">
        <f>AL55</f>
        <v>1</v>
      </c>
      <c r="DB55">
        <f>ROUND(ROUND(AT55*CZ55,2),6)</f>
        <v>0</v>
      </c>
      <c r="DC55">
        <f>ROUND(ROUND(AT55*AG55,2),6)</f>
        <v>0</v>
      </c>
      <c r="DD55" t="s">
        <v>3</v>
      </c>
      <c r="DE55" t="s">
        <v>3</v>
      </c>
      <c r="DF55">
        <f t="shared" si="19"/>
        <v>0</v>
      </c>
      <c r="DG55">
        <f t="shared" si="29"/>
        <v>0</v>
      </c>
      <c r="DH55">
        <f t="shared" si="30"/>
        <v>0</v>
      </c>
      <c r="DI55">
        <f t="shared" si="6"/>
        <v>0</v>
      </c>
      <c r="DJ55">
        <f>DI55</f>
        <v>0</v>
      </c>
      <c r="DK55">
        <v>0</v>
      </c>
    </row>
    <row r="56" spans="1:115" x14ac:dyDescent="0.2">
      <c r="A56">
        <f>ROW(Source!A55)</f>
        <v>55</v>
      </c>
      <c r="B56">
        <v>65425120</v>
      </c>
      <c r="C56">
        <v>65428798</v>
      </c>
      <c r="D56">
        <v>30515951</v>
      </c>
      <c r="E56">
        <v>30515945</v>
      </c>
      <c r="F56">
        <v>1</v>
      </c>
      <c r="G56">
        <v>30515945</v>
      </c>
      <c r="H56">
        <v>1</v>
      </c>
      <c r="I56" t="s">
        <v>432</v>
      </c>
      <c r="J56" t="s">
        <v>3</v>
      </c>
      <c r="K56" t="s">
        <v>433</v>
      </c>
      <c r="L56">
        <v>1191</v>
      </c>
      <c r="N56">
        <v>1013</v>
      </c>
      <c r="O56" t="s">
        <v>434</v>
      </c>
      <c r="P56" t="s">
        <v>434</v>
      </c>
      <c r="Q56">
        <v>1</v>
      </c>
      <c r="W56">
        <v>0</v>
      </c>
      <c r="X56">
        <v>476480486</v>
      </c>
      <c r="Y56">
        <f>AT56</f>
        <v>76.7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76.7</v>
      </c>
      <c r="AU56" t="s">
        <v>3</v>
      </c>
      <c r="AV56">
        <v>1</v>
      </c>
      <c r="AW56">
        <v>2</v>
      </c>
      <c r="AX56">
        <v>65428800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ROUND(Y56*Source!I55,9)</f>
        <v>4.6020000000000003</v>
      </c>
      <c r="CY56">
        <f>AD56</f>
        <v>0</v>
      </c>
      <c r="CZ56">
        <f>AH56</f>
        <v>0</v>
      </c>
      <c r="DA56">
        <f>AL56</f>
        <v>1</v>
      </c>
      <c r="DB56">
        <f>ROUND(ROUND(AT56*CZ56,2),6)</f>
        <v>0</v>
      </c>
      <c r="DC56">
        <f>ROUND(ROUND(AT56*AG56,2),6)</f>
        <v>0</v>
      </c>
      <c r="DD56" t="s">
        <v>3</v>
      </c>
      <c r="DE56" t="s">
        <v>3</v>
      </c>
      <c r="DF56">
        <f t="shared" si="19"/>
        <v>0</v>
      </c>
      <c r="DG56">
        <f t="shared" si="29"/>
        <v>0</v>
      </c>
      <c r="DH56">
        <f t="shared" si="30"/>
        <v>0</v>
      </c>
      <c r="DI56">
        <f t="shared" si="6"/>
        <v>0</v>
      </c>
      <c r="DJ56">
        <f>DI56</f>
        <v>0</v>
      </c>
      <c r="DK56">
        <v>0</v>
      </c>
    </row>
    <row r="57" spans="1:115" x14ac:dyDescent="0.2">
      <c r="A57">
        <f>ROW(Source!A56)</f>
        <v>56</v>
      </c>
      <c r="B57">
        <v>65425122</v>
      </c>
      <c r="C57">
        <v>65427613</v>
      </c>
      <c r="D57">
        <v>30515951</v>
      </c>
      <c r="E57">
        <v>30515945</v>
      </c>
      <c r="F57">
        <v>1</v>
      </c>
      <c r="G57">
        <v>30515945</v>
      </c>
      <c r="H57">
        <v>1</v>
      </c>
      <c r="I57" t="s">
        <v>432</v>
      </c>
      <c r="J57" t="s">
        <v>3</v>
      </c>
      <c r="K57" t="s">
        <v>433</v>
      </c>
      <c r="L57">
        <v>1191</v>
      </c>
      <c r="N57">
        <v>1013</v>
      </c>
      <c r="O57" t="s">
        <v>434</v>
      </c>
      <c r="P57" t="s">
        <v>434</v>
      </c>
      <c r="Q57">
        <v>1</v>
      </c>
      <c r="W57">
        <v>0</v>
      </c>
      <c r="X57">
        <v>476480486</v>
      </c>
      <c r="Y57">
        <f>(AT57*1.15)</f>
        <v>0.89699999999999991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0.78</v>
      </c>
      <c r="AU57" t="s">
        <v>60</v>
      </c>
      <c r="AV57">
        <v>1</v>
      </c>
      <c r="AW57">
        <v>2</v>
      </c>
      <c r="AX57">
        <v>65427614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ROUND(Y57*Source!I56,9)</f>
        <v>4.9335000000000004</v>
      </c>
      <c r="CY57">
        <f>AD57</f>
        <v>0</v>
      </c>
      <c r="CZ57">
        <f>AH57</f>
        <v>0</v>
      </c>
      <c r="DA57">
        <f>AL57</f>
        <v>1</v>
      </c>
      <c r="DB57">
        <f>ROUND((ROUND(AT57*CZ57,2)*1.15),6)</f>
        <v>0</v>
      </c>
      <c r="DC57">
        <f>ROUND((ROUND(AT57*AG57,2)*1.15),6)</f>
        <v>0</v>
      </c>
      <c r="DD57" t="s">
        <v>3</v>
      </c>
      <c r="DE57" t="s">
        <v>3</v>
      </c>
      <c r="DF57">
        <f t="shared" si="19"/>
        <v>0</v>
      </c>
      <c r="DG57">
        <f t="shared" si="29"/>
        <v>0</v>
      </c>
      <c r="DH57">
        <f t="shared" si="30"/>
        <v>0</v>
      </c>
      <c r="DI57">
        <f t="shared" si="6"/>
        <v>0</v>
      </c>
      <c r="DJ57">
        <f>DI57</f>
        <v>0</v>
      </c>
      <c r="DK57">
        <v>0</v>
      </c>
    </row>
    <row r="58" spans="1:115" x14ac:dyDescent="0.2">
      <c r="A58">
        <f>ROW(Source!A56)</f>
        <v>56</v>
      </c>
      <c r="B58">
        <v>65425122</v>
      </c>
      <c r="C58">
        <v>65427613</v>
      </c>
      <c r="D58">
        <v>30595692</v>
      </c>
      <c r="E58">
        <v>1</v>
      </c>
      <c r="F58">
        <v>1</v>
      </c>
      <c r="G58">
        <v>30515945</v>
      </c>
      <c r="H58">
        <v>2</v>
      </c>
      <c r="I58" t="s">
        <v>460</v>
      </c>
      <c r="J58" t="s">
        <v>461</v>
      </c>
      <c r="K58" t="s">
        <v>462</v>
      </c>
      <c r="L58">
        <v>1368</v>
      </c>
      <c r="N58">
        <v>1011</v>
      </c>
      <c r="O58" t="s">
        <v>438</v>
      </c>
      <c r="P58" t="s">
        <v>438</v>
      </c>
      <c r="Q58">
        <v>1</v>
      </c>
      <c r="W58">
        <v>0</v>
      </c>
      <c r="X58">
        <v>-1037327012</v>
      </c>
      <c r="Y58">
        <f>(AT58*1.25)</f>
        <v>0.22499999999999998</v>
      </c>
      <c r="AA58">
        <v>0</v>
      </c>
      <c r="AB58">
        <v>33.35</v>
      </c>
      <c r="AC58">
        <v>12.67</v>
      </c>
      <c r="AD58">
        <v>0</v>
      </c>
      <c r="AE58">
        <v>0</v>
      </c>
      <c r="AF58">
        <v>33.35</v>
      </c>
      <c r="AG58">
        <v>12.67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0.18</v>
      </c>
      <c r="AU58" t="s">
        <v>59</v>
      </c>
      <c r="AV58">
        <v>0</v>
      </c>
      <c r="AW58">
        <v>2</v>
      </c>
      <c r="AX58">
        <v>65427615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ROUND(Y58*Source!I56,9)</f>
        <v>1.2375</v>
      </c>
      <c r="CY58">
        <f>AB58</f>
        <v>33.35</v>
      </c>
      <c r="CZ58">
        <f>AF58</f>
        <v>33.35</v>
      </c>
      <c r="DA58">
        <f>AJ58</f>
        <v>1</v>
      </c>
      <c r="DB58">
        <f>ROUND((ROUND(AT58*CZ58,2)*1.25),6)</f>
        <v>7.5</v>
      </c>
      <c r="DC58">
        <f>ROUND((ROUND(AT58*AG58,2)*1.25),6)</f>
        <v>2.85</v>
      </c>
      <c r="DD58" t="s">
        <v>3</v>
      </c>
      <c r="DE58" t="s">
        <v>3</v>
      </c>
      <c r="DF58">
        <f t="shared" si="19"/>
        <v>0</v>
      </c>
      <c r="DG58">
        <f t="shared" si="29"/>
        <v>41.27</v>
      </c>
      <c r="DH58">
        <f t="shared" si="30"/>
        <v>15.68</v>
      </c>
      <c r="DI58">
        <f t="shared" si="6"/>
        <v>0</v>
      </c>
      <c r="DJ58">
        <f>DG58</f>
        <v>41.27</v>
      </c>
      <c r="DK58">
        <v>0</v>
      </c>
    </row>
    <row r="59" spans="1:115" x14ac:dyDescent="0.2">
      <c r="A59">
        <f>ROW(Source!A56)</f>
        <v>56</v>
      </c>
      <c r="B59">
        <v>65425122</v>
      </c>
      <c r="C59">
        <v>65427613</v>
      </c>
      <c r="D59">
        <v>30596103</v>
      </c>
      <c r="E59">
        <v>1</v>
      </c>
      <c r="F59">
        <v>1</v>
      </c>
      <c r="G59">
        <v>30515945</v>
      </c>
      <c r="H59">
        <v>2</v>
      </c>
      <c r="I59" t="s">
        <v>463</v>
      </c>
      <c r="J59" t="s">
        <v>464</v>
      </c>
      <c r="K59" t="s">
        <v>465</v>
      </c>
      <c r="L59">
        <v>1368</v>
      </c>
      <c r="N59">
        <v>1011</v>
      </c>
      <c r="O59" t="s">
        <v>438</v>
      </c>
      <c r="P59" t="s">
        <v>438</v>
      </c>
      <c r="Q59">
        <v>1</v>
      </c>
      <c r="W59">
        <v>0</v>
      </c>
      <c r="X59">
        <v>-259930799</v>
      </c>
      <c r="Y59">
        <f>(AT59*1.25)</f>
        <v>0.44999999999999996</v>
      </c>
      <c r="AA59">
        <v>0</v>
      </c>
      <c r="AB59">
        <v>0.21</v>
      </c>
      <c r="AC59">
        <v>0</v>
      </c>
      <c r="AD59">
        <v>0</v>
      </c>
      <c r="AE59">
        <v>0</v>
      </c>
      <c r="AF59">
        <v>0.21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0.36</v>
      </c>
      <c r="AU59" t="s">
        <v>59</v>
      </c>
      <c r="AV59">
        <v>0</v>
      </c>
      <c r="AW59">
        <v>2</v>
      </c>
      <c r="AX59">
        <v>65427616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ROUND(Y59*Source!I56,9)</f>
        <v>2.4750000000000001</v>
      </c>
      <c r="CY59">
        <f>AB59</f>
        <v>0.21</v>
      </c>
      <c r="CZ59">
        <f>AF59</f>
        <v>0.21</v>
      </c>
      <c r="DA59">
        <f>AJ59</f>
        <v>1</v>
      </c>
      <c r="DB59">
        <f>ROUND((ROUND(AT59*CZ59,2)*1.25),6)</f>
        <v>0.1</v>
      </c>
      <c r="DC59">
        <f>ROUND((ROUND(AT59*AG59,2)*1.25),6)</f>
        <v>0</v>
      </c>
      <c r="DD59" t="s">
        <v>3</v>
      </c>
      <c r="DE59" t="s">
        <v>3</v>
      </c>
      <c r="DF59">
        <f t="shared" si="19"/>
        <v>0</v>
      </c>
      <c r="DG59">
        <f t="shared" si="29"/>
        <v>0.52</v>
      </c>
      <c r="DH59">
        <f t="shared" si="30"/>
        <v>0</v>
      </c>
      <c r="DI59">
        <f t="shared" si="6"/>
        <v>0</v>
      </c>
      <c r="DJ59">
        <f>DG59</f>
        <v>0.52</v>
      </c>
      <c r="DK59">
        <v>0</v>
      </c>
    </row>
    <row r="60" spans="1:115" x14ac:dyDescent="0.2">
      <c r="A60">
        <f>ROW(Source!A56)</f>
        <v>56</v>
      </c>
      <c r="B60">
        <v>65425122</v>
      </c>
      <c r="C60">
        <v>65427613</v>
      </c>
      <c r="D60">
        <v>30595410</v>
      </c>
      <c r="E60">
        <v>1</v>
      </c>
      <c r="F60">
        <v>1</v>
      </c>
      <c r="G60">
        <v>30515945</v>
      </c>
      <c r="H60">
        <v>2</v>
      </c>
      <c r="I60" t="s">
        <v>466</v>
      </c>
      <c r="J60" t="s">
        <v>467</v>
      </c>
      <c r="K60" t="s">
        <v>468</v>
      </c>
      <c r="L60">
        <v>1368</v>
      </c>
      <c r="N60">
        <v>1011</v>
      </c>
      <c r="O60" t="s">
        <v>438</v>
      </c>
      <c r="P60" t="s">
        <v>438</v>
      </c>
      <c r="Q60">
        <v>1</v>
      </c>
      <c r="W60">
        <v>0</v>
      </c>
      <c r="X60">
        <v>-911411171</v>
      </c>
      <c r="Y60">
        <f>(AT60*1.25)</f>
        <v>8.7500000000000008E-2</v>
      </c>
      <c r="AA60">
        <v>0</v>
      </c>
      <c r="AB60">
        <v>130.5</v>
      </c>
      <c r="AC60">
        <v>14.91</v>
      </c>
      <c r="AD60">
        <v>0</v>
      </c>
      <c r="AE60">
        <v>0</v>
      </c>
      <c r="AF60">
        <v>130.5</v>
      </c>
      <c r="AG60">
        <v>14.91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7.0000000000000007E-2</v>
      </c>
      <c r="AU60" t="s">
        <v>59</v>
      </c>
      <c r="AV60">
        <v>0</v>
      </c>
      <c r="AW60">
        <v>2</v>
      </c>
      <c r="AX60">
        <v>65427617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ROUND(Y60*Source!I56,9)</f>
        <v>0.48125000000000001</v>
      </c>
      <c r="CY60">
        <f>AB60</f>
        <v>130.5</v>
      </c>
      <c r="CZ60">
        <f>AF60</f>
        <v>130.5</v>
      </c>
      <c r="DA60">
        <f>AJ60</f>
        <v>1</v>
      </c>
      <c r="DB60">
        <f>ROUND((ROUND(AT60*CZ60,2)*1.25),6)</f>
        <v>11.425000000000001</v>
      </c>
      <c r="DC60">
        <f>ROUND((ROUND(AT60*AG60,2)*1.25),6)</f>
        <v>1.3</v>
      </c>
      <c r="DD60" t="s">
        <v>3</v>
      </c>
      <c r="DE60" t="s">
        <v>3</v>
      </c>
      <c r="DF60">
        <f t="shared" si="19"/>
        <v>0</v>
      </c>
      <c r="DG60">
        <f t="shared" si="29"/>
        <v>62.8</v>
      </c>
      <c r="DH60">
        <f t="shared" si="30"/>
        <v>7.18</v>
      </c>
      <c r="DI60">
        <f t="shared" si="6"/>
        <v>0</v>
      </c>
      <c r="DJ60">
        <f>DG60</f>
        <v>62.8</v>
      </c>
      <c r="DK60">
        <v>0</v>
      </c>
    </row>
    <row r="61" spans="1:115" x14ac:dyDescent="0.2">
      <c r="A61">
        <f>ROW(Source!A56)</f>
        <v>56</v>
      </c>
      <c r="B61">
        <v>65425122</v>
      </c>
      <c r="C61">
        <v>65427613</v>
      </c>
      <c r="D61">
        <v>30516999</v>
      </c>
      <c r="E61">
        <v>30515945</v>
      </c>
      <c r="F61">
        <v>1</v>
      </c>
      <c r="G61">
        <v>30515945</v>
      </c>
      <c r="H61">
        <v>2</v>
      </c>
      <c r="I61" t="s">
        <v>448</v>
      </c>
      <c r="J61" t="s">
        <v>3</v>
      </c>
      <c r="K61" t="s">
        <v>449</v>
      </c>
      <c r="L61">
        <v>1344</v>
      </c>
      <c r="N61">
        <v>1008</v>
      </c>
      <c r="O61" t="s">
        <v>450</v>
      </c>
      <c r="P61" t="s">
        <v>450</v>
      </c>
      <c r="Q61">
        <v>1</v>
      </c>
      <c r="W61">
        <v>0</v>
      </c>
      <c r="X61">
        <v>-1180195794</v>
      </c>
      <c r="Y61">
        <f>(AT61*1.25)</f>
        <v>1.2500000000000001E-2</v>
      </c>
      <c r="AA61">
        <v>0</v>
      </c>
      <c r="AB61">
        <v>1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0.01</v>
      </c>
      <c r="AU61" t="s">
        <v>59</v>
      </c>
      <c r="AV61">
        <v>0</v>
      </c>
      <c r="AW61">
        <v>2</v>
      </c>
      <c r="AX61">
        <v>65427618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ROUND(Y61*Source!I56,9)</f>
        <v>6.8750000000000006E-2</v>
      </c>
      <c r="CY61">
        <f>AB61</f>
        <v>1</v>
      </c>
      <c r="CZ61">
        <f>AF61</f>
        <v>1</v>
      </c>
      <c r="DA61">
        <f>AJ61</f>
        <v>1</v>
      </c>
      <c r="DB61">
        <f>ROUND((ROUND(AT61*CZ61,2)*1.25),6)</f>
        <v>1.2500000000000001E-2</v>
      </c>
      <c r="DC61">
        <f>ROUND((ROUND(AT61*AG61,2)*1.25),6)</f>
        <v>0</v>
      </c>
      <c r="DD61" t="s">
        <v>3</v>
      </c>
      <c r="DE61" t="s">
        <v>3</v>
      </c>
      <c r="DF61">
        <f t="shared" si="19"/>
        <v>0</v>
      </c>
      <c r="DG61">
        <f t="shared" si="29"/>
        <v>7.0000000000000007E-2</v>
      </c>
      <c r="DH61">
        <f t="shared" si="30"/>
        <v>0</v>
      </c>
      <c r="DI61">
        <f t="shared" si="6"/>
        <v>0</v>
      </c>
      <c r="DJ61">
        <f>DG61</f>
        <v>7.0000000000000007E-2</v>
      </c>
      <c r="DK61">
        <v>0</v>
      </c>
    </row>
    <row r="62" spans="1:115" x14ac:dyDescent="0.2">
      <c r="A62">
        <f>ROW(Source!A56)</f>
        <v>56</v>
      </c>
      <c r="B62">
        <v>65425122</v>
      </c>
      <c r="C62">
        <v>65427613</v>
      </c>
      <c r="D62">
        <v>30571181</v>
      </c>
      <c r="E62">
        <v>1</v>
      </c>
      <c r="F62">
        <v>1</v>
      </c>
      <c r="G62">
        <v>30515945</v>
      </c>
      <c r="H62">
        <v>3</v>
      </c>
      <c r="I62" t="s">
        <v>249</v>
      </c>
      <c r="J62" t="s">
        <v>251</v>
      </c>
      <c r="K62" t="s">
        <v>250</v>
      </c>
      <c r="L62">
        <v>1339</v>
      </c>
      <c r="N62">
        <v>1007</v>
      </c>
      <c r="O62" t="s">
        <v>106</v>
      </c>
      <c r="P62" t="s">
        <v>106</v>
      </c>
      <c r="Q62">
        <v>1</v>
      </c>
      <c r="W62">
        <v>0</v>
      </c>
      <c r="X62">
        <v>-862991314</v>
      </c>
      <c r="Y62">
        <f>AT62</f>
        <v>0.15</v>
      </c>
      <c r="AA62">
        <v>7.07</v>
      </c>
      <c r="AB62">
        <v>0</v>
      </c>
      <c r="AC62">
        <v>0</v>
      </c>
      <c r="AD62">
        <v>0</v>
      </c>
      <c r="AE62">
        <v>7.07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0.15</v>
      </c>
      <c r="AU62" t="s">
        <v>3</v>
      </c>
      <c r="AV62">
        <v>0</v>
      </c>
      <c r="AW62">
        <v>2</v>
      </c>
      <c r="AX62">
        <v>65427619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ROUND(Y62*Source!I56,9)</f>
        <v>0.82499999999999996</v>
      </c>
      <c r="CY62">
        <f>AA62</f>
        <v>7.07</v>
      </c>
      <c r="CZ62">
        <f>AE62</f>
        <v>7.07</v>
      </c>
      <c r="DA62">
        <f>AI62</f>
        <v>1</v>
      </c>
      <c r="DB62">
        <f>ROUND(ROUND(AT62*CZ62,2),6)</f>
        <v>1.06</v>
      </c>
      <c r="DC62">
        <f>ROUND(ROUND(AT62*AG62,2),6)</f>
        <v>0</v>
      </c>
      <c r="DD62" t="s">
        <v>3</v>
      </c>
      <c r="DE62" t="s">
        <v>3</v>
      </c>
      <c r="DF62">
        <f t="shared" si="19"/>
        <v>5.83</v>
      </c>
      <c r="DG62">
        <f t="shared" si="29"/>
        <v>0</v>
      </c>
      <c r="DH62">
        <f t="shared" si="30"/>
        <v>0</v>
      </c>
      <c r="DI62">
        <f t="shared" si="6"/>
        <v>0</v>
      </c>
      <c r="DJ62">
        <f>DF62</f>
        <v>5.83</v>
      </c>
      <c r="DK62">
        <v>0</v>
      </c>
    </row>
    <row r="63" spans="1:115" x14ac:dyDescent="0.2">
      <c r="A63">
        <f>ROW(Source!A56)</f>
        <v>56</v>
      </c>
      <c r="B63">
        <v>65425122</v>
      </c>
      <c r="C63">
        <v>65427613</v>
      </c>
      <c r="D63">
        <v>30571740</v>
      </c>
      <c r="E63">
        <v>1</v>
      </c>
      <c r="F63">
        <v>1</v>
      </c>
      <c r="G63">
        <v>30515945</v>
      </c>
      <c r="H63">
        <v>3</v>
      </c>
      <c r="I63" t="s">
        <v>104</v>
      </c>
      <c r="J63" t="s">
        <v>107</v>
      </c>
      <c r="K63" t="s">
        <v>105</v>
      </c>
      <c r="L63">
        <v>1339</v>
      </c>
      <c r="N63">
        <v>1007</v>
      </c>
      <c r="O63" t="s">
        <v>106</v>
      </c>
      <c r="P63" t="s">
        <v>106</v>
      </c>
      <c r="Q63">
        <v>1</v>
      </c>
      <c r="W63">
        <v>0</v>
      </c>
      <c r="X63">
        <v>1378719434</v>
      </c>
      <c r="Y63">
        <f>AT63</f>
        <v>1.1000000000000001</v>
      </c>
      <c r="AA63">
        <v>104.99</v>
      </c>
      <c r="AB63">
        <v>0</v>
      </c>
      <c r="AC63">
        <v>0</v>
      </c>
      <c r="AD63">
        <v>0</v>
      </c>
      <c r="AE63">
        <v>104.99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 t="s">
        <v>3</v>
      </c>
      <c r="AT63">
        <v>1.1000000000000001</v>
      </c>
      <c r="AU63" t="s">
        <v>3</v>
      </c>
      <c r="AV63">
        <v>0</v>
      </c>
      <c r="AW63">
        <v>1</v>
      </c>
      <c r="AX63">
        <v>-1</v>
      </c>
      <c r="AY63">
        <v>0</v>
      </c>
      <c r="AZ63">
        <v>0</v>
      </c>
      <c r="BA63" t="s">
        <v>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ROUND(Y63*Source!I56,9)</f>
        <v>6.05</v>
      </c>
      <c r="CY63">
        <f>AA63</f>
        <v>104.99</v>
      </c>
      <c r="CZ63">
        <f>AE63</f>
        <v>104.99</v>
      </c>
      <c r="DA63">
        <f>AI63</f>
        <v>1</v>
      </c>
      <c r="DB63">
        <f>ROUND(ROUND(AT63*CZ63,2),6)</f>
        <v>115.49</v>
      </c>
      <c r="DC63">
        <f>ROUND(ROUND(AT63*AG63,2),6)</f>
        <v>0</v>
      </c>
      <c r="DD63" t="s">
        <v>3</v>
      </c>
      <c r="DE63" t="s">
        <v>3</v>
      </c>
      <c r="DF63">
        <f t="shared" si="19"/>
        <v>635.19000000000005</v>
      </c>
      <c r="DG63">
        <f t="shared" si="29"/>
        <v>0</v>
      </c>
      <c r="DH63">
        <f t="shared" si="30"/>
        <v>0</v>
      </c>
      <c r="DI63">
        <f t="shared" si="6"/>
        <v>0</v>
      </c>
      <c r="DJ63">
        <f>DF63</f>
        <v>635.19000000000005</v>
      </c>
      <c r="DK63">
        <v>0</v>
      </c>
    </row>
    <row r="64" spans="1:115" x14ac:dyDescent="0.2">
      <c r="A64">
        <f>ROW(Source!A57)</f>
        <v>57</v>
      </c>
      <c r="B64">
        <v>65425120</v>
      </c>
      <c r="C64">
        <v>65427613</v>
      </c>
      <c r="D64">
        <v>30515951</v>
      </c>
      <c r="E64">
        <v>30515945</v>
      </c>
      <c r="F64">
        <v>1</v>
      </c>
      <c r="G64">
        <v>30515945</v>
      </c>
      <c r="H64">
        <v>1</v>
      </c>
      <c r="I64" t="s">
        <v>432</v>
      </c>
      <c r="J64" t="s">
        <v>3</v>
      </c>
      <c r="K64" t="s">
        <v>433</v>
      </c>
      <c r="L64">
        <v>1191</v>
      </c>
      <c r="N64">
        <v>1013</v>
      </c>
      <c r="O64" t="s">
        <v>434</v>
      </c>
      <c r="P64" t="s">
        <v>434</v>
      </c>
      <c r="Q64">
        <v>1</v>
      </c>
      <c r="W64">
        <v>0</v>
      </c>
      <c r="X64">
        <v>476480486</v>
      </c>
      <c r="Y64">
        <f>(AT64*1.15)</f>
        <v>0.89699999999999991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0.78</v>
      </c>
      <c r="AU64" t="s">
        <v>60</v>
      </c>
      <c r="AV64">
        <v>1</v>
      </c>
      <c r="AW64">
        <v>2</v>
      </c>
      <c r="AX64">
        <v>65427614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ROUND(Y64*Source!I57,9)</f>
        <v>4.9335000000000004</v>
      </c>
      <c r="CY64">
        <f>AD64</f>
        <v>0</v>
      </c>
      <c r="CZ64">
        <f>AH64</f>
        <v>0</v>
      </c>
      <c r="DA64">
        <f>AL64</f>
        <v>1</v>
      </c>
      <c r="DB64">
        <f>ROUND((ROUND(AT64*CZ64,2)*1.15),6)</f>
        <v>0</v>
      </c>
      <c r="DC64">
        <f>ROUND((ROUND(AT64*AG64,2)*1.15),6)</f>
        <v>0</v>
      </c>
      <c r="DD64" t="s">
        <v>3</v>
      </c>
      <c r="DE64" t="s">
        <v>3</v>
      </c>
      <c r="DF64">
        <f t="shared" si="19"/>
        <v>0</v>
      </c>
      <c r="DG64">
        <f t="shared" si="29"/>
        <v>0</v>
      </c>
      <c r="DH64">
        <f t="shared" si="30"/>
        <v>0</v>
      </c>
      <c r="DI64">
        <f t="shared" si="6"/>
        <v>0</v>
      </c>
      <c r="DJ64">
        <f>DI64</f>
        <v>0</v>
      </c>
      <c r="DK64">
        <v>0</v>
      </c>
    </row>
    <row r="65" spans="1:115" x14ac:dyDescent="0.2">
      <c r="A65">
        <f>ROW(Source!A57)</f>
        <v>57</v>
      </c>
      <c r="B65">
        <v>65425120</v>
      </c>
      <c r="C65">
        <v>65427613</v>
      </c>
      <c r="D65">
        <v>30595692</v>
      </c>
      <c r="E65">
        <v>1</v>
      </c>
      <c r="F65">
        <v>1</v>
      </c>
      <c r="G65">
        <v>30515945</v>
      </c>
      <c r="H65">
        <v>2</v>
      </c>
      <c r="I65" t="s">
        <v>460</v>
      </c>
      <c r="J65" t="s">
        <v>461</v>
      </c>
      <c r="K65" t="s">
        <v>462</v>
      </c>
      <c r="L65">
        <v>1368</v>
      </c>
      <c r="N65">
        <v>1011</v>
      </c>
      <c r="O65" t="s">
        <v>438</v>
      </c>
      <c r="P65" t="s">
        <v>438</v>
      </c>
      <c r="Q65">
        <v>1</v>
      </c>
      <c r="W65">
        <v>0</v>
      </c>
      <c r="X65">
        <v>-1037327012</v>
      </c>
      <c r="Y65">
        <f>(AT65*1.25)</f>
        <v>0.22499999999999998</v>
      </c>
      <c r="AA65">
        <v>0</v>
      </c>
      <c r="AB65">
        <v>577.53</v>
      </c>
      <c r="AC65">
        <v>385.1</v>
      </c>
      <c r="AD65">
        <v>0</v>
      </c>
      <c r="AE65">
        <v>0</v>
      </c>
      <c r="AF65">
        <v>33.35</v>
      </c>
      <c r="AG65">
        <v>12.67</v>
      </c>
      <c r="AH65">
        <v>0</v>
      </c>
      <c r="AI65">
        <v>1</v>
      </c>
      <c r="AJ65">
        <v>16.54</v>
      </c>
      <c r="AK65">
        <v>29.03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0.18</v>
      </c>
      <c r="AU65" t="s">
        <v>59</v>
      </c>
      <c r="AV65">
        <v>0</v>
      </c>
      <c r="AW65">
        <v>2</v>
      </c>
      <c r="AX65">
        <v>65427615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ROUND(Y65*Source!I57,9)</f>
        <v>1.2375</v>
      </c>
      <c r="CY65">
        <f>AB65</f>
        <v>577.53</v>
      </c>
      <c r="CZ65">
        <f>AF65</f>
        <v>33.35</v>
      </c>
      <c r="DA65">
        <f>AJ65</f>
        <v>16.54</v>
      </c>
      <c r="DB65">
        <f>ROUND((ROUND(AT65*CZ65,2)*1.25),6)</f>
        <v>7.5</v>
      </c>
      <c r="DC65">
        <f>ROUND((ROUND(AT65*AG65,2)*1.25),6)</f>
        <v>2.85</v>
      </c>
      <c r="DD65" t="s">
        <v>3</v>
      </c>
      <c r="DE65" t="s">
        <v>3</v>
      </c>
      <c r="DF65">
        <f t="shared" si="19"/>
        <v>0</v>
      </c>
      <c r="DG65">
        <f>ROUND(ROUND(AF65*CX65,2)*AJ65,2)</f>
        <v>682.61</v>
      </c>
      <c r="DH65">
        <f>ROUND(ROUND(AG65*CX65,2)*AK65,2)</f>
        <v>455.19</v>
      </c>
      <c r="DI65">
        <f t="shared" ref="DI65:DI128" si="31">ROUND(AH65*CX65,2)</f>
        <v>0</v>
      </c>
      <c r="DJ65">
        <f>DG65</f>
        <v>682.61</v>
      </c>
      <c r="DK65">
        <v>0</v>
      </c>
    </row>
    <row r="66" spans="1:115" x14ac:dyDescent="0.2">
      <c r="A66">
        <f>ROW(Source!A57)</f>
        <v>57</v>
      </c>
      <c r="B66">
        <v>65425120</v>
      </c>
      <c r="C66">
        <v>65427613</v>
      </c>
      <c r="D66">
        <v>30596103</v>
      </c>
      <c r="E66">
        <v>1</v>
      </c>
      <c r="F66">
        <v>1</v>
      </c>
      <c r="G66">
        <v>30515945</v>
      </c>
      <c r="H66">
        <v>2</v>
      </c>
      <c r="I66" t="s">
        <v>463</v>
      </c>
      <c r="J66" t="s">
        <v>464</v>
      </c>
      <c r="K66" t="s">
        <v>465</v>
      </c>
      <c r="L66">
        <v>1368</v>
      </c>
      <c r="N66">
        <v>1011</v>
      </c>
      <c r="O66" t="s">
        <v>438</v>
      </c>
      <c r="P66" t="s">
        <v>438</v>
      </c>
      <c r="Q66">
        <v>1</v>
      </c>
      <c r="W66">
        <v>0</v>
      </c>
      <c r="X66">
        <v>-259930799</v>
      </c>
      <c r="Y66">
        <f>(AT66*1.25)</f>
        <v>0.44999999999999996</v>
      </c>
      <c r="AA66">
        <v>0</v>
      </c>
      <c r="AB66">
        <v>1.37</v>
      </c>
      <c r="AC66">
        <v>0</v>
      </c>
      <c r="AD66">
        <v>0</v>
      </c>
      <c r="AE66">
        <v>0</v>
      </c>
      <c r="AF66">
        <v>0.21</v>
      </c>
      <c r="AG66">
        <v>0</v>
      </c>
      <c r="AH66">
        <v>0</v>
      </c>
      <c r="AI66">
        <v>1</v>
      </c>
      <c r="AJ66">
        <v>6.24</v>
      </c>
      <c r="AK66">
        <v>29.03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0.36</v>
      </c>
      <c r="AU66" t="s">
        <v>59</v>
      </c>
      <c r="AV66">
        <v>0</v>
      </c>
      <c r="AW66">
        <v>2</v>
      </c>
      <c r="AX66">
        <v>65427616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ROUND(Y66*Source!I57,9)</f>
        <v>2.4750000000000001</v>
      </c>
      <c r="CY66">
        <f>AB66</f>
        <v>1.37</v>
      </c>
      <c r="CZ66">
        <f>AF66</f>
        <v>0.21</v>
      </c>
      <c r="DA66">
        <f>AJ66</f>
        <v>6.24</v>
      </c>
      <c r="DB66">
        <f>ROUND((ROUND(AT66*CZ66,2)*1.25),6)</f>
        <v>0.1</v>
      </c>
      <c r="DC66">
        <f>ROUND((ROUND(AT66*AG66,2)*1.25),6)</f>
        <v>0</v>
      </c>
      <c r="DD66" t="s">
        <v>3</v>
      </c>
      <c r="DE66" t="s">
        <v>3</v>
      </c>
      <c r="DF66">
        <f t="shared" si="19"/>
        <v>0</v>
      </c>
      <c r="DG66">
        <f>ROUND(ROUND(AF66*CX66,2)*AJ66,2)</f>
        <v>3.24</v>
      </c>
      <c r="DH66">
        <f>ROUND(ROUND(AG66*CX66,2)*AK66,2)</f>
        <v>0</v>
      </c>
      <c r="DI66">
        <f t="shared" si="31"/>
        <v>0</v>
      </c>
      <c r="DJ66">
        <f>DG66</f>
        <v>3.24</v>
      </c>
      <c r="DK66">
        <v>0</v>
      </c>
    </row>
    <row r="67" spans="1:115" x14ac:dyDescent="0.2">
      <c r="A67">
        <f>ROW(Source!A57)</f>
        <v>57</v>
      </c>
      <c r="B67">
        <v>65425120</v>
      </c>
      <c r="C67">
        <v>65427613</v>
      </c>
      <c r="D67">
        <v>30595410</v>
      </c>
      <c r="E67">
        <v>1</v>
      </c>
      <c r="F67">
        <v>1</v>
      </c>
      <c r="G67">
        <v>30515945</v>
      </c>
      <c r="H67">
        <v>2</v>
      </c>
      <c r="I67" t="s">
        <v>466</v>
      </c>
      <c r="J67" t="s">
        <v>467</v>
      </c>
      <c r="K67" t="s">
        <v>468</v>
      </c>
      <c r="L67">
        <v>1368</v>
      </c>
      <c r="N67">
        <v>1011</v>
      </c>
      <c r="O67" t="s">
        <v>438</v>
      </c>
      <c r="P67" t="s">
        <v>438</v>
      </c>
      <c r="Q67">
        <v>1</v>
      </c>
      <c r="W67">
        <v>0</v>
      </c>
      <c r="X67">
        <v>-911411171</v>
      </c>
      <c r="Y67">
        <f>(AT67*1.25)</f>
        <v>8.7500000000000008E-2</v>
      </c>
      <c r="AA67">
        <v>0</v>
      </c>
      <c r="AB67">
        <v>1494.77</v>
      </c>
      <c r="AC67">
        <v>453.18</v>
      </c>
      <c r="AD67">
        <v>0</v>
      </c>
      <c r="AE67">
        <v>0</v>
      </c>
      <c r="AF67">
        <v>130.5</v>
      </c>
      <c r="AG67">
        <v>14.91</v>
      </c>
      <c r="AH67">
        <v>0</v>
      </c>
      <c r="AI67">
        <v>1</v>
      </c>
      <c r="AJ67">
        <v>10.94</v>
      </c>
      <c r="AK67">
        <v>29.03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7.0000000000000007E-2</v>
      </c>
      <c r="AU67" t="s">
        <v>59</v>
      </c>
      <c r="AV67">
        <v>0</v>
      </c>
      <c r="AW67">
        <v>2</v>
      </c>
      <c r="AX67">
        <v>65427617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ROUND(Y67*Source!I57,9)</f>
        <v>0.48125000000000001</v>
      </c>
      <c r="CY67">
        <f>AB67</f>
        <v>1494.77</v>
      </c>
      <c r="CZ67">
        <f>AF67</f>
        <v>130.5</v>
      </c>
      <c r="DA67">
        <f>AJ67</f>
        <v>10.94</v>
      </c>
      <c r="DB67">
        <f>ROUND((ROUND(AT67*CZ67,2)*1.25),6)</f>
        <v>11.425000000000001</v>
      </c>
      <c r="DC67">
        <f>ROUND((ROUND(AT67*AG67,2)*1.25),6)</f>
        <v>1.3</v>
      </c>
      <c r="DD67" t="s">
        <v>3</v>
      </c>
      <c r="DE67" t="s">
        <v>3</v>
      </c>
      <c r="DF67">
        <f t="shared" si="19"/>
        <v>0</v>
      </c>
      <c r="DG67">
        <f>ROUND(ROUND(AF67*CX67,2)*AJ67,2)</f>
        <v>687.03</v>
      </c>
      <c r="DH67">
        <f>ROUND(ROUND(AG67*CX67,2)*AK67,2)</f>
        <v>208.44</v>
      </c>
      <c r="DI67">
        <f t="shared" si="31"/>
        <v>0</v>
      </c>
      <c r="DJ67">
        <f>DG67</f>
        <v>687.03</v>
      </c>
      <c r="DK67">
        <v>0</v>
      </c>
    </row>
    <row r="68" spans="1:115" x14ac:dyDescent="0.2">
      <c r="A68">
        <f>ROW(Source!A57)</f>
        <v>57</v>
      </c>
      <c r="B68">
        <v>65425120</v>
      </c>
      <c r="C68">
        <v>65427613</v>
      </c>
      <c r="D68">
        <v>30516999</v>
      </c>
      <c r="E68">
        <v>30515945</v>
      </c>
      <c r="F68">
        <v>1</v>
      </c>
      <c r="G68">
        <v>30515945</v>
      </c>
      <c r="H68">
        <v>2</v>
      </c>
      <c r="I68" t="s">
        <v>448</v>
      </c>
      <c r="J68" t="s">
        <v>3</v>
      </c>
      <c r="K68" t="s">
        <v>449</v>
      </c>
      <c r="L68">
        <v>1344</v>
      </c>
      <c r="N68">
        <v>1008</v>
      </c>
      <c r="O68" t="s">
        <v>450</v>
      </c>
      <c r="P68" t="s">
        <v>450</v>
      </c>
      <c r="Q68">
        <v>1</v>
      </c>
      <c r="W68">
        <v>0</v>
      </c>
      <c r="X68">
        <v>-1180195794</v>
      </c>
      <c r="Y68">
        <f>(AT68*1.25)</f>
        <v>1.2500000000000001E-2</v>
      </c>
      <c r="AA68">
        <v>0</v>
      </c>
      <c r="AB68">
        <v>1.05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0.01</v>
      </c>
      <c r="AU68" t="s">
        <v>59</v>
      </c>
      <c r="AV68">
        <v>0</v>
      </c>
      <c r="AW68">
        <v>2</v>
      </c>
      <c r="AX68">
        <v>65427618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ROUND(Y68*Source!I57,9)</f>
        <v>6.8750000000000006E-2</v>
      </c>
      <c r="CY68">
        <f>AB68</f>
        <v>1.05</v>
      </c>
      <c r="CZ68">
        <f>AF68</f>
        <v>1</v>
      </c>
      <c r="DA68">
        <f>AJ68</f>
        <v>1</v>
      </c>
      <c r="DB68">
        <f>ROUND((ROUND(AT68*CZ68,2)*1.25),6)</f>
        <v>1.2500000000000001E-2</v>
      </c>
      <c r="DC68">
        <f>ROUND((ROUND(AT68*AG68,2)*1.25),6)</f>
        <v>0</v>
      </c>
      <c r="DD68" t="s">
        <v>3</v>
      </c>
      <c r="DE68" t="s">
        <v>3</v>
      </c>
      <c r="DF68">
        <f t="shared" si="19"/>
        <v>0</v>
      </c>
      <c r="DG68">
        <f t="shared" ref="DG68:DG89" si="32">ROUND(AF68*CX68,2)</f>
        <v>7.0000000000000007E-2</v>
      </c>
      <c r="DH68">
        <f t="shared" ref="DH68:DH89" si="33">ROUND(AG68*CX68,2)</f>
        <v>0</v>
      </c>
      <c r="DI68">
        <f t="shared" si="31"/>
        <v>0</v>
      </c>
      <c r="DJ68">
        <f>DG68</f>
        <v>7.0000000000000007E-2</v>
      </c>
      <c r="DK68">
        <v>0</v>
      </c>
    </row>
    <row r="69" spans="1:115" x14ac:dyDescent="0.2">
      <c r="A69">
        <f>ROW(Source!A57)</f>
        <v>57</v>
      </c>
      <c r="B69">
        <v>65425120</v>
      </c>
      <c r="C69">
        <v>65427613</v>
      </c>
      <c r="D69">
        <v>30571181</v>
      </c>
      <c r="E69">
        <v>1</v>
      </c>
      <c r="F69">
        <v>1</v>
      </c>
      <c r="G69">
        <v>30515945</v>
      </c>
      <c r="H69">
        <v>3</v>
      </c>
      <c r="I69" t="s">
        <v>249</v>
      </c>
      <c r="J69" t="s">
        <v>251</v>
      </c>
      <c r="K69" t="s">
        <v>250</v>
      </c>
      <c r="L69">
        <v>1339</v>
      </c>
      <c r="N69">
        <v>1007</v>
      </c>
      <c r="O69" t="s">
        <v>106</v>
      </c>
      <c r="P69" t="s">
        <v>106</v>
      </c>
      <c r="Q69">
        <v>1</v>
      </c>
      <c r="W69">
        <v>0</v>
      </c>
      <c r="X69">
        <v>-862991314</v>
      </c>
      <c r="Y69">
        <f>AT69</f>
        <v>0.15</v>
      </c>
      <c r="AA69">
        <v>42.55</v>
      </c>
      <c r="AB69">
        <v>0</v>
      </c>
      <c r="AC69">
        <v>0</v>
      </c>
      <c r="AD69">
        <v>0</v>
      </c>
      <c r="AE69">
        <v>7.07</v>
      </c>
      <c r="AF69">
        <v>0</v>
      </c>
      <c r="AG69">
        <v>0</v>
      </c>
      <c r="AH69">
        <v>0</v>
      </c>
      <c r="AI69">
        <v>6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0.15</v>
      </c>
      <c r="AU69" t="s">
        <v>3</v>
      </c>
      <c r="AV69">
        <v>0</v>
      </c>
      <c r="AW69">
        <v>2</v>
      </c>
      <c r="AX69">
        <v>65427619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ROUND(Y69*Source!I57,9)</f>
        <v>0.82499999999999996</v>
      </c>
      <c r="CY69">
        <f>AA69</f>
        <v>42.55</v>
      </c>
      <c r="CZ69">
        <f>AE69</f>
        <v>7.07</v>
      </c>
      <c r="DA69">
        <f>AI69</f>
        <v>6</v>
      </c>
      <c r="DB69">
        <f>ROUND(ROUND(AT69*CZ69,2),6)</f>
        <v>1.06</v>
      </c>
      <c r="DC69">
        <f>ROUND(ROUND(AT69*AG69,2),6)</f>
        <v>0</v>
      </c>
      <c r="DD69" t="s">
        <v>3</v>
      </c>
      <c r="DE69" t="s">
        <v>3</v>
      </c>
      <c r="DF69">
        <f>ROUND(ROUND(AE69*CX69,2)*AI69,2)</f>
        <v>34.979999999999997</v>
      </c>
      <c r="DG69">
        <f t="shared" si="32"/>
        <v>0</v>
      </c>
      <c r="DH69">
        <f t="shared" si="33"/>
        <v>0</v>
      </c>
      <c r="DI69">
        <f t="shared" si="31"/>
        <v>0</v>
      </c>
      <c r="DJ69">
        <f>DF69</f>
        <v>34.979999999999997</v>
      </c>
      <c r="DK69">
        <v>0</v>
      </c>
    </row>
    <row r="70" spans="1:115" x14ac:dyDescent="0.2">
      <c r="A70">
        <f>ROW(Source!A57)</f>
        <v>57</v>
      </c>
      <c r="B70">
        <v>65425120</v>
      </c>
      <c r="C70">
        <v>65427613</v>
      </c>
      <c r="D70">
        <v>30571740</v>
      </c>
      <c r="E70">
        <v>1</v>
      </c>
      <c r="F70">
        <v>1</v>
      </c>
      <c r="G70">
        <v>30515945</v>
      </c>
      <c r="H70">
        <v>3</v>
      </c>
      <c r="I70" t="s">
        <v>104</v>
      </c>
      <c r="J70" t="s">
        <v>107</v>
      </c>
      <c r="K70" t="s">
        <v>105</v>
      </c>
      <c r="L70">
        <v>1339</v>
      </c>
      <c r="N70">
        <v>1007</v>
      </c>
      <c r="O70" t="s">
        <v>106</v>
      </c>
      <c r="P70" t="s">
        <v>106</v>
      </c>
      <c r="Q70">
        <v>1</v>
      </c>
      <c r="W70">
        <v>0</v>
      </c>
      <c r="X70">
        <v>1378719434</v>
      </c>
      <c r="Y70">
        <f>AT70</f>
        <v>1.1000000000000001</v>
      </c>
      <c r="AA70">
        <v>723.78</v>
      </c>
      <c r="AB70">
        <v>0</v>
      </c>
      <c r="AC70">
        <v>0</v>
      </c>
      <c r="AD70">
        <v>0</v>
      </c>
      <c r="AE70">
        <v>104.99</v>
      </c>
      <c r="AF70">
        <v>0</v>
      </c>
      <c r="AG70">
        <v>0</v>
      </c>
      <c r="AH70">
        <v>0</v>
      </c>
      <c r="AI70">
        <v>6.88</v>
      </c>
      <c r="AJ70">
        <v>1</v>
      </c>
      <c r="AK70">
        <v>1</v>
      </c>
      <c r="AL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1.1000000000000001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ROUND(Y70*Source!I57,9)</f>
        <v>6.05</v>
      </c>
      <c r="CY70">
        <f>AA70</f>
        <v>723.78</v>
      </c>
      <c r="CZ70">
        <f>AE70</f>
        <v>104.99</v>
      </c>
      <c r="DA70">
        <f>AI70</f>
        <v>6.88</v>
      </c>
      <c r="DB70">
        <f>ROUND(ROUND(AT70*CZ70,2),6)</f>
        <v>115.49</v>
      </c>
      <c r="DC70">
        <f>ROUND(ROUND(AT70*AG70,2),6)</f>
        <v>0</v>
      </c>
      <c r="DD70" t="s">
        <v>3</v>
      </c>
      <c r="DE70" t="s">
        <v>3</v>
      </c>
      <c r="DF70">
        <f>ROUND(ROUND(AE70*CX70,2)*AI70,2)</f>
        <v>4370.1099999999997</v>
      </c>
      <c r="DG70">
        <f t="shared" si="32"/>
        <v>0</v>
      </c>
      <c r="DH70">
        <f t="shared" si="33"/>
        <v>0</v>
      </c>
      <c r="DI70">
        <f t="shared" si="31"/>
        <v>0</v>
      </c>
      <c r="DJ70">
        <f>DF70</f>
        <v>4370.1099999999997</v>
      </c>
      <c r="DK70">
        <v>0</v>
      </c>
    </row>
    <row r="71" spans="1:115" x14ac:dyDescent="0.2">
      <c r="A71">
        <f>ROW(Source!A60)</f>
        <v>60</v>
      </c>
      <c r="B71">
        <v>65425122</v>
      </c>
      <c r="C71">
        <v>65427712</v>
      </c>
      <c r="D71">
        <v>30515951</v>
      </c>
      <c r="E71">
        <v>30515945</v>
      </c>
      <c r="F71">
        <v>1</v>
      </c>
      <c r="G71">
        <v>30515945</v>
      </c>
      <c r="H71">
        <v>1</v>
      </c>
      <c r="I71" t="s">
        <v>432</v>
      </c>
      <c r="J71" t="s">
        <v>3</v>
      </c>
      <c r="K71" t="s">
        <v>433</v>
      </c>
      <c r="L71">
        <v>1191</v>
      </c>
      <c r="N71">
        <v>1013</v>
      </c>
      <c r="O71" t="s">
        <v>434</v>
      </c>
      <c r="P71" t="s">
        <v>434</v>
      </c>
      <c r="Q71">
        <v>1</v>
      </c>
      <c r="W71">
        <v>0</v>
      </c>
      <c r="X71">
        <v>476480486</v>
      </c>
      <c r="Y71">
        <f>(AT71*1.15)</f>
        <v>413.99999999999994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360</v>
      </c>
      <c r="AU71" t="s">
        <v>60</v>
      </c>
      <c r="AV71">
        <v>1</v>
      </c>
      <c r="AW71">
        <v>2</v>
      </c>
      <c r="AX71">
        <v>65427713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ROUND(Y71*Source!I60,9)</f>
        <v>8.7767999999999997</v>
      </c>
      <c r="CY71">
        <f>AD71</f>
        <v>0</v>
      </c>
      <c r="CZ71">
        <f>AH71</f>
        <v>0</v>
      </c>
      <c r="DA71">
        <f>AL71</f>
        <v>1</v>
      </c>
      <c r="DB71">
        <f>ROUND((ROUND(AT71*CZ71,2)*1.15),6)</f>
        <v>0</v>
      </c>
      <c r="DC71">
        <f>ROUND((ROUND(AT71*AG71,2)*1.15),6)</f>
        <v>0</v>
      </c>
      <c r="DD71" t="s">
        <v>3</v>
      </c>
      <c r="DE71" t="s">
        <v>3</v>
      </c>
      <c r="DF71">
        <f t="shared" ref="DF71:DF95" si="34">ROUND(AE71*CX71,2)</f>
        <v>0</v>
      </c>
      <c r="DG71">
        <f t="shared" si="32"/>
        <v>0</v>
      </c>
      <c r="DH71">
        <f t="shared" si="33"/>
        <v>0</v>
      </c>
      <c r="DI71">
        <f t="shared" si="31"/>
        <v>0</v>
      </c>
      <c r="DJ71">
        <f>DI71</f>
        <v>0</v>
      </c>
      <c r="DK71">
        <v>0</v>
      </c>
    </row>
    <row r="72" spans="1:115" x14ac:dyDescent="0.2">
      <c r="A72">
        <f>ROW(Source!A60)</f>
        <v>60</v>
      </c>
      <c r="B72">
        <v>65425122</v>
      </c>
      <c r="C72">
        <v>65427712</v>
      </c>
      <c r="D72">
        <v>30595791</v>
      </c>
      <c r="E72">
        <v>1</v>
      </c>
      <c r="F72">
        <v>1</v>
      </c>
      <c r="G72">
        <v>30515945</v>
      </c>
      <c r="H72">
        <v>2</v>
      </c>
      <c r="I72" t="s">
        <v>469</v>
      </c>
      <c r="J72" t="s">
        <v>470</v>
      </c>
      <c r="K72" t="s">
        <v>471</v>
      </c>
      <c r="L72">
        <v>1368</v>
      </c>
      <c r="N72">
        <v>1011</v>
      </c>
      <c r="O72" t="s">
        <v>438</v>
      </c>
      <c r="P72" t="s">
        <v>438</v>
      </c>
      <c r="Q72">
        <v>1</v>
      </c>
      <c r="W72">
        <v>0</v>
      </c>
      <c r="X72">
        <v>1520077652</v>
      </c>
      <c r="Y72">
        <f t="shared" ref="Y72:Y77" si="35">(AT72*1.25)</f>
        <v>130</v>
      </c>
      <c r="AA72">
        <v>0</v>
      </c>
      <c r="AB72">
        <v>6.15</v>
      </c>
      <c r="AC72">
        <v>0.02</v>
      </c>
      <c r="AD72">
        <v>0</v>
      </c>
      <c r="AE72">
        <v>0</v>
      </c>
      <c r="AF72">
        <v>6.15</v>
      </c>
      <c r="AG72">
        <v>0.02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104</v>
      </c>
      <c r="AU72" t="s">
        <v>59</v>
      </c>
      <c r="AV72">
        <v>0</v>
      </c>
      <c r="AW72">
        <v>2</v>
      </c>
      <c r="AX72">
        <v>65427714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ROUND(Y72*Source!I60,9)</f>
        <v>2.7559999999999998</v>
      </c>
      <c r="CY72">
        <f t="shared" ref="CY72:CY77" si="36">AB72</f>
        <v>6.15</v>
      </c>
      <c r="CZ72">
        <f t="shared" ref="CZ72:CZ77" si="37">AF72</f>
        <v>6.15</v>
      </c>
      <c r="DA72">
        <f t="shared" ref="DA72:DA77" si="38">AJ72</f>
        <v>1</v>
      </c>
      <c r="DB72">
        <f t="shared" ref="DB72:DB77" si="39">ROUND((ROUND(AT72*CZ72,2)*1.25),6)</f>
        <v>799.5</v>
      </c>
      <c r="DC72">
        <f t="shared" ref="DC72:DC77" si="40">ROUND((ROUND(AT72*AG72,2)*1.25),6)</f>
        <v>2.6</v>
      </c>
      <c r="DD72" t="s">
        <v>3</v>
      </c>
      <c r="DE72" t="s">
        <v>3</v>
      </c>
      <c r="DF72">
        <f t="shared" si="34"/>
        <v>0</v>
      </c>
      <c r="DG72">
        <f t="shared" si="32"/>
        <v>16.95</v>
      </c>
      <c r="DH72">
        <f t="shared" si="33"/>
        <v>0.06</v>
      </c>
      <c r="DI72">
        <f t="shared" si="31"/>
        <v>0</v>
      </c>
      <c r="DJ72">
        <f t="shared" ref="DJ72:DJ77" si="41">DG72</f>
        <v>16.95</v>
      </c>
      <c r="DK72">
        <v>0</v>
      </c>
    </row>
    <row r="73" spans="1:115" x14ac:dyDescent="0.2">
      <c r="A73">
        <f>ROW(Source!A60)</f>
        <v>60</v>
      </c>
      <c r="B73">
        <v>65425122</v>
      </c>
      <c r="C73">
        <v>65427712</v>
      </c>
      <c r="D73">
        <v>30596074</v>
      </c>
      <c r="E73">
        <v>1</v>
      </c>
      <c r="F73">
        <v>1</v>
      </c>
      <c r="G73">
        <v>30515945</v>
      </c>
      <c r="H73">
        <v>2</v>
      </c>
      <c r="I73" t="s">
        <v>472</v>
      </c>
      <c r="J73" t="s">
        <v>473</v>
      </c>
      <c r="K73" t="s">
        <v>474</v>
      </c>
      <c r="L73">
        <v>1368</v>
      </c>
      <c r="N73">
        <v>1011</v>
      </c>
      <c r="O73" t="s">
        <v>438</v>
      </c>
      <c r="P73" t="s">
        <v>438</v>
      </c>
      <c r="Q73">
        <v>1</v>
      </c>
      <c r="W73">
        <v>0</v>
      </c>
      <c r="X73">
        <v>-2098595084</v>
      </c>
      <c r="Y73">
        <f t="shared" si="35"/>
        <v>2.15</v>
      </c>
      <c r="AA73">
        <v>0</v>
      </c>
      <c r="AB73">
        <v>76.81</v>
      </c>
      <c r="AC73">
        <v>14.36</v>
      </c>
      <c r="AD73">
        <v>0</v>
      </c>
      <c r="AE73">
        <v>0</v>
      </c>
      <c r="AF73">
        <v>76.81</v>
      </c>
      <c r="AG73">
        <v>14.36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1.72</v>
      </c>
      <c r="AU73" t="s">
        <v>59</v>
      </c>
      <c r="AV73">
        <v>0</v>
      </c>
      <c r="AW73">
        <v>2</v>
      </c>
      <c r="AX73">
        <v>65427715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ROUND(Y73*Source!I60,9)</f>
        <v>4.5580000000000002E-2</v>
      </c>
      <c r="CY73">
        <f t="shared" si="36"/>
        <v>76.81</v>
      </c>
      <c r="CZ73">
        <f t="shared" si="37"/>
        <v>76.81</v>
      </c>
      <c r="DA73">
        <f t="shared" si="38"/>
        <v>1</v>
      </c>
      <c r="DB73">
        <f t="shared" si="39"/>
        <v>165.13749999999999</v>
      </c>
      <c r="DC73">
        <f t="shared" si="40"/>
        <v>30.875</v>
      </c>
      <c r="DD73" t="s">
        <v>3</v>
      </c>
      <c r="DE73" t="s">
        <v>3</v>
      </c>
      <c r="DF73">
        <f t="shared" si="34"/>
        <v>0</v>
      </c>
      <c r="DG73">
        <f t="shared" si="32"/>
        <v>3.5</v>
      </c>
      <c r="DH73">
        <f t="shared" si="33"/>
        <v>0.65</v>
      </c>
      <c r="DI73">
        <f t="shared" si="31"/>
        <v>0</v>
      </c>
      <c r="DJ73">
        <f t="shared" si="41"/>
        <v>3.5</v>
      </c>
      <c r="DK73">
        <v>0</v>
      </c>
    </row>
    <row r="74" spans="1:115" x14ac:dyDescent="0.2">
      <c r="A74">
        <f>ROW(Source!A60)</f>
        <v>60</v>
      </c>
      <c r="B74">
        <v>65425122</v>
      </c>
      <c r="C74">
        <v>65427712</v>
      </c>
      <c r="D74">
        <v>38720111</v>
      </c>
      <c r="E74">
        <v>1</v>
      </c>
      <c r="F74">
        <v>1</v>
      </c>
      <c r="G74">
        <v>30515945</v>
      </c>
      <c r="H74">
        <v>2</v>
      </c>
      <c r="I74" t="s">
        <v>475</v>
      </c>
      <c r="J74" t="s">
        <v>476</v>
      </c>
      <c r="K74" t="s">
        <v>477</v>
      </c>
      <c r="L74">
        <v>1368</v>
      </c>
      <c r="N74">
        <v>1011</v>
      </c>
      <c r="O74" t="s">
        <v>438</v>
      </c>
      <c r="P74" t="s">
        <v>438</v>
      </c>
      <c r="Q74">
        <v>1</v>
      </c>
      <c r="W74">
        <v>0</v>
      </c>
      <c r="X74">
        <v>-2048169919</v>
      </c>
      <c r="Y74">
        <f t="shared" si="35"/>
        <v>1.0125000000000002</v>
      </c>
      <c r="AA74">
        <v>0</v>
      </c>
      <c r="AB74">
        <v>0.45</v>
      </c>
      <c r="AC74">
        <v>0</v>
      </c>
      <c r="AD74">
        <v>0</v>
      </c>
      <c r="AE74">
        <v>0</v>
      </c>
      <c r="AF74">
        <v>0.45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0.81</v>
      </c>
      <c r="AU74" t="s">
        <v>59</v>
      </c>
      <c r="AV74">
        <v>0</v>
      </c>
      <c r="AW74">
        <v>2</v>
      </c>
      <c r="AX74">
        <v>65427717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ROUND(Y74*Source!I60,9)</f>
        <v>2.1465000000000001E-2</v>
      </c>
      <c r="CY74">
        <f t="shared" si="36"/>
        <v>0.45</v>
      </c>
      <c r="CZ74">
        <f t="shared" si="37"/>
        <v>0.45</v>
      </c>
      <c r="DA74">
        <f t="shared" si="38"/>
        <v>1</v>
      </c>
      <c r="DB74">
        <f t="shared" si="39"/>
        <v>0.45</v>
      </c>
      <c r="DC74">
        <f t="shared" si="40"/>
        <v>0</v>
      </c>
      <c r="DD74" t="s">
        <v>3</v>
      </c>
      <c r="DE74" t="s">
        <v>3</v>
      </c>
      <c r="DF74">
        <f t="shared" si="34"/>
        <v>0</v>
      </c>
      <c r="DG74">
        <f t="shared" si="32"/>
        <v>0.01</v>
      </c>
      <c r="DH74">
        <f t="shared" si="33"/>
        <v>0</v>
      </c>
      <c r="DI74">
        <f t="shared" si="31"/>
        <v>0</v>
      </c>
      <c r="DJ74">
        <f t="shared" si="41"/>
        <v>0.01</v>
      </c>
      <c r="DK74">
        <v>0</v>
      </c>
    </row>
    <row r="75" spans="1:115" x14ac:dyDescent="0.2">
      <c r="A75">
        <f>ROW(Source!A60)</f>
        <v>60</v>
      </c>
      <c r="B75">
        <v>65425122</v>
      </c>
      <c r="C75">
        <v>65427712</v>
      </c>
      <c r="D75">
        <v>30595321</v>
      </c>
      <c r="E75">
        <v>1</v>
      </c>
      <c r="F75">
        <v>1</v>
      </c>
      <c r="G75">
        <v>30515945</v>
      </c>
      <c r="H75">
        <v>2</v>
      </c>
      <c r="I75" t="s">
        <v>478</v>
      </c>
      <c r="J75" t="s">
        <v>479</v>
      </c>
      <c r="K75" t="s">
        <v>480</v>
      </c>
      <c r="L75">
        <v>1368</v>
      </c>
      <c r="N75">
        <v>1011</v>
      </c>
      <c r="O75" t="s">
        <v>438</v>
      </c>
      <c r="P75" t="s">
        <v>438</v>
      </c>
      <c r="Q75">
        <v>1</v>
      </c>
      <c r="W75">
        <v>0</v>
      </c>
      <c r="X75">
        <v>-1472098154</v>
      </c>
      <c r="Y75">
        <f t="shared" si="35"/>
        <v>1.4375</v>
      </c>
      <c r="AA75">
        <v>0</v>
      </c>
      <c r="AB75">
        <v>190.93</v>
      </c>
      <c r="AC75">
        <v>18.149999999999999</v>
      </c>
      <c r="AD75">
        <v>0</v>
      </c>
      <c r="AE75">
        <v>0</v>
      </c>
      <c r="AF75">
        <v>190.93</v>
      </c>
      <c r="AG75">
        <v>18.149999999999999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1.1499999999999999</v>
      </c>
      <c r="AU75" t="s">
        <v>59</v>
      </c>
      <c r="AV75">
        <v>0</v>
      </c>
      <c r="AW75">
        <v>2</v>
      </c>
      <c r="AX75">
        <v>65427716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ROUND(Y75*Source!I60,9)</f>
        <v>3.0474999999999999E-2</v>
      </c>
      <c r="CY75">
        <f t="shared" si="36"/>
        <v>190.93</v>
      </c>
      <c r="CZ75">
        <f t="shared" si="37"/>
        <v>190.93</v>
      </c>
      <c r="DA75">
        <f t="shared" si="38"/>
        <v>1</v>
      </c>
      <c r="DB75">
        <f t="shared" si="39"/>
        <v>274.46249999999998</v>
      </c>
      <c r="DC75">
        <f t="shared" si="40"/>
        <v>26.087499999999999</v>
      </c>
      <c r="DD75" t="s">
        <v>3</v>
      </c>
      <c r="DE75" t="s">
        <v>3</v>
      </c>
      <c r="DF75">
        <f t="shared" si="34"/>
        <v>0</v>
      </c>
      <c r="DG75">
        <f t="shared" si="32"/>
        <v>5.82</v>
      </c>
      <c r="DH75">
        <f t="shared" si="33"/>
        <v>0.55000000000000004</v>
      </c>
      <c r="DI75">
        <f t="shared" si="31"/>
        <v>0</v>
      </c>
      <c r="DJ75">
        <f t="shared" si="41"/>
        <v>5.82</v>
      </c>
      <c r="DK75">
        <v>0</v>
      </c>
    </row>
    <row r="76" spans="1:115" x14ac:dyDescent="0.2">
      <c r="A76">
        <f>ROW(Source!A60)</f>
        <v>60</v>
      </c>
      <c r="B76">
        <v>65425122</v>
      </c>
      <c r="C76">
        <v>65427712</v>
      </c>
      <c r="D76">
        <v>58672843</v>
      </c>
      <c r="E76">
        <v>1</v>
      </c>
      <c r="F76">
        <v>1</v>
      </c>
      <c r="G76">
        <v>30515945</v>
      </c>
      <c r="H76">
        <v>2</v>
      </c>
      <c r="I76" t="s">
        <v>481</v>
      </c>
      <c r="J76" t="s">
        <v>482</v>
      </c>
      <c r="K76" t="s">
        <v>483</v>
      </c>
      <c r="L76">
        <v>1368</v>
      </c>
      <c r="N76">
        <v>1011</v>
      </c>
      <c r="O76" t="s">
        <v>438</v>
      </c>
      <c r="P76" t="s">
        <v>438</v>
      </c>
      <c r="Q76">
        <v>1</v>
      </c>
      <c r="W76">
        <v>0</v>
      </c>
      <c r="X76">
        <v>1393056809</v>
      </c>
      <c r="Y76">
        <f t="shared" si="35"/>
        <v>0.3125</v>
      </c>
      <c r="AA76">
        <v>0</v>
      </c>
      <c r="AB76">
        <v>165.53</v>
      </c>
      <c r="AC76">
        <v>15.11</v>
      </c>
      <c r="AD76">
        <v>0</v>
      </c>
      <c r="AE76">
        <v>0</v>
      </c>
      <c r="AF76">
        <v>165.53</v>
      </c>
      <c r="AG76">
        <v>15.11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0.25</v>
      </c>
      <c r="AU76" t="s">
        <v>59</v>
      </c>
      <c r="AV76">
        <v>0</v>
      </c>
      <c r="AW76">
        <v>2</v>
      </c>
      <c r="AX76">
        <v>65427718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ROUND(Y76*Source!I60,9)</f>
        <v>6.6249999999999998E-3</v>
      </c>
      <c r="CY76">
        <f t="shared" si="36"/>
        <v>165.53</v>
      </c>
      <c r="CZ76">
        <f t="shared" si="37"/>
        <v>165.53</v>
      </c>
      <c r="DA76">
        <f t="shared" si="38"/>
        <v>1</v>
      </c>
      <c r="DB76">
        <f t="shared" si="39"/>
        <v>51.725000000000001</v>
      </c>
      <c r="DC76">
        <f t="shared" si="40"/>
        <v>4.7249999999999996</v>
      </c>
      <c r="DD76" t="s">
        <v>3</v>
      </c>
      <c r="DE76" t="s">
        <v>3</v>
      </c>
      <c r="DF76">
        <f t="shared" si="34"/>
        <v>0</v>
      </c>
      <c r="DG76">
        <f t="shared" si="32"/>
        <v>1.1000000000000001</v>
      </c>
      <c r="DH76">
        <f t="shared" si="33"/>
        <v>0.1</v>
      </c>
      <c r="DI76">
        <f t="shared" si="31"/>
        <v>0</v>
      </c>
      <c r="DJ76">
        <f t="shared" si="41"/>
        <v>1.1000000000000001</v>
      </c>
      <c r="DK76">
        <v>0</v>
      </c>
    </row>
    <row r="77" spans="1:115" x14ac:dyDescent="0.2">
      <c r="A77">
        <f>ROW(Source!A60)</f>
        <v>60</v>
      </c>
      <c r="B77">
        <v>65425122</v>
      </c>
      <c r="C77">
        <v>65427712</v>
      </c>
      <c r="D77">
        <v>30595605</v>
      </c>
      <c r="E77">
        <v>1</v>
      </c>
      <c r="F77">
        <v>1</v>
      </c>
      <c r="G77">
        <v>30515945</v>
      </c>
      <c r="H77">
        <v>2</v>
      </c>
      <c r="I77" t="s">
        <v>484</v>
      </c>
      <c r="J77" t="s">
        <v>485</v>
      </c>
      <c r="K77" t="s">
        <v>486</v>
      </c>
      <c r="L77">
        <v>1368</v>
      </c>
      <c r="N77">
        <v>1011</v>
      </c>
      <c r="O77" t="s">
        <v>438</v>
      </c>
      <c r="P77" t="s">
        <v>438</v>
      </c>
      <c r="Q77">
        <v>1</v>
      </c>
      <c r="W77">
        <v>0</v>
      </c>
      <c r="X77">
        <v>530461835</v>
      </c>
      <c r="Y77">
        <f t="shared" si="35"/>
        <v>22.5</v>
      </c>
      <c r="AA77">
        <v>0</v>
      </c>
      <c r="AB77">
        <v>0.46</v>
      </c>
      <c r="AC77">
        <v>0</v>
      </c>
      <c r="AD77">
        <v>0</v>
      </c>
      <c r="AE77">
        <v>0</v>
      </c>
      <c r="AF77">
        <v>0.46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18</v>
      </c>
      <c r="AU77" t="s">
        <v>59</v>
      </c>
      <c r="AV77">
        <v>0</v>
      </c>
      <c r="AW77">
        <v>2</v>
      </c>
      <c r="AX77">
        <v>65427719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ROUND(Y77*Source!I60,9)</f>
        <v>0.47699999999999998</v>
      </c>
      <c r="CY77">
        <f t="shared" si="36"/>
        <v>0.46</v>
      </c>
      <c r="CZ77">
        <f t="shared" si="37"/>
        <v>0.46</v>
      </c>
      <c r="DA77">
        <f t="shared" si="38"/>
        <v>1</v>
      </c>
      <c r="DB77">
        <f t="shared" si="39"/>
        <v>10.35</v>
      </c>
      <c r="DC77">
        <f t="shared" si="40"/>
        <v>0</v>
      </c>
      <c r="DD77" t="s">
        <v>3</v>
      </c>
      <c r="DE77" t="s">
        <v>3</v>
      </c>
      <c r="DF77">
        <f t="shared" si="34"/>
        <v>0</v>
      </c>
      <c r="DG77">
        <f t="shared" si="32"/>
        <v>0.22</v>
      </c>
      <c r="DH77">
        <f t="shared" si="33"/>
        <v>0</v>
      </c>
      <c r="DI77">
        <f t="shared" si="31"/>
        <v>0</v>
      </c>
      <c r="DJ77">
        <f t="shared" si="41"/>
        <v>0.22</v>
      </c>
      <c r="DK77">
        <v>0</v>
      </c>
    </row>
    <row r="78" spans="1:115" x14ac:dyDescent="0.2">
      <c r="A78">
        <f>ROW(Source!A60)</f>
        <v>60</v>
      </c>
      <c r="B78">
        <v>65425122</v>
      </c>
      <c r="C78">
        <v>65427712</v>
      </c>
      <c r="D78">
        <v>30571181</v>
      </c>
      <c r="E78">
        <v>1</v>
      </c>
      <c r="F78">
        <v>1</v>
      </c>
      <c r="G78">
        <v>30515945</v>
      </c>
      <c r="H78">
        <v>3</v>
      </c>
      <c r="I78" t="s">
        <v>249</v>
      </c>
      <c r="J78" t="s">
        <v>251</v>
      </c>
      <c r="K78" t="s">
        <v>250</v>
      </c>
      <c r="L78">
        <v>1339</v>
      </c>
      <c r="N78">
        <v>1007</v>
      </c>
      <c r="O78" t="s">
        <v>106</v>
      </c>
      <c r="P78" t="s">
        <v>106</v>
      </c>
      <c r="Q78">
        <v>1</v>
      </c>
      <c r="W78">
        <v>0</v>
      </c>
      <c r="X78">
        <v>-862991314</v>
      </c>
      <c r="Y78">
        <f t="shared" ref="Y78:Y88" si="42">AT78</f>
        <v>0.28299999999999997</v>
      </c>
      <c r="AA78">
        <v>7.07</v>
      </c>
      <c r="AB78">
        <v>0</v>
      </c>
      <c r="AC78">
        <v>0</v>
      </c>
      <c r="AD78">
        <v>0</v>
      </c>
      <c r="AE78">
        <v>7.07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0.28299999999999997</v>
      </c>
      <c r="AU78" t="s">
        <v>3</v>
      </c>
      <c r="AV78">
        <v>0</v>
      </c>
      <c r="AW78">
        <v>2</v>
      </c>
      <c r="AX78">
        <v>65427721</v>
      </c>
      <c r="AY78">
        <v>1</v>
      </c>
      <c r="AZ78">
        <v>0</v>
      </c>
      <c r="BA78">
        <v>79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ROUND(Y78*Source!I60,9)</f>
        <v>5.9995999999999999E-3</v>
      </c>
      <c r="CY78">
        <f t="shared" ref="CY78:CY88" si="43">AA78</f>
        <v>7.07</v>
      </c>
      <c r="CZ78">
        <f t="shared" ref="CZ78:CZ88" si="44">AE78</f>
        <v>7.07</v>
      </c>
      <c r="DA78">
        <f t="shared" ref="DA78:DA88" si="45">AI78</f>
        <v>1</v>
      </c>
      <c r="DB78">
        <f t="shared" ref="DB78:DB88" si="46">ROUND(ROUND(AT78*CZ78,2),6)</f>
        <v>2</v>
      </c>
      <c r="DC78">
        <f t="shared" ref="DC78:DC88" si="47">ROUND(ROUND(AT78*AG78,2),6)</f>
        <v>0</v>
      </c>
      <c r="DD78" t="s">
        <v>3</v>
      </c>
      <c r="DE78" t="s">
        <v>3</v>
      </c>
      <c r="DF78">
        <f t="shared" si="34"/>
        <v>0.04</v>
      </c>
      <c r="DG78">
        <f t="shared" si="32"/>
        <v>0</v>
      </c>
      <c r="DH78">
        <f t="shared" si="33"/>
        <v>0</v>
      </c>
      <c r="DI78">
        <f t="shared" si="31"/>
        <v>0</v>
      </c>
      <c r="DJ78">
        <f t="shared" ref="DJ78:DJ88" si="48">DF78</f>
        <v>0.04</v>
      </c>
      <c r="DK78">
        <v>0</v>
      </c>
    </row>
    <row r="79" spans="1:115" x14ac:dyDescent="0.2">
      <c r="A79">
        <f>ROW(Source!A60)</f>
        <v>60</v>
      </c>
      <c r="B79">
        <v>65425122</v>
      </c>
      <c r="C79">
        <v>65427712</v>
      </c>
      <c r="D79">
        <v>30571194</v>
      </c>
      <c r="E79">
        <v>1</v>
      </c>
      <c r="F79">
        <v>1</v>
      </c>
      <c r="G79">
        <v>30515945</v>
      </c>
      <c r="H79">
        <v>3</v>
      </c>
      <c r="I79" t="s">
        <v>487</v>
      </c>
      <c r="J79" t="s">
        <v>488</v>
      </c>
      <c r="K79" t="s">
        <v>489</v>
      </c>
      <c r="L79">
        <v>1348</v>
      </c>
      <c r="N79">
        <v>1009</v>
      </c>
      <c r="O79" t="s">
        <v>32</v>
      </c>
      <c r="P79" t="s">
        <v>32</v>
      </c>
      <c r="Q79">
        <v>1000</v>
      </c>
      <c r="W79">
        <v>0</v>
      </c>
      <c r="X79">
        <v>563176784</v>
      </c>
      <c r="Y79">
        <f t="shared" si="42"/>
        <v>1.2999999999999999E-2</v>
      </c>
      <c r="AA79">
        <v>6521.42</v>
      </c>
      <c r="AB79">
        <v>0</v>
      </c>
      <c r="AC79">
        <v>0</v>
      </c>
      <c r="AD79">
        <v>0</v>
      </c>
      <c r="AE79">
        <v>6521.42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1.2999999999999999E-2</v>
      </c>
      <c r="AU79" t="s">
        <v>3</v>
      </c>
      <c r="AV79">
        <v>0</v>
      </c>
      <c r="AW79">
        <v>2</v>
      </c>
      <c r="AX79">
        <v>65427722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ROUND(Y79*Source!I60,9)</f>
        <v>2.7559999999999998E-4</v>
      </c>
      <c r="CY79">
        <f t="shared" si="43"/>
        <v>6521.42</v>
      </c>
      <c r="CZ79">
        <f t="shared" si="44"/>
        <v>6521.42</v>
      </c>
      <c r="DA79">
        <f t="shared" si="45"/>
        <v>1</v>
      </c>
      <c r="DB79">
        <f t="shared" si="46"/>
        <v>84.78</v>
      </c>
      <c r="DC79">
        <f t="shared" si="47"/>
        <v>0</v>
      </c>
      <c r="DD79" t="s">
        <v>3</v>
      </c>
      <c r="DE79" t="s">
        <v>3</v>
      </c>
      <c r="DF79">
        <f t="shared" si="34"/>
        <v>1.8</v>
      </c>
      <c r="DG79">
        <f t="shared" si="32"/>
        <v>0</v>
      </c>
      <c r="DH79">
        <f t="shared" si="33"/>
        <v>0</v>
      </c>
      <c r="DI79">
        <f t="shared" si="31"/>
        <v>0</v>
      </c>
      <c r="DJ79">
        <f t="shared" si="48"/>
        <v>1.8</v>
      </c>
      <c r="DK79">
        <v>0</v>
      </c>
    </row>
    <row r="80" spans="1:115" x14ac:dyDescent="0.2">
      <c r="A80">
        <f>ROW(Source!A60)</f>
        <v>60</v>
      </c>
      <c r="B80">
        <v>65425122</v>
      </c>
      <c r="C80">
        <v>65427712</v>
      </c>
      <c r="D80">
        <v>30572493</v>
      </c>
      <c r="E80">
        <v>1</v>
      </c>
      <c r="F80">
        <v>1</v>
      </c>
      <c r="G80">
        <v>30515945</v>
      </c>
      <c r="H80">
        <v>3</v>
      </c>
      <c r="I80" t="s">
        <v>490</v>
      </c>
      <c r="J80" t="s">
        <v>491</v>
      </c>
      <c r="K80" t="s">
        <v>492</v>
      </c>
      <c r="L80">
        <v>1348</v>
      </c>
      <c r="N80">
        <v>1009</v>
      </c>
      <c r="O80" t="s">
        <v>32</v>
      </c>
      <c r="P80" t="s">
        <v>32</v>
      </c>
      <c r="Q80">
        <v>1000</v>
      </c>
      <c r="W80">
        <v>0</v>
      </c>
      <c r="X80">
        <v>1212148528</v>
      </c>
      <c r="Y80">
        <f t="shared" si="42"/>
        <v>0.13</v>
      </c>
      <c r="AA80">
        <v>7191.81</v>
      </c>
      <c r="AB80">
        <v>0</v>
      </c>
      <c r="AC80">
        <v>0</v>
      </c>
      <c r="AD80">
        <v>0</v>
      </c>
      <c r="AE80">
        <v>7191.81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0.13</v>
      </c>
      <c r="AU80" t="s">
        <v>3</v>
      </c>
      <c r="AV80">
        <v>0</v>
      </c>
      <c r="AW80">
        <v>2</v>
      </c>
      <c r="AX80">
        <v>65427723</v>
      </c>
      <c r="AY80">
        <v>1</v>
      </c>
      <c r="AZ80">
        <v>0</v>
      </c>
      <c r="BA80">
        <v>81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ROUND(Y80*Source!I60,9)</f>
        <v>2.7560000000000002E-3</v>
      </c>
      <c r="CY80">
        <f t="shared" si="43"/>
        <v>7191.81</v>
      </c>
      <c r="CZ80">
        <f t="shared" si="44"/>
        <v>7191.81</v>
      </c>
      <c r="DA80">
        <f t="shared" si="45"/>
        <v>1</v>
      </c>
      <c r="DB80">
        <f t="shared" si="46"/>
        <v>934.94</v>
      </c>
      <c r="DC80">
        <f t="shared" si="47"/>
        <v>0</v>
      </c>
      <c r="DD80" t="s">
        <v>3</v>
      </c>
      <c r="DE80" t="s">
        <v>3</v>
      </c>
      <c r="DF80">
        <f t="shared" si="34"/>
        <v>19.82</v>
      </c>
      <c r="DG80">
        <f t="shared" si="32"/>
        <v>0</v>
      </c>
      <c r="DH80">
        <f t="shared" si="33"/>
        <v>0</v>
      </c>
      <c r="DI80">
        <f t="shared" si="31"/>
        <v>0</v>
      </c>
      <c r="DJ80">
        <f t="shared" si="48"/>
        <v>19.82</v>
      </c>
      <c r="DK80">
        <v>0</v>
      </c>
    </row>
    <row r="81" spans="1:115" x14ac:dyDescent="0.2">
      <c r="A81">
        <f>ROW(Source!A60)</f>
        <v>60</v>
      </c>
      <c r="B81">
        <v>65425122</v>
      </c>
      <c r="C81">
        <v>65427712</v>
      </c>
      <c r="D81">
        <v>30571284</v>
      </c>
      <c r="E81">
        <v>1</v>
      </c>
      <c r="F81">
        <v>1</v>
      </c>
      <c r="G81">
        <v>30515945</v>
      </c>
      <c r="H81">
        <v>3</v>
      </c>
      <c r="I81" t="s">
        <v>493</v>
      </c>
      <c r="J81" t="s">
        <v>494</v>
      </c>
      <c r="K81" t="s">
        <v>495</v>
      </c>
      <c r="L81">
        <v>1339</v>
      </c>
      <c r="N81">
        <v>1007</v>
      </c>
      <c r="O81" t="s">
        <v>106</v>
      </c>
      <c r="P81" t="s">
        <v>106</v>
      </c>
      <c r="Q81">
        <v>1</v>
      </c>
      <c r="W81">
        <v>0</v>
      </c>
      <c r="X81">
        <v>-1240515018</v>
      </c>
      <c r="Y81">
        <f t="shared" si="42"/>
        <v>0.14000000000000001</v>
      </c>
      <c r="AA81">
        <v>1828.56</v>
      </c>
      <c r="AB81">
        <v>0</v>
      </c>
      <c r="AC81">
        <v>0</v>
      </c>
      <c r="AD81">
        <v>0</v>
      </c>
      <c r="AE81">
        <v>1828.56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0.14000000000000001</v>
      </c>
      <c r="AU81" t="s">
        <v>3</v>
      </c>
      <c r="AV81">
        <v>0</v>
      </c>
      <c r="AW81">
        <v>2</v>
      </c>
      <c r="AX81">
        <v>65427724</v>
      </c>
      <c r="AY81">
        <v>1</v>
      </c>
      <c r="AZ81">
        <v>0</v>
      </c>
      <c r="BA81">
        <v>82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ROUND(Y81*Source!I60,9)</f>
        <v>2.9680000000000002E-3</v>
      </c>
      <c r="CY81">
        <f t="shared" si="43"/>
        <v>1828.56</v>
      </c>
      <c r="CZ81">
        <f t="shared" si="44"/>
        <v>1828.56</v>
      </c>
      <c r="DA81">
        <f t="shared" si="45"/>
        <v>1</v>
      </c>
      <c r="DB81">
        <f t="shared" si="46"/>
        <v>256</v>
      </c>
      <c r="DC81">
        <f t="shared" si="47"/>
        <v>0</v>
      </c>
      <c r="DD81" t="s">
        <v>3</v>
      </c>
      <c r="DE81" t="s">
        <v>3</v>
      </c>
      <c r="DF81">
        <f t="shared" si="34"/>
        <v>5.43</v>
      </c>
      <c r="DG81">
        <f t="shared" si="32"/>
        <v>0</v>
      </c>
      <c r="DH81">
        <f t="shared" si="33"/>
        <v>0</v>
      </c>
      <c r="DI81">
        <f t="shared" si="31"/>
        <v>0</v>
      </c>
      <c r="DJ81">
        <f t="shared" si="48"/>
        <v>5.43</v>
      </c>
      <c r="DK81">
        <v>0</v>
      </c>
    </row>
    <row r="82" spans="1:115" x14ac:dyDescent="0.2">
      <c r="A82">
        <f>ROW(Source!A60)</f>
        <v>60</v>
      </c>
      <c r="B82">
        <v>65425122</v>
      </c>
      <c r="C82">
        <v>65427712</v>
      </c>
      <c r="D82">
        <v>30571285</v>
      </c>
      <c r="E82">
        <v>1</v>
      </c>
      <c r="F82">
        <v>1</v>
      </c>
      <c r="G82">
        <v>30515945</v>
      </c>
      <c r="H82">
        <v>3</v>
      </c>
      <c r="I82" t="s">
        <v>199</v>
      </c>
      <c r="J82" t="s">
        <v>201</v>
      </c>
      <c r="K82" t="s">
        <v>200</v>
      </c>
      <c r="L82">
        <v>1339</v>
      </c>
      <c r="N82">
        <v>1007</v>
      </c>
      <c r="O82" t="s">
        <v>106</v>
      </c>
      <c r="P82" t="s">
        <v>106</v>
      </c>
      <c r="Q82">
        <v>1</v>
      </c>
      <c r="W82">
        <v>0</v>
      </c>
      <c r="X82">
        <v>2117402955</v>
      </c>
      <c r="Y82">
        <f t="shared" si="42"/>
        <v>0.47</v>
      </c>
      <c r="AA82">
        <v>1828.56</v>
      </c>
      <c r="AB82">
        <v>0</v>
      </c>
      <c r="AC82">
        <v>0</v>
      </c>
      <c r="AD82">
        <v>0</v>
      </c>
      <c r="AE82">
        <v>1828.56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0.47</v>
      </c>
      <c r="AU82" t="s">
        <v>3</v>
      </c>
      <c r="AV82">
        <v>0</v>
      </c>
      <c r="AW82">
        <v>2</v>
      </c>
      <c r="AX82">
        <v>65427725</v>
      </c>
      <c r="AY82">
        <v>1</v>
      </c>
      <c r="AZ82">
        <v>0</v>
      </c>
      <c r="BA82">
        <v>83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ROUND(Y82*Source!I60,9)</f>
        <v>9.9640000000000006E-3</v>
      </c>
      <c r="CY82">
        <f t="shared" si="43"/>
        <v>1828.56</v>
      </c>
      <c r="CZ82">
        <f t="shared" si="44"/>
        <v>1828.56</v>
      </c>
      <c r="DA82">
        <f t="shared" si="45"/>
        <v>1</v>
      </c>
      <c r="DB82">
        <f t="shared" si="46"/>
        <v>859.42</v>
      </c>
      <c r="DC82">
        <f t="shared" si="47"/>
        <v>0</v>
      </c>
      <c r="DD82" t="s">
        <v>3</v>
      </c>
      <c r="DE82" t="s">
        <v>3</v>
      </c>
      <c r="DF82">
        <f t="shared" si="34"/>
        <v>18.22</v>
      </c>
      <c r="DG82">
        <f t="shared" si="32"/>
        <v>0</v>
      </c>
      <c r="DH82">
        <f t="shared" si="33"/>
        <v>0</v>
      </c>
      <c r="DI82">
        <f t="shared" si="31"/>
        <v>0</v>
      </c>
      <c r="DJ82">
        <f t="shared" si="48"/>
        <v>18.22</v>
      </c>
      <c r="DK82">
        <v>0</v>
      </c>
    </row>
    <row r="83" spans="1:115" x14ac:dyDescent="0.2">
      <c r="A83">
        <f>ROW(Source!A60)</f>
        <v>60</v>
      </c>
      <c r="B83">
        <v>65425122</v>
      </c>
      <c r="C83">
        <v>65427712</v>
      </c>
      <c r="D83">
        <v>30571312</v>
      </c>
      <c r="E83">
        <v>1</v>
      </c>
      <c r="F83">
        <v>1</v>
      </c>
      <c r="G83">
        <v>30515945</v>
      </c>
      <c r="H83">
        <v>3</v>
      </c>
      <c r="I83" t="s">
        <v>496</v>
      </c>
      <c r="J83" t="s">
        <v>497</v>
      </c>
      <c r="K83" t="s">
        <v>498</v>
      </c>
      <c r="L83">
        <v>1348</v>
      </c>
      <c r="N83">
        <v>1009</v>
      </c>
      <c r="O83" t="s">
        <v>32</v>
      </c>
      <c r="P83" t="s">
        <v>32</v>
      </c>
      <c r="Q83">
        <v>1000</v>
      </c>
      <c r="W83">
        <v>0</v>
      </c>
      <c r="X83">
        <v>-1753839253</v>
      </c>
      <c r="Y83">
        <f t="shared" si="42"/>
        <v>2.5000000000000001E-2</v>
      </c>
      <c r="AA83">
        <v>1260.72</v>
      </c>
      <c r="AB83">
        <v>0</v>
      </c>
      <c r="AC83">
        <v>0</v>
      </c>
      <c r="AD83">
        <v>0</v>
      </c>
      <c r="AE83">
        <v>1260.72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2.5000000000000001E-2</v>
      </c>
      <c r="AU83" t="s">
        <v>3</v>
      </c>
      <c r="AV83">
        <v>0</v>
      </c>
      <c r="AW83">
        <v>2</v>
      </c>
      <c r="AX83">
        <v>65427726</v>
      </c>
      <c r="AY83">
        <v>1</v>
      </c>
      <c r="AZ83">
        <v>0</v>
      </c>
      <c r="BA83">
        <v>84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ROUND(Y83*Source!I60,9)</f>
        <v>5.2999999999999998E-4</v>
      </c>
      <c r="CY83">
        <f t="shared" si="43"/>
        <v>1260.72</v>
      </c>
      <c r="CZ83">
        <f t="shared" si="44"/>
        <v>1260.72</v>
      </c>
      <c r="DA83">
        <f t="shared" si="45"/>
        <v>1</v>
      </c>
      <c r="DB83">
        <f t="shared" si="46"/>
        <v>31.52</v>
      </c>
      <c r="DC83">
        <f t="shared" si="47"/>
        <v>0</v>
      </c>
      <c r="DD83" t="s">
        <v>3</v>
      </c>
      <c r="DE83" t="s">
        <v>3</v>
      </c>
      <c r="DF83">
        <f t="shared" si="34"/>
        <v>0.67</v>
      </c>
      <c r="DG83">
        <f t="shared" si="32"/>
        <v>0</v>
      </c>
      <c r="DH83">
        <f t="shared" si="33"/>
        <v>0</v>
      </c>
      <c r="DI83">
        <f t="shared" si="31"/>
        <v>0</v>
      </c>
      <c r="DJ83">
        <f t="shared" si="48"/>
        <v>0.67</v>
      </c>
      <c r="DK83">
        <v>0</v>
      </c>
    </row>
    <row r="84" spans="1:115" x14ac:dyDescent="0.2">
      <c r="A84">
        <f>ROW(Source!A60)</f>
        <v>60</v>
      </c>
      <c r="B84">
        <v>65425122</v>
      </c>
      <c r="C84">
        <v>65427712</v>
      </c>
      <c r="D84">
        <v>30571392</v>
      </c>
      <c r="E84">
        <v>1</v>
      </c>
      <c r="F84">
        <v>1</v>
      </c>
      <c r="G84">
        <v>30515945</v>
      </c>
      <c r="H84">
        <v>3</v>
      </c>
      <c r="I84" t="s">
        <v>499</v>
      </c>
      <c r="J84" t="s">
        <v>500</v>
      </c>
      <c r="K84" t="s">
        <v>501</v>
      </c>
      <c r="L84">
        <v>1348</v>
      </c>
      <c r="N84">
        <v>1009</v>
      </c>
      <c r="O84" t="s">
        <v>32</v>
      </c>
      <c r="P84" t="s">
        <v>32</v>
      </c>
      <c r="Q84">
        <v>1000</v>
      </c>
      <c r="W84">
        <v>0</v>
      </c>
      <c r="X84">
        <v>1305826648</v>
      </c>
      <c r="Y84">
        <f t="shared" si="42"/>
        <v>3.0300000000000001E-2</v>
      </c>
      <c r="AA84">
        <v>4349.8999999999996</v>
      </c>
      <c r="AB84">
        <v>0</v>
      </c>
      <c r="AC84">
        <v>0</v>
      </c>
      <c r="AD84">
        <v>0</v>
      </c>
      <c r="AE84">
        <v>4349.8999999999996</v>
      </c>
      <c r="AF84">
        <v>0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3.0300000000000001E-2</v>
      </c>
      <c r="AU84" t="s">
        <v>3</v>
      </c>
      <c r="AV84">
        <v>0</v>
      </c>
      <c r="AW84">
        <v>2</v>
      </c>
      <c r="AX84">
        <v>65427727</v>
      </c>
      <c r="AY84">
        <v>1</v>
      </c>
      <c r="AZ84">
        <v>0</v>
      </c>
      <c r="BA84">
        <v>85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ROUND(Y84*Source!I60,9)</f>
        <v>6.4236000000000002E-4</v>
      </c>
      <c r="CY84">
        <f t="shared" si="43"/>
        <v>4349.8999999999996</v>
      </c>
      <c r="CZ84">
        <f t="shared" si="44"/>
        <v>4349.8999999999996</v>
      </c>
      <c r="DA84">
        <f t="shared" si="45"/>
        <v>1</v>
      </c>
      <c r="DB84">
        <f t="shared" si="46"/>
        <v>131.80000000000001</v>
      </c>
      <c r="DC84">
        <f t="shared" si="47"/>
        <v>0</v>
      </c>
      <c r="DD84" t="s">
        <v>3</v>
      </c>
      <c r="DE84" t="s">
        <v>3</v>
      </c>
      <c r="DF84">
        <f t="shared" si="34"/>
        <v>2.79</v>
      </c>
      <c r="DG84">
        <f t="shared" si="32"/>
        <v>0</v>
      </c>
      <c r="DH84">
        <f t="shared" si="33"/>
        <v>0</v>
      </c>
      <c r="DI84">
        <f t="shared" si="31"/>
        <v>0</v>
      </c>
      <c r="DJ84">
        <f t="shared" si="48"/>
        <v>2.79</v>
      </c>
      <c r="DK84">
        <v>0</v>
      </c>
    </row>
    <row r="85" spans="1:115" x14ac:dyDescent="0.2">
      <c r="A85">
        <f>ROW(Source!A60)</f>
        <v>60</v>
      </c>
      <c r="B85">
        <v>65425122</v>
      </c>
      <c r="C85">
        <v>65427712</v>
      </c>
      <c r="D85">
        <v>30571664</v>
      </c>
      <c r="E85">
        <v>1</v>
      </c>
      <c r="F85">
        <v>1</v>
      </c>
      <c r="G85">
        <v>30515945</v>
      </c>
      <c r="H85">
        <v>3</v>
      </c>
      <c r="I85" t="s">
        <v>502</v>
      </c>
      <c r="J85" t="s">
        <v>503</v>
      </c>
      <c r="K85" t="s">
        <v>504</v>
      </c>
      <c r="L85">
        <v>1327</v>
      </c>
      <c r="N85">
        <v>1005</v>
      </c>
      <c r="O85" t="s">
        <v>210</v>
      </c>
      <c r="P85" t="s">
        <v>210</v>
      </c>
      <c r="Q85">
        <v>1</v>
      </c>
      <c r="W85">
        <v>0</v>
      </c>
      <c r="X85">
        <v>-1476054991</v>
      </c>
      <c r="Y85">
        <f t="shared" si="42"/>
        <v>88.2</v>
      </c>
      <c r="AA85">
        <v>7.39</v>
      </c>
      <c r="AB85">
        <v>0</v>
      </c>
      <c r="AC85">
        <v>0</v>
      </c>
      <c r="AD85">
        <v>0</v>
      </c>
      <c r="AE85">
        <v>7.39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88.2</v>
      </c>
      <c r="AU85" t="s">
        <v>3</v>
      </c>
      <c r="AV85">
        <v>0</v>
      </c>
      <c r="AW85">
        <v>2</v>
      </c>
      <c r="AX85">
        <v>65427728</v>
      </c>
      <c r="AY85">
        <v>1</v>
      </c>
      <c r="AZ85">
        <v>0</v>
      </c>
      <c r="BA85">
        <v>86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ROUND(Y85*Source!I60,9)</f>
        <v>1.8698399999999999</v>
      </c>
      <c r="CY85">
        <f t="shared" si="43"/>
        <v>7.39</v>
      </c>
      <c r="CZ85">
        <f t="shared" si="44"/>
        <v>7.39</v>
      </c>
      <c r="DA85">
        <f t="shared" si="45"/>
        <v>1</v>
      </c>
      <c r="DB85">
        <f t="shared" si="46"/>
        <v>651.79999999999995</v>
      </c>
      <c r="DC85">
        <f t="shared" si="47"/>
        <v>0</v>
      </c>
      <c r="DD85" t="s">
        <v>3</v>
      </c>
      <c r="DE85" t="s">
        <v>3</v>
      </c>
      <c r="DF85">
        <f t="shared" si="34"/>
        <v>13.82</v>
      </c>
      <c r="DG85">
        <f t="shared" si="32"/>
        <v>0</v>
      </c>
      <c r="DH85">
        <f t="shared" si="33"/>
        <v>0</v>
      </c>
      <c r="DI85">
        <f t="shared" si="31"/>
        <v>0</v>
      </c>
      <c r="DJ85">
        <f t="shared" si="48"/>
        <v>13.82</v>
      </c>
      <c r="DK85">
        <v>0</v>
      </c>
    </row>
    <row r="86" spans="1:115" x14ac:dyDescent="0.2">
      <c r="A86">
        <f>ROW(Source!A60)</f>
        <v>60</v>
      </c>
      <c r="B86">
        <v>65425122</v>
      </c>
      <c r="C86">
        <v>65427712</v>
      </c>
      <c r="D86">
        <v>30589623</v>
      </c>
      <c r="E86">
        <v>1</v>
      </c>
      <c r="F86">
        <v>1</v>
      </c>
      <c r="G86">
        <v>30515945</v>
      </c>
      <c r="H86">
        <v>3</v>
      </c>
      <c r="I86" t="s">
        <v>122</v>
      </c>
      <c r="J86" t="s">
        <v>124</v>
      </c>
      <c r="K86" t="s">
        <v>123</v>
      </c>
      <c r="L86">
        <v>1339</v>
      </c>
      <c r="N86">
        <v>1007</v>
      </c>
      <c r="O86" t="s">
        <v>106</v>
      </c>
      <c r="P86" t="s">
        <v>106</v>
      </c>
      <c r="Q86">
        <v>1</v>
      </c>
      <c r="W86">
        <v>0</v>
      </c>
      <c r="X86">
        <v>635219148</v>
      </c>
      <c r="Y86">
        <f t="shared" si="42"/>
        <v>101.5</v>
      </c>
      <c r="AA86">
        <v>736.36</v>
      </c>
      <c r="AB86">
        <v>0</v>
      </c>
      <c r="AC86">
        <v>0</v>
      </c>
      <c r="AD86">
        <v>0</v>
      </c>
      <c r="AE86">
        <v>736.36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3</v>
      </c>
      <c r="AT86">
        <v>101.5</v>
      </c>
      <c r="AU86" t="s">
        <v>3</v>
      </c>
      <c r="AV86">
        <v>0</v>
      </c>
      <c r="AW86">
        <v>1</v>
      </c>
      <c r="AX86">
        <v>-1</v>
      </c>
      <c r="AY86">
        <v>0</v>
      </c>
      <c r="AZ86">
        <v>0</v>
      </c>
      <c r="BA86" t="s">
        <v>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ROUND(Y86*Source!I60,9)</f>
        <v>2.1518000000000002</v>
      </c>
      <c r="CY86">
        <f t="shared" si="43"/>
        <v>736.36</v>
      </c>
      <c r="CZ86">
        <f t="shared" si="44"/>
        <v>736.36</v>
      </c>
      <c r="DA86">
        <f t="shared" si="45"/>
        <v>1</v>
      </c>
      <c r="DB86">
        <f t="shared" si="46"/>
        <v>74740.539999999994</v>
      </c>
      <c r="DC86">
        <f t="shared" si="47"/>
        <v>0</v>
      </c>
      <c r="DD86" t="s">
        <v>3</v>
      </c>
      <c r="DE86" t="s">
        <v>3</v>
      </c>
      <c r="DF86">
        <f t="shared" si="34"/>
        <v>1584.5</v>
      </c>
      <c r="DG86">
        <f t="shared" si="32"/>
        <v>0</v>
      </c>
      <c r="DH86">
        <f t="shared" si="33"/>
        <v>0</v>
      </c>
      <c r="DI86">
        <f t="shared" si="31"/>
        <v>0</v>
      </c>
      <c r="DJ86">
        <f t="shared" si="48"/>
        <v>1584.5</v>
      </c>
      <c r="DK86">
        <v>0</v>
      </c>
    </row>
    <row r="87" spans="1:115" x14ac:dyDescent="0.2">
      <c r="A87">
        <f>ROW(Source!A60)</f>
        <v>60</v>
      </c>
      <c r="B87">
        <v>65425122</v>
      </c>
      <c r="C87">
        <v>65427712</v>
      </c>
      <c r="D87">
        <v>30589923</v>
      </c>
      <c r="E87">
        <v>1</v>
      </c>
      <c r="F87">
        <v>1</v>
      </c>
      <c r="G87">
        <v>30515945</v>
      </c>
      <c r="H87">
        <v>3</v>
      </c>
      <c r="I87" t="s">
        <v>118</v>
      </c>
      <c r="J87" t="s">
        <v>120</v>
      </c>
      <c r="K87" t="s">
        <v>119</v>
      </c>
      <c r="L87">
        <v>1348</v>
      </c>
      <c r="N87">
        <v>1009</v>
      </c>
      <c r="O87" t="s">
        <v>32</v>
      </c>
      <c r="P87" t="s">
        <v>32</v>
      </c>
      <c r="Q87">
        <v>1000</v>
      </c>
      <c r="W87">
        <v>0</v>
      </c>
      <c r="X87">
        <v>-1744490498</v>
      </c>
      <c r="Y87">
        <f t="shared" si="42"/>
        <v>6.6</v>
      </c>
      <c r="AA87">
        <v>5752.41</v>
      </c>
      <c r="AB87">
        <v>0</v>
      </c>
      <c r="AC87">
        <v>0</v>
      </c>
      <c r="AD87">
        <v>0</v>
      </c>
      <c r="AE87">
        <v>5752.41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0</v>
      </c>
      <c r="AP87">
        <v>0</v>
      </c>
      <c r="AQ87">
        <v>0</v>
      </c>
      <c r="AR87">
        <v>0</v>
      </c>
      <c r="AS87" t="s">
        <v>3</v>
      </c>
      <c r="AT87">
        <v>6.6</v>
      </c>
      <c r="AU87" t="s">
        <v>3</v>
      </c>
      <c r="AV87">
        <v>0</v>
      </c>
      <c r="AW87">
        <v>1</v>
      </c>
      <c r="AX87">
        <v>-1</v>
      </c>
      <c r="AY87">
        <v>0</v>
      </c>
      <c r="AZ87">
        <v>0</v>
      </c>
      <c r="BA87" t="s">
        <v>3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ROUND(Y87*Source!I60,9)</f>
        <v>0.13991999999999999</v>
      </c>
      <c r="CY87">
        <f t="shared" si="43"/>
        <v>5752.41</v>
      </c>
      <c r="CZ87">
        <f t="shared" si="44"/>
        <v>5752.41</v>
      </c>
      <c r="DA87">
        <f t="shared" si="45"/>
        <v>1</v>
      </c>
      <c r="DB87">
        <f t="shared" si="46"/>
        <v>37965.910000000003</v>
      </c>
      <c r="DC87">
        <f t="shared" si="47"/>
        <v>0</v>
      </c>
      <c r="DD87" t="s">
        <v>3</v>
      </c>
      <c r="DE87" t="s">
        <v>3</v>
      </c>
      <c r="DF87">
        <f t="shared" si="34"/>
        <v>804.88</v>
      </c>
      <c r="DG87">
        <f t="shared" si="32"/>
        <v>0</v>
      </c>
      <c r="DH87">
        <f t="shared" si="33"/>
        <v>0</v>
      </c>
      <c r="DI87">
        <f t="shared" si="31"/>
        <v>0</v>
      </c>
      <c r="DJ87">
        <f t="shared" si="48"/>
        <v>804.88</v>
      </c>
      <c r="DK87">
        <v>0</v>
      </c>
    </row>
    <row r="88" spans="1:115" x14ac:dyDescent="0.2">
      <c r="A88">
        <f>ROW(Source!A60)</f>
        <v>60</v>
      </c>
      <c r="B88">
        <v>65425122</v>
      </c>
      <c r="C88">
        <v>65427712</v>
      </c>
      <c r="D88">
        <v>30595001</v>
      </c>
      <c r="E88">
        <v>1</v>
      </c>
      <c r="F88">
        <v>1</v>
      </c>
      <c r="G88">
        <v>30515945</v>
      </c>
      <c r="H88">
        <v>3</v>
      </c>
      <c r="I88" t="s">
        <v>208</v>
      </c>
      <c r="J88" t="s">
        <v>211</v>
      </c>
      <c r="K88" t="s">
        <v>209</v>
      </c>
      <c r="L88">
        <v>1327</v>
      </c>
      <c r="N88">
        <v>1005</v>
      </c>
      <c r="O88" t="s">
        <v>210</v>
      </c>
      <c r="P88" t="s">
        <v>210</v>
      </c>
      <c r="Q88">
        <v>1</v>
      </c>
      <c r="W88">
        <v>0</v>
      </c>
      <c r="X88">
        <v>-1347967455</v>
      </c>
      <c r="Y88">
        <f t="shared" si="42"/>
        <v>39.200000000000003</v>
      </c>
      <c r="AA88">
        <v>60.91</v>
      </c>
      <c r="AB88">
        <v>0</v>
      </c>
      <c r="AC88">
        <v>0</v>
      </c>
      <c r="AD88">
        <v>0</v>
      </c>
      <c r="AE88">
        <v>60.91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39.200000000000003</v>
      </c>
      <c r="AU88" t="s">
        <v>3</v>
      </c>
      <c r="AV88">
        <v>0</v>
      </c>
      <c r="AW88">
        <v>2</v>
      </c>
      <c r="AX88">
        <v>65427729</v>
      </c>
      <c r="AY88">
        <v>1</v>
      </c>
      <c r="AZ88">
        <v>0</v>
      </c>
      <c r="BA88">
        <v>87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ROUND(Y88*Source!I60,9)</f>
        <v>0.83104</v>
      </c>
      <c r="CY88">
        <f t="shared" si="43"/>
        <v>60.91</v>
      </c>
      <c r="CZ88">
        <f t="shared" si="44"/>
        <v>60.91</v>
      </c>
      <c r="DA88">
        <f t="shared" si="45"/>
        <v>1</v>
      </c>
      <c r="DB88">
        <f t="shared" si="46"/>
        <v>2387.67</v>
      </c>
      <c r="DC88">
        <f t="shared" si="47"/>
        <v>0</v>
      </c>
      <c r="DD88" t="s">
        <v>3</v>
      </c>
      <c r="DE88" t="s">
        <v>3</v>
      </c>
      <c r="DF88">
        <f t="shared" si="34"/>
        <v>50.62</v>
      </c>
      <c r="DG88">
        <f t="shared" si="32"/>
        <v>0</v>
      </c>
      <c r="DH88">
        <f t="shared" si="33"/>
        <v>0</v>
      </c>
      <c r="DI88">
        <f t="shared" si="31"/>
        <v>0</v>
      </c>
      <c r="DJ88">
        <f t="shared" si="48"/>
        <v>50.62</v>
      </c>
      <c r="DK88">
        <v>0</v>
      </c>
    </row>
    <row r="89" spans="1:115" x14ac:dyDescent="0.2">
      <c r="A89">
        <f>ROW(Source!A61)</f>
        <v>61</v>
      </c>
      <c r="B89">
        <v>65425120</v>
      </c>
      <c r="C89">
        <v>65427712</v>
      </c>
      <c r="D89">
        <v>30515951</v>
      </c>
      <c r="E89">
        <v>30515945</v>
      </c>
      <c r="F89">
        <v>1</v>
      </c>
      <c r="G89">
        <v>30515945</v>
      </c>
      <c r="H89">
        <v>1</v>
      </c>
      <c r="I89" t="s">
        <v>432</v>
      </c>
      <c r="J89" t="s">
        <v>3</v>
      </c>
      <c r="K89" t="s">
        <v>433</v>
      </c>
      <c r="L89">
        <v>1191</v>
      </c>
      <c r="N89">
        <v>1013</v>
      </c>
      <c r="O89" t="s">
        <v>434</v>
      </c>
      <c r="P89" t="s">
        <v>434</v>
      </c>
      <c r="Q89">
        <v>1</v>
      </c>
      <c r="W89">
        <v>0</v>
      </c>
      <c r="X89">
        <v>476480486</v>
      </c>
      <c r="Y89">
        <f>(AT89*1.15)</f>
        <v>413.99999999999994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360</v>
      </c>
      <c r="AU89" t="s">
        <v>60</v>
      </c>
      <c r="AV89">
        <v>1</v>
      </c>
      <c r="AW89">
        <v>2</v>
      </c>
      <c r="AX89">
        <v>65427713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ROUND(Y89*Source!I61,9)</f>
        <v>8.7767999999999997</v>
      </c>
      <c r="CY89">
        <f>AD89</f>
        <v>0</v>
      </c>
      <c r="CZ89">
        <f>AH89</f>
        <v>0</v>
      </c>
      <c r="DA89">
        <f>AL89</f>
        <v>1</v>
      </c>
      <c r="DB89">
        <f>ROUND((ROUND(AT89*CZ89,2)*1.15),6)</f>
        <v>0</v>
      </c>
      <c r="DC89">
        <f>ROUND((ROUND(AT89*AG89,2)*1.15),6)</f>
        <v>0</v>
      </c>
      <c r="DD89" t="s">
        <v>3</v>
      </c>
      <c r="DE89" t="s">
        <v>3</v>
      </c>
      <c r="DF89">
        <f t="shared" si="34"/>
        <v>0</v>
      </c>
      <c r="DG89">
        <f t="shared" si="32"/>
        <v>0</v>
      </c>
      <c r="DH89">
        <f t="shared" si="33"/>
        <v>0</v>
      </c>
      <c r="DI89">
        <f t="shared" si="31"/>
        <v>0</v>
      </c>
      <c r="DJ89">
        <f>DI89</f>
        <v>0</v>
      </c>
      <c r="DK89">
        <v>0</v>
      </c>
    </row>
    <row r="90" spans="1:115" x14ac:dyDescent="0.2">
      <c r="A90">
        <f>ROW(Source!A61)</f>
        <v>61</v>
      </c>
      <c r="B90">
        <v>65425120</v>
      </c>
      <c r="C90">
        <v>65427712</v>
      </c>
      <c r="D90">
        <v>30595791</v>
      </c>
      <c r="E90">
        <v>1</v>
      </c>
      <c r="F90">
        <v>1</v>
      </c>
      <c r="G90">
        <v>30515945</v>
      </c>
      <c r="H90">
        <v>2</v>
      </c>
      <c r="I90" t="s">
        <v>469</v>
      </c>
      <c r="J90" t="s">
        <v>470</v>
      </c>
      <c r="K90" t="s">
        <v>471</v>
      </c>
      <c r="L90">
        <v>1368</v>
      </c>
      <c r="N90">
        <v>1011</v>
      </c>
      <c r="O90" t="s">
        <v>438</v>
      </c>
      <c r="P90" t="s">
        <v>438</v>
      </c>
      <c r="Q90">
        <v>1</v>
      </c>
      <c r="W90">
        <v>0</v>
      </c>
      <c r="X90">
        <v>1520077652</v>
      </c>
      <c r="Y90">
        <f t="shared" ref="Y90:Y95" si="49">(AT90*1.25)</f>
        <v>130</v>
      </c>
      <c r="AA90">
        <v>0</v>
      </c>
      <c r="AB90">
        <v>61.94</v>
      </c>
      <c r="AC90">
        <v>0.61</v>
      </c>
      <c r="AD90">
        <v>0</v>
      </c>
      <c r="AE90">
        <v>0</v>
      </c>
      <c r="AF90">
        <v>6.15</v>
      </c>
      <c r="AG90">
        <v>0.02</v>
      </c>
      <c r="AH90">
        <v>0</v>
      </c>
      <c r="AI90">
        <v>1</v>
      </c>
      <c r="AJ90">
        <v>9.6199999999999992</v>
      </c>
      <c r="AK90">
        <v>29.03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104</v>
      </c>
      <c r="AU90" t="s">
        <v>59</v>
      </c>
      <c r="AV90">
        <v>0</v>
      </c>
      <c r="AW90">
        <v>2</v>
      </c>
      <c r="AX90">
        <v>65427714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ROUND(Y90*Source!I61,9)</f>
        <v>2.7559999999999998</v>
      </c>
      <c r="CY90">
        <f t="shared" ref="CY90:CY95" si="50">AB90</f>
        <v>61.94</v>
      </c>
      <c r="CZ90">
        <f t="shared" ref="CZ90:CZ95" si="51">AF90</f>
        <v>6.15</v>
      </c>
      <c r="DA90">
        <f t="shared" ref="DA90:DA95" si="52">AJ90</f>
        <v>9.6199999999999992</v>
      </c>
      <c r="DB90">
        <f t="shared" ref="DB90:DB95" si="53">ROUND((ROUND(AT90*CZ90,2)*1.25),6)</f>
        <v>799.5</v>
      </c>
      <c r="DC90">
        <f t="shared" ref="DC90:DC95" si="54">ROUND((ROUND(AT90*AG90,2)*1.25),6)</f>
        <v>2.6</v>
      </c>
      <c r="DD90" t="s">
        <v>3</v>
      </c>
      <c r="DE90" t="s">
        <v>3</v>
      </c>
      <c r="DF90">
        <f t="shared" si="34"/>
        <v>0</v>
      </c>
      <c r="DG90">
        <f t="shared" ref="DG90:DG95" si="55">ROUND(ROUND(AF90*CX90,2)*AJ90,2)</f>
        <v>163.06</v>
      </c>
      <c r="DH90">
        <f t="shared" ref="DH90:DH95" si="56">ROUND(ROUND(AG90*CX90,2)*AK90,2)</f>
        <v>1.74</v>
      </c>
      <c r="DI90">
        <f t="shared" si="31"/>
        <v>0</v>
      </c>
      <c r="DJ90">
        <f t="shared" ref="DJ90:DJ95" si="57">DG90</f>
        <v>163.06</v>
      </c>
      <c r="DK90">
        <v>0</v>
      </c>
    </row>
    <row r="91" spans="1:115" x14ac:dyDescent="0.2">
      <c r="A91">
        <f>ROW(Source!A61)</f>
        <v>61</v>
      </c>
      <c r="B91">
        <v>65425120</v>
      </c>
      <c r="C91">
        <v>65427712</v>
      </c>
      <c r="D91">
        <v>30596074</v>
      </c>
      <c r="E91">
        <v>1</v>
      </c>
      <c r="F91">
        <v>1</v>
      </c>
      <c r="G91">
        <v>30515945</v>
      </c>
      <c r="H91">
        <v>2</v>
      </c>
      <c r="I91" t="s">
        <v>472</v>
      </c>
      <c r="J91" t="s">
        <v>473</v>
      </c>
      <c r="K91" t="s">
        <v>474</v>
      </c>
      <c r="L91">
        <v>1368</v>
      </c>
      <c r="N91">
        <v>1011</v>
      </c>
      <c r="O91" t="s">
        <v>438</v>
      </c>
      <c r="P91" t="s">
        <v>438</v>
      </c>
      <c r="Q91">
        <v>1</v>
      </c>
      <c r="W91">
        <v>0</v>
      </c>
      <c r="X91">
        <v>-2098595084</v>
      </c>
      <c r="Y91">
        <f t="shared" si="49"/>
        <v>2.15</v>
      </c>
      <c r="AA91">
        <v>0</v>
      </c>
      <c r="AB91">
        <v>885.42</v>
      </c>
      <c r="AC91">
        <v>436.46</v>
      </c>
      <c r="AD91">
        <v>0</v>
      </c>
      <c r="AE91">
        <v>0</v>
      </c>
      <c r="AF91">
        <v>76.81</v>
      </c>
      <c r="AG91">
        <v>14.36</v>
      </c>
      <c r="AH91">
        <v>0</v>
      </c>
      <c r="AI91">
        <v>1</v>
      </c>
      <c r="AJ91">
        <v>11.01</v>
      </c>
      <c r="AK91">
        <v>29.03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1.72</v>
      </c>
      <c r="AU91" t="s">
        <v>59</v>
      </c>
      <c r="AV91">
        <v>0</v>
      </c>
      <c r="AW91">
        <v>2</v>
      </c>
      <c r="AX91">
        <v>65427715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ROUND(Y91*Source!I61,9)</f>
        <v>4.5580000000000002E-2</v>
      </c>
      <c r="CY91">
        <f t="shared" si="50"/>
        <v>885.42</v>
      </c>
      <c r="CZ91">
        <f t="shared" si="51"/>
        <v>76.81</v>
      </c>
      <c r="DA91">
        <f t="shared" si="52"/>
        <v>11.01</v>
      </c>
      <c r="DB91">
        <f t="shared" si="53"/>
        <v>165.13749999999999</v>
      </c>
      <c r="DC91">
        <f t="shared" si="54"/>
        <v>30.875</v>
      </c>
      <c r="DD91" t="s">
        <v>3</v>
      </c>
      <c r="DE91" t="s">
        <v>3</v>
      </c>
      <c r="DF91">
        <f t="shared" si="34"/>
        <v>0</v>
      </c>
      <c r="DG91">
        <f t="shared" si="55"/>
        <v>38.54</v>
      </c>
      <c r="DH91">
        <f t="shared" si="56"/>
        <v>18.87</v>
      </c>
      <c r="DI91">
        <f t="shared" si="31"/>
        <v>0</v>
      </c>
      <c r="DJ91">
        <f t="shared" si="57"/>
        <v>38.54</v>
      </c>
      <c r="DK91">
        <v>0</v>
      </c>
    </row>
    <row r="92" spans="1:115" x14ac:dyDescent="0.2">
      <c r="A92">
        <f>ROW(Source!A61)</f>
        <v>61</v>
      </c>
      <c r="B92">
        <v>65425120</v>
      </c>
      <c r="C92">
        <v>65427712</v>
      </c>
      <c r="D92">
        <v>38720111</v>
      </c>
      <c r="E92">
        <v>1</v>
      </c>
      <c r="F92">
        <v>1</v>
      </c>
      <c r="G92">
        <v>30515945</v>
      </c>
      <c r="H92">
        <v>2</v>
      </c>
      <c r="I92" t="s">
        <v>475</v>
      </c>
      <c r="J92" t="s">
        <v>476</v>
      </c>
      <c r="K92" t="s">
        <v>477</v>
      </c>
      <c r="L92">
        <v>1368</v>
      </c>
      <c r="N92">
        <v>1011</v>
      </c>
      <c r="O92" t="s">
        <v>438</v>
      </c>
      <c r="P92" t="s">
        <v>438</v>
      </c>
      <c r="Q92">
        <v>1</v>
      </c>
      <c r="W92">
        <v>0</v>
      </c>
      <c r="X92">
        <v>-2048169919</v>
      </c>
      <c r="Y92">
        <f t="shared" si="49"/>
        <v>1.0125000000000002</v>
      </c>
      <c r="AA92">
        <v>0</v>
      </c>
      <c r="AB92">
        <v>3.34</v>
      </c>
      <c r="AC92">
        <v>0</v>
      </c>
      <c r="AD92">
        <v>0</v>
      </c>
      <c r="AE92">
        <v>0</v>
      </c>
      <c r="AF92">
        <v>0.45</v>
      </c>
      <c r="AG92">
        <v>0</v>
      </c>
      <c r="AH92">
        <v>0</v>
      </c>
      <c r="AI92">
        <v>1</v>
      </c>
      <c r="AJ92">
        <v>7.09</v>
      </c>
      <c r="AK92">
        <v>29.03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0.81</v>
      </c>
      <c r="AU92" t="s">
        <v>59</v>
      </c>
      <c r="AV92">
        <v>0</v>
      </c>
      <c r="AW92">
        <v>2</v>
      </c>
      <c r="AX92">
        <v>65427717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ROUND(Y92*Source!I61,9)</f>
        <v>2.1465000000000001E-2</v>
      </c>
      <c r="CY92">
        <f t="shared" si="50"/>
        <v>3.34</v>
      </c>
      <c r="CZ92">
        <f t="shared" si="51"/>
        <v>0.45</v>
      </c>
      <c r="DA92">
        <f t="shared" si="52"/>
        <v>7.09</v>
      </c>
      <c r="DB92">
        <f t="shared" si="53"/>
        <v>0.45</v>
      </c>
      <c r="DC92">
        <f t="shared" si="54"/>
        <v>0</v>
      </c>
      <c r="DD92" t="s">
        <v>3</v>
      </c>
      <c r="DE92" t="s">
        <v>3</v>
      </c>
      <c r="DF92">
        <f t="shared" si="34"/>
        <v>0</v>
      </c>
      <c r="DG92">
        <f t="shared" si="55"/>
        <v>7.0000000000000007E-2</v>
      </c>
      <c r="DH92">
        <f t="shared" si="56"/>
        <v>0</v>
      </c>
      <c r="DI92">
        <f t="shared" si="31"/>
        <v>0</v>
      </c>
      <c r="DJ92">
        <f t="shared" si="57"/>
        <v>7.0000000000000007E-2</v>
      </c>
      <c r="DK92">
        <v>0</v>
      </c>
    </row>
    <row r="93" spans="1:115" x14ac:dyDescent="0.2">
      <c r="A93">
        <f>ROW(Source!A61)</f>
        <v>61</v>
      </c>
      <c r="B93">
        <v>65425120</v>
      </c>
      <c r="C93">
        <v>65427712</v>
      </c>
      <c r="D93">
        <v>30595321</v>
      </c>
      <c r="E93">
        <v>1</v>
      </c>
      <c r="F93">
        <v>1</v>
      </c>
      <c r="G93">
        <v>30515945</v>
      </c>
      <c r="H93">
        <v>2</v>
      </c>
      <c r="I93" t="s">
        <v>478</v>
      </c>
      <c r="J93" t="s">
        <v>479</v>
      </c>
      <c r="K93" t="s">
        <v>480</v>
      </c>
      <c r="L93">
        <v>1368</v>
      </c>
      <c r="N93">
        <v>1011</v>
      </c>
      <c r="O93" t="s">
        <v>438</v>
      </c>
      <c r="P93" t="s">
        <v>438</v>
      </c>
      <c r="Q93">
        <v>1</v>
      </c>
      <c r="W93">
        <v>0</v>
      </c>
      <c r="X93">
        <v>-1472098154</v>
      </c>
      <c r="Y93">
        <f t="shared" si="49"/>
        <v>1.4375</v>
      </c>
      <c r="AA93">
        <v>0</v>
      </c>
      <c r="AB93">
        <v>2023.03</v>
      </c>
      <c r="AC93">
        <v>551.66</v>
      </c>
      <c r="AD93">
        <v>0</v>
      </c>
      <c r="AE93">
        <v>0</v>
      </c>
      <c r="AF93">
        <v>190.93</v>
      </c>
      <c r="AG93">
        <v>18.149999999999999</v>
      </c>
      <c r="AH93">
        <v>0</v>
      </c>
      <c r="AI93">
        <v>1</v>
      </c>
      <c r="AJ93">
        <v>10.119999999999999</v>
      </c>
      <c r="AK93">
        <v>29.03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1.1499999999999999</v>
      </c>
      <c r="AU93" t="s">
        <v>59</v>
      </c>
      <c r="AV93">
        <v>0</v>
      </c>
      <c r="AW93">
        <v>2</v>
      </c>
      <c r="AX93">
        <v>65427716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ROUND(Y93*Source!I61,9)</f>
        <v>3.0474999999999999E-2</v>
      </c>
      <c r="CY93">
        <f t="shared" si="50"/>
        <v>2023.03</v>
      </c>
      <c r="CZ93">
        <f t="shared" si="51"/>
        <v>190.93</v>
      </c>
      <c r="DA93">
        <f t="shared" si="52"/>
        <v>10.119999999999999</v>
      </c>
      <c r="DB93">
        <f t="shared" si="53"/>
        <v>274.46249999999998</v>
      </c>
      <c r="DC93">
        <f t="shared" si="54"/>
        <v>26.087499999999999</v>
      </c>
      <c r="DD93" t="s">
        <v>3</v>
      </c>
      <c r="DE93" t="s">
        <v>3</v>
      </c>
      <c r="DF93">
        <f t="shared" si="34"/>
        <v>0</v>
      </c>
      <c r="DG93">
        <f t="shared" si="55"/>
        <v>58.9</v>
      </c>
      <c r="DH93">
        <f t="shared" si="56"/>
        <v>15.97</v>
      </c>
      <c r="DI93">
        <f t="shared" si="31"/>
        <v>0</v>
      </c>
      <c r="DJ93">
        <f t="shared" si="57"/>
        <v>58.9</v>
      </c>
      <c r="DK93">
        <v>0</v>
      </c>
    </row>
    <row r="94" spans="1:115" x14ac:dyDescent="0.2">
      <c r="A94">
        <f>ROW(Source!A61)</f>
        <v>61</v>
      </c>
      <c r="B94">
        <v>65425120</v>
      </c>
      <c r="C94">
        <v>65427712</v>
      </c>
      <c r="D94">
        <v>58672843</v>
      </c>
      <c r="E94">
        <v>1</v>
      </c>
      <c r="F94">
        <v>1</v>
      </c>
      <c r="G94">
        <v>30515945</v>
      </c>
      <c r="H94">
        <v>2</v>
      </c>
      <c r="I94" t="s">
        <v>481</v>
      </c>
      <c r="J94" t="s">
        <v>482</v>
      </c>
      <c r="K94" t="s">
        <v>483</v>
      </c>
      <c r="L94">
        <v>1368</v>
      </c>
      <c r="N94">
        <v>1011</v>
      </c>
      <c r="O94" t="s">
        <v>438</v>
      </c>
      <c r="P94" t="s">
        <v>438</v>
      </c>
      <c r="Q94">
        <v>1</v>
      </c>
      <c r="W94">
        <v>0</v>
      </c>
      <c r="X94">
        <v>1393056809</v>
      </c>
      <c r="Y94">
        <f t="shared" si="49"/>
        <v>0.3125</v>
      </c>
      <c r="AA94">
        <v>0</v>
      </c>
      <c r="AB94">
        <v>1767.76</v>
      </c>
      <c r="AC94">
        <v>459.26</v>
      </c>
      <c r="AD94">
        <v>0</v>
      </c>
      <c r="AE94">
        <v>0</v>
      </c>
      <c r="AF94">
        <v>165.53</v>
      </c>
      <c r="AG94">
        <v>15.11</v>
      </c>
      <c r="AH94">
        <v>0</v>
      </c>
      <c r="AI94">
        <v>1</v>
      </c>
      <c r="AJ94">
        <v>10.199999999999999</v>
      </c>
      <c r="AK94">
        <v>29.03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0.25</v>
      </c>
      <c r="AU94" t="s">
        <v>59</v>
      </c>
      <c r="AV94">
        <v>0</v>
      </c>
      <c r="AW94">
        <v>2</v>
      </c>
      <c r="AX94">
        <v>65427718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ROUND(Y94*Source!I61,9)</f>
        <v>6.6249999999999998E-3</v>
      </c>
      <c r="CY94">
        <f t="shared" si="50"/>
        <v>1767.76</v>
      </c>
      <c r="CZ94">
        <f t="shared" si="51"/>
        <v>165.53</v>
      </c>
      <c r="DA94">
        <f t="shared" si="52"/>
        <v>10.199999999999999</v>
      </c>
      <c r="DB94">
        <f t="shared" si="53"/>
        <v>51.725000000000001</v>
      </c>
      <c r="DC94">
        <f t="shared" si="54"/>
        <v>4.7249999999999996</v>
      </c>
      <c r="DD94" t="s">
        <v>3</v>
      </c>
      <c r="DE94" t="s">
        <v>3</v>
      </c>
      <c r="DF94">
        <f t="shared" si="34"/>
        <v>0</v>
      </c>
      <c r="DG94">
        <f t="shared" si="55"/>
        <v>11.22</v>
      </c>
      <c r="DH94">
        <f t="shared" si="56"/>
        <v>2.9</v>
      </c>
      <c r="DI94">
        <f t="shared" si="31"/>
        <v>0</v>
      </c>
      <c r="DJ94">
        <f t="shared" si="57"/>
        <v>11.22</v>
      </c>
      <c r="DK94">
        <v>0</v>
      </c>
    </row>
    <row r="95" spans="1:115" x14ac:dyDescent="0.2">
      <c r="A95">
        <f>ROW(Source!A61)</f>
        <v>61</v>
      </c>
      <c r="B95">
        <v>65425120</v>
      </c>
      <c r="C95">
        <v>65427712</v>
      </c>
      <c r="D95">
        <v>30595605</v>
      </c>
      <c r="E95">
        <v>1</v>
      </c>
      <c r="F95">
        <v>1</v>
      </c>
      <c r="G95">
        <v>30515945</v>
      </c>
      <c r="H95">
        <v>2</v>
      </c>
      <c r="I95" t="s">
        <v>484</v>
      </c>
      <c r="J95" t="s">
        <v>485</v>
      </c>
      <c r="K95" t="s">
        <v>486</v>
      </c>
      <c r="L95">
        <v>1368</v>
      </c>
      <c r="N95">
        <v>1011</v>
      </c>
      <c r="O95" t="s">
        <v>438</v>
      </c>
      <c r="P95" t="s">
        <v>438</v>
      </c>
      <c r="Q95">
        <v>1</v>
      </c>
      <c r="W95">
        <v>0</v>
      </c>
      <c r="X95">
        <v>530461835</v>
      </c>
      <c r="Y95">
        <f t="shared" si="49"/>
        <v>22.5</v>
      </c>
      <c r="AA95">
        <v>0</v>
      </c>
      <c r="AB95">
        <v>3.85</v>
      </c>
      <c r="AC95">
        <v>0</v>
      </c>
      <c r="AD95">
        <v>0</v>
      </c>
      <c r="AE95">
        <v>0</v>
      </c>
      <c r="AF95">
        <v>0.46</v>
      </c>
      <c r="AG95">
        <v>0</v>
      </c>
      <c r="AH95">
        <v>0</v>
      </c>
      <c r="AI95">
        <v>1</v>
      </c>
      <c r="AJ95">
        <v>8</v>
      </c>
      <c r="AK95">
        <v>29.03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18</v>
      </c>
      <c r="AU95" t="s">
        <v>59</v>
      </c>
      <c r="AV95">
        <v>0</v>
      </c>
      <c r="AW95">
        <v>2</v>
      </c>
      <c r="AX95">
        <v>65427719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ROUND(Y95*Source!I61,9)</f>
        <v>0.47699999999999998</v>
      </c>
      <c r="CY95">
        <f t="shared" si="50"/>
        <v>3.85</v>
      </c>
      <c r="CZ95">
        <f t="shared" si="51"/>
        <v>0.46</v>
      </c>
      <c r="DA95">
        <f t="shared" si="52"/>
        <v>8</v>
      </c>
      <c r="DB95">
        <f t="shared" si="53"/>
        <v>10.35</v>
      </c>
      <c r="DC95">
        <f t="shared" si="54"/>
        <v>0</v>
      </c>
      <c r="DD95" t="s">
        <v>3</v>
      </c>
      <c r="DE95" t="s">
        <v>3</v>
      </c>
      <c r="DF95">
        <f t="shared" si="34"/>
        <v>0</v>
      </c>
      <c r="DG95">
        <f t="shared" si="55"/>
        <v>1.76</v>
      </c>
      <c r="DH95">
        <f t="shared" si="56"/>
        <v>0</v>
      </c>
      <c r="DI95">
        <f t="shared" si="31"/>
        <v>0</v>
      </c>
      <c r="DJ95">
        <f t="shared" si="57"/>
        <v>1.76</v>
      </c>
      <c r="DK95">
        <v>0</v>
      </c>
    </row>
    <row r="96" spans="1:115" x14ac:dyDescent="0.2">
      <c r="A96">
        <f>ROW(Source!A61)</f>
        <v>61</v>
      </c>
      <c r="B96">
        <v>65425120</v>
      </c>
      <c r="C96">
        <v>65427712</v>
      </c>
      <c r="D96">
        <v>30571181</v>
      </c>
      <c r="E96">
        <v>1</v>
      </c>
      <c r="F96">
        <v>1</v>
      </c>
      <c r="G96">
        <v>30515945</v>
      </c>
      <c r="H96">
        <v>3</v>
      </c>
      <c r="I96" t="s">
        <v>249</v>
      </c>
      <c r="J96" t="s">
        <v>251</v>
      </c>
      <c r="K96" t="s">
        <v>250</v>
      </c>
      <c r="L96">
        <v>1339</v>
      </c>
      <c r="N96">
        <v>1007</v>
      </c>
      <c r="O96" t="s">
        <v>106</v>
      </c>
      <c r="P96" t="s">
        <v>106</v>
      </c>
      <c r="Q96">
        <v>1</v>
      </c>
      <c r="W96">
        <v>0</v>
      </c>
      <c r="X96">
        <v>-862991314</v>
      </c>
      <c r="Y96">
        <f t="shared" ref="Y96:Y106" si="58">AT96</f>
        <v>0.28299999999999997</v>
      </c>
      <c r="AA96">
        <v>43.35</v>
      </c>
      <c r="AB96">
        <v>0</v>
      </c>
      <c r="AC96">
        <v>0</v>
      </c>
      <c r="AD96">
        <v>0</v>
      </c>
      <c r="AE96">
        <v>7.07</v>
      </c>
      <c r="AF96">
        <v>0</v>
      </c>
      <c r="AG96">
        <v>0</v>
      </c>
      <c r="AH96">
        <v>0</v>
      </c>
      <c r="AI96">
        <v>6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0.28299999999999997</v>
      </c>
      <c r="AU96" t="s">
        <v>3</v>
      </c>
      <c r="AV96">
        <v>0</v>
      </c>
      <c r="AW96">
        <v>2</v>
      </c>
      <c r="AX96">
        <v>65427721</v>
      </c>
      <c r="AY96">
        <v>1</v>
      </c>
      <c r="AZ96">
        <v>0</v>
      </c>
      <c r="BA96">
        <v>97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ROUND(Y96*Source!I61,9)</f>
        <v>5.9995999999999999E-3</v>
      </c>
      <c r="CY96">
        <f t="shared" ref="CY96:CY106" si="59">AA96</f>
        <v>43.35</v>
      </c>
      <c r="CZ96">
        <f t="shared" ref="CZ96:CZ106" si="60">AE96</f>
        <v>7.07</v>
      </c>
      <c r="DA96">
        <f t="shared" ref="DA96:DA106" si="61">AI96</f>
        <v>6</v>
      </c>
      <c r="DB96">
        <f t="shared" ref="DB96:DB106" si="62">ROUND(ROUND(AT96*CZ96,2),6)</f>
        <v>2</v>
      </c>
      <c r="DC96">
        <f t="shared" ref="DC96:DC106" si="63">ROUND(ROUND(AT96*AG96,2),6)</f>
        <v>0</v>
      </c>
      <c r="DD96" t="s">
        <v>3</v>
      </c>
      <c r="DE96" t="s">
        <v>3</v>
      </c>
      <c r="DF96">
        <f t="shared" ref="DF96:DF106" si="64">ROUND(ROUND(AE96*CX96,2)*AI96,2)</f>
        <v>0.24</v>
      </c>
      <c r="DG96">
        <f t="shared" ref="DG96:DG124" si="65">ROUND(AF96*CX96,2)</f>
        <v>0</v>
      </c>
      <c r="DH96">
        <f t="shared" ref="DH96:DH124" si="66">ROUND(AG96*CX96,2)</f>
        <v>0</v>
      </c>
      <c r="DI96">
        <f t="shared" si="31"/>
        <v>0</v>
      </c>
      <c r="DJ96">
        <f t="shared" ref="DJ96:DJ106" si="67">DF96</f>
        <v>0.24</v>
      </c>
      <c r="DK96">
        <v>0</v>
      </c>
    </row>
    <row r="97" spans="1:115" x14ac:dyDescent="0.2">
      <c r="A97">
        <f>ROW(Source!A61)</f>
        <v>61</v>
      </c>
      <c r="B97">
        <v>65425120</v>
      </c>
      <c r="C97">
        <v>65427712</v>
      </c>
      <c r="D97">
        <v>30571194</v>
      </c>
      <c r="E97">
        <v>1</v>
      </c>
      <c r="F97">
        <v>1</v>
      </c>
      <c r="G97">
        <v>30515945</v>
      </c>
      <c r="H97">
        <v>3</v>
      </c>
      <c r="I97" t="s">
        <v>487</v>
      </c>
      <c r="J97" t="s">
        <v>488</v>
      </c>
      <c r="K97" t="s">
        <v>489</v>
      </c>
      <c r="L97">
        <v>1348</v>
      </c>
      <c r="N97">
        <v>1009</v>
      </c>
      <c r="O97" t="s">
        <v>32</v>
      </c>
      <c r="P97" t="s">
        <v>32</v>
      </c>
      <c r="Q97">
        <v>1000</v>
      </c>
      <c r="W97">
        <v>0</v>
      </c>
      <c r="X97">
        <v>563176784</v>
      </c>
      <c r="Y97">
        <f t="shared" si="58"/>
        <v>1.2999999999999999E-2</v>
      </c>
      <c r="AA97">
        <v>60583.86</v>
      </c>
      <c r="AB97">
        <v>0</v>
      </c>
      <c r="AC97">
        <v>0</v>
      </c>
      <c r="AD97">
        <v>0</v>
      </c>
      <c r="AE97">
        <v>6521.42</v>
      </c>
      <c r="AF97">
        <v>0</v>
      </c>
      <c r="AG97">
        <v>0</v>
      </c>
      <c r="AH97">
        <v>0</v>
      </c>
      <c r="AI97">
        <v>9.09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1.2999999999999999E-2</v>
      </c>
      <c r="AU97" t="s">
        <v>3</v>
      </c>
      <c r="AV97">
        <v>0</v>
      </c>
      <c r="AW97">
        <v>2</v>
      </c>
      <c r="AX97">
        <v>65427722</v>
      </c>
      <c r="AY97">
        <v>1</v>
      </c>
      <c r="AZ97">
        <v>0</v>
      </c>
      <c r="BA97">
        <v>98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ROUND(Y97*Source!I61,9)</f>
        <v>2.7559999999999998E-4</v>
      </c>
      <c r="CY97">
        <f t="shared" si="59"/>
        <v>60583.86</v>
      </c>
      <c r="CZ97">
        <f t="shared" si="60"/>
        <v>6521.42</v>
      </c>
      <c r="DA97">
        <f t="shared" si="61"/>
        <v>9.09</v>
      </c>
      <c r="DB97">
        <f t="shared" si="62"/>
        <v>84.78</v>
      </c>
      <c r="DC97">
        <f t="shared" si="63"/>
        <v>0</v>
      </c>
      <c r="DD97" t="s">
        <v>3</v>
      </c>
      <c r="DE97" t="s">
        <v>3</v>
      </c>
      <c r="DF97">
        <f t="shared" si="64"/>
        <v>16.36</v>
      </c>
      <c r="DG97">
        <f t="shared" si="65"/>
        <v>0</v>
      </c>
      <c r="DH97">
        <f t="shared" si="66"/>
        <v>0</v>
      </c>
      <c r="DI97">
        <f t="shared" si="31"/>
        <v>0</v>
      </c>
      <c r="DJ97">
        <f t="shared" si="67"/>
        <v>16.36</v>
      </c>
      <c r="DK97">
        <v>0</v>
      </c>
    </row>
    <row r="98" spans="1:115" x14ac:dyDescent="0.2">
      <c r="A98">
        <f>ROW(Source!A61)</f>
        <v>61</v>
      </c>
      <c r="B98">
        <v>65425120</v>
      </c>
      <c r="C98">
        <v>65427712</v>
      </c>
      <c r="D98">
        <v>30572493</v>
      </c>
      <c r="E98">
        <v>1</v>
      </c>
      <c r="F98">
        <v>1</v>
      </c>
      <c r="G98">
        <v>30515945</v>
      </c>
      <c r="H98">
        <v>3</v>
      </c>
      <c r="I98" t="s">
        <v>490</v>
      </c>
      <c r="J98" t="s">
        <v>491</v>
      </c>
      <c r="K98" t="s">
        <v>492</v>
      </c>
      <c r="L98">
        <v>1348</v>
      </c>
      <c r="N98">
        <v>1009</v>
      </c>
      <c r="O98" t="s">
        <v>32</v>
      </c>
      <c r="P98" t="s">
        <v>32</v>
      </c>
      <c r="Q98">
        <v>1000</v>
      </c>
      <c r="W98">
        <v>0</v>
      </c>
      <c r="X98">
        <v>1212148528</v>
      </c>
      <c r="Y98">
        <f t="shared" si="58"/>
        <v>0.13</v>
      </c>
      <c r="AA98">
        <v>132153.54</v>
      </c>
      <c r="AB98">
        <v>0</v>
      </c>
      <c r="AC98">
        <v>0</v>
      </c>
      <c r="AD98">
        <v>0</v>
      </c>
      <c r="AE98">
        <v>7191.81</v>
      </c>
      <c r="AF98">
        <v>0</v>
      </c>
      <c r="AG98">
        <v>0</v>
      </c>
      <c r="AH98">
        <v>0</v>
      </c>
      <c r="AI98">
        <v>17.98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0.13</v>
      </c>
      <c r="AU98" t="s">
        <v>3</v>
      </c>
      <c r="AV98">
        <v>0</v>
      </c>
      <c r="AW98">
        <v>2</v>
      </c>
      <c r="AX98">
        <v>65427723</v>
      </c>
      <c r="AY98">
        <v>1</v>
      </c>
      <c r="AZ98">
        <v>0</v>
      </c>
      <c r="BA98">
        <v>99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ROUND(Y98*Source!I61,9)</f>
        <v>2.7560000000000002E-3</v>
      </c>
      <c r="CY98">
        <f t="shared" si="59"/>
        <v>132153.54</v>
      </c>
      <c r="CZ98">
        <f t="shared" si="60"/>
        <v>7191.81</v>
      </c>
      <c r="DA98">
        <f t="shared" si="61"/>
        <v>17.98</v>
      </c>
      <c r="DB98">
        <f t="shared" si="62"/>
        <v>934.94</v>
      </c>
      <c r="DC98">
        <f t="shared" si="63"/>
        <v>0</v>
      </c>
      <c r="DD98" t="s">
        <v>3</v>
      </c>
      <c r="DE98" t="s">
        <v>3</v>
      </c>
      <c r="DF98">
        <f t="shared" si="64"/>
        <v>356.36</v>
      </c>
      <c r="DG98">
        <f t="shared" si="65"/>
        <v>0</v>
      </c>
      <c r="DH98">
        <f t="shared" si="66"/>
        <v>0</v>
      </c>
      <c r="DI98">
        <f t="shared" si="31"/>
        <v>0</v>
      </c>
      <c r="DJ98">
        <f t="shared" si="67"/>
        <v>356.36</v>
      </c>
      <c r="DK98">
        <v>0</v>
      </c>
    </row>
    <row r="99" spans="1:115" x14ac:dyDescent="0.2">
      <c r="A99">
        <f>ROW(Source!A61)</f>
        <v>61</v>
      </c>
      <c r="B99">
        <v>65425120</v>
      </c>
      <c r="C99">
        <v>65427712</v>
      </c>
      <c r="D99">
        <v>30571284</v>
      </c>
      <c r="E99">
        <v>1</v>
      </c>
      <c r="F99">
        <v>1</v>
      </c>
      <c r="G99">
        <v>30515945</v>
      </c>
      <c r="H99">
        <v>3</v>
      </c>
      <c r="I99" t="s">
        <v>493</v>
      </c>
      <c r="J99" t="s">
        <v>494</v>
      </c>
      <c r="K99" t="s">
        <v>495</v>
      </c>
      <c r="L99">
        <v>1339</v>
      </c>
      <c r="N99">
        <v>1007</v>
      </c>
      <c r="O99" t="s">
        <v>106</v>
      </c>
      <c r="P99" t="s">
        <v>106</v>
      </c>
      <c r="Q99">
        <v>1</v>
      </c>
      <c r="W99">
        <v>0</v>
      </c>
      <c r="X99">
        <v>-1240515018</v>
      </c>
      <c r="Y99">
        <f t="shared" si="58"/>
        <v>0.14000000000000001</v>
      </c>
      <c r="AA99">
        <v>7400.4</v>
      </c>
      <c r="AB99">
        <v>0</v>
      </c>
      <c r="AC99">
        <v>0</v>
      </c>
      <c r="AD99">
        <v>0</v>
      </c>
      <c r="AE99">
        <v>1828.56</v>
      </c>
      <c r="AF99">
        <v>0</v>
      </c>
      <c r="AG99">
        <v>0</v>
      </c>
      <c r="AH99">
        <v>0</v>
      </c>
      <c r="AI99">
        <v>3.96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0.14000000000000001</v>
      </c>
      <c r="AU99" t="s">
        <v>3</v>
      </c>
      <c r="AV99">
        <v>0</v>
      </c>
      <c r="AW99">
        <v>2</v>
      </c>
      <c r="AX99">
        <v>65427724</v>
      </c>
      <c r="AY99">
        <v>1</v>
      </c>
      <c r="AZ99">
        <v>0</v>
      </c>
      <c r="BA99">
        <v>100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ROUND(Y99*Source!I61,9)</f>
        <v>2.9680000000000002E-3</v>
      </c>
      <c r="CY99">
        <f t="shared" si="59"/>
        <v>7400.4</v>
      </c>
      <c r="CZ99">
        <f t="shared" si="60"/>
        <v>1828.56</v>
      </c>
      <c r="DA99">
        <f t="shared" si="61"/>
        <v>3.96</v>
      </c>
      <c r="DB99">
        <f t="shared" si="62"/>
        <v>256</v>
      </c>
      <c r="DC99">
        <f t="shared" si="63"/>
        <v>0</v>
      </c>
      <c r="DD99" t="s">
        <v>3</v>
      </c>
      <c r="DE99" t="s">
        <v>3</v>
      </c>
      <c r="DF99">
        <f t="shared" si="64"/>
        <v>21.5</v>
      </c>
      <c r="DG99">
        <f t="shared" si="65"/>
        <v>0</v>
      </c>
      <c r="DH99">
        <f t="shared" si="66"/>
        <v>0</v>
      </c>
      <c r="DI99">
        <f t="shared" si="31"/>
        <v>0</v>
      </c>
      <c r="DJ99">
        <f t="shared" si="67"/>
        <v>21.5</v>
      </c>
      <c r="DK99">
        <v>0</v>
      </c>
    </row>
    <row r="100" spans="1:115" x14ac:dyDescent="0.2">
      <c r="A100">
        <f>ROW(Source!A61)</f>
        <v>61</v>
      </c>
      <c r="B100">
        <v>65425120</v>
      </c>
      <c r="C100">
        <v>65427712</v>
      </c>
      <c r="D100">
        <v>30571285</v>
      </c>
      <c r="E100">
        <v>1</v>
      </c>
      <c r="F100">
        <v>1</v>
      </c>
      <c r="G100">
        <v>30515945</v>
      </c>
      <c r="H100">
        <v>3</v>
      </c>
      <c r="I100" t="s">
        <v>199</v>
      </c>
      <c r="J100" t="s">
        <v>201</v>
      </c>
      <c r="K100" t="s">
        <v>200</v>
      </c>
      <c r="L100">
        <v>1339</v>
      </c>
      <c r="N100">
        <v>1007</v>
      </c>
      <c r="O100" t="s">
        <v>106</v>
      </c>
      <c r="P100" t="s">
        <v>106</v>
      </c>
      <c r="Q100">
        <v>1</v>
      </c>
      <c r="W100">
        <v>0</v>
      </c>
      <c r="X100">
        <v>2117402955</v>
      </c>
      <c r="Y100">
        <f t="shared" si="58"/>
        <v>0.47</v>
      </c>
      <c r="AA100">
        <v>7942.35</v>
      </c>
      <c r="AB100">
        <v>0</v>
      </c>
      <c r="AC100">
        <v>0</v>
      </c>
      <c r="AD100">
        <v>0</v>
      </c>
      <c r="AE100">
        <v>1828.56</v>
      </c>
      <c r="AF100">
        <v>0</v>
      </c>
      <c r="AG100">
        <v>0</v>
      </c>
      <c r="AH100">
        <v>0</v>
      </c>
      <c r="AI100">
        <v>4.25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0.47</v>
      </c>
      <c r="AU100" t="s">
        <v>3</v>
      </c>
      <c r="AV100">
        <v>0</v>
      </c>
      <c r="AW100">
        <v>2</v>
      </c>
      <c r="AX100">
        <v>65427725</v>
      </c>
      <c r="AY100">
        <v>1</v>
      </c>
      <c r="AZ100">
        <v>0</v>
      </c>
      <c r="BA100">
        <v>101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ROUND(Y100*Source!I61,9)</f>
        <v>9.9640000000000006E-3</v>
      </c>
      <c r="CY100">
        <f t="shared" si="59"/>
        <v>7942.35</v>
      </c>
      <c r="CZ100">
        <f t="shared" si="60"/>
        <v>1828.56</v>
      </c>
      <c r="DA100">
        <f t="shared" si="61"/>
        <v>4.25</v>
      </c>
      <c r="DB100">
        <f t="shared" si="62"/>
        <v>859.42</v>
      </c>
      <c r="DC100">
        <f t="shared" si="63"/>
        <v>0</v>
      </c>
      <c r="DD100" t="s">
        <v>3</v>
      </c>
      <c r="DE100" t="s">
        <v>3</v>
      </c>
      <c r="DF100">
        <f t="shared" si="64"/>
        <v>77.44</v>
      </c>
      <c r="DG100">
        <f t="shared" si="65"/>
        <v>0</v>
      </c>
      <c r="DH100">
        <f t="shared" si="66"/>
        <v>0</v>
      </c>
      <c r="DI100">
        <f t="shared" si="31"/>
        <v>0</v>
      </c>
      <c r="DJ100">
        <f t="shared" si="67"/>
        <v>77.44</v>
      </c>
      <c r="DK100">
        <v>0</v>
      </c>
    </row>
    <row r="101" spans="1:115" x14ac:dyDescent="0.2">
      <c r="A101">
        <f>ROW(Source!A61)</f>
        <v>61</v>
      </c>
      <c r="B101">
        <v>65425120</v>
      </c>
      <c r="C101">
        <v>65427712</v>
      </c>
      <c r="D101">
        <v>30571312</v>
      </c>
      <c r="E101">
        <v>1</v>
      </c>
      <c r="F101">
        <v>1</v>
      </c>
      <c r="G101">
        <v>30515945</v>
      </c>
      <c r="H101">
        <v>3</v>
      </c>
      <c r="I101" t="s">
        <v>496</v>
      </c>
      <c r="J101" t="s">
        <v>497</v>
      </c>
      <c r="K101" t="s">
        <v>498</v>
      </c>
      <c r="L101">
        <v>1348</v>
      </c>
      <c r="N101">
        <v>1009</v>
      </c>
      <c r="O101" t="s">
        <v>32</v>
      </c>
      <c r="P101" t="s">
        <v>32</v>
      </c>
      <c r="Q101">
        <v>1000</v>
      </c>
      <c r="W101">
        <v>0</v>
      </c>
      <c r="X101">
        <v>-1753839253</v>
      </c>
      <c r="Y101">
        <f t="shared" si="58"/>
        <v>2.5000000000000001E-2</v>
      </c>
      <c r="AA101">
        <v>5875.36</v>
      </c>
      <c r="AB101">
        <v>0</v>
      </c>
      <c r="AC101">
        <v>0</v>
      </c>
      <c r="AD101">
        <v>0</v>
      </c>
      <c r="AE101">
        <v>1260.72</v>
      </c>
      <c r="AF101">
        <v>0</v>
      </c>
      <c r="AG101">
        <v>0</v>
      </c>
      <c r="AH101">
        <v>0</v>
      </c>
      <c r="AI101">
        <v>4.5599999999999996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2.5000000000000001E-2</v>
      </c>
      <c r="AU101" t="s">
        <v>3</v>
      </c>
      <c r="AV101">
        <v>0</v>
      </c>
      <c r="AW101">
        <v>2</v>
      </c>
      <c r="AX101">
        <v>65427726</v>
      </c>
      <c r="AY101">
        <v>1</v>
      </c>
      <c r="AZ101">
        <v>0</v>
      </c>
      <c r="BA101">
        <v>102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ROUND(Y101*Source!I61,9)</f>
        <v>5.2999999999999998E-4</v>
      </c>
      <c r="CY101">
        <f t="shared" si="59"/>
        <v>5875.36</v>
      </c>
      <c r="CZ101">
        <f t="shared" si="60"/>
        <v>1260.72</v>
      </c>
      <c r="DA101">
        <f t="shared" si="61"/>
        <v>4.5599999999999996</v>
      </c>
      <c r="DB101">
        <f t="shared" si="62"/>
        <v>31.52</v>
      </c>
      <c r="DC101">
        <f t="shared" si="63"/>
        <v>0</v>
      </c>
      <c r="DD101" t="s">
        <v>3</v>
      </c>
      <c r="DE101" t="s">
        <v>3</v>
      </c>
      <c r="DF101">
        <f t="shared" si="64"/>
        <v>3.06</v>
      </c>
      <c r="DG101">
        <f t="shared" si="65"/>
        <v>0</v>
      </c>
      <c r="DH101">
        <f t="shared" si="66"/>
        <v>0</v>
      </c>
      <c r="DI101">
        <f t="shared" si="31"/>
        <v>0</v>
      </c>
      <c r="DJ101">
        <f t="shared" si="67"/>
        <v>3.06</v>
      </c>
      <c r="DK101">
        <v>0</v>
      </c>
    </row>
    <row r="102" spans="1:115" x14ac:dyDescent="0.2">
      <c r="A102">
        <f>ROW(Source!A61)</f>
        <v>61</v>
      </c>
      <c r="B102">
        <v>65425120</v>
      </c>
      <c r="C102">
        <v>65427712</v>
      </c>
      <c r="D102">
        <v>30571392</v>
      </c>
      <c r="E102">
        <v>1</v>
      </c>
      <c r="F102">
        <v>1</v>
      </c>
      <c r="G102">
        <v>30515945</v>
      </c>
      <c r="H102">
        <v>3</v>
      </c>
      <c r="I102" t="s">
        <v>499</v>
      </c>
      <c r="J102" t="s">
        <v>500</v>
      </c>
      <c r="K102" t="s">
        <v>501</v>
      </c>
      <c r="L102">
        <v>1348</v>
      </c>
      <c r="N102">
        <v>1009</v>
      </c>
      <c r="O102" t="s">
        <v>32</v>
      </c>
      <c r="P102" t="s">
        <v>32</v>
      </c>
      <c r="Q102">
        <v>1000</v>
      </c>
      <c r="W102">
        <v>0</v>
      </c>
      <c r="X102">
        <v>1305826648</v>
      </c>
      <c r="Y102">
        <f t="shared" si="58"/>
        <v>3.0300000000000001E-2</v>
      </c>
      <c r="AA102">
        <v>39699.19</v>
      </c>
      <c r="AB102">
        <v>0</v>
      </c>
      <c r="AC102">
        <v>0</v>
      </c>
      <c r="AD102">
        <v>0</v>
      </c>
      <c r="AE102">
        <v>4349.8999999999996</v>
      </c>
      <c r="AF102">
        <v>0</v>
      </c>
      <c r="AG102">
        <v>0</v>
      </c>
      <c r="AH102">
        <v>0</v>
      </c>
      <c r="AI102">
        <v>8.93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3.0300000000000001E-2</v>
      </c>
      <c r="AU102" t="s">
        <v>3</v>
      </c>
      <c r="AV102">
        <v>0</v>
      </c>
      <c r="AW102">
        <v>2</v>
      </c>
      <c r="AX102">
        <v>65427727</v>
      </c>
      <c r="AY102">
        <v>1</v>
      </c>
      <c r="AZ102">
        <v>0</v>
      </c>
      <c r="BA102">
        <v>103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ROUND(Y102*Source!I61,9)</f>
        <v>6.4236000000000002E-4</v>
      </c>
      <c r="CY102">
        <f t="shared" si="59"/>
        <v>39699.19</v>
      </c>
      <c r="CZ102">
        <f t="shared" si="60"/>
        <v>4349.8999999999996</v>
      </c>
      <c r="DA102">
        <f t="shared" si="61"/>
        <v>8.93</v>
      </c>
      <c r="DB102">
        <f t="shared" si="62"/>
        <v>131.80000000000001</v>
      </c>
      <c r="DC102">
        <f t="shared" si="63"/>
        <v>0</v>
      </c>
      <c r="DD102" t="s">
        <v>3</v>
      </c>
      <c r="DE102" t="s">
        <v>3</v>
      </c>
      <c r="DF102">
        <f t="shared" si="64"/>
        <v>24.91</v>
      </c>
      <c r="DG102">
        <f t="shared" si="65"/>
        <v>0</v>
      </c>
      <c r="DH102">
        <f t="shared" si="66"/>
        <v>0</v>
      </c>
      <c r="DI102">
        <f t="shared" si="31"/>
        <v>0</v>
      </c>
      <c r="DJ102">
        <f t="shared" si="67"/>
        <v>24.91</v>
      </c>
      <c r="DK102">
        <v>0</v>
      </c>
    </row>
    <row r="103" spans="1:115" x14ac:dyDescent="0.2">
      <c r="A103">
        <f>ROW(Source!A61)</f>
        <v>61</v>
      </c>
      <c r="B103">
        <v>65425120</v>
      </c>
      <c r="C103">
        <v>65427712</v>
      </c>
      <c r="D103">
        <v>30571664</v>
      </c>
      <c r="E103">
        <v>1</v>
      </c>
      <c r="F103">
        <v>1</v>
      </c>
      <c r="G103">
        <v>30515945</v>
      </c>
      <c r="H103">
        <v>3</v>
      </c>
      <c r="I103" t="s">
        <v>502</v>
      </c>
      <c r="J103" t="s">
        <v>503</v>
      </c>
      <c r="K103" t="s">
        <v>504</v>
      </c>
      <c r="L103">
        <v>1327</v>
      </c>
      <c r="N103">
        <v>1005</v>
      </c>
      <c r="O103" t="s">
        <v>210</v>
      </c>
      <c r="P103" t="s">
        <v>210</v>
      </c>
      <c r="Q103">
        <v>1</v>
      </c>
      <c r="W103">
        <v>0</v>
      </c>
      <c r="X103">
        <v>-1476054991</v>
      </c>
      <c r="Y103">
        <f t="shared" si="58"/>
        <v>88.2</v>
      </c>
      <c r="AA103">
        <v>49.24</v>
      </c>
      <c r="AB103">
        <v>0</v>
      </c>
      <c r="AC103">
        <v>0</v>
      </c>
      <c r="AD103">
        <v>0</v>
      </c>
      <c r="AE103">
        <v>7.39</v>
      </c>
      <c r="AF103">
        <v>0</v>
      </c>
      <c r="AG103">
        <v>0</v>
      </c>
      <c r="AH103">
        <v>0</v>
      </c>
      <c r="AI103">
        <v>6.52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88.2</v>
      </c>
      <c r="AU103" t="s">
        <v>3</v>
      </c>
      <c r="AV103">
        <v>0</v>
      </c>
      <c r="AW103">
        <v>2</v>
      </c>
      <c r="AX103">
        <v>65427728</v>
      </c>
      <c r="AY103">
        <v>1</v>
      </c>
      <c r="AZ103">
        <v>0</v>
      </c>
      <c r="BA103">
        <v>104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ROUND(Y103*Source!I61,9)</f>
        <v>1.8698399999999999</v>
      </c>
      <c r="CY103">
        <f t="shared" si="59"/>
        <v>49.24</v>
      </c>
      <c r="CZ103">
        <f t="shared" si="60"/>
        <v>7.39</v>
      </c>
      <c r="DA103">
        <f t="shared" si="61"/>
        <v>6.52</v>
      </c>
      <c r="DB103">
        <f t="shared" si="62"/>
        <v>651.79999999999995</v>
      </c>
      <c r="DC103">
        <f t="shared" si="63"/>
        <v>0</v>
      </c>
      <c r="DD103" t="s">
        <v>3</v>
      </c>
      <c r="DE103" t="s">
        <v>3</v>
      </c>
      <c r="DF103">
        <f t="shared" si="64"/>
        <v>90.11</v>
      </c>
      <c r="DG103">
        <f t="shared" si="65"/>
        <v>0</v>
      </c>
      <c r="DH103">
        <f t="shared" si="66"/>
        <v>0</v>
      </c>
      <c r="DI103">
        <f t="shared" si="31"/>
        <v>0</v>
      </c>
      <c r="DJ103">
        <f t="shared" si="67"/>
        <v>90.11</v>
      </c>
      <c r="DK103">
        <v>0</v>
      </c>
    </row>
    <row r="104" spans="1:115" x14ac:dyDescent="0.2">
      <c r="A104">
        <f>ROW(Source!A61)</f>
        <v>61</v>
      </c>
      <c r="B104">
        <v>65425120</v>
      </c>
      <c r="C104">
        <v>65427712</v>
      </c>
      <c r="D104">
        <v>30589623</v>
      </c>
      <c r="E104">
        <v>1</v>
      </c>
      <c r="F104">
        <v>1</v>
      </c>
      <c r="G104">
        <v>30515945</v>
      </c>
      <c r="H104">
        <v>3</v>
      </c>
      <c r="I104" t="s">
        <v>122</v>
      </c>
      <c r="J104" t="s">
        <v>124</v>
      </c>
      <c r="K104" t="s">
        <v>123</v>
      </c>
      <c r="L104">
        <v>1339</v>
      </c>
      <c r="N104">
        <v>1007</v>
      </c>
      <c r="O104" t="s">
        <v>106</v>
      </c>
      <c r="P104" t="s">
        <v>106</v>
      </c>
      <c r="Q104">
        <v>1</v>
      </c>
      <c r="W104">
        <v>0</v>
      </c>
      <c r="X104">
        <v>635219148</v>
      </c>
      <c r="Y104">
        <f t="shared" si="58"/>
        <v>101.5</v>
      </c>
      <c r="AA104">
        <v>6020.71</v>
      </c>
      <c r="AB104">
        <v>0</v>
      </c>
      <c r="AC104">
        <v>0</v>
      </c>
      <c r="AD104">
        <v>0</v>
      </c>
      <c r="AE104">
        <v>736.36</v>
      </c>
      <c r="AF104">
        <v>0</v>
      </c>
      <c r="AG104">
        <v>0</v>
      </c>
      <c r="AH104">
        <v>0</v>
      </c>
      <c r="AI104">
        <v>8.16</v>
      </c>
      <c r="AJ104">
        <v>1</v>
      </c>
      <c r="AK104">
        <v>1</v>
      </c>
      <c r="AL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101.5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ROUND(Y104*Source!I61,9)</f>
        <v>2.1518000000000002</v>
      </c>
      <c r="CY104">
        <f t="shared" si="59"/>
        <v>6020.71</v>
      </c>
      <c r="CZ104">
        <f t="shared" si="60"/>
        <v>736.36</v>
      </c>
      <c r="DA104">
        <f t="shared" si="61"/>
        <v>8.16</v>
      </c>
      <c r="DB104">
        <f t="shared" si="62"/>
        <v>74740.539999999994</v>
      </c>
      <c r="DC104">
        <f t="shared" si="63"/>
        <v>0</v>
      </c>
      <c r="DD104" t="s">
        <v>3</v>
      </c>
      <c r="DE104" t="s">
        <v>3</v>
      </c>
      <c r="DF104">
        <f t="shared" si="64"/>
        <v>12929.52</v>
      </c>
      <c r="DG104">
        <f t="shared" si="65"/>
        <v>0</v>
      </c>
      <c r="DH104">
        <f t="shared" si="66"/>
        <v>0</v>
      </c>
      <c r="DI104">
        <f t="shared" si="31"/>
        <v>0</v>
      </c>
      <c r="DJ104">
        <f t="shared" si="67"/>
        <v>12929.52</v>
      </c>
      <c r="DK104">
        <v>0</v>
      </c>
    </row>
    <row r="105" spans="1:115" x14ac:dyDescent="0.2">
      <c r="A105">
        <f>ROW(Source!A61)</f>
        <v>61</v>
      </c>
      <c r="B105">
        <v>65425120</v>
      </c>
      <c r="C105">
        <v>65427712</v>
      </c>
      <c r="D105">
        <v>30589923</v>
      </c>
      <c r="E105">
        <v>1</v>
      </c>
      <c r="F105">
        <v>1</v>
      </c>
      <c r="G105">
        <v>30515945</v>
      </c>
      <c r="H105">
        <v>3</v>
      </c>
      <c r="I105" t="s">
        <v>118</v>
      </c>
      <c r="J105" t="s">
        <v>120</v>
      </c>
      <c r="K105" t="s">
        <v>119</v>
      </c>
      <c r="L105">
        <v>1348</v>
      </c>
      <c r="N105">
        <v>1009</v>
      </c>
      <c r="O105" t="s">
        <v>32</v>
      </c>
      <c r="P105" t="s">
        <v>32</v>
      </c>
      <c r="Q105">
        <v>1000</v>
      </c>
      <c r="W105">
        <v>0</v>
      </c>
      <c r="X105">
        <v>-1744490498</v>
      </c>
      <c r="Y105">
        <f t="shared" si="58"/>
        <v>6.6</v>
      </c>
      <c r="AA105">
        <v>56261.68</v>
      </c>
      <c r="AB105">
        <v>0</v>
      </c>
      <c r="AC105">
        <v>0</v>
      </c>
      <c r="AD105">
        <v>0</v>
      </c>
      <c r="AE105">
        <v>5752.41</v>
      </c>
      <c r="AF105">
        <v>0</v>
      </c>
      <c r="AG105">
        <v>0</v>
      </c>
      <c r="AH105">
        <v>0</v>
      </c>
      <c r="AI105">
        <v>9.57</v>
      </c>
      <c r="AJ105">
        <v>1</v>
      </c>
      <c r="AK105">
        <v>1</v>
      </c>
      <c r="AL105">
        <v>1</v>
      </c>
      <c r="AN105">
        <v>0</v>
      </c>
      <c r="AO105">
        <v>0</v>
      </c>
      <c r="AP105">
        <v>0</v>
      </c>
      <c r="AQ105">
        <v>0</v>
      </c>
      <c r="AR105">
        <v>0</v>
      </c>
      <c r="AS105" t="s">
        <v>3</v>
      </c>
      <c r="AT105">
        <v>6.6</v>
      </c>
      <c r="AU105" t="s">
        <v>3</v>
      </c>
      <c r="AV105">
        <v>0</v>
      </c>
      <c r="AW105">
        <v>1</v>
      </c>
      <c r="AX105">
        <v>-1</v>
      </c>
      <c r="AY105">
        <v>0</v>
      </c>
      <c r="AZ105">
        <v>0</v>
      </c>
      <c r="BA105" t="s">
        <v>3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ROUND(Y105*Source!I61,9)</f>
        <v>0.13991999999999999</v>
      </c>
      <c r="CY105">
        <f t="shared" si="59"/>
        <v>56261.68</v>
      </c>
      <c r="CZ105">
        <f t="shared" si="60"/>
        <v>5752.41</v>
      </c>
      <c r="DA105">
        <f t="shared" si="61"/>
        <v>9.57</v>
      </c>
      <c r="DB105">
        <f t="shared" si="62"/>
        <v>37965.910000000003</v>
      </c>
      <c r="DC105">
        <f t="shared" si="63"/>
        <v>0</v>
      </c>
      <c r="DD105" t="s">
        <v>3</v>
      </c>
      <c r="DE105" t="s">
        <v>3</v>
      </c>
      <c r="DF105">
        <f t="shared" si="64"/>
        <v>7702.7</v>
      </c>
      <c r="DG105">
        <f t="shared" si="65"/>
        <v>0</v>
      </c>
      <c r="DH105">
        <f t="shared" si="66"/>
        <v>0</v>
      </c>
      <c r="DI105">
        <f t="shared" si="31"/>
        <v>0</v>
      </c>
      <c r="DJ105">
        <f t="shared" si="67"/>
        <v>7702.7</v>
      </c>
      <c r="DK105">
        <v>0</v>
      </c>
    </row>
    <row r="106" spans="1:115" x14ac:dyDescent="0.2">
      <c r="A106">
        <f>ROW(Source!A61)</f>
        <v>61</v>
      </c>
      <c r="B106">
        <v>65425120</v>
      </c>
      <c r="C106">
        <v>65427712</v>
      </c>
      <c r="D106">
        <v>30595001</v>
      </c>
      <c r="E106">
        <v>1</v>
      </c>
      <c r="F106">
        <v>1</v>
      </c>
      <c r="G106">
        <v>30515945</v>
      </c>
      <c r="H106">
        <v>3</v>
      </c>
      <c r="I106" t="s">
        <v>208</v>
      </c>
      <c r="J106" t="s">
        <v>211</v>
      </c>
      <c r="K106" t="s">
        <v>209</v>
      </c>
      <c r="L106">
        <v>1327</v>
      </c>
      <c r="N106">
        <v>1005</v>
      </c>
      <c r="O106" t="s">
        <v>210</v>
      </c>
      <c r="P106" t="s">
        <v>210</v>
      </c>
      <c r="Q106">
        <v>1</v>
      </c>
      <c r="W106">
        <v>0</v>
      </c>
      <c r="X106">
        <v>-1347967455</v>
      </c>
      <c r="Y106">
        <f t="shared" si="58"/>
        <v>39.200000000000003</v>
      </c>
      <c r="AA106">
        <v>184.26</v>
      </c>
      <c r="AB106">
        <v>0</v>
      </c>
      <c r="AC106">
        <v>0</v>
      </c>
      <c r="AD106">
        <v>0</v>
      </c>
      <c r="AE106">
        <v>60.91</v>
      </c>
      <c r="AF106">
        <v>0</v>
      </c>
      <c r="AG106">
        <v>0</v>
      </c>
      <c r="AH106">
        <v>0</v>
      </c>
      <c r="AI106">
        <v>2.96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39.200000000000003</v>
      </c>
      <c r="AU106" t="s">
        <v>3</v>
      </c>
      <c r="AV106">
        <v>0</v>
      </c>
      <c r="AW106">
        <v>2</v>
      </c>
      <c r="AX106">
        <v>65427729</v>
      </c>
      <c r="AY106">
        <v>1</v>
      </c>
      <c r="AZ106">
        <v>0</v>
      </c>
      <c r="BA106">
        <v>105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ROUND(Y106*Source!I61,9)</f>
        <v>0.83104</v>
      </c>
      <c r="CY106">
        <f t="shared" si="59"/>
        <v>184.26</v>
      </c>
      <c r="CZ106">
        <f t="shared" si="60"/>
        <v>60.91</v>
      </c>
      <c r="DA106">
        <f t="shared" si="61"/>
        <v>2.96</v>
      </c>
      <c r="DB106">
        <f t="shared" si="62"/>
        <v>2387.67</v>
      </c>
      <c r="DC106">
        <f t="shared" si="63"/>
        <v>0</v>
      </c>
      <c r="DD106" t="s">
        <v>3</v>
      </c>
      <c r="DE106" t="s">
        <v>3</v>
      </c>
      <c r="DF106">
        <f t="shared" si="64"/>
        <v>149.84</v>
      </c>
      <c r="DG106">
        <f t="shared" si="65"/>
        <v>0</v>
      </c>
      <c r="DH106">
        <f t="shared" si="66"/>
        <v>0</v>
      </c>
      <c r="DI106">
        <f t="shared" si="31"/>
        <v>0</v>
      </c>
      <c r="DJ106">
        <f t="shared" si="67"/>
        <v>149.84</v>
      </c>
      <c r="DK106">
        <v>0</v>
      </c>
    </row>
    <row r="107" spans="1:115" x14ac:dyDescent="0.2">
      <c r="A107">
        <f>ROW(Source!A66)</f>
        <v>66</v>
      </c>
      <c r="B107">
        <v>65425122</v>
      </c>
      <c r="C107">
        <v>65427970</v>
      </c>
      <c r="D107">
        <v>30515951</v>
      </c>
      <c r="E107">
        <v>30515945</v>
      </c>
      <c r="F107">
        <v>1</v>
      </c>
      <c r="G107">
        <v>30515945</v>
      </c>
      <c r="H107">
        <v>1</v>
      </c>
      <c r="I107" t="s">
        <v>432</v>
      </c>
      <c r="J107" t="s">
        <v>3</v>
      </c>
      <c r="K107" t="s">
        <v>433</v>
      </c>
      <c r="L107">
        <v>1191</v>
      </c>
      <c r="N107">
        <v>1013</v>
      </c>
      <c r="O107" t="s">
        <v>434</v>
      </c>
      <c r="P107" t="s">
        <v>434</v>
      </c>
      <c r="Q107">
        <v>1</v>
      </c>
      <c r="W107">
        <v>0</v>
      </c>
      <c r="X107">
        <v>476480486</v>
      </c>
      <c r="Y107">
        <f>(AT107*1.15)</f>
        <v>680.8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592</v>
      </c>
      <c r="AU107" t="s">
        <v>60</v>
      </c>
      <c r="AV107">
        <v>1</v>
      </c>
      <c r="AW107">
        <v>2</v>
      </c>
      <c r="AX107">
        <v>65427971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ROUND(Y107*Source!I66,9)</f>
        <v>88.504000000000005</v>
      </c>
      <c r="CY107">
        <f>AD107</f>
        <v>0</v>
      </c>
      <c r="CZ107">
        <f>AH107</f>
        <v>0</v>
      </c>
      <c r="DA107">
        <f>AL107</f>
        <v>1</v>
      </c>
      <c r="DB107">
        <f>ROUND((ROUND(AT107*CZ107,2)*1.15),6)</f>
        <v>0</v>
      </c>
      <c r="DC107">
        <f>ROUND((ROUND(AT107*AG107,2)*1.15),6)</f>
        <v>0</v>
      </c>
      <c r="DD107" t="s">
        <v>3</v>
      </c>
      <c r="DE107" t="s">
        <v>3</v>
      </c>
      <c r="DF107">
        <f t="shared" ref="DF107:DF130" si="68">ROUND(AE107*CX107,2)</f>
        <v>0</v>
      </c>
      <c r="DG107">
        <f t="shared" si="65"/>
        <v>0</v>
      </c>
      <c r="DH107">
        <f t="shared" si="66"/>
        <v>0</v>
      </c>
      <c r="DI107">
        <f t="shared" si="31"/>
        <v>0</v>
      </c>
      <c r="DJ107">
        <f>DI107</f>
        <v>0</v>
      </c>
      <c r="DK107">
        <v>0</v>
      </c>
    </row>
    <row r="108" spans="1:115" x14ac:dyDescent="0.2">
      <c r="A108">
        <f>ROW(Source!A66)</f>
        <v>66</v>
      </c>
      <c r="B108">
        <v>65425122</v>
      </c>
      <c r="C108">
        <v>65427970</v>
      </c>
      <c r="D108">
        <v>30595791</v>
      </c>
      <c r="E108">
        <v>1</v>
      </c>
      <c r="F108">
        <v>1</v>
      </c>
      <c r="G108">
        <v>30515945</v>
      </c>
      <c r="H108">
        <v>2</v>
      </c>
      <c r="I108" t="s">
        <v>469</v>
      </c>
      <c r="J108" t="s">
        <v>470</v>
      </c>
      <c r="K108" t="s">
        <v>471</v>
      </c>
      <c r="L108">
        <v>1368</v>
      </c>
      <c r="N108">
        <v>1011</v>
      </c>
      <c r="O108" t="s">
        <v>438</v>
      </c>
      <c r="P108" t="s">
        <v>438</v>
      </c>
      <c r="Q108">
        <v>1</v>
      </c>
      <c r="W108">
        <v>0</v>
      </c>
      <c r="X108">
        <v>1520077652</v>
      </c>
      <c r="Y108">
        <f t="shared" ref="Y108:Y113" si="69">(AT108*1.25)</f>
        <v>70</v>
      </c>
      <c r="AA108">
        <v>0</v>
      </c>
      <c r="AB108">
        <v>6.15</v>
      </c>
      <c r="AC108">
        <v>0.02</v>
      </c>
      <c r="AD108">
        <v>0</v>
      </c>
      <c r="AE108">
        <v>0</v>
      </c>
      <c r="AF108">
        <v>6.15</v>
      </c>
      <c r="AG108">
        <v>0.02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56</v>
      </c>
      <c r="AU108" t="s">
        <v>59</v>
      </c>
      <c r="AV108">
        <v>0</v>
      </c>
      <c r="AW108">
        <v>2</v>
      </c>
      <c r="AX108">
        <v>65427972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ROUND(Y108*Source!I66,9)</f>
        <v>9.1</v>
      </c>
      <c r="CY108">
        <f t="shared" ref="CY108:CY113" si="70">AB108</f>
        <v>6.15</v>
      </c>
      <c r="CZ108">
        <f t="shared" ref="CZ108:CZ113" si="71">AF108</f>
        <v>6.15</v>
      </c>
      <c r="DA108">
        <f t="shared" ref="DA108:DA113" si="72">AJ108</f>
        <v>1</v>
      </c>
      <c r="DB108">
        <f t="shared" ref="DB108:DB113" si="73">ROUND((ROUND(AT108*CZ108,2)*1.25),6)</f>
        <v>430.5</v>
      </c>
      <c r="DC108">
        <f t="shared" ref="DC108:DC113" si="74">ROUND((ROUND(AT108*AG108,2)*1.25),6)</f>
        <v>1.4</v>
      </c>
      <c r="DD108" t="s">
        <v>3</v>
      </c>
      <c r="DE108" t="s">
        <v>3</v>
      </c>
      <c r="DF108">
        <f t="shared" si="68"/>
        <v>0</v>
      </c>
      <c r="DG108">
        <f t="shared" si="65"/>
        <v>55.97</v>
      </c>
      <c r="DH108">
        <f t="shared" si="66"/>
        <v>0.18</v>
      </c>
      <c r="DI108">
        <f t="shared" si="31"/>
        <v>0</v>
      </c>
      <c r="DJ108">
        <f t="shared" ref="DJ108:DJ113" si="75">DG108</f>
        <v>55.97</v>
      </c>
      <c r="DK108">
        <v>0</v>
      </c>
    </row>
    <row r="109" spans="1:115" x14ac:dyDescent="0.2">
      <c r="A109">
        <f>ROW(Source!A66)</f>
        <v>66</v>
      </c>
      <c r="B109">
        <v>65425122</v>
      </c>
      <c r="C109">
        <v>65427970</v>
      </c>
      <c r="D109">
        <v>30596074</v>
      </c>
      <c r="E109">
        <v>1</v>
      </c>
      <c r="F109">
        <v>1</v>
      </c>
      <c r="G109">
        <v>30515945</v>
      </c>
      <c r="H109">
        <v>2</v>
      </c>
      <c r="I109" t="s">
        <v>472</v>
      </c>
      <c r="J109" t="s">
        <v>473</v>
      </c>
      <c r="K109" t="s">
        <v>474</v>
      </c>
      <c r="L109">
        <v>1368</v>
      </c>
      <c r="N109">
        <v>1011</v>
      </c>
      <c r="O109" t="s">
        <v>438</v>
      </c>
      <c r="P109" t="s">
        <v>438</v>
      </c>
      <c r="Q109">
        <v>1</v>
      </c>
      <c r="W109">
        <v>0</v>
      </c>
      <c r="X109">
        <v>-2098595084</v>
      </c>
      <c r="Y109">
        <f t="shared" si="69"/>
        <v>3.125</v>
      </c>
      <c r="AA109">
        <v>0</v>
      </c>
      <c r="AB109">
        <v>76.81</v>
      </c>
      <c r="AC109">
        <v>14.36</v>
      </c>
      <c r="AD109">
        <v>0</v>
      </c>
      <c r="AE109">
        <v>0</v>
      </c>
      <c r="AF109">
        <v>76.81</v>
      </c>
      <c r="AG109">
        <v>14.36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2.5</v>
      </c>
      <c r="AU109" t="s">
        <v>59</v>
      </c>
      <c r="AV109">
        <v>0</v>
      </c>
      <c r="AW109">
        <v>2</v>
      </c>
      <c r="AX109">
        <v>65427973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ROUND(Y109*Source!I66,9)</f>
        <v>0.40625</v>
      </c>
      <c r="CY109">
        <f t="shared" si="70"/>
        <v>76.81</v>
      </c>
      <c r="CZ109">
        <f t="shared" si="71"/>
        <v>76.81</v>
      </c>
      <c r="DA109">
        <f t="shared" si="72"/>
        <v>1</v>
      </c>
      <c r="DB109">
        <f t="shared" si="73"/>
        <v>240.03749999999999</v>
      </c>
      <c r="DC109">
        <f t="shared" si="74"/>
        <v>44.875</v>
      </c>
      <c r="DD109" t="s">
        <v>3</v>
      </c>
      <c r="DE109" t="s">
        <v>3</v>
      </c>
      <c r="DF109">
        <f t="shared" si="68"/>
        <v>0</v>
      </c>
      <c r="DG109">
        <f t="shared" si="65"/>
        <v>31.2</v>
      </c>
      <c r="DH109">
        <f t="shared" si="66"/>
        <v>5.83</v>
      </c>
      <c r="DI109">
        <f t="shared" si="31"/>
        <v>0</v>
      </c>
      <c r="DJ109">
        <f t="shared" si="75"/>
        <v>31.2</v>
      </c>
      <c r="DK109">
        <v>0</v>
      </c>
    </row>
    <row r="110" spans="1:115" x14ac:dyDescent="0.2">
      <c r="A110">
        <f>ROW(Source!A66)</f>
        <v>66</v>
      </c>
      <c r="B110">
        <v>65425122</v>
      </c>
      <c r="C110">
        <v>65427970</v>
      </c>
      <c r="D110">
        <v>38720111</v>
      </c>
      <c r="E110">
        <v>1</v>
      </c>
      <c r="F110">
        <v>1</v>
      </c>
      <c r="G110">
        <v>30515945</v>
      </c>
      <c r="H110">
        <v>2</v>
      </c>
      <c r="I110" t="s">
        <v>475</v>
      </c>
      <c r="J110" t="s">
        <v>476</v>
      </c>
      <c r="K110" t="s">
        <v>477</v>
      </c>
      <c r="L110">
        <v>1368</v>
      </c>
      <c r="N110">
        <v>1011</v>
      </c>
      <c r="O110" t="s">
        <v>438</v>
      </c>
      <c r="P110" t="s">
        <v>438</v>
      </c>
      <c r="Q110">
        <v>1</v>
      </c>
      <c r="W110">
        <v>0</v>
      </c>
      <c r="X110">
        <v>-2048169919</v>
      </c>
      <c r="Y110">
        <f t="shared" si="69"/>
        <v>1.6</v>
      </c>
      <c r="AA110">
        <v>0</v>
      </c>
      <c r="AB110">
        <v>0.45</v>
      </c>
      <c r="AC110">
        <v>0</v>
      </c>
      <c r="AD110">
        <v>0</v>
      </c>
      <c r="AE110">
        <v>0</v>
      </c>
      <c r="AF110">
        <v>0.45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1.28</v>
      </c>
      <c r="AU110" t="s">
        <v>59</v>
      </c>
      <c r="AV110">
        <v>0</v>
      </c>
      <c r="AW110">
        <v>2</v>
      </c>
      <c r="AX110">
        <v>65427975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ROUND(Y110*Source!I66,9)</f>
        <v>0.20799999999999999</v>
      </c>
      <c r="CY110">
        <f t="shared" si="70"/>
        <v>0.45</v>
      </c>
      <c r="CZ110">
        <f t="shared" si="71"/>
        <v>0.45</v>
      </c>
      <c r="DA110">
        <f t="shared" si="72"/>
        <v>1</v>
      </c>
      <c r="DB110">
        <f t="shared" si="73"/>
        <v>0.72499999999999998</v>
      </c>
      <c r="DC110">
        <f t="shared" si="74"/>
        <v>0</v>
      </c>
      <c r="DD110" t="s">
        <v>3</v>
      </c>
      <c r="DE110" t="s">
        <v>3</v>
      </c>
      <c r="DF110">
        <f t="shared" si="68"/>
        <v>0</v>
      </c>
      <c r="DG110">
        <f t="shared" si="65"/>
        <v>0.09</v>
      </c>
      <c r="DH110">
        <f t="shared" si="66"/>
        <v>0</v>
      </c>
      <c r="DI110">
        <f t="shared" si="31"/>
        <v>0</v>
      </c>
      <c r="DJ110">
        <f t="shared" si="75"/>
        <v>0.09</v>
      </c>
      <c r="DK110">
        <v>0</v>
      </c>
    </row>
    <row r="111" spans="1:115" x14ac:dyDescent="0.2">
      <c r="A111">
        <f>ROW(Source!A66)</f>
        <v>66</v>
      </c>
      <c r="B111">
        <v>65425122</v>
      </c>
      <c r="C111">
        <v>65427970</v>
      </c>
      <c r="D111">
        <v>30595321</v>
      </c>
      <c r="E111">
        <v>1</v>
      </c>
      <c r="F111">
        <v>1</v>
      </c>
      <c r="G111">
        <v>30515945</v>
      </c>
      <c r="H111">
        <v>2</v>
      </c>
      <c r="I111" t="s">
        <v>478</v>
      </c>
      <c r="J111" t="s">
        <v>479</v>
      </c>
      <c r="K111" t="s">
        <v>480</v>
      </c>
      <c r="L111">
        <v>1368</v>
      </c>
      <c r="N111">
        <v>1011</v>
      </c>
      <c r="O111" t="s">
        <v>438</v>
      </c>
      <c r="P111" t="s">
        <v>438</v>
      </c>
      <c r="Q111">
        <v>1</v>
      </c>
      <c r="W111">
        <v>0</v>
      </c>
      <c r="X111">
        <v>-1472098154</v>
      </c>
      <c r="Y111">
        <f t="shared" si="69"/>
        <v>2.0874999999999999</v>
      </c>
      <c r="AA111">
        <v>0</v>
      </c>
      <c r="AB111">
        <v>190.93</v>
      </c>
      <c r="AC111">
        <v>18.149999999999999</v>
      </c>
      <c r="AD111">
        <v>0</v>
      </c>
      <c r="AE111">
        <v>0</v>
      </c>
      <c r="AF111">
        <v>190.93</v>
      </c>
      <c r="AG111">
        <v>18.149999999999999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1.67</v>
      </c>
      <c r="AU111" t="s">
        <v>59</v>
      </c>
      <c r="AV111">
        <v>0</v>
      </c>
      <c r="AW111">
        <v>2</v>
      </c>
      <c r="AX111">
        <v>65427974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ROUND(Y111*Source!I66,9)</f>
        <v>0.27137499999999998</v>
      </c>
      <c r="CY111">
        <f t="shared" si="70"/>
        <v>190.93</v>
      </c>
      <c r="CZ111">
        <f t="shared" si="71"/>
        <v>190.93</v>
      </c>
      <c r="DA111">
        <f t="shared" si="72"/>
        <v>1</v>
      </c>
      <c r="DB111">
        <f t="shared" si="73"/>
        <v>398.5625</v>
      </c>
      <c r="DC111">
        <f t="shared" si="74"/>
        <v>37.887500000000003</v>
      </c>
      <c r="DD111" t="s">
        <v>3</v>
      </c>
      <c r="DE111" t="s">
        <v>3</v>
      </c>
      <c r="DF111">
        <f t="shared" si="68"/>
        <v>0</v>
      </c>
      <c r="DG111">
        <f t="shared" si="65"/>
        <v>51.81</v>
      </c>
      <c r="DH111">
        <f t="shared" si="66"/>
        <v>4.93</v>
      </c>
      <c r="DI111">
        <f t="shared" si="31"/>
        <v>0</v>
      </c>
      <c r="DJ111">
        <f t="shared" si="75"/>
        <v>51.81</v>
      </c>
      <c r="DK111">
        <v>0</v>
      </c>
    </row>
    <row r="112" spans="1:115" x14ac:dyDescent="0.2">
      <c r="A112">
        <f>ROW(Source!A66)</f>
        <v>66</v>
      </c>
      <c r="B112">
        <v>65425122</v>
      </c>
      <c r="C112">
        <v>65427970</v>
      </c>
      <c r="D112">
        <v>58672843</v>
      </c>
      <c r="E112">
        <v>1</v>
      </c>
      <c r="F112">
        <v>1</v>
      </c>
      <c r="G112">
        <v>30515945</v>
      </c>
      <c r="H112">
        <v>2</v>
      </c>
      <c r="I112" t="s">
        <v>481</v>
      </c>
      <c r="J112" t="s">
        <v>482</v>
      </c>
      <c r="K112" t="s">
        <v>483</v>
      </c>
      <c r="L112">
        <v>1368</v>
      </c>
      <c r="N112">
        <v>1011</v>
      </c>
      <c r="O112" t="s">
        <v>438</v>
      </c>
      <c r="P112" t="s">
        <v>438</v>
      </c>
      <c r="Q112">
        <v>1</v>
      </c>
      <c r="W112">
        <v>0</v>
      </c>
      <c r="X112">
        <v>1393056809</v>
      </c>
      <c r="Y112">
        <f t="shared" si="69"/>
        <v>0.3125</v>
      </c>
      <c r="AA112">
        <v>0</v>
      </c>
      <c r="AB112">
        <v>165.53</v>
      </c>
      <c r="AC112">
        <v>15.11</v>
      </c>
      <c r="AD112">
        <v>0</v>
      </c>
      <c r="AE112">
        <v>0</v>
      </c>
      <c r="AF112">
        <v>165.53</v>
      </c>
      <c r="AG112">
        <v>15.11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0.25</v>
      </c>
      <c r="AU112" t="s">
        <v>59</v>
      </c>
      <c r="AV112">
        <v>0</v>
      </c>
      <c r="AW112">
        <v>2</v>
      </c>
      <c r="AX112">
        <v>65427976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ROUND(Y112*Source!I66,9)</f>
        <v>4.0625000000000001E-2</v>
      </c>
      <c r="CY112">
        <f t="shared" si="70"/>
        <v>165.53</v>
      </c>
      <c r="CZ112">
        <f t="shared" si="71"/>
        <v>165.53</v>
      </c>
      <c r="DA112">
        <f t="shared" si="72"/>
        <v>1</v>
      </c>
      <c r="DB112">
        <f t="shared" si="73"/>
        <v>51.725000000000001</v>
      </c>
      <c r="DC112">
        <f t="shared" si="74"/>
        <v>4.7249999999999996</v>
      </c>
      <c r="DD112" t="s">
        <v>3</v>
      </c>
      <c r="DE112" t="s">
        <v>3</v>
      </c>
      <c r="DF112">
        <f t="shared" si="68"/>
        <v>0</v>
      </c>
      <c r="DG112">
        <f t="shared" si="65"/>
        <v>6.72</v>
      </c>
      <c r="DH112">
        <f t="shared" si="66"/>
        <v>0.61</v>
      </c>
      <c r="DI112">
        <f t="shared" si="31"/>
        <v>0</v>
      </c>
      <c r="DJ112">
        <f t="shared" si="75"/>
        <v>6.72</v>
      </c>
      <c r="DK112">
        <v>0</v>
      </c>
    </row>
    <row r="113" spans="1:115" x14ac:dyDescent="0.2">
      <c r="A113">
        <f>ROW(Source!A66)</f>
        <v>66</v>
      </c>
      <c r="B113">
        <v>65425122</v>
      </c>
      <c r="C113">
        <v>65427970</v>
      </c>
      <c r="D113">
        <v>30595605</v>
      </c>
      <c r="E113">
        <v>1</v>
      </c>
      <c r="F113">
        <v>1</v>
      </c>
      <c r="G113">
        <v>30515945</v>
      </c>
      <c r="H113">
        <v>2</v>
      </c>
      <c r="I113" t="s">
        <v>484</v>
      </c>
      <c r="J113" t="s">
        <v>485</v>
      </c>
      <c r="K113" t="s">
        <v>486</v>
      </c>
      <c r="L113">
        <v>1368</v>
      </c>
      <c r="N113">
        <v>1011</v>
      </c>
      <c r="O113" t="s">
        <v>438</v>
      </c>
      <c r="P113" t="s">
        <v>438</v>
      </c>
      <c r="Q113">
        <v>1</v>
      </c>
      <c r="W113">
        <v>0</v>
      </c>
      <c r="X113">
        <v>530461835</v>
      </c>
      <c r="Y113">
        <f t="shared" si="69"/>
        <v>37</v>
      </c>
      <c r="AA113">
        <v>0</v>
      </c>
      <c r="AB113">
        <v>0.46</v>
      </c>
      <c r="AC113">
        <v>0</v>
      </c>
      <c r="AD113">
        <v>0</v>
      </c>
      <c r="AE113">
        <v>0</v>
      </c>
      <c r="AF113">
        <v>0.46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29.6</v>
      </c>
      <c r="AU113" t="s">
        <v>59</v>
      </c>
      <c r="AV113">
        <v>0</v>
      </c>
      <c r="AW113">
        <v>2</v>
      </c>
      <c r="AX113">
        <v>65427977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ROUND(Y113*Source!I66,9)</f>
        <v>4.8099999999999996</v>
      </c>
      <c r="CY113">
        <f t="shared" si="70"/>
        <v>0.46</v>
      </c>
      <c r="CZ113">
        <f t="shared" si="71"/>
        <v>0.46</v>
      </c>
      <c r="DA113">
        <f t="shared" si="72"/>
        <v>1</v>
      </c>
      <c r="DB113">
        <f t="shared" si="73"/>
        <v>17.024999999999999</v>
      </c>
      <c r="DC113">
        <f t="shared" si="74"/>
        <v>0</v>
      </c>
      <c r="DD113" t="s">
        <v>3</v>
      </c>
      <c r="DE113" t="s">
        <v>3</v>
      </c>
      <c r="DF113">
        <f t="shared" si="68"/>
        <v>0</v>
      </c>
      <c r="DG113">
        <f t="shared" si="65"/>
        <v>2.21</v>
      </c>
      <c r="DH113">
        <f t="shared" si="66"/>
        <v>0</v>
      </c>
      <c r="DI113">
        <f t="shared" si="31"/>
        <v>0</v>
      </c>
      <c r="DJ113">
        <f t="shared" si="75"/>
        <v>2.21</v>
      </c>
      <c r="DK113">
        <v>0</v>
      </c>
    </row>
    <row r="114" spans="1:115" x14ac:dyDescent="0.2">
      <c r="A114">
        <f>ROW(Source!A66)</f>
        <v>66</v>
      </c>
      <c r="B114">
        <v>65425122</v>
      </c>
      <c r="C114">
        <v>65427970</v>
      </c>
      <c r="D114">
        <v>30571181</v>
      </c>
      <c r="E114">
        <v>1</v>
      </c>
      <c r="F114">
        <v>1</v>
      </c>
      <c r="G114">
        <v>30515945</v>
      </c>
      <c r="H114">
        <v>3</v>
      </c>
      <c r="I114" t="s">
        <v>249</v>
      </c>
      <c r="J114" t="s">
        <v>251</v>
      </c>
      <c r="K114" t="s">
        <v>250</v>
      </c>
      <c r="L114">
        <v>1339</v>
      </c>
      <c r="N114">
        <v>1007</v>
      </c>
      <c r="O114" t="s">
        <v>106</v>
      </c>
      <c r="P114" t="s">
        <v>106</v>
      </c>
      <c r="Q114">
        <v>1</v>
      </c>
      <c r="W114">
        <v>0</v>
      </c>
      <c r="X114">
        <v>-862991314</v>
      </c>
      <c r="Y114">
        <f t="shared" ref="Y114:Y123" si="76">AT114</f>
        <v>0.13400000000000001</v>
      </c>
      <c r="AA114">
        <v>7.07</v>
      </c>
      <c r="AB114">
        <v>0</v>
      </c>
      <c r="AC114">
        <v>0</v>
      </c>
      <c r="AD114">
        <v>0</v>
      </c>
      <c r="AE114">
        <v>7.07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0.13400000000000001</v>
      </c>
      <c r="AU114" t="s">
        <v>3</v>
      </c>
      <c r="AV114">
        <v>0</v>
      </c>
      <c r="AW114">
        <v>2</v>
      </c>
      <c r="AX114">
        <v>65427979</v>
      </c>
      <c r="AY114">
        <v>1</v>
      </c>
      <c r="AZ114">
        <v>0</v>
      </c>
      <c r="BA114">
        <v>115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ROUND(Y114*Source!I66,9)</f>
        <v>1.7420000000000001E-2</v>
      </c>
      <c r="CY114">
        <f t="shared" ref="CY114:CY123" si="77">AA114</f>
        <v>7.07</v>
      </c>
      <c r="CZ114">
        <f t="shared" ref="CZ114:CZ123" si="78">AE114</f>
        <v>7.07</v>
      </c>
      <c r="DA114">
        <f t="shared" ref="DA114:DA123" si="79">AI114</f>
        <v>1</v>
      </c>
      <c r="DB114">
        <f t="shared" ref="DB114:DB123" si="80">ROUND(ROUND(AT114*CZ114,2),6)</f>
        <v>0.95</v>
      </c>
      <c r="DC114">
        <f t="shared" ref="DC114:DC123" si="81">ROUND(ROUND(AT114*AG114,2),6)</f>
        <v>0</v>
      </c>
      <c r="DD114" t="s">
        <v>3</v>
      </c>
      <c r="DE114" t="s">
        <v>3</v>
      </c>
      <c r="DF114">
        <f t="shared" si="68"/>
        <v>0.12</v>
      </c>
      <c r="DG114">
        <f t="shared" si="65"/>
        <v>0</v>
      </c>
      <c r="DH114">
        <f t="shared" si="66"/>
        <v>0</v>
      </c>
      <c r="DI114">
        <f t="shared" si="31"/>
        <v>0</v>
      </c>
      <c r="DJ114">
        <f t="shared" ref="DJ114:DJ123" si="82">DF114</f>
        <v>0.12</v>
      </c>
      <c r="DK114">
        <v>0</v>
      </c>
    </row>
    <row r="115" spans="1:115" x14ac:dyDescent="0.2">
      <c r="A115">
        <f>ROW(Source!A66)</f>
        <v>66</v>
      </c>
      <c r="B115">
        <v>65425122</v>
      </c>
      <c r="C115">
        <v>65427970</v>
      </c>
      <c r="D115">
        <v>30571194</v>
      </c>
      <c r="E115">
        <v>1</v>
      </c>
      <c r="F115">
        <v>1</v>
      </c>
      <c r="G115">
        <v>30515945</v>
      </c>
      <c r="H115">
        <v>3</v>
      </c>
      <c r="I115" t="s">
        <v>487</v>
      </c>
      <c r="J115" t="s">
        <v>488</v>
      </c>
      <c r="K115" t="s">
        <v>489</v>
      </c>
      <c r="L115">
        <v>1348</v>
      </c>
      <c r="N115">
        <v>1009</v>
      </c>
      <c r="O115" t="s">
        <v>32</v>
      </c>
      <c r="P115" t="s">
        <v>32</v>
      </c>
      <c r="Q115">
        <v>1000</v>
      </c>
      <c r="W115">
        <v>0</v>
      </c>
      <c r="X115">
        <v>563176784</v>
      </c>
      <c r="Y115">
        <f t="shared" si="76"/>
        <v>5.0999999999999997E-2</v>
      </c>
      <c r="AA115">
        <v>6521.42</v>
      </c>
      <c r="AB115">
        <v>0</v>
      </c>
      <c r="AC115">
        <v>0</v>
      </c>
      <c r="AD115">
        <v>0</v>
      </c>
      <c r="AE115">
        <v>6521.42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5.0999999999999997E-2</v>
      </c>
      <c r="AU115" t="s">
        <v>3</v>
      </c>
      <c r="AV115">
        <v>0</v>
      </c>
      <c r="AW115">
        <v>2</v>
      </c>
      <c r="AX115">
        <v>65427980</v>
      </c>
      <c r="AY115">
        <v>1</v>
      </c>
      <c r="AZ115">
        <v>0</v>
      </c>
      <c r="BA115">
        <v>116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ROUND(Y115*Source!I66,9)</f>
        <v>6.6299999999999996E-3</v>
      </c>
      <c r="CY115">
        <f t="shared" si="77"/>
        <v>6521.42</v>
      </c>
      <c r="CZ115">
        <f t="shared" si="78"/>
        <v>6521.42</v>
      </c>
      <c r="DA115">
        <f t="shared" si="79"/>
        <v>1</v>
      </c>
      <c r="DB115">
        <f t="shared" si="80"/>
        <v>332.59</v>
      </c>
      <c r="DC115">
        <f t="shared" si="81"/>
        <v>0</v>
      </c>
      <c r="DD115" t="s">
        <v>3</v>
      </c>
      <c r="DE115" t="s">
        <v>3</v>
      </c>
      <c r="DF115">
        <f t="shared" si="68"/>
        <v>43.24</v>
      </c>
      <c r="DG115">
        <f t="shared" si="65"/>
        <v>0</v>
      </c>
      <c r="DH115">
        <f t="shared" si="66"/>
        <v>0</v>
      </c>
      <c r="DI115">
        <f t="shared" si="31"/>
        <v>0</v>
      </c>
      <c r="DJ115">
        <f t="shared" si="82"/>
        <v>43.24</v>
      </c>
      <c r="DK115">
        <v>0</v>
      </c>
    </row>
    <row r="116" spans="1:115" x14ac:dyDescent="0.2">
      <c r="A116">
        <f>ROW(Source!A66)</f>
        <v>66</v>
      </c>
      <c r="B116">
        <v>65425122</v>
      </c>
      <c r="C116">
        <v>65427970</v>
      </c>
      <c r="D116">
        <v>30572493</v>
      </c>
      <c r="E116">
        <v>1</v>
      </c>
      <c r="F116">
        <v>1</v>
      </c>
      <c r="G116">
        <v>30515945</v>
      </c>
      <c r="H116">
        <v>3</v>
      </c>
      <c r="I116" t="s">
        <v>490</v>
      </c>
      <c r="J116" t="s">
        <v>491</v>
      </c>
      <c r="K116" t="s">
        <v>492</v>
      </c>
      <c r="L116">
        <v>1348</v>
      </c>
      <c r="N116">
        <v>1009</v>
      </c>
      <c r="O116" t="s">
        <v>32</v>
      </c>
      <c r="P116" t="s">
        <v>32</v>
      </c>
      <c r="Q116">
        <v>1000</v>
      </c>
      <c r="W116">
        <v>0</v>
      </c>
      <c r="X116">
        <v>1212148528</v>
      </c>
      <c r="Y116">
        <f t="shared" si="76"/>
        <v>0.08</v>
      </c>
      <c r="AA116">
        <v>7191.81</v>
      </c>
      <c r="AB116">
        <v>0</v>
      </c>
      <c r="AC116">
        <v>0</v>
      </c>
      <c r="AD116">
        <v>0</v>
      </c>
      <c r="AE116">
        <v>7191.81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0.08</v>
      </c>
      <c r="AU116" t="s">
        <v>3</v>
      </c>
      <c r="AV116">
        <v>0</v>
      </c>
      <c r="AW116">
        <v>2</v>
      </c>
      <c r="AX116">
        <v>65427981</v>
      </c>
      <c r="AY116">
        <v>1</v>
      </c>
      <c r="AZ116">
        <v>0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ROUND(Y116*Source!I66,9)</f>
        <v>1.04E-2</v>
      </c>
      <c r="CY116">
        <f t="shared" si="77"/>
        <v>7191.81</v>
      </c>
      <c r="CZ116">
        <f t="shared" si="78"/>
        <v>7191.81</v>
      </c>
      <c r="DA116">
        <f t="shared" si="79"/>
        <v>1</v>
      </c>
      <c r="DB116">
        <f t="shared" si="80"/>
        <v>575.34</v>
      </c>
      <c r="DC116">
        <f t="shared" si="81"/>
        <v>0</v>
      </c>
      <c r="DD116" t="s">
        <v>3</v>
      </c>
      <c r="DE116" t="s">
        <v>3</v>
      </c>
      <c r="DF116">
        <f t="shared" si="68"/>
        <v>74.790000000000006</v>
      </c>
      <c r="DG116">
        <f t="shared" si="65"/>
        <v>0</v>
      </c>
      <c r="DH116">
        <f t="shared" si="66"/>
        <v>0</v>
      </c>
      <c r="DI116">
        <f t="shared" si="31"/>
        <v>0</v>
      </c>
      <c r="DJ116">
        <f t="shared" si="82"/>
        <v>74.790000000000006</v>
      </c>
      <c r="DK116">
        <v>0</v>
      </c>
    </row>
    <row r="117" spans="1:115" x14ac:dyDescent="0.2">
      <c r="A117">
        <f>ROW(Source!A66)</f>
        <v>66</v>
      </c>
      <c r="B117">
        <v>65425122</v>
      </c>
      <c r="C117">
        <v>65427970</v>
      </c>
      <c r="D117">
        <v>30571285</v>
      </c>
      <c r="E117">
        <v>1</v>
      </c>
      <c r="F117">
        <v>1</v>
      </c>
      <c r="G117">
        <v>30515945</v>
      </c>
      <c r="H117">
        <v>3</v>
      </c>
      <c r="I117" t="s">
        <v>199</v>
      </c>
      <c r="J117" t="s">
        <v>201</v>
      </c>
      <c r="K117" t="s">
        <v>200</v>
      </c>
      <c r="L117">
        <v>1339</v>
      </c>
      <c r="N117">
        <v>1007</v>
      </c>
      <c r="O117" t="s">
        <v>106</v>
      </c>
      <c r="P117" t="s">
        <v>106</v>
      </c>
      <c r="Q117">
        <v>1</v>
      </c>
      <c r="W117">
        <v>0</v>
      </c>
      <c r="X117">
        <v>2117402955</v>
      </c>
      <c r="Y117">
        <f t="shared" si="76"/>
        <v>1.43</v>
      </c>
      <c r="AA117">
        <v>1828.56</v>
      </c>
      <c r="AB117">
        <v>0</v>
      </c>
      <c r="AC117">
        <v>0</v>
      </c>
      <c r="AD117">
        <v>0</v>
      </c>
      <c r="AE117">
        <v>1828.56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1.43</v>
      </c>
      <c r="AU117" t="s">
        <v>3</v>
      </c>
      <c r="AV117">
        <v>0</v>
      </c>
      <c r="AW117">
        <v>2</v>
      </c>
      <c r="AX117">
        <v>65427982</v>
      </c>
      <c r="AY117">
        <v>1</v>
      </c>
      <c r="AZ117">
        <v>0</v>
      </c>
      <c r="BA117">
        <v>118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ROUND(Y117*Source!I66,9)</f>
        <v>0.18590000000000001</v>
      </c>
      <c r="CY117">
        <f t="shared" si="77"/>
        <v>1828.56</v>
      </c>
      <c r="CZ117">
        <f t="shared" si="78"/>
        <v>1828.56</v>
      </c>
      <c r="DA117">
        <f t="shared" si="79"/>
        <v>1</v>
      </c>
      <c r="DB117">
        <f t="shared" si="80"/>
        <v>2614.84</v>
      </c>
      <c r="DC117">
        <f t="shared" si="81"/>
        <v>0</v>
      </c>
      <c r="DD117" t="s">
        <v>3</v>
      </c>
      <c r="DE117" t="s">
        <v>3</v>
      </c>
      <c r="DF117">
        <f t="shared" si="68"/>
        <v>339.93</v>
      </c>
      <c r="DG117">
        <f t="shared" si="65"/>
        <v>0</v>
      </c>
      <c r="DH117">
        <f t="shared" si="66"/>
        <v>0</v>
      </c>
      <c r="DI117">
        <f t="shared" si="31"/>
        <v>0</v>
      </c>
      <c r="DJ117">
        <f t="shared" si="82"/>
        <v>339.93</v>
      </c>
      <c r="DK117">
        <v>0</v>
      </c>
    </row>
    <row r="118" spans="1:115" x14ac:dyDescent="0.2">
      <c r="A118">
        <f>ROW(Source!A66)</f>
        <v>66</v>
      </c>
      <c r="B118">
        <v>65425122</v>
      </c>
      <c r="C118">
        <v>65427970</v>
      </c>
      <c r="D118">
        <v>30571312</v>
      </c>
      <c r="E118">
        <v>1</v>
      </c>
      <c r="F118">
        <v>1</v>
      </c>
      <c r="G118">
        <v>30515945</v>
      </c>
      <c r="H118">
        <v>3</v>
      </c>
      <c r="I118" t="s">
        <v>496</v>
      </c>
      <c r="J118" t="s">
        <v>497</v>
      </c>
      <c r="K118" t="s">
        <v>498</v>
      </c>
      <c r="L118">
        <v>1348</v>
      </c>
      <c r="N118">
        <v>1009</v>
      </c>
      <c r="O118" t="s">
        <v>32</v>
      </c>
      <c r="P118" t="s">
        <v>32</v>
      </c>
      <c r="Q118">
        <v>1000</v>
      </c>
      <c r="W118">
        <v>0</v>
      </c>
      <c r="X118">
        <v>-1753839253</v>
      </c>
      <c r="Y118">
        <f t="shared" si="76"/>
        <v>4.4999999999999998E-2</v>
      </c>
      <c r="AA118">
        <v>1260.72</v>
      </c>
      <c r="AB118">
        <v>0</v>
      </c>
      <c r="AC118">
        <v>0</v>
      </c>
      <c r="AD118">
        <v>0</v>
      </c>
      <c r="AE118">
        <v>1260.72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4.4999999999999998E-2</v>
      </c>
      <c r="AU118" t="s">
        <v>3</v>
      </c>
      <c r="AV118">
        <v>0</v>
      </c>
      <c r="AW118">
        <v>2</v>
      </c>
      <c r="AX118">
        <v>65427983</v>
      </c>
      <c r="AY118">
        <v>1</v>
      </c>
      <c r="AZ118">
        <v>0</v>
      </c>
      <c r="BA118">
        <v>119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ROUND(Y118*Source!I66,9)</f>
        <v>5.8500000000000002E-3</v>
      </c>
      <c r="CY118">
        <f t="shared" si="77"/>
        <v>1260.72</v>
      </c>
      <c r="CZ118">
        <f t="shared" si="78"/>
        <v>1260.72</v>
      </c>
      <c r="DA118">
        <f t="shared" si="79"/>
        <v>1</v>
      </c>
      <c r="DB118">
        <f t="shared" si="80"/>
        <v>56.73</v>
      </c>
      <c r="DC118">
        <f t="shared" si="81"/>
        <v>0</v>
      </c>
      <c r="DD118" t="s">
        <v>3</v>
      </c>
      <c r="DE118" t="s">
        <v>3</v>
      </c>
      <c r="DF118">
        <f t="shared" si="68"/>
        <v>7.38</v>
      </c>
      <c r="DG118">
        <f t="shared" si="65"/>
        <v>0</v>
      </c>
      <c r="DH118">
        <f t="shared" si="66"/>
        <v>0</v>
      </c>
      <c r="DI118">
        <f t="shared" si="31"/>
        <v>0</v>
      </c>
      <c r="DJ118">
        <f t="shared" si="82"/>
        <v>7.38</v>
      </c>
      <c r="DK118">
        <v>0</v>
      </c>
    </row>
    <row r="119" spans="1:115" x14ac:dyDescent="0.2">
      <c r="A119">
        <f>ROW(Source!A66)</f>
        <v>66</v>
      </c>
      <c r="B119">
        <v>65425122</v>
      </c>
      <c r="C119">
        <v>65427970</v>
      </c>
      <c r="D119">
        <v>30571127</v>
      </c>
      <c r="E119">
        <v>1</v>
      </c>
      <c r="F119">
        <v>1</v>
      </c>
      <c r="G119">
        <v>30515945</v>
      </c>
      <c r="H119">
        <v>3</v>
      </c>
      <c r="I119" t="s">
        <v>505</v>
      </c>
      <c r="J119" t="s">
        <v>506</v>
      </c>
      <c r="K119" t="s">
        <v>507</v>
      </c>
      <c r="L119">
        <v>1348</v>
      </c>
      <c r="N119">
        <v>1009</v>
      </c>
      <c r="O119" t="s">
        <v>32</v>
      </c>
      <c r="P119" t="s">
        <v>32</v>
      </c>
      <c r="Q119">
        <v>1000</v>
      </c>
      <c r="W119">
        <v>0</v>
      </c>
      <c r="X119">
        <v>-733350581</v>
      </c>
      <c r="Y119">
        <f t="shared" si="76"/>
        <v>0.08</v>
      </c>
      <c r="AA119">
        <v>17876.91</v>
      </c>
      <c r="AB119">
        <v>0</v>
      </c>
      <c r="AC119">
        <v>0</v>
      </c>
      <c r="AD119">
        <v>0</v>
      </c>
      <c r="AE119">
        <v>17876.91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0.08</v>
      </c>
      <c r="AU119" t="s">
        <v>3</v>
      </c>
      <c r="AV119">
        <v>0</v>
      </c>
      <c r="AW119">
        <v>2</v>
      </c>
      <c r="AX119">
        <v>65427984</v>
      </c>
      <c r="AY119">
        <v>1</v>
      </c>
      <c r="AZ119">
        <v>0</v>
      </c>
      <c r="BA119">
        <v>120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ROUND(Y119*Source!I66,9)</f>
        <v>1.04E-2</v>
      </c>
      <c r="CY119">
        <f t="shared" si="77"/>
        <v>17876.91</v>
      </c>
      <c r="CZ119">
        <f t="shared" si="78"/>
        <v>17876.91</v>
      </c>
      <c r="DA119">
        <f t="shared" si="79"/>
        <v>1</v>
      </c>
      <c r="DB119">
        <f t="shared" si="80"/>
        <v>1430.15</v>
      </c>
      <c r="DC119">
        <f t="shared" si="81"/>
        <v>0</v>
      </c>
      <c r="DD119" t="s">
        <v>3</v>
      </c>
      <c r="DE119" t="s">
        <v>3</v>
      </c>
      <c r="DF119">
        <f t="shared" si="68"/>
        <v>185.92</v>
      </c>
      <c r="DG119">
        <f t="shared" si="65"/>
        <v>0</v>
      </c>
      <c r="DH119">
        <f t="shared" si="66"/>
        <v>0</v>
      </c>
      <c r="DI119">
        <f t="shared" si="31"/>
        <v>0</v>
      </c>
      <c r="DJ119">
        <f t="shared" si="82"/>
        <v>185.92</v>
      </c>
      <c r="DK119">
        <v>0</v>
      </c>
    </row>
    <row r="120" spans="1:115" x14ac:dyDescent="0.2">
      <c r="A120">
        <f>ROW(Source!A66)</f>
        <v>66</v>
      </c>
      <c r="B120">
        <v>65425122</v>
      </c>
      <c r="C120">
        <v>65427970</v>
      </c>
      <c r="D120">
        <v>30571149</v>
      </c>
      <c r="E120">
        <v>1</v>
      </c>
      <c r="F120">
        <v>1</v>
      </c>
      <c r="G120">
        <v>30515945</v>
      </c>
      <c r="H120">
        <v>3</v>
      </c>
      <c r="I120" t="s">
        <v>508</v>
      </c>
      <c r="J120" t="s">
        <v>509</v>
      </c>
      <c r="K120" t="s">
        <v>510</v>
      </c>
      <c r="L120">
        <v>1339</v>
      </c>
      <c r="N120">
        <v>1007</v>
      </c>
      <c r="O120" t="s">
        <v>106</v>
      </c>
      <c r="P120" t="s">
        <v>106</v>
      </c>
      <c r="Q120">
        <v>1</v>
      </c>
      <c r="W120">
        <v>0</v>
      </c>
      <c r="X120">
        <v>1995860753</v>
      </c>
      <c r="Y120">
        <f t="shared" si="76"/>
        <v>0.12</v>
      </c>
      <c r="AA120">
        <v>2472.13</v>
      </c>
      <c r="AB120">
        <v>0</v>
      </c>
      <c r="AC120">
        <v>0</v>
      </c>
      <c r="AD120">
        <v>0</v>
      </c>
      <c r="AE120">
        <v>2472.13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0.12</v>
      </c>
      <c r="AU120" t="s">
        <v>3</v>
      </c>
      <c r="AV120">
        <v>0</v>
      </c>
      <c r="AW120">
        <v>2</v>
      </c>
      <c r="AX120">
        <v>65427985</v>
      </c>
      <c r="AY120">
        <v>1</v>
      </c>
      <c r="AZ120">
        <v>0</v>
      </c>
      <c r="BA120">
        <v>121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ROUND(Y120*Source!I66,9)</f>
        <v>1.5599999999999999E-2</v>
      </c>
      <c r="CY120">
        <f t="shared" si="77"/>
        <v>2472.13</v>
      </c>
      <c r="CZ120">
        <f t="shared" si="78"/>
        <v>2472.13</v>
      </c>
      <c r="DA120">
        <f t="shared" si="79"/>
        <v>1</v>
      </c>
      <c r="DB120">
        <f t="shared" si="80"/>
        <v>296.66000000000003</v>
      </c>
      <c r="DC120">
        <f t="shared" si="81"/>
        <v>0</v>
      </c>
      <c r="DD120" t="s">
        <v>3</v>
      </c>
      <c r="DE120" t="s">
        <v>3</v>
      </c>
      <c r="DF120">
        <f t="shared" si="68"/>
        <v>38.57</v>
      </c>
      <c r="DG120">
        <f t="shared" si="65"/>
        <v>0</v>
      </c>
      <c r="DH120">
        <f t="shared" si="66"/>
        <v>0</v>
      </c>
      <c r="DI120">
        <f t="shared" si="31"/>
        <v>0</v>
      </c>
      <c r="DJ120">
        <f t="shared" si="82"/>
        <v>38.57</v>
      </c>
      <c r="DK120">
        <v>0</v>
      </c>
    </row>
    <row r="121" spans="1:115" x14ac:dyDescent="0.2">
      <c r="A121">
        <f>ROW(Source!A66)</f>
        <v>66</v>
      </c>
      <c r="B121">
        <v>65425122</v>
      </c>
      <c r="C121">
        <v>65427970</v>
      </c>
      <c r="D121">
        <v>30589623</v>
      </c>
      <c r="E121">
        <v>1</v>
      </c>
      <c r="F121">
        <v>1</v>
      </c>
      <c r="G121">
        <v>30515945</v>
      </c>
      <c r="H121">
        <v>3</v>
      </c>
      <c r="I121" t="s">
        <v>122</v>
      </c>
      <c r="J121" t="s">
        <v>124</v>
      </c>
      <c r="K121" t="s">
        <v>123</v>
      </c>
      <c r="L121">
        <v>1339</v>
      </c>
      <c r="N121">
        <v>1007</v>
      </c>
      <c r="O121" t="s">
        <v>106</v>
      </c>
      <c r="P121" t="s">
        <v>106</v>
      </c>
      <c r="Q121">
        <v>1</v>
      </c>
      <c r="W121">
        <v>0</v>
      </c>
      <c r="X121">
        <v>635219148</v>
      </c>
      <c r="Y121">
        <f t="shared" si="76"/>
        <v>101.5</v>
      </c>
      <c r="AA121">
        <v>736.36</v>
      </c>
      <c r="AB121">
        <v>0</v>
      </c>
      <c r="AC121">
        <v>0</v>
      </c>
      <c r="AD121">
        <v>0</v>
      </c>
      <c r="AE121">
        <v>736.36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101.5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ROUND(Y121*Source!I66,9)</f>
        <v>13.195</v>
      </c>
      <c r="CY121">
        <f t="shared" si="77"/>
        <v>736.36</v>
      </c>
      <c r="CZ121">
        <f t="shared" si="78"/>
        <v>736.36</v>
      </c>
      <c r="DA121">
        <f t="shared" si="79"/>
        <v>1</v>
      </c>
      <c r="DB121">
        <f t="shared" si="80"/>
        <v>74740.539999999994</v>
      </c>
      <c r="DC121">
        <f t="shared" si="81"/>
        <v>0</v>
      </c>
      <c r="DD121" t="s">
        <v>3</v>
      </c>
      <c r="DE121" t="s">
        <v>3</v>
      </c>
      <c r="DF121">
        <f t="shared" si="68"/>
        <v>9716.27</v>
      </c>
      <c r="DG121">
        <f t="shared" si="65"/>
        <v>0</v>
      </c>
      <c r="DH121">
        <f t="shared" si="66"/>
        <v>0</v>
      </c>
      <c r="DI121">
        <f t="shared" si="31"/>
        <v>0</v>
      </c>
      <c r="DJ121">
        <f t="shared" si="82"/>
        <v>9716.27</v>
      </c>
      <c r="DK121">
        <v>0</v>
      </c>
    </row>
    <row r="122" spans="1:115" x14ac:dyDescent="0.2">
      <c r="A122">
        <f>ROW(Source!A66)</f>
        <v>66</v>
      </c>
      <c r="B122">
        <v>65425122</v>
      </c>
      <c r="C122">
        <v>65427970</v>
      </c>
      <c r="D122">
        <v>30589923</v>
      </c>
      <c r="E122">
        <v>1</v>
      </c>
      <c r="F122">
        <v>1</v>
      </c>
      <c r="G122">
        <v>30515945</v>
      </c>
      <c r="H122">
        <v>3</v>
      </c>
      <c r="I122" t="s">
        <v>118</v>
      </c>
      <c r="J122" t="s">
        <v>120</v>
      </c>
      <c r="K122" t="s">
        <v>119</v>
      </c>
      <c r="L122">
        <v>1348</v>
      </c>
      <c r="N122">
        <v>1009</v>
      </c>
      <c r="O122" t="s">
        <v>32</v>
      </c>
      <c r="P122" t="s">
        <v>32</v>
      </c>
      <c r="Q122">
        <v>1000</v>
      </c>
      <c r="W122">
        <v>0</v>
      </c>
      <c r="X122">
        <v>-1744490498</v>
      </c>
      <c r="Y122">
        <f t="shared" si="76"/>
        <v>8.1999999999999993</v>
      </c>
      <c r="AA122">
        <v>5752.41</v>
      </c>
      <c r="AB122">
        <v>0</v>
      </c>
      <c r="AC122">
        <v>0</v>
      </c>
      <c r="AD122">
        <v>0</v>
      </c>
      <c r="AE122">
        <v>5752.41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3</v>
      </c>
      <c r="AT122">
        <v>8.1999999999999993</v>
      </c>
      <c r="AU122" t="s">
        <v>3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ROUND(Y122*Source!I66,9)</f>
        <v>1.0660000000000001</v>
      </c>
      <c r="CY122">
        <f t="shared" si="77"/>
        <v>5752.41</v>
      </c>
      <c r="CZ122">
        <f t="shared" si="78"/>
        <v>5752.41</v>
      </c>
      <c r="DA122">
        <f t="shared" si="79"/>
        <v>1</v>
      </c>
      <c r="DB122">
        <f t="shared" si="80"/>
        <v>47169.760000000002</v>
      </c>
      <c r="DC122">
        <f t="shared" si="81"/>
        <v>0</v>
      </c>
      <c r="DD122" t="s">
        <v>3</v>
      </c>
      <c r="DE122" t="s">
        <v>3</v>
      </c>
      <c r="DF122">
        <f t="shared" si="68"/>
        <v>6132.07</v>
      </c>
      <c r="DG122">
        <f t="shared" si="65"/>
        <v>0</v>
      </c>
      <c r="DH122">
        <f t="shared" si="66"/>
        <v>0</v>
      </c>
      <c r="DI122">
        <f t="shared" si="31"/>
        <v>0</v>
      </c>
      <c r="DJ122">
        <f t="shared" si="82"/>
        <v>6132.07</v>
      </c>
      <c r="DK122">
        <v>0</v>
      </c>
    </row>
    <row r="123" spans="1:115" x14ac:dyDescent="0.2">
      <c r="A123">
        <f>ROW(Source!A66)</f>
        <v>66</v>
      </c>
      <c r="B123">
        <v>65425122</v>
      </c>
      <c r="C123">
        <v>65427970</v>
      </c>
      <c r="D123">
        <v>30595001</v>
      </c>
      <c r="E123">
        <v>1</v>
      </c>
      <c r="F123">
        <v>1</v>
      </c>
      <c r="G123">
        <v>30515945</v>
      </c>
      <c r="H123">
        <v>3</v>
      </c>
      <c r="I123" t="s">
        <v>208</v>
      </c>
      <c r="J123" t="s">
        <v>211</v>
      </c>
      <c r="K123" t="s">
        <v>209</v>
      </c>
      <c r="L123">
        <v>1327</v>
      </c>
      <c r="N123">
        <v>1005</v>
      </c>
      <c r="O123" t="s">
        <v>210</v>
      </c>
      <c r="P123" t="s">
        <v>210</v>
      </c>
      <c r="Q123">
        <v>1</v>
      </c>
      <c r="W123">
        <v>0</v>
      </c>
      <c r="X123">
        <v>-1347967455</v>
      </c>
      <c r="Y123">
        <f t="shared" si="76"/>
        <v>75</v>
      </c>
      <c r="AA123">
        <v>60.91</v>
      </c>
      <c r="AB123">
        <v>0</v>
      </c>
      <c r="AC123">
        <v>0</v>
      </c>
      <c r="AD123">
        <v>0</v>
      </c>
      <c r="AE123">
        <v>60.91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75</v>
      </c>
      <c r="AU123" t="s">
        <v>3</v>
      </c>
      <c r="AV123">
        <v>0</v>
      </c>
      <c r="AW123">
        <v>2</v>
      </c>
      <c r="AX123">
        <v>65427986</v>
      </c>
      <c r="AY123">
        <v>1</v>
      </c>
      <c r="AZ123">
        <v>0</v>
      </c>
      <c r="BA123">
        <v>122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ROUND(Y123*Source!I66,9)</f>
        <v>9.75</v>
      </c>
      <c r="CY123">
        <f t="shared" si="77"/>
        <v>60.91</v>
      </c>
      <c r="CZ123">
        <f t="shared" si="78"/>
        <v>60.91</v>
      </c>
      <c r="DA123">
        <f t="shared" si="79"/>
        <v>1</v>
      </c>
      <c r="DB123">
        <f t="shared" si="80"/>
        <v>4568.25</v>
      </c>
      <c r="DC123">
        <f t="shared" si="81"/>
        <v>0</v>
      </c>
      <c r="DD123" t="s">
        <v>3</v>
      </c>
      <c r="DE123" t="s">
        <v>3</v>
      </c>
      <c r="DF123">
        <f t="shared" si="68"/>
        <v>593.87</v>
      </c>
      <c r="DG123">
        <f t="shared" si="65"/>
        <v>0</v>
      </c>
      <c r="DH123">
        <f t="shared" si="66"/>
        <v>0</v>
      </c>
      <c r="DI123">
        <f t="shared" si="31"/>
        <v>0</v>
      </c>
      <c r="DJ123">
        <f t="shared" si="82"/>
        <v>593.87</v>
      </c>
      <c r="DK123">
        <v>0</v>
      </c>
    </row>
    <row r="124" spans="1:115" x14ac:dyDescent="0.2">
      <c r="A124">
        <f>ROW(Source!A67)</f>
        <v>67</v>
      </c>
      <c r="B124">
        <v>65425120</v>
      </c>
      <c r="C124">
        <v>65427970</v>
      </c>
      <c r="D124">
        <v>30515951</v>
      </c>
      <c r="E124">
        <v>30515945</v>
      </c>
      <c r="F124">
        <v>1</v>
      </c>
      <c r="G124">
        <v>30515945</v>
      </c>
      <c r="H124">
        <v>1</v>
      </c>
      <c r="I124" t="s">
        <v>432</v>
      </c>
      <c r="J124" t="s">
        <v>3</v>
      </c>
      <c r="K124" t="s">
        <v>433</v>
      </c>
      <c r="L124">
        <v>1191</v>
      </c>
      <c r="N124">
        <v>1013</v>
      </c>
      <c r="O124" t="s">
        <v>434</v>
      </c>
      <c r="P124" t="s">
        <v>434</v>
      </c>
      <c r="Q124">
        <v>1</v>
      </c>
      <c r="W124">
        <v>0</v>
      </c>
      <c r="X124">
        <v>476480486</v>
      </c>
      <c r="Y124">
        <f>(AT124*1.15)</f>
        <v>680.8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592</v>
      </c>
      <c r="AU124" t="s">
        <v>60</v>
      </c>
      <c r="AV124">
        <v>1</v>
      </c>
      <c r="AW124">
        <v>2</v>
      </c>
      <c r="AX124">
        <v>65427971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ROUND(Y124*Source!I67,9)</f>
        <v>88.504000000000005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ROUND((ROUND(AT124*CZ124,2)*1.15),6)</f>
        <v>0</v>
      </c>
      <c r="DC124">
        <f>ROUND((ROUND(AT124*AG124,2)*1.15),6)</f>
        <v>0</v>
      </c>
      <c r="DD124" t="s">
        <v>3</v>
      </c>
      <c r="DE124" t="s">
        <v>3</v>
      </c>
      <c r="DF124">
        <f t="shared" si="68"/>
        <v>0</v>
      </c>
      <c r="DG124">
        <f t="shared" si="65"/>
        <v>0</v>
      </c>
      <c r="DH124">
        <f t="shared" si="66"/>
        <v>0</v>
      </c>
      <c r="DI124">
        <f t="shared" si="31"/>
        <v>0</v>
      </c>
      <c r="DJ124">
        <f>DI124</f>
        <v>0</v>
      </c>
      <c r="DK124">
        <v>0</v>
      </c>
    </row>
    <row r="125" spans="1:115" x14ac:dyDescent="0.2">
      <c r="A125">
        <f>ROW(Source!A67)</f>
        <v>67</v>
      </c>
      <c r="B125">
        <v>65425120</v>
      </c>
      <c r="C125">
        <v>65427970</v>
      </c>
      <c r="D125">
        <v>30595791</v>
      </c>
      <c r="E125">
        <v>1</v>
      </c>
      <c r="F125">
        <v>1</v>
      </c>
      <c r="G125">
        <v>30515945</v>
      </c>
      <c r="H125">
        <v>2</v>
      </c>
      <c r="I125" t="s">
        <v>469</v>
      </c>
      <c r="J125" t="s">
        <v>470</v>
      </c>
      <c r="K125" t="s">
        <v>471</v>
      </c>
      <c r="L125">
        <v>1368</v>
      </c>
      <c r="N125">
        <v>1011</v>
      </c>
      <c r="O125" t="s">
        <v>438</v>
      </c>
      <c r="P125" t="s">
        <v>438</v>
      </c>
      <c r="Q125">
        <v>1</v>
      </c>
      <c r="W125">
        <v>0</v>
      </c>
      <c r="X125">
        <v>1520077652</v>
      </c>
      <c r="Y125">
        <f t="shared" ref="Y125:Y130" si="83">(AT125*1.25)</f>
        <v>70</v>
      </c>
      <c r="AA125">
        <v>0</v>
      </c>
      <c r="AB125">
        <v>61.94</v>
      </c>
      <c r="AC125">
        <v>0.61</v>
      </c>
      <c r="AD125">
        <v>0</v>
      </c>
      <c r="AE125">
        <v>0</v>
      </c>
      <c r="AF125">
        <v>6.15</v>
      </c>
      <c r="AG125">
        <v>0.02</v>
      </c>
      <c r="AH125">
        <v>0</v>
      </c>
      <c r="AI125">
        <v>1</v>
      </c>
      <c r="AJ125">
        <v>9.6199999999999992</v>
      </c>
      <c r="AK125">
        <v>29.03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56</v>
      </c>
      <c r="AU125" t="s">
        <v>59</v>
      </c>
      <c r="AV125">
        <v>0</v>
      </c>
      <c r="AW125">
        <v>2</v>
      </c>
      <c r="AX125">
        <v>65427972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ROUND(Y125*Source!I67,9)</f>
        <v>9.1</v>
      </c>
      <c r="CY125">
        <f t="shared" ref="CY125:CY130" si="84">AB125</f>
        <v>61.94</v>
      </c>
      <c r="CZ125">
        <f t="shared" ref="CZ125:CZ130" si="85">AF125</f>
        <v>6.15</v>
      </c>
      <c r="DA125">
        <f t="shared" ref="DA125:DA130" si="86">AJ125</f>
        <v>9.6199999999999992</v>
      </c>
      <c r="DB125">
        <f t="shared" ref="DB125:DB130" si="87">ROUND((ROUND(AT125*CZ125,2)*1.25),6)</f>
        <v>430.5</v>
      </c>
      <c r="DC125">
        <f t="shared" ref="DC125:DC130" si="88">ROUND((ROUND(AT125*AG125,2)*1.25),6)</f>
        <v>1.4</v>
      </c>
      <c r="DD125" t="s">
        <v>3</v>
      </c>
      <c r="DE125" t="s">
        <v>3</v>
      </c>
      <c r="DF125">
        <f t="shared" si="68"/>
        <v>0</v>
      </c>
      <c r="DG125">
        <f t="shared" ref="DG125:DG130" si="89">ROUND(ROUND(AF125*CX125,2)*AJ125,2)</f>
        <v>538.42999999999995</v>
      </c>
      <c r="DH125">
        <f t="shared" ref="DH125:DH130" si="90">ROUND(ROUND(AG125*CX125,2)*AK125,2)</f>
        <v>5.23</v>
      </c>
      <c r="DI125">
        <f t="shared" si="31"/>
        <v>0</v>
      </c>
      <c r="DJ125">
        <f t="shared" ref="DJ125:DJ130" si="91">DG125</f>
        <v>538.42999999999995</v>
      </c>
      <c r="DK125">
        <v>0</v>
      </c>
    </row>
    <row r="126" spans="1:115" x14ac:dyDescent="0.2">
      <c r="A126">
        <f>ROW(Source!A67)</f>
        <v>67</v>
      </c>
      <c r="B126">
        <v>65425120</v>
      </c>
      <c r="C126">
        <v>65427970</v>
      </c>
      <c r="D126">
        <v>30596074</v>
      </c>
      <c r="E126">
        <v>1</v>
      </c>
      <c r="F126">
        <v>1</v>
      </c>
      <c r="G126">
        <v>30515945</v>
      </c>
      <c r="H126">
        <v>2</v>
      </c>
      <c r="I126" t="s">
        <v>472</v>
      </c>
      <c r="J126" t="s">
        <v>473</v>
      </c>
      <c r="K126" t="s">
        <v>474</v>
      </c>
      <c r="L126">
        <v>1368</v>
      </c>
      <c r="N126">
        <v>1011</v>
      </c>
      <c r="O126" t="s">
        <v>438</v>
      </c>
      <c r="P126" t="s">
        <v>438</v>
      </c>
      <c r="Q126">
        <v>1</v>
      </c>
      <c r="W126">
        <v>0</v>
      </c>
      <c r="X126">
        <v>-2098595084</v>
      </c>
      <c r="Y126">
        <f t="shared" si="83"/>
        <v>3.125</v>
      </c>
      <c r="AA126">
        <v>0</v>
      </c>
      <c r="AB126">
        <v>885.42</v>
      </c>
      <c r="AC126">
        <v>436.46</v>
      </c>
      <c r="AD126">
        <v>0</v>
      </c>
      <c r="AE126">
        <v>0</v>
      </c>
      <c r="AF126">
        <v>76.81</v>
      </c>
      <c r="AG126">
        <v>14.36</v>
      </c>
      <c r="AH126">
        <v>0</v>
      </c>
      <c r="AI126">
        <v>1</v>
      </c>
      <c r="AJ126">
        <v>11.01</v>
      </c>
      <c r="AK126">
        <v>29.03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2.5</v>
      </c>
      <c r="AU126" t="s">
        <v>59</v>
      </c>
      <c r="AV126">
        <v>0</v>
      </c>
      <c r="AW126">
        <v>2</v>
      </c>
      <c r="AX126">
        <v>65427973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ROUND(Y126*Source!I67,9)</f>
        <v>0.40625</v>
      </c>
      <c r="CY126">
        <f t="shared" si="84"/>
        <v>885.42</v>
      </c>
      <c r="CZ126">
        <f t="shared" si="85"/>
        <v>76.81</v>
      </c>
      <c r="DA126">
        <f t="shared" si="86"/>
        <v>11.01</v>
      </c>
      <c r="DB126">
        <f t="shared" si="87"/>
        <v>240.03749999999999</v>
      </c>
      <c r="DC126">
        <f t="shared" si="88"/>
        <v>44.875</v>
      </c>
      <c r="DD126" t="s">
        <v>3</v>
      </c>
      <c r="DE126" t="s">
        <v>3</v>
      </c>
      <c r="DF126">
        <f t="shared" si="68"/>
        <v>0</v>
      </c>
      <c r="DG126">
        <f t="shared" si="89"/>
        <v>343.51</v>
      </c>
      <c r="DH126">
        <f t="shared" si="90"/>
        <v>169.24</v>
      </c>
      <c r="DI126">
        <f t="shared" si="31"/>
        <v>0</v>
      </c>
      <c r="DJ126">
        <f t="shared" si="91"/>
        <v>343.51</v>
      </c>
      <c r="DK126">
        <v>0</v>
      </c>
    </row>
    <row r="127" spans="1:115" x14ac:dyDescent="0.2">
      <c r="A127">
        <f>ROW(Source!A67)</f>
        <v>67</v>
      </c>
      <c r="B127">
        <v>65425120</v>
      </c>
      <c r="C127">
        <v>65427970</v>
      </c>
      <c r="D127">
        <v>38720111</v>
      </c>
      <c r="E127">
        <v>1</v>
      </c>
      <c r="F127">
        <v>1</v>
      </c>
      <c r="G127">
        <v>30515945</v>
      </c>
      <c r="H127">
        <v>2</v>
      </c>
      <c r="I127" t="s">
        <v>475</v>
      </c>
      <c r="J127" t="s">
        <v>476</v>
      </c>
      <c r="K127" t="s">
        <v>477</v>
      </c>
      <c r="L127">
        <v>1368</v>
      </c>
      <c r="N127">
        <v>1011</v>
      </c>
      <c r="O127" t="s">
        <v>438</v>
      </c>
      <c r="P127" t="s">
        <v>438</v>
      </c>
      <c r="Q127">
        <v>1</v>
      </c>
      <c r="W127">
        <v>0</v>
      </c>
      <c r="X127">
        <v>-2048169919</v>
      </c>
      <c r="Y127">
        <f t="shared" si="83"/>
        <v>1.6</v>
      </c>
      <c r="AA127">
        <v>0</v>
      </c>
      <c r="AB127">
        <v>3.34</v>
      </c>
      <c r="AC127">
        <v>0</v>
      </c>
      <c r="AD127">
        <v>0</v>
      </c>
      <c r="AE127">
        <v>0</v>
      </c>
      <c r="AF127">
        <v>0.45</v>
      </c>
      <c r="AG127">
        <v>0</v>
      </c>
      <c r="AH127">
        <v>0</v>
      </c>
      <c r="AI127">
        <v>1</v>
      </c>
      <c r="AJ127">
        <v>7.09</v>
      </c>
      <c r="AK127">
        <v>29.03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1.28</v>
      </c>
      <c r="AU127" t="s">
        <v>59</v>
      </c>
      <c r="AV127">
        <v>0</v>
      </c>
      <c r="AW127">
        <v>2</v>
      </c>
      <c r="AX127">
        <v>65427975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ROUND(Y127*Source!I67,9)</f>
        <v>0.20799999999999999</v>
      </c>
      <c r="CY127">
        <f t="shared" si="84"/>
        <v>3.34</v>
      </c>
      <c r="CZ127">
        <f t="shared" si="85"/>
        <v>0.45</v>
      </c>
      <c r="DA127">
        <f t="shared" si="86"/>
        <v>7.09</v>
      </c>
      <c r="DB127">
        <f t="shared" si="87"/>
        <v>0.72499999999999998</v>
      </c>
      <c r="DC127">
        <f t="shared" si="88"/>
        <v>0</v>
      </c>
      <c r="DD127" t="s">
        <v>3</v>
      </c>
      <c r="DE127" t="s">
        <v>3</v>
      </c>
      <c r="DF127">
        <f t="shared" si="68"/>
        <v>0</v>
      </c>
      <c r="DG127">
        <f t="shared" si="89"/>
        <v>0.64</v>
      </c>
      <c r="DH127">
        <f t="shared" si="90"/>
        <v>0</v>
      </c>
      <c r="DI127">
        <f t="shared" si="31"/>
        <v>0</v>
      </c>
      <c r="DJ127">
        <f t="shared" si="91"/>
        <v>0.64</v>
      </c>
      <c r="DK127">
        <v>0</v>
      </c>
    </row>
    <row r="128" spans="1:115" x14ac:dyDescent="0.2">
      <c r="A128">
        <f>ROW(Source!A67)</f>
        <v>67</v>
      </c>
      <c r="B128">
        <v>65425120</v>
      </c>
      <c r="C128">
        <v>65427970</v>
      </c>
      <c r="D128">
        <v>30595321</v>
      </c>
      <c r="E128">
        <v>1</v>
      </c>
      <c r="F128">
        <v>1</v>
      </c>
      <c r="G128">
        <v>30515945</v>
      </c>
      <c r="H128">
        <v>2</v>
      </c>
      <c r="I128" t="s">
        <v>478</v>
      </c>
      <c r="J128" t="s">
        <v>479</v>
      </c>
      <c r="K128" t="s">
        <v>480</v>
      </c>
      <c r="L128">
        <v>1368</v>
      </c>
      <c r="N128">
        <v>1011</v>
      </c>
      <c r="O128" t="s">
        <v>438</v>
      </c>
      <c r="P128" t="s">
        <v>438</v>
      </c>
      <c r="Q128">
        <v>1</v>
      </c>
      <c r="W128">
        <v>0</v>
      </c>
      <c r="X128">
        <v>-1472098154</v>
      </c>
      <c r="Y128">
        <f t="shared" si="83"/>
        <v>2.0874999999999999</v>
      </c>
      <c r="AA128">
        <v>0</v>
      </c>
      <c r="AB128">
        <v>2023.03</v>
      </c>
      <c r="AC128">
        <v>551.66</v>
      </c>
      <c r="AD128">
        <v>0</v>
      </c>
      <c r="AE128">
        <v>0</v>
      </c>
      <c r="AF128">
        <v>190.93</v>
      </c>
      <c r="AG128">
        <v>18.149999999999999</v>
      </c>
      <c r="AH128">
        <v>0</v>
      </c>
      <c r="AI128">
        <v>1</v>
      </c>
      <c r="AJ128">
        <v>10.119999999999999</v>
      </c>
      <c r="AK128">
        <v>29.03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1.67</v>
      </c>
      <c r="AU128" t="s">
        <v>59</v>
      </c>
      <c r="AV128">
        <v>0</v>
      </c>
      <c r="AW128">
        <v>2</v>
      </c>
      <c r="AX128">
        <v>65427974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ROUND(Y128*Source!I67,9)</f>
        <v>0.27137499999999998</v>
      </c>
      <c r="CY128">
        <f t="shared" si="84"/>
        <v>2023.03</v>
      </c>
      <c r="CZ128">
        <f t="shared" si="85"/>
        <v>190.93</v>
      </c>
      <c r="DA128">
        <f t="shared" si="86"/>
        <v>10.119999999999999</v>
      </c>
      <c r="DB128">
        <f t="shared" si="87"/>
        <v>398.5625</v>
      </c>
      <c r="DC128">
        <f t="shared" si="88"/>
        <v>37.887500000000003</v>
      </c>
      <c r="DD128" t="s">
        <v>3</v>
      </c>
      <c r="DE128" t="s">
        <v>3</v>
      </c>
      <c r="DF128">
        <f t="shared" si="68"/>
        <v>0</v>
      </c>
      <c r="DG128">
        <f t="shared" si="89"/>
        <v>524.32000000000005</v>
      </c>
      <c r="DH128">
        <f t="shared" si="90"/>
        <v>143.12</v>
      </c>
      <c r="DI128">
        <f t="shared" si="31"/>
        <v>0</v>
      </c>
      <c r="DJ128">
        <f t="shared" si="91"/>
        <v>524.32000000000005</v>
      </c>
      <c r="DK128">
        <v>0</v>
      </c>
    </row>
    <row r="129" spans="1:115" x14ac:dyDescent="0.2">
      <c r="A129">
        <f>ROW(Source!A67)</f>
        <v>67</v>
      </c>
      <c r="B129">
        <v>65425120</v>
      </c>
      <c r="C129">
        <v>65427970</v>
      </c>
      <c r="D129">
        <v>58672843</v>
      </c>
      <c r="E129">
        <v>1</v>
      </c>
      <c r="F129">
        <v>1</v>
      </c>
      <c r="G129">
        <v>30515945</v>
      </c>
      <c r="H129">
        <v>2</v>
      </c>
      <c r="I129" t="s">
        <v>481</v>
      </c>
      <c r="J129" t="s">
        <v>482</v>
      </c>
      <c r="K129" t="s">
        <v>483</v>
      </c>
      <c r="L129">
        <v>1368</v>
      </c>
      <c r="N129">
        <v>1011</v>
      </c>
      <c r="O129" t="s">
        <v>438</v>
      </c>
      <c r="P129" t="s">
        <v>438</v>
      </c>
      <c r="Q129">
        <v>1</v>
      </c>
      <c r="W129">
        <v>0</v>
      </c>
      <c r="X129">
        <v>1393056809</v>
      </c>
      <c r="Y129">
        <f t="shared" si="83"/>
        <v>0.3125</v>
      </c>
      <c r="AA129">
        <v>0</v>
      </c>
      <c r="AB129">
        <v>1767.76</v>
      </c>
      <c r="AC129">
        <v>459.26</v>
      </c>
      <c r="AD129">
        <v>0</v>
      </c>
      <c r="AE129">
        <v>0</v>
      </c>
      <c r="AF129">
        <v>165.53</v>
      </c>
      <c r="AG129">
        <v>15.11</v>
      </c>
      <c r="AH129">
        <v>0</v>
      </c>
      <c r="AI129">
        <v>1</v>
      </c>
      <c r="AJ129">
        <v>10.199999999999999</v>
      </c>
      <c r="AK129">
        <v>29.03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0.25</v>
      </c>
      <c r="AU129" t="s">
        <v>59</v>
      </c>
      <c r="AV129">
        <v>0</v>
      </c>
      <c r="AW129">
        <v>2</v>
      </c>
      <c r="AX129">
        <v>65427976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ROUND(Y129*Source!I67,9)</f>
        <v>4.0625000000000001E-2</v>
      </c>
      <c r="CY129">
        <f t="shared" si="84"/>
        <v>1767.76</v>
      </c>
      <c r="CZ129">
        <f t="shared" si="85"/>
        <v>165.53</v>
      </c>
      <c r="DA129">
        <f t="shared" si="86"/>
        <v>10.199999999999999</v>
      </c>
      <c r="DB129">
        <f t="shared" si="87"/>
        <v>51.725000000000001</v>
      </c>
      <c r="DC129">
        <f t="shared" si="88"/>
        <v>4.7249999999999996</v>
      </c>
      <c r="DD129" t="s">
        <v>3</v>
      </c>
      <c r="DE129" t="s">
        <v>3</v>
      </c>
      <c r="DF129">
        <f t="shared" si="68"/>
        <v>0</v>
      </c>
      <c r="DG129">
        <f t="shared" si="89"/>
        <v>68.540000000000006</v>
      </c>
      <c r="DH129">
        <f t="shared" si="90"/>
        <v>17.71</v>
      </c>
      <c r="DI129">
        <f t="shared" ref="DI129:DI192" si="92">ROUND(AH129*CX129,2)</f>
        <v>0</v>
      </c>
      <c r="DJ129">
        <f t="shared" si="91"/>
        <v>68.540000000000006</v>
      </c>
      <c r="DK129">
        <v>0</v>
      </c>
    </row>
    <row r="130" spans="1:115" x14ac:dyDescent="0.2">
      <c r="A130">
        <f>ROW(Source!A67)</f>
        <v>67</v>
      </c>
      <c r="B130">
        <v>65425120</v>
      </c>
      <c r="C130">
        <v>65427970</v>
      </c>
      <c r="D130">
        <v>30595605</v>
      </c>
      <c r="E130">
        <v>1</v>
      </c>
      <c r="F130">
        <v>1</v>
      </c>
      <c r="G130">
        <v>30515945</v>
      </c>
      <c r="H130">
        <v>2</v>
      </c>
      <c r="I130" t="s">
        <v>484</v>
      </c>
      <c r="J130" t="s">
        <v>485</v>
      </c>
      <c r="K130" t="s">
        <v>486</v>
      </c>
      <c r="L130">
        <v>1368</v>
      </c>
      <c r="N130">
        <v>1011</v>
      </c>
      <c r="O130" t="s">
        <v>438</v>
      </c>
      <c r="P130" t="s">
        <v>438</v>
      </c>
      <c r="Q130">
        <v>1</v>
      </c>
      <c r="W130">
        <v>0</v>
      </c>
      <c r="X130">
        <v>530461835</v>
      </c>
      <c r="Y130">
        <f t="shared" si="83"/>
        <v>37</v>
      </c>
      <c r="AA130">
        <v>0</v>
      </c>
      <c r="AB130">
        <v>3.85</v>
      </c>
      <c r="AC130">
        <v>0</v>
      </c>
      <c r="AD130">
        <v>0</v>
      </c>
      <c r="AE130">
        <v>0</v>
      </c>
      <c r="AF130">
        <v>0.46</v>
      </c>
      <c r="AG130">
        <v>0</v>
      </c>
      <c r="AH130">
        <v>0</v>
      </c>
      <c r="AI130">
        <v>1</v>
      </c>
      <c r="AJ130">
        <v>8</v>
      </c>
      <c r="AK130">
        <v>29.03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29.6</v>
      </c>
      <c r="AU130" t="s">
        <v>59</v>
      </c>
      <c r="AV130">
        <v>0</v>
      </c>
      <c r="AW130">
        <v>2</v>
      </c>
      <c r="AX130">
        <v>65427977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ROUND(Y130*Source!I67,9)</f>
        <v>4.8099999999999996</v>
      </c>
      <c r="CY130">
        <f t="shared" si="84"/>
        <v>3.85</v>
      </c>
      <c r="CZ130">
        <f t="shared" si="85"/>
        <v>0.46</v>
      </c>
      <c r="DA130">
        <f t="shared" si="86"/>
        <v>8</v>
      </c>
      <c r="DB130">
        <f t="shared" si="87"/>
        <v>17.024999999999999</v>
      </c>
      <c r="DC130">
        <f t="shared" si="88"/>
        <v>0</v>
      </c>
      <c r="DD130" t="s">
        <v>3</v>
      </c>
      <c r="DE130" t="s">
        <v>3</v>
      </c>
      <c r="DF130">
        <f t="shared" si="68"/>
        <v>0</v>
      </c>
      <c r="DG130">
        <f t="shared" si="89"/>
        <v>17.68</v>
      </c>
      <c r="DH130">
        <f t="shared" si="90"/>
        <v>0</v>
      </c>
      <c r="DI130">
        <f t="shared" si="92"/>
        <v>0</v>
      </c>
      <c r="DJ130">
        <f t="shared" si="91"/>
        <v>17.68</v>
      </c>
      <c r="DK130">
        <v>0</v>
      </c>
    </row>
    <row r="131" spans="1:115" x14ac:dyDescent="0.2">
      <c r="A131">
        <f>ROW(Source!A67)</f>
        <v>67</v>
      </c>
      <c r="B131">
        <v>65425120</v>
      </c>
      <c r="C131">
        <v>65427970</v>
      </c>
      <c r="D131">
        <v>30571181</v>
      </c>
      <c r="E131">
        <v>1</v>
      </c>
      <c r="F131">
        <v>1</v>
      </c>
      <c r="G131">
        <v>30515945</v>
      </c>
      <c r="H131">
        <v>3</v>
      </c>
      <c r="I131" t="s">
        <v>249</v>
      </c>
      <c r="J131" t="s">
        <v>251</v>
      </c>
      <c r="K131" t="s">
        <v>250</v>
      </c>
      <c r="L131">
        <v>1339</v>
      </c>
      <c r="N131">
        <v>1007</v>
      </c>
      <c r="O131" t="s">
        <v>106</v>
      </c>
      <c r="P131" t="s">
        <v>106</v>
      </c>
      <c r="Q131">
        <v>1</v>
      </c>
      <c r="W131">
        <v>0</v>
      </c>
      <c r="X131">
        <v>-862991314</v>
      </c>
      <c r="Y131">
        <f t="shared" ref="Y131:Y140" si="93">AT131</f>
        <v>0.13400000000000001</v>
      </c>
      <c r="AA131">
        <v>43.35</v>
      </c>
      <c r="AB131">
        <v>0</v>
      </c>
      <c r="AC131">
        <v>0</v>
      </c>
      <c r="AD131">
        <v>0</v>
      </c>
      <c r="AE131">
        <v>7.07</v>
      </c>
      <c r="AF131">
        <v>0</v>
      </c>
      <c r="AG131">
        <v>0</v>
      </c>
      <c r="AH131">
        <v>0</v>
      </c>
      <c r="AI131">
        <v>6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0.13400000000000001</v>
      </c>
      <c r="AU131" t="s">
        <v>3</v>
      </c>
      <c r="AV131">
        <v>0</v>
      </c>
      <c r="AW131">
        <v>2</v>
      </c>
      <c r="AX131">
        <v>65427979</v>
      </c>
      <c r="AY131">
        <v>1</v>
      </c>
      <c r="AZ131">
        <v>0</v>
      </c>
      <c r="BA131">
        <v>132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ROUND(Y131*Source!I67,9)</f>
        <v>1.7420000000000001E-2</v>
      </c>
      <c r="CY131">
        <f t="shared" ref="CY131:CY140" si="94">AA131</f>
        <v>43.35</v>
      </c>
      <c r="CZ131">
        <f t="shared" ref="CZ131:CZ140" si="95">AE131</f>
        <v>7.07</v>
      </c>
      <c r="DA131">
        <f t="shared" ref="DA131:DA140" si="96">AI131</f>
        <v>6</v>
      </c>
      <c r="DB131">
        <f t="shared" ref="DB131:DB140" si="97">ROUND(ROUND(AT131*CZ131,2),6)</f>
        <v>0.95</v>
      </c>
      <c r="DC131">
        <f t="shared" ref="DC131:DC140" si="98">ROUND(ROUND(AT131*AG131,2),6)</f>
        <v>0</v>
      </c>
      <c r="DD131" t="s">
        <v>3</v>
      </c>
      <c r="DE131" t="s">
        <v>3</v>
      </c>
      <c r="DF131">
        <f t="shared" ref="DF131:DF140" si="99">ROUND(ROUND(AE131*CX131,2)*AI131,2)</f>
        <v>0.72</v>
      </c>
      <c r="DG131">
        <f t="shared" ref="DG131:DG146" si="100">ROUND(AF131*CX131,2)</f>
        <v>0</v>
      </c>
      <c r="DH131">
        <f t="shared" ref="DH131:DH146" si="101">ROUND(AG131*CX131,2)</f>
        <v>0</v>
      </c>
      <c r="DI131">
        <f t="shared" si="92"/>
        <v>0</v>
      </c>
      <c r="DJ131">
        <f t="shared" ref="DJ131:DJ140" si="102">DF131</f>
        <v>0.72</v>
      </c>
      <c r="DK131">
        <v>0</v>
      </c>
    </row>
    <row r="132" spans="1:115" x14ac:dyDescent="0.2">
      <c r="A132">
        <f>ROW(Source!A67)</f>
        <v>67</v>
      </c>
      <c r="B132">
        <v>65425120</v>
      </c>
      <c r="C132">
        <v>65427970</v>
      </c>
      <c r="D132">
        <v>30571194</v>
      </c>
      <c r="E132">
        <v>1</v>
      </c>
      <c r="F132">
        <v>1</v>
      </c>
      <c r="G132">
        <v>30515945</v>
      </c>
      <c r="H132">
        <v>3</v>
      </c>
      <c r="I132" t="s">
        <v>487</v>
      </c>
      <c r="J132" t="s">
        <v>488</v>
      </c>
      <c r="K132" t="s">
        <v>489</v>
      </c>
      <c r="L132">
        <v>1348</v>
      </c>
      <c r="N132">
        <v>1009</v>
      </c>
      <c r="O132" t="s">
        <v>32</v>
      </c>
      <c r="P132" t="s">
        <v>32</v>
      </c>
      <c r="Q132">
        <v>1000</v>
      </c>
      <c r="W132">
        <v>0</v>
      </c>
      <c r="X132">
        <v>563176784</v>
      </c>
      <c r="Y132">
        <f t="shared" si="93"/>
        <v>5.0999999999999997E-2</v>
      </c>
      <c r="AA132">
        <v>60583.86</v>
      </c>
      <c r="AB132">
        <v>0</v>
      </c>
      <c r="AC132">
        <v>0</v>
      </c>
      <c r="AD132">
        <v>0</v>
      </c>
      <c r="AE132">
        <v>6521.42</v>
      </c>
      <c r="AF132">
        <v>0</v>
      </c>
      <c r="AG132">
        <v>0</v>
      </c>
      <c r="AH132">
        <v>0</v>
      </c>
      <c r="AI132">
        <v>9.09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5.0999999999999997E-2</v>
      </c>
      <c r="AU132" t="s">
        <v>3</v>
      </c>
      <c r="AV132">
        <v>0</v>
      </c>
      <c r="AW132">
        <v>2</v>
      </c>
      <c r="AX132">
        <v>65427980</v>
      </c>
      <c r="AY132">
        <v>1</v>
      </c>
      <c r="AZ132">
        <v>0</v>
      </c>
      <c r="BA132">
        <v>133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ROUND(Y132*Source!I67,9)</f>
        <v>6.6299999999999996E-3</v>
      </c>
      <c r="CY132">
        <f t="shared" si="94"/>
        <v>60583.86</v>
      </c>
      <c r="CZ132">
        <f t="shared" si="95"/>
        <v>6521.42</v>
      </c>
      <c r="DA132">
        <f t="shared" si="96"/>
        <v>9.09</v>
      </c>
      <c r="DB132">
        <f t="shared" si="97"/>
        <v>332.59</v>
      </c>
      <c r="DC132">
        <f t="shared" si="98"/>
        <v>0</v>
      </c>
      <c r="DD132" t="s">
        <v>3</v>
      </c>
      <c r="DE132" t="s">
        <v>3</v>
      </c>
      <c r="DF132">
        <f t="shared" si="99"/>
        <v>393.05</v>
      </c>
      <c r="DG132">
        <f t="shared" si="100"/>
        <v>0</v>
      </c>
      <c r="DH132">
        <f t="shared" si="101"/>
        <v>0</v>
      </c>
      <c r="DI132">
        <f t="shared" si="92"/>
        <v>0</v>
      </c>
      <c r="DJ132">
        <f t="shared" si="102"/>
        <v>393.05</v>
      </c>
      <c r="DK132">
        <v>0</v>
      </c>
    </row>
    <row r="133" spans="1:115" x14ac:dyDescent="0.2">
      <c r="A133">
        <f>ROW(Source!A67)</f>
        <v>67</v>
      </c>
      <c r="B133">
        <v>65425120</v>
      </c>
      <c r="C133">
        <v>65427970</v>
      </c>
      <c r="D133">
        <v>30572493</v>
      </c>
      <c r="E133">
        <v>1</v>
      </c>
      <c r="F133">
        <v>1</v>
      </c>
      <c r="G133">
        <v>30515945</v>
      </c>
      <c r="H133">
        <v>3</v>
      </c>
      <c r="I133" t="s">
        <v>490</v>
      </c>
      <c r="J133" t="s">
        <v>491</v>
      </c>
      <c r="K133" t="s">
        <v>492</v>
      </c>
      <c r="L133">
        <v>1348</v>
      </c>
      <c r="N133">
        <v>1009</v>
      </c>
      <c r="O133" t="s">
        <v>32</v>
      </c>
      <c r="P133" t="s">
        <v>32</v>
      </c>
      <c r="Q133">
        <v>1000</v>
      </c>
      <c r="W133">
        <v>0</v>
      </c>
      <c r="X133">
        <v>1212148528</v>
      </c>
      <c r="Y133">
        <f t="shared" si="93"/>
        <v>0.08</v>
      </c>
      <c r="AA133">
        <v>132153.54</v>
      </c>
      <c r="AB133">
        <v>0</v>
      </c>
      <c r="AC133">
        <v>0</v>
      </c>
      <c r="AD133">
        <v>0</v>
      </c>
      <c r="AE133">
        <v>7191.81</v>
      </c>
      <c r="AF133">
        <v>0</v>
      </c>
      <c r="AG133">
        <v>0</v>
      </c>
      <c r="AH133">
        <v>0</v>
      </c>
      <c r="AI133">
        <v>17.98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0.08</v>
      </c>
      <c r="AU133" t="s">
        <v>3</v>
      </c>
      <c r="AV133">
        <v>0</v>
      </c>
      <c r="AW133">
        <v>2</v>
      </c>
      <c r="AX133">
        <v>65427981</v>
      </c>
      <c r="AY133">
        <v>1</v>
      </c>
      <c r="AZ133">
        <v>0</v>
      </c>
      <c r="BA133">
        <v>134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ROUND(Y133*Source!I67,9)</f>
        <v>1.04E-2</v>
      </c>
      <c r="CY133">
        <f t="shared" si="94"/>
        <v>132153.54</v>
      </c>
      <c r="CZ133">
        <f t="shared" si="95"/>
        <v>7191.81</v>
      </c>
      <c r="DA133">
        <f t="shared" si="96"/>
        <v>17.98</v>
      </c>
      <c r="DB133">
        <f t="shared" si="97"/>
        <v>575.34</v>
      </c>
      <c r="DC133">
        <f t="shared" si="98"/>
        <v>0</v>
      </c>
      <c r="DD133" t="s">
        <v>3</v>
      </c>
      <c r="DE133" t="s">
        <v>3</v>
      </c>
      <c r="DF133">
        <f t="shared" si="99"/>
        <v>1344.72</v>
      </c>
      <c r="DG133">
        <f t="shared" si="100"/>
        <v>0</v>
      </c>
      <c r="DH133">
        <f t="shared" si="101"/>
        <v>0</v>
      </c>
      <c r="DI133">
        <f t="shared" si="92"/>
        <v>0</v>
      </c>
      <c r="DJ133">
        <f t="shared" si="102"/>
        <v>1344.72</v>
      </c>
      <c r="DK133">
        <v>0</v>
      </c>
    </row>
    <row r="134" spans="1:115" x14ac:dyDescent="0.2">
      <c r="A134">
        <f>ROW(Source!A67)</f>
        <v>67</v>
      </c>
      <c r="B134">
        <v>65425120</v>
      </c>
      <c r="C134">
        <v>65427970</v>
      </c>
      <c r="D134">
        <v>30571285</v>
      </c>
      <c r="E134">
        <v>1</v>
      </c>
      <c r="F134">
        <v>1</v>
      </c>
      <c r="G134">
        <v>30515945</v>
      </c>
      <c r="H134">
        <v>3</v>
      </c>
      <c r="I134" t="s">
        <v>199</v>
      </c>
      <c r="J134" t="s">
        <v>201</v>
      </c>
      <c r="K134" t="s">
        <v>200</v>
      </c>
      <c r="L134">
        <v>1339</v>
      </c>
      <c r="N134">
        <v>1007</v>
      </c>
      <c r="O134" t="s">
        <v>106</v>
      </c>
      <c r="P134" t="s">
        <v>106</v>
      </c>
      <c r="Q134">
        <v>1</v>
      </c>
      <c r="W134">
        <v>0</v>
      </c>
      <c r="X134">
        <v>2117402955</v>
      </c>
      <c r="Y134">
        <f t="shared" si="93"/>
        <v>1.43</v>
      </c>
      <c r="AA134">
        <v>7942.35</v>
      </c>
      <c r="AB134">
        <v>0</v>
      </c>
      <c r="AC134">
        <v>0</v>
      </c>
      <c r="AD134">
        <v>0</v>
      </c>
      <c r="AE134">
        <v>1828.56</v>
      </c>
      <c r="AF134">
        <v>0</v>
      </c>
      <c r="AG134">
        <v>0</v>
      </c>
      <c r="AH134">
        <v>0</v>
      </c>
      <c r="AI134">
        <v>4.25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1.43</v>
      </c>
      <c r="AU134" t="s">
        <v>3</v>
      </c>
      <c r="AV134">
        <v>0</v>
      </c>
      <c r="AW134">
        <v>2</v>
      </c>
      <c r="AX134">
        <v>65427982</v>
      </c>
      <c r="AY134">
        <v>1</v>
      </c>
      <c r="AZ134">
        <v>0</v>
      </c>
      <c r="BA134">
        <v>135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ROUND(Y134*Source!I67,9)</f>
        <v>0.18590000000000001</v>
      </c>
      <c r="CY134">
        <f t="shared" si="94"/>
        <v>7942.35</v>
      </c>
      <c r="CZ134">
        <f t="shared" si="95"/>
        <v>1828.56</v>
      </c>
      <c r="DA134">
        <f t="shared" si="96"/>
        <v>4.25</v>
      </c>
      <c r="DB134">
        <f t="shared" si="97"/>
        <v>2614.84</v>
      </c>
      <c r="DC134">
        <f t="shared" si="98"/>
        <v>0</v>
      </c>
      <c r="DD134" t="s">
        <v>3</v>
      </c>
      <c r="DE134" t="s">
        <v>3</v>
      </c>
      <c r="DF134">
        <f t="shared" si="99"/>
        <v>1444.7</v>
      </c>
      <c r="DG134">
        <f t="shared" si="100"/>
        <v>0</v>
      </c>
      <c r="DH134">
        <f t="shared" si="101"/>
        <v>0</v>
      </c>
      <c r="DI134">
        <f t="shared" si="92"/>
        <v>0</v>
      </c>
      <c r="DJ134">
        <f t="shared" si="102"/>
        <v>1444.7</v>
      </c>
      <c r="DK134">
        <v>0</v>
      </c>
    </row>
    <row r="135" spans="1:115" x14ac:dyDescent="0.2">
      <c r="A135">
        <f>ROW(Source!A67)</f>
        <v>67</v>
      </c>
      <c r="B135">
        <v>65425120</v>
      </c>
      <c r="C135">
        <v>65427970</v>
      </c>
      <c r="D135">
        <v>30571312</v>
      </c>
      <c r="E135">
        <v>1</v>
      </c>
      <c r="F135">
        <v>1</v>
      </c>
      <c r="G135">
        <v>30515945</v>
      </c>
      <c r="H135">
        <v>3</v>
      </c>
      <c r="I135" t="s">
        <v>496</v>
      </c>
      <c r="J135" t="s">
        <v>497</v>
      </c>
      <c r="K135" t="s">
        <v>498</v>
      </c>
      <c r="L135">
        <v>1348</v>
      </c>
      <c r="N135">
        <v>1009</v>
      </c>
      <c r="O135" t="s">
        <v>32</v>
      </c>
      <c r="P135" t="s">
        <v>32</v>
      </c>
      <c r="Q135">
        <v>1000</v>
      </c>
      <c r="W135">
        <v>0</v>
      </c>
      <c r="X135">
        <v>-1753839253</v>
      </c>
      <c r="Y135">
        <f t="shared" si="93"/>
        <v>4.4999999999999998E-2</v>
      </c>
      <c r="AA135">
        <v>5875.36</v>
      </c>
      <c r="AB135">
        <v>0</v>
      </c>
      <c r="AC135">
        <v>0</v>
      </c>
      <c r="AD135">
        <v>0</v>
      </c>
      <c r="AE135">
        <v>1260.72</v>
      </c>
      <c r="AF135">
        <v>0</v>
      </c>
      <c r="AG135">
        <v>0</v>
      </c>
      <c r="AH135">
        <v>0</v>
      </c>
      <c r="AI135">
        <v>4.5599999999999996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4.4999999999999998E-2</v>
      </c>
      <c r="AU135" t="s">
        <v>3</v>
      </c>
      <c r="AV135">
        <v>0</v>
      </c>
      <c r="AW135">
        <v>2</v>
      </c>
      <c r="AX135">
        <v>65427983</v>
      </c>
      <c r="AY135">
        <v>1</v>
      </c>
      <c r="AZ135">
        <v>0</v>
      </c>
      <c r="BA135">
        <v>136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ROUND(Y135*Source!I67,9)</f>
        <v>5.8500000000000002E-3</v>
      </c>
      <c r="CY135">
        <f t="shared" si="94"/>
        <v>5875.36</v>
      </c>
      <c r="CZ135">
        <f t="shared" si="95"/>
        <v>1260.72</v>
      </c>
      <c r="DA135">
        <f t="shared" si="96"/>
        <v>4.5599999999999996</v>
      </c>
      <c r="DB135">
        <f t="shared" si="97"/>
        <v>56.73</v>
      </c>
      <c r="DC135">
        <f t="shared" si="98"/>
        <v>0</v>
      </c>
      <c r="DD135" t="s">
        <v>3</v>
      </c>
      <c r="DE135" t="s">
        <v>3</v>
      </c>
      <c r="DF135">
        <f t="shared" si="99"/>
        <v>33.65</v>
      </c>
      <c r="DG135">
        <f t="shared" si="100"/>
        <v>0</v>
      </c>
      <c r="DH135">
        <f t="shared" si="101"/>
        <v>0</v>
      </c>
      <c r="DI135">
        <f t="shared" si="92"/>
        <v>0</v>
      </c>
      <c r="DJ135">
        <f t="shared" si="102"/>
        <v>33.65</v>
      </c>
      <c r="DK135">
        <v>0</v>
      </c>
    </row>
    <row r="136" spans="1:115" x14ac:dyDescent="0.2">
      <c r="A136">
        <f>ROW(Source!A67)</f>
        <v>67</v>
      </c>
      <c r="B136">
        <v>65425120</v>
      </c>
      <c r="C136">
        <v>65427970</v>
      </c>
      <c r="D136">
        <v>30571127</v>
      </c>
      <c r="E136">
        <v>1</v>
      </c>
      <c r="F136">
        <v>1</v>
      </c>
      <c r="G136">
        <v>30515945</v>
      </c>
      <c r="H136">
        <v>3</v>
      </c>
      <c r="I136" t="s">
        <v>505</v>
      </c>
      <c r="J136" t="s">
        <v>506</v>
      </c>
      <c r="K136" t="s">
        <v>507</v>
      </c>
      <c r="L136">
        <v>1348</v>
      </c>
      <c r="N136">
        <v>1009</v>
      </c>
      <c r="O136" t="s">
        <v>32</v>
      </c>
      <c r="P136" t="s">
        <v>32</v>
      </c>
      <c r="Q136">
        <v>1000</v>
      </c>
      <c r="W136">
        <v>0</v>
      </c>
      <c r="X136">
        <v>-733350581</v>
      </c>
      <c r="Y136">
        <f t="shared" si="93"/>
        <v>0.08</v>
      </c>
      <c r="AA136">
        <v>145796.21</v>
      </c>
      <c r="AB136">
        <v>0</v>
      </c>
      <c r="AC136">
        <v>0</v>
      </c>
      <c r="AD136">
        <v>0</v>
      </c>
      <c r="AE136">
        <v>17876.91</v>
      </c>
      <c r="AF136">
        <v>0</v>
      </c>
      <c r="AG136">
        <v>0</v>
      </c>
      <c r="AH136">
        <v>0</v>
      </c>
      <c r="AI136">
        <v>7.98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0.08</v>
      </c>
      <c r="AU136" t="s">
        <v>3</v>
      </c>
      <c r="AV136">
        <v>0</v>
      </c>
      <c r="AW136">
        <v>2</v>
      </c>
      <c r="AX136">
        <v>65427984</v>
      </c>
      <c r="AY136">
        <v>1</v>
      </c>
      <c r="AZ136">
        <v>0</v>
      </c>
      <c r="BA136">
        <v>137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ROUND(Y136*Source!I67,9)</f>
        <v>1.04E-2</v>
      </c>
      <c r="CY136">
        <f t="shared" si="94"/>
        <v>145796.21</v>
      </c>
      <c r="CZ136">
        <f t="shared" si="95"/>
        <v>17876.91</v>
      </c>
      <c r="DA136">
        <f t="shared" si="96"/>
        <v>7.98</v>
      </c>
      <c r="DB136">
        <f t="shared" si="97"/>
        <v>1430.15</v>
      </c>
      <c r="DC136">
        <f t="shared" si="98"/>
        <v>0</v>
      </c>
      <c r="DD136" t="s">
        <v>3</v>
      </c>
      <c r="DE136" t="s">
        <v>3</v>
      </c>
      <c r="DF136">
        <f t="shared" si="99"/>
        <v>1483.64</v>
      </c>
      <c r="DG136">
        <f t="shared" si="100"/>
        <v>0</v>
      </c>
      <c r="DH136">
        <f t="shared" si="101"/>
        <v>0</v>
      </c>
      <c r="DI136">
        <f t="shared" si="92"/>
        <v>0</v>
      </c>
      <c r="DJ136">
        <f t="shared" si="102"/>
        <v>1483.64</v>
      </c>
      <c r="DK136">
        <v>0</v>
      </c>
    </row>
    <row r="137" spans="1:115" x14ac:dyDescent="0.2">
      <c r="A137">
        <f>ROW(Source!A67)</f>
        <v>67</v>
      </c>
      <c r="B137">
        <v>65425120</v>
      </c>
      <c r="C137">
        <v>65427970</v>
      </c>
      <c r="D137">
        <v>30571149</v>
      </c>
      <c r="E137">
        <v>1</v>
      </c>
      <c r="F137">
        <v>1</v>
      </c>
      <c r="G137">
        <v>30515945</v>
      </c>
      <c r="H137">
        <v>3</v>
      </c>
      <c r="I137" t="s">
        <v>508</v>
      </c>
      <c r="J137" t="s">
        <v>509</v>
      </c>
      <c r="K137" t="s">
        <v>510</v>
      </c>
      <c r="L137">
        <v>1339</v>
      </c>
      <c r="N137">
        <v>1007</v>
      </c>
      <c r="O137" t="s">
        <v>106</v>
      </c>
      <c r="P137" t="s">
        <v>106</v>
      </c>
      <c r="Q137">
        <v>1</v>
      </c>
      <c r="W137">
        <v>0</v>
      </c>
      <c r="X137">
        <v>1995860753</v>
      </c>
      <c r="Y137">
        <f t="shared" si="93"/>
        <v>0.12</v>
      </c>
      <c r="AA137">
        <v>15790.73</v>
      </c>
      <c r="AB137">
        <v>0</v>
      </c>
      <c r="AC137">
        <v>0</v>
      </c>
      <c r="AD137">
        <v>0</v>
      </c>
      <c r="AE137">
        <v>2472.13</v>
      </c>
      <c r="AF137">
        <v>0</v>
      </c>
      <c r="AG137">
        <v>0</v>
      </c>
      <c r="AH137">
        <v>0</v>
      </c>
      <c r="AI137">
        <v>6.25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0.12</v>
      </c>
      <c r="AU137" t="s">
        <v>3</v>
      </c>
      <c r="AV137">
        <v>0</v>
      </c>
      <c r="AW137">
        <v>2</v>
      </c>
      <c r="AX137">
        <v>65427985</v>
      </c>
      <c r="AY137">
        <v>1</v>
      </c>
      <c r="AZ137">
        <v>0</v>
      </c>
      <c r="BA137">
        <v>138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ROUND(Y137*Source!I67,9)</f>
        <v>1.5599999999999999E-2</v>
      </c>
      <c r="CY137">
        <f t="shared" si="94"/>
        <v>15790.73</v>
      </c>
      <c r="CZ137">
        <f t="shared" si="95"/>
        <v>2472.13</v>
      </c>
      <c r="DA137">
        <f t="shared" si="96"/>
        <v>6.25</v>
      </c>
      <c r="DB137">
        <f t="shared" si="97"/>
        <v>296.66000000000003</v>
      </c>
      <c r="DC137">
        <f t="shared" si="98"/>
        <v>0</v>
      </c>
      <c r="DD137" t="s">
        <v>3</v>
      </c>
      <c r="DE137" t="s">
        <v>3</v>
      </c>
      <c r="DF137">
        <f t="shared" si="99"/>
        <v>241.06</v>
      </c>
      <c r="DG137">
        <f t="shared" si="100"/>
        <v>0</v>
      </c>
      <c r="DH137">
        <f t="shared" si="101"/>
        <v>0</v>
      </c>
      <c r="DI137">
        <f t="shared" si="92"/>
        <v>0</v>
      </c>
      <c r="DJ137">
        <f t="shared" si="102"/>
        <v>241.06</v>
      </c>
      <c r="DK137">
        <v>0</v>
      </c>
    </row>
    <row r="138" spans="1:115" x14ac:dyDescent="0.2">
      <c r="A138">
        <f>ROW(Source!A67)</f>
        <v>67</v>
      </c>
      <c r="B138">
        <v>65425120</v>
      </c>
      <c r="C138">
        <v>65427970</v>
      </c>
      <c r="D138">
        <v>30589623</v>
      </c>
      <c r="E138">
        <v>1</v>
      </c>
      <c r="F138">
        <v>1</v>
      </c>
      <c r="G138">
        <v>30515945</v>
      </c>
      <c r="H138">
        <v>3</v>
      </c>
      <c r="I138" t="s">
        <v>122</v>
      </c>
      <c r="J138" t="s">
        <v>124</v>
      </c>
      <c r="K138" t="s">
        <v>123</v>
      </c>
      <c r="L138">
        <v>1339</v>
      </c>
      <c r="N138">
        <v>1007</v>
      </c>
      <c r="O138" t="s">
        <v>106</v>
      </c>
      <c r="P138" t="s">
        <v>106</v>
      </c>
      <c r="Q138">
        <v>1</v>
      </c>
      <c r="W138">
        <v>0</v>
      </c>
      <c r="X138">
        <v>635219148</v>
      </c>
      <c r="Y138">
        <f t="shared" si="93"/>
        <v>101.5</v>
      </c>
      <c r="AA138">
        <v>6020.71</v>
      </c>
      <c r="AB138">
        <v>0</v>
      </c>
      <c r="AC138">
        <v>0</v>
      </c>
      <c r="AD138">
        <v>0</v>
      </c>
      <c r="AE138">
        <v>736.36</v>
      </c>
      <c r="AF138">
        <v>0</v>
      </c>
      <c r="AG138">
        <v>0</v>
      </c>
      <c r="AH138">
        <v>0</v>
      </c>
      <c r="AI138">
        <v>8.16</v>
      </c>
      <c r="AJ138">
        <v>1</v>
      </c>
      <c r="AK138">
        <v>1</v>
      </c>
      <c r="AL138">
        <v>1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3</v>
      </c>
      <c r="AT138">
        <v>101.5</v>
      </c>
      <c r="AU138" t="s">
        <v>3</v>
      </c>
      <c r="AV138">
        <v>0</v>
      </c>
      <c r="AW138">
        <v>1</v>
      </c>
      <c r="AX138">
        <v>-1</v>
      </c>
      <c r="AY138">
        <v>0</v>
      </c>
      <c r="AZ138">
        <v>0</v>
      </c>
      <c r="BA138" t="s">
        <v>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ROUND(Y138*Source!I67,9)</f>
        <v>13.195</v>
      </c>
      <c r="CY138">
        <f t="shared" si="94"/>
        <v>6020.71</v>
      </c>
      <c r="CZ138">
        <f t="shared" si="95"/>
        <v>736.36</v>
      </c>
      <c r="DA138">
        <f t="shared" si="96"/>
        <v>8.16</v>
      </c>
      <c r="DB138">
        <f t="shared" si="97"/>
        <v>74740.539999999994</v>
      </c>
      <c r="DC138">
        <f t="shared" si="98"/>
        <v>0</v>
      </c>
      <c r="DD138" t="s">
        <v>3</v>
      </c>
      <c r="DE138" t="s">
        <v>3</v>
      </c>
      <c r="DF138">
        <f t="shared" si="99"/>
        <v>79284.759999999995</v>
      </c>
      <c r="DG138">
        <f t="shared" si="100"/>
        <v>0</v>
      </c>
      <c r="DH138">
        <f t="shared" si="101"/>
        <v>0</v>
      </c>
      <c r="DI138">
        <f t="shared" si="92"/>
        <v>0</v>
      </c>
      <c r="DJ138">
        <f t="shared" si="102"/>
        <v>79284.759999999995</v>
      </c>
      <c r="DK138">
        <v>0</v>
      </c>
    </row>
    <row r="139" spans="1:115" x14ac:dyDescent="0.2">
      <c r="A139">
        <f>ROW(Source!A67)</f>
        <v>67</v>
      </c>
      <c r="B139">
        <v>65425120</v>
      </c>
      <c r="C139">
        <v>65427970</v>
      </c>
      <c r="D139">
        <v>30589923</v>
      </c>
      <c r="E139">
        <v>1</v>
      </c>
      <c r="F139">
        <v>1</v>
      </c>
      <c r="G139">
        <v>30515945</v>
      </c>
      <c r="H139">
        <v>3</v>
      </c>
      <c r="I139" t="s">
        <v>118</v>
      </c>
      <c r="J139" t="s">
        <v>120</v>
      </c>
      <c r="K139" t="s">
        <v>119</v>
      </c>
      <c r="L139">
        <v>1348</v>
      </c>
      <c r="N139">
        <v>1009</v>
      </c>
      <c r="O139" t="s">
        <v>32</v>
      </c>
      <c r="P139" t="s">
        <v>32</v>
      </c>
      <c r="Q139">
        <v>1000</v>
      </c>
      <c r="W139">
        <v>0</v>
      </c>
      <c r="X139">
        <v>-1744490498</v>
      </c>
      <c r="Y139">
        <f t="shared" si="93"/>
        <v>8.1999999999999993</v>
      </c>
      <c r="AA139">
        <v>56261.68</v>
      </c>
      <c r="AB139">
        <v>0</v>
      </c>
      <c r="AC139">
        <v>0</v>
      </c>
      <c r="AD139">
        <v>0</v>
      </c>
      <c r="AE139">
        <v>5752.41</v>
      </c>
      <c r="AF139">
        <v>0</v>
      </c>
      <c r="AG139">
        <v>0</v>
      </c>
      <c r="AH139">
        <v>0</v>
      </c>
      <c r="AI139">
        <v>9.57</v>
      </c>
      <c r="AJ139">
        <v>1</v>
      </c>
      <c r="AK139">
        <v>1</v>
      </c>
      <c r="AL139">
        <v>1</v>
      </c>
      <c r="AN139">
        <v>0</v>
      </c>
      <c r="AO139">
        <v>0</v>
      </c>
      <c r="AP139">
        <v>0</v>
      </c>
      <c r="AQ139">
        <v>0</v>
      </c>
      <c r="AR139">
        <v>0</v>
      </c>
      <c r="AS139" t="s">
        <v>3</v>
      </c>
      <c r="AT139">
        <v>8.1999999999999993</v>
      </c>
      <c r="AU139" t="s">
        <v>3</v>
      </c>
      <c r="AV139">
        <v>0</v>
      </c>
      <c r="AW139">
        <v>1</v>
      </c>
      <c r="AX139">
        <v>-1</v>
      </c>
      <c r="AY139">
        <v>0</v>
      </c>
      <c r="AZ139">
        <v>0</v>
      </c>
      <c r="BA139" t="s">
        <v>3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ROUND(Y139*Source!I67,9)</f>
        <v>1.0660000000000001</v>
      </c>
      <c r="CY139">
        <f t="shared" si="94"/>
        <v>56261.68</v>
      </c>
      <c r="CZ139">
        <f t="shared" si="95"/>
        <v>5752.41</v>
      </c>
      <c r="DA139">
        <f t="shared" si="96"/>
        <v>9.57</v>
      </c>
      <c r="DB139">
        <f t="shared" si="97"/>
        <v>47169.760000000002</v>
      </c>
      <c r="DC139">
        <f t="shared" si="98"/>
        <v>0</v>
      </c>
      <c r="DD139" t="s">
        <v>3</v>
      </c>
      <c r="DE139" t="s">
        <v>3</v>
      </c>
      <c r="DF139">
        <f t="shared" si="99"/>
        <v>58683.91</v>
      </c>
      <c r="DG139">
        <f t="shared" si="100"/>
        <v>0</v>
      </c>
      <c r="DH139">
        <f t="shared" si="101"/>
        <v>0</v>
      </c>
      <c r="DI139">
        <f t="shared" si="92"/>
        <v>0</v>
      </c>
      <c r="DJ139">
        <f t="shared" si="102"/>
        <v>58683.91</v>
      </c>
      <c r="DK139">
        <v>0</v>
      </c>
    </row>
    <row r="140" spans="1:115" x14ac:dyDescent="0.2">
      <c r="A140">
        <f>ROW(Source!A67)</f>
        <v>67</v>
      </c>
      <c r="B140">
        <v>65425120</v>
      </c>
      <c r="C140">
        <v>65427970</v>
      </c>
      <c r="D140">
        <v>30595001</v>
      </c>
      <c r="E140">
        <v>1</v>
      </c>
      <c r="F140">
        <v>1</v>
      </c>
      <c r="G140">
        <v>30515945</v>
      </c>
      <c r="H140">
        <v>3</v>
      </c>
      <c r="I140" t="s">
        <v>208</v>
      </c>
      <c r="J140" t="s">
        <v>211</v>
      </c>
      <c r="K140" t="s">
        <v>209</v>
      </c>
      <c r="L140">
        <v>1327</v>
      </c>
      <c r="N140">
        <v>1005</v>
      </c>
      <c r="O140" t="s">
        <v>210</v>
      </c>
      <c r="P140" t="s">
        <v>210</v>
      </c>
      <c r="Q140">
        <v>1</v>
      </c>
      <c r="W140">
        <v>0</v>
      </c>
      <c r="X140">
        <v>-1347967455</v>
      </c>
      <c r="Y140">
        <f t="shared" si="93"/>
        <v>75</v>
      </c>
      <c r="AA140">
        <v>184.26</v>
      </c>
      <c r="AB140">
        <v>0</v>
      </c>
      <c r="AC140">
        <v>0</v>
      </c>
      <c r="AD140">
        <v>0</v>
      </c>
      <c r="AE140">
        <v>60.91</v>
      </c>
      <c r="AF140">
        <v>0</v>
      </c>
      <c r="AG140">
        <v>0</v>
      </c>
      <c r="AH140">
        <v>0</v>
      </c>
      <c r="AI140">
        <v>2.96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75</v>
      </c>
      <c r="AU140" t="s">
        <v>3</v>
      </c>
      <c r="AV140">
        <v>0</v>
      </c>
      <c r="AW140">
        <v>2</v>
      </c>
      <c r="AX140">
        <v>65427986</v>
      </c>
      <c r="AY140">
        <v>1</v>
      </c>
      <c r="AZ140">
        <v>0</v>
      </c>
      <c r="BA140">
        <v>139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ROUND(Y140*Source!I67,9)</f>
        <v>9.75</v>
      </c>
      <c r="CY140">
        <f t="shared" si="94"/>
        <v>184.26</v>
      </c>
      <c r="CZ140">
        <f t="shared" si="95"/>
        <v>60.91</v>
      </c>
      <c r="DA140">
        <f t="shared" si="96"/>
        <v>2.96</v>
      </c>
      <c r="DB140">
        <f t="shared" si="97"/>
        <v>4568.25</v>
      </c>
      <c r="DC140">
        <f t="shared" si="98"/>
        <v>0</v>
      </c>
      <c r="DD140" t="s">
        <v>3</v>
      </c>
      <c r="DE140" t="s">
        <v>3</v>
      </c>
      <c r="DF140">
        <f t="shared" si="99"/>
        <v>1757.86</v>
      </c>
      <c r="DG140">
        <f t="shared" si="100"/>
        <v>0</v>
      </c>
      <c r="DH140">
        <f t="shared" si="101"/>
        <v>0</v>
      </c>
      <c r="DI140">
        <f t="shared" si="92"/>
        <v>0</v>
      </c>
      <c r="DJ140">
        <f t="shared" si="102"/>
        <v>1757.86</v>
      </c>
      <c r="DK140">
        <v>0</v>
      </c>
    </row>
    <row r="141" spans="1:115" x14ac:dyDescent="0.2">
      <c r="A141">
        <f>ROW(Source!A72)</f>
        <v>72</v>
      </c>
      <c r="B141">
        <v>65425122</v>
      </c>
      <c r="C141">
        <v>65427646</v>
      </c>
      <c r="D141">
        <v>30515951</v>
      </c>
      <c r="E141">
        <v>30515945</v>
      </c>
      <c r="F141">
        <v>1</v>
      </c>
      <c r="G141">
        <v>30515945</v>
      </c>
      <c r="H141">
        <v>1</v>
      </c>
      <c r="I141" t="s">
        <v>432</v>
      </c>
      <c r="J141" t="s">
        <v>3</v>
      </c>
      <c r="K141" t="s">
        <v>433</v>
      </c>
      <c r="L141">
        <v>1191</v>
      </c>
      <c r="N141">
        <v>1013</v>
      </c>
      <c r="O141" t="s">
        <v>434</v>
      </c>
      <c r="P141" t="s">
        <v>434</v>
      </c>
      <c r="Q141">
        <v>1</v>
      </c>
      <c r="W141">
        <v>0</v>
      </c>
      <c r="X141">
        <v>476480486</v>
      </c>
      <c r="Y141">
        <f>(AT141*1.15)</f>
        <v>3.4384999999999999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2.99</v>
      </c>
      <c r="AU141" t="s">
        <v>60</v>
      </c>
      <c r="AV141">
        <v>1</v>
      </c>
      <c r="AW141">
        <v>2</v>
      </c>
      <c r="AX141">
        <v>65427647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ROUND(Y141*Source!I72,9)</f>
        <v>227.35362000000001</v>
      </c>
      <c r="CY141">
        <f>AD141</f>
        <v>0</v>
      </c>
      <c r="CZ141">
        <f>AH141</f>
        <v>0</v>
      </c>
      <c r="DA141">
        <f>AL141</f>
        <v>1</v>
      </c>
      <c r="DB141">
        <f>ROUND((ROUND(AT141*CZ141,2)*1.15),6)</f>
        <v>0</v>
      </c>
      <c r="DC141">
        <f>ROUND((ROUND(AT141*AG141,2)*1.15),6)</f>
        <v>0</v>
      </c>
      <c r="DD141" t="s">
        <v>3</v>
      </c>
      <c r="DE141" t="s">
        <v>3</v>
      </c>
      <c r="DF141">
        <f t="shared" ref="DF141:DF148" si="103">ROUND(AE141*CX141,2)</f>
        <v>0</v>
      </c>
      <c r="DG141">
        <f t="shared" si="100"/>
        <v>0</v>
      </c>
      <c r="DH141">
        <f t="shared" si="101"/>
        <v>0</v>
      </c>
      <c r="DI141">
        <f t="shared" si="92"/>
        <v>0</v>
      </c>
      <c r="DJ141">
        <f>DI141</f>
        <v>0</v>
      </c>
      <c r="DK141">
        <v>0</v>
      </c>
    </row>
    <row r="142" spans="1:115" x14ac:dyDescent="0.2">
      <c r="A142">
        <f>ROW(Source!A72)</f>
        <v>72</v>
      </c>
      <c r="B142">
        <v>65425122</v>
      </c>
      <c r="C142">
        <v>65427646</v>
      </c>
      <c r="D142">
        <v>30595689</v>
      </c>
      <c r="E142">
        <v>1</v>
      </c>
      <c r="F142">
        <v>1</v>
      </c>
      <c r="G142">
        <v>30515945</v>
      </c>
      <c r="H142">
        <v>2</v>
      </c>
      <c r="I142" t="s">
        <v>435</v>
      </c>
      <c r="J142" t="s">
        <v>436</v>
      </c>
      <c r="K142" t="s">
        <v>437</v>
      </c>
      <c r="L142">
        <v>1368</v>
      </c>
      <c r="N142">
        <v>1011</v>
      </c>
      <c r="O142" t="s">
        <v>438</v>
      </c>
      <c r="P142" t="s">
        <v>438</v>
      </c>
      <c r="Q142">
        <v>1</v>
      </c>
      <c r="W142">
        <v>0</v>
      </c>
      <c r="X142">
        <v>-911191566</v>
      </c>
      <c r="Y142">
        <f>(AT142*1.25)</f>
        <v>0.375</v>
      </c>
      <c r="AA142">
        <v>0</v>
      </c>
      <c r="AB142">
        <v>39.51</v>
      </c>
      <c r="AC142">
        <v>12.69</v>
      </c>
      <c r="AD142">
        <v>0</v>
      </c>
      <c r="AE142">
        <v>0</v>
      </c>
      <c r="AF142">
        <v>39.51</v>
      </c>
      <c r="AG142">
        <v>12.69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0.3</v>
      </c>
      <c r="AU142" t="s">
        <v>59</v>
      </c>
      <c r="AV142">
        <v>0</v>
      </c>
      <c r="AW142">
        <v>2</v>
      </c>
      <c r="AX142">
        <v>65427648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ROUND(Y142*Source!I72,9)</f>
        <v>24.795000000000002</v>
      </c>
      <c r="CY142">
        <f>AB142</f>
        <v>39.51</v>
      </c>
      <c r="CZ142">
        <f>AF142</f>
        <v>39.51</v>
      </c>
      <c r="DA142">
        <f>AJ142</f>
        <v>1</v>
      </c>
      <c r="DB142">
        <f>ROUND((ROUND(AT142*CZ142,2)*1.25),6)</f>
        <v>14.8125</v>
      </c>
      <c r="DC142">
        <f>ROUND((ROUND(AT142*AG142,2)*1.25),6)</f>
        <v>4.7625000000000002</v>
      </c>
      <c r="DD142" t="s">
        <v>3</v>
      </c>
      <c r="DE142" t="s">
        <v>3</v>
      </c>
      <c r="DF142">
        <f t="shared" si="103"/>
        <v>0</v>
      </c>
      <c r="DG142">
        <f t="shared" si="100"/>
        <v>979.65</v>
      </c>
      <c r="DH142">
        <f t="shared" si="101"/>
        <v>314.64999999999998</v>
      </c>
      <c r="DI142">
        <f t="shared" si="92"/>
        <v>0</v>
      </c>
      <c r="DJ142">
        <f>DG142</f>
        <v>979.65</v>
      </c>
      <c r="DK142">
        <v>0</v>
      </c>
    </row>
    <row r="143" spans="1:115" x14ac:dyDescent="0.2">
      <c r="A143">
        <f>ROW(Source!A72)</f>
        <v>72</v>
      </c>
      <c r="B143">
        <v>65425122</v>
      </c>
      <c r="C143">
        <v>65427646</v>
      </c>
      <c r="D143">
        <v>30596103</v>
      </c>
      <c r="E143">
        <v>1</v>
      </c>
      <c r="F143">
        <v>1</v>
      </c>
      <c r="G143">
        <v>30515945</v>
      </c>
      <c r="H143">
        <v>2</v>
      </c>
      <c r="I143" t="s">
        <v>463</v>
      </c>
      <c r="J143" t="s">
        <v>464</v>
      </c>
      <c r="K143" t="s">
        <v>465</v>
      </c>
      <c r="L143">
        <v>1368</v>
      </c>
      <c r="N143">
        <v>1011</v>
      </c>
      <c r="O143" t="s">
        <v>438</v>
      </c>
      <c r="P143" t="s">
        <v>438</v>
      </c>
      <c r="Q143">
        <v>1</v>
      </c>
      <c r="W143">
        <v>0</v>
      </c>
      <c r="X143">
        <v>-259930799</v>
      </c>
      <c r="Y143">
        <f>(AT143*1.25)</f>
        <v>0.375</v>
      </c>
      <c r="AA143">
        <v>0</v>
      </c>
      <c r="AB143">
        <v>0.21</v>
      </c>
      <c r="AC143">
        <v>0</v>
      </c>
      <c r="AD143">
        <v>0</v>
      </c>
      <c r="AE143">
        <v>0</v>
      </c>
      <c r="AF143">
        <v>0.21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0.3</v>
      </c>
      <c r="AU143" t="s">
        <v>59</v>
      </c>
      <c r="AV143">
        <v>0</v>
      </c>
      <c r="AW143">
        <v>2</v>
      </c>
      <c r="AX143">
        <v>65427649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ROUND(Y143*Source!I72,9)</f>
        <v>24.795000000000002</v>
      </c>
      <c r="CY143">
        <f>AB143</f>
        <v>0.21</v>
      </c>
      <c r="CZ143">
        <f>AF143</f>
        <v>0.21</v>
      </c>
      <c r="DA143">
        <f>AJ143</f>
        <v>1</v>
      </c>
      <c r="DB143">
        <f>ROUND((ROUND(AT143*CZ143,2)*1.25),6)</f>
        <v>7.4999999999999997E-2</v>
      </c>
      <c r="DC143">
        <f>ROUND((ROUND(AT143*AG143,2)*1.25),6)</f>
        <v>0</v>
      </c>
      <c r="DD143" t="s">
        <v>3</v>
      </c>
      <c r="DE143" t="s">
        <v>3</v>
      </c>
      <c r="DF143">
        <f t="shared" si="103"/>
        <v>0</v>
      </c>
      <c r="DG143">
        <f t="shared" si="100"/>
        <v>5.21</v>
      </c>
      <c r="DH143">
        <f t="shared" si="101"/>
        <v>0</v>
      </c>
      <c r="DI143">
        <f t="shared" si="92"/>
        <v>0</v>
      </c>
      <c r="DJ143">
        <f>DG143</f>
        <v>5.21</v>
      </c>
      <c r="DK143">
        <v>0</v>
      </c>
    </row>
    <row r="144" spans="1:115" x14ac:dyDescent="0.2">
      <c r="A144">
        <f>ROW(Source!A72)</f>
        <v>72</v>
      </c>
      <c r="B144">
        <v>65425122</v>
      </c>
      <c r="C144">
        <v>65427646</v>
      </c>
      <c r="D144">
        <v>30571740</v>
      </c>
      <c r="E144">
        <v>1</v>
      </c>
      <c r="F144">
        <v>1</v>
      </c>
      <c r="G144">
        <v>30515945</v>
      </c>
      <c r="H144">
        <v>3</v>
      </c>
      <c r="I144" t="s">
        <v>104</v>
      </c>
      <c r="J144" t="s">
        <v>107</v>
      </c>
      <c r="K144" t="s">
        <v>105</v>
      </c>
      <c r="L144">
        <v>1339</v>
      </c>
      <c r="N144">
        <v>1007</v>
      </c>
      <c r="O144" t="s">
        <v>106</v>
      </c>
      <c r="P144" t="s">
        <v>106</v>
      </c>
      <c r="Q144">
        <v>1</v>
      </c>
      <c r="W144">
        <v>0</v>
      </c>
      <c r="X144">
        <v>1378719434</v>
      </c>
      <c r="Y144">
        <f>AT144</f>
        <v>1.1200000000000001</v>
      </c>
      <c r="AA144">
        <v>104.99</v>
      </c>
      <c r="AB144">
        <v>0</v>
      </c>
      <c r="AC144">
        <v>0</v>
      </c>
      <c r="AD144">
        <v>0</v>
      </c>
      <c r="AE144">
        <v>104.99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1.1200000000000001</v>
      </c>
      <c r="AU144" t="s">
        <v>3</v>
      </c>
      <c r="AV144">
        <v>0</v>
      </c>
      <c r="AW144">
        <v>2</v>
      </c>
      <c r="AX144">
        <v>65427650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ROUND(Y144*Source!I72,9)</f>
        <v>74.054400000000001</v>
      </c>
      <c r="CY144">
        <f>AA144</f>
        <v>104.99</v>
      </c>
      <c r="CZ144">
        <f>AE144</f>
        <v>104.99</v>
      </c>
      <c r="DA144">
        <f>AI144</f>
        <v>1</v>
      </c>
      <c r="DB144">
        <f>ROUND(ROUND(AT144*CZ144,2),6)</f>
        <v>117.59</v>
      </c>
      <c r="DC144">
        <f>ROUND(ROUND(AT144*AG144,2),6)</f>
        <v>0</v>
      </c>
      <c r="DD144" t="s">
        <v>3</v>
      </c>
      <c r="DE144" t="s">
        <v>3</v>
      </c>
      <c r="DF144">
        <f t="shared" si="103"/>
        <v>7774.97</v>
      </c>
      <c r="DG144">
        <f t="shared" si="100"/>
        <v>0</v>
      </c>
      <c r="DH144">
        <f t="shared" si="101"/>
        <v>0</v>
      </c>
      <c r="DI144">
        <f t="shared" si="92"/>
        <v>0</v>
      </c>
      <c r="DJ144">
        <f>DF144</f>
        <v>7774.97</v>
      </c>
      <c r="DK144">
        <v>0</v>
      </c>
    </row>
    <row r="145" spans="1:115" x14ac:dyDescent="0.2">
      <c r="A145">
        <f>ROW(Source!A72)</f>
        <v>72</v>
      </c>
      <c r="B145">
        <v>65425122</v>
      </c>
      <c r="C145">
        <v>65427646</v>
      </c>
      <c r="D145">
        <v>30541208</v>
      </c>
      <c r="E145">
        <v>30515945</v>
      </c>
      <c r="F145">
        <v>1</v>
      </c>
      <c r="G145">
        <v>30515945</v>
      </c>
      <c r="H145">
        <v>3</v>
      </c>
      <c r="I145" t="s">
        <v>511</v>
      </c>
      <c r="J145" t="s">
        <v>3</v>
      </c>
      <c r="K145" t="s">
        <v>512</v>
      </c>
      <c r="L145">
        <v>1344</v>
      </c>
      <c r="N145">
        <v>1008</v>
      </c>
      <c r="O145" t="s">
        <v>450</v>
      </c>
      <c r="P145" t="s">
        <v>450</v>
      </c>
      <c r="Q145">
        <v>1</v>
      </c>
      <c r="W145">
        <v>0</v>
      </c>
      <c r="X145">
        <v>-94250534</v>
      </c>
      <c r="Y145">
        <f>AT145</f>
        <v>0.14000000000000001</v>
      </c>
      <c r="AA145">
        <v>1</v>
      </c>
      <c r="AB145">
        <v>0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0.14000000000000001</v>
      </c>
      <c r="AU145" t="s">
        <v>3</v>
      </c>
      <c r="AV145">
        <v>0</v>
      </c>
      <c r="AW145">
        <v>2</v>
      </c>
      <c r="AX145">
        <v>65427651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ROUND(Y145*Source!I72,9)</f>
        <v>9.2568000000000001</v>
      </c>
      <c r="CY145">
        <f>AA145</f>
        <v>1</v>
      </c>
      <c r="CZ145">
        <f>AE145</f>
        <v>1</v>
      </c>
      <c r="DA145">
        <f>AI145</f>
        <v>1</v>
      </c>
      <c r="DB145">
        <f>ROUND(ROUND(AT145*CZ145,2),6)</f>
        <v>0.14000000000000001</v>
      </c>
      <c r="DC145">
        <f>ROUND(ROUND(AT145*AG145,2),6)</f>
        <v>0</v>
      </c>
      <c r="DD145" t="s">
        <v>3</v>
      </c>
      <c r="DE145" t="s">
        <v>3</v>
      </c>
      <c r="DF145">
        <f t="shared" si="103"/>
        <v>9.26</v>
      </c>
      <c r="DG145">
        <f t="shared" si="100"/>
        <v>0</v>
      </c>
      <c r="DH145">
        <f t="shared" si="101"/>
        <v>0</v>
      </c>
      <c r="DI145">
        <f t="shared" si="92"/>
        <v>0</v>
      </c>
      <c r="DJ145">
        <f>DF145</f>
        <v>9.26</v>
      </c>
      <c r="DK145">
        <v>0</v>
      </c>
    </row>
    <row r="146" spans="1:115" x14ac:dyDescent="0.2">
      <c r="A146">
        <f>ROW(Source!A73)</f>
        <v>73</v>
      </c>
      <c r="B146">
        <v>65425120</v>
      </c>
      <c r="C146">
        <v>65427646</v>
      </c>
      <c r="D146">
        <v>30515951</v>
      </c>
      <c r="E146">
        <v>30515945</v>
      </c>
      <c r="F146">
        <v>1</v>
      </c>
      <c r="G146">
        <v>30515945</v>
      </c>
      <c r="H146">
        <v>1</v>
      </c>
      <c r="I146" t="s">
        <v>432</v>
      </c>
      <c r="J146" t="s">
        <v>3</v>
      </c>
      <c r="K146" t="s">
        <v>433</v>
      </c>
      <c r="L146">
        <v>1191</v>
      </c>
      <c r="N146">
        <v>1013</v>
      </c>
      <c r="O146" t="s">
        <v>434</v>
      </c>
      <c r="P146" t="s">
        <v>434</v>
      </c>
      <c r="Q146">
        <v>1</v>
      </c>
      <c r="W146">
        <v>0</v>
      </c>
      <c r="X146">
        <v>476480486</v>
      </c>
      <c r="Y146">
        <f>(AT146*1.15)</f>
        <v>3.4384999999999999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2.99</v>
      </c>
      <c r="AU146" t="s">
        <v>60</v>
      </c>
      <c r="AV146">
        <v>1</v>
      </c>
      <c r="AW146">
        <v>2</v>
      </c>
      <c r="AX146">
        <v>65427647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ROUND(Y146*Source!I73,9)</f>
        <v>227.35362000000001</v>
      </c>
      <c r="CY146">
        <f>AD146</f>
        <v>0</v>
      </c>
      <c r="CZ146">
        <f>AH146</f>
        <v>0</v>
      </c>
      <c r="DA146">
        <f>AL146</f>
        <v>1</v>
      </c>
      <c r="DB146">
        <f>ROUND((ROUND(AT146*CZ146,2)*1.15),6)</f>
        <v>0</v>
      </c>
      <c r="DC146">
        <f>ROUND((ROUND(AT146*AG146,2)*1.15),6)</f>
        <v>0</v>
      </c>
      <c r="DD146" t="s">
        <v>3</v>
      </c>
      <c r="DE146" t="s">
        <v>3</v>
      </c>
      <c r="DF146">
        <f t="shared" si="103"/>
        <v>0</v>
      </c>
      <c r="DG146">
        <f t="shared" si="100"/>
        <v>0</v>
      </c>
      <c r="DH146">
        <f t="shared" si="101"/>
        <v>0</v>
      </c>
      <c r="DI146">
        <f t="shared" si="92"/>
        <v>0</v>
      </c>
      <c r="DJ146">
        <f>DI146</f>
        <v>0</v>
      </c>
      <c r="DK146">
        <v>0</v>
      </c>
    </row>
    <row r="147" spans="1:115" x14ac:dyDescent="0.2">
      <c r="A147">
        <f>ROW(Source!A73)</f>
        <v>73</v>
      </c>
      <c r="B147">
        <v>65425120</v>
      </c>
      <c r="C147">
        <v>65427646</v>
      </c>
      <c r="D147">
        <v>30595689</v>
      </c>
      <c r="E147">
        <v>1</v>
      </c>
      <c r="F147">
        <v>1</v>
      </c>
      <c r="G147">
        <v>30515945</v>
      </c>
      <c r="H147">
        <v>2</v>
      </c>
      <c r="I147" t="s">
        <v>435</v>
      </c>
      <c r="J147" t="s">
        <v>436</v>
      </c>
      <c r="K147" t="s">
        <v>437</v>
      </c>
      <c r="L147">
        <v>1368</v>
      </c>
      <c r="N147">
        <v>1011</v>
      </c>
      <c r="O147" t="s">
        <v>438</v>
      </c>
      <c r="P147" t="s">
        <v>438</v>
      </c>
      <c r="Q147">
        <v>1</v>
      </c>
      <c r="W147">
        <v>0</v>
      </c>
      <c r="X147">
        <v>-911191566</v>
      </c>
      <c r="Y147">
        <f>(AT147*1.25)</f>
        <v>0.375</v>
      </c>
      <c r="AA147">
        <v>0</v>
      </c>
      <c r="AB147">
        <v>638.29</v>
      </c>
      <c r="AC147">
        <v>385.71</v>
      </c>
      <c r="AD147">
        <v>0</v>
      </c>
      <c r="AE147">
        <v>0</v>
      </c>
      <c r="AF147">
        <v>39.51</v>
      </c>
      <c r="AG147">
        <v>12.69</v>
      </c>
      <c r="AH147">
        <v>0</v>
      </c>
      <c r="AI147">
        <v>1</v>
      </c>
      <c r="AJ147">
        <v>15.43</v>
      </c>
      <c r="AK147">
        <v>29.03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0.3</v>
      </c>
      <c r="AU147" t="s">
        <v>59</v>
      </c>
      <c r="AV147">
        <v>0</v>
      </c>
      <c r="AW147">
        <v>2</v>
      </c>
      <c r="AX147">
        <v>65427648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ROUND(Y147*Source!I73,9)</f>
        <v>24.795000000000002</v>
      </c>
      <c r="CY147">
        <f>AB147</f>
        <v>638.29</v>
      </c>
      <c r="CZ147">
        <f>AF147</f>
        <v>39.51</v>
      </c>
      <c r="DA147">
        <f>AJ147</f>
        <v>15.43</v>
      </c>
      <c r="DB147">
        <f>ROUND((ROUND(AT147*CZ147,2)*1.25),6)</f>
        <v>14.8125</v>
      </c>
      <c r="DC147">
        <f>ROUND((ROUND(AT147*AG147,2)*1.25),6)</f>
        <v>4.7625000000000002</v>
      </c>
      <c r="DD147" t="s">
        <v>3</v>
      </c>
      <c r="DE147" t="s">
        <v>3</v>
      </c>
      <c r="DF147">
        <f t="shared" si="103"/>
        <v>0</v>
      </c>
      <c r="DG147">
        <f>ROUND(ROUND(AF147*CX147,2)*AJ147,2)</f>
        <v>15116</v>
      </c>
      <c r="DH147">
        <f>ROUND(ROUND(AG147*CX147,2)*AK147,2)</f>
        <v>9134.2900000000009</v>
      </c>
      <c r="DI147">
        <f t="shared" si="92"/>
        <v>0</v>
      </c>
      <c r="DJ147">
        <f>DG147</f>
        <v>15116</v>
      </c>
      <c r="DK147">
        <v>0</v>
      </c>
    </row>
    <row r="148" spans="1:115" x14ac:dyDescent="0.2">
      <c r="A148">
        <f>ROW(Source!A73)</f>
        <v>73</v>
      </c>
      <c r="B148">
        <v>65425120</v>
      </c>
      <c r="C148">
        <v>65427646</v>
      </c>
      <c r="D148">
        <v>30596103</v>
      </c>
      <c r="E148">
        <v>1</v>
      </c>
      <c r="F148">
        <v>1</v>
      </c>
      <c r="G148">
        <v>30515945</v>
      </c>
      <c r="H148">
        <v>2</v>
      </c>
      <c r="I148" t="s">
        <v>463</v>
      </c>
      <c r="J148" t="s">
        <v>464</v>
      </c>
      <c r="K148" t="s">
        <v>465</v>
      </c>
      <c r="L148">
        <v>1368</v>
      </c>
      <c r="N148">
        <v>1011</v>
      </c>
      <c r="O148" t="s">
        <v>438</v>
      </c>
      <c r="P148" t="s">
        <v>438</v>
      </c>
      <c r="Q148">
        <v>1</v>
      </c>
      <c r="W148">
        <v>0</v>
      </c>
      <c r="X148">
        <v>-259930799</v>
      </c>
      <c r="Y148">
        <f>(AT148*1.25)</f>
        <v>0.375</v>
      </c>
      <c r="AA148">
        <v>0</v>
      </c>
      <c r="AB148">
        <v>1.37</v>
      </c>
      <c r="AC148">
        <v>0</v>
      </c>
      <c r="AD148">
        <v>0</v>
      </c>
      <c r="AE148">
        <v>0</v>
      </c>
      <c r="AF148">
        <v>0.21</v>
      </c>
      <c r="AG148">
        <v>0</v>
      </c>
      <c r="AH148">
        <v>0</v>
      </c>
      <c r="AI148">
        <v>1</v>
      </c>
      <c r="AJ148">
        <v>6.24</v>
      </c>
      <c r="AK148">
        <v>29.03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0.3</v>
      </c>
      <c r="AU148" t="s">
        <v>59</v>
      </c>
      <c r="AV148">
        <v>0</v>
      </c>
      <c r="AW148">
        <v>2</v>
      </c>
      <c r="AX148">
        <v>65427649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ROUND(Y148*Source!I73,9)</f>
        <v>24.795000000000002</v>
      </c>
      <c r="CY148">
        <f>AB148</f>
        <v>1.37</v>
      </c>
      <c r="CZ148">
        <f>AF148</f>
        <v>0.21</v>
      </c>
      <c r="DA148">
        <f>AJ148</f>
        <v>6.24</v>
      </c>
      <c r="DB148">
        <f>ROUND((ROUND(AT148*CZ148,2)*1.25),6)</f>
        <v>7.4999999999999997E-2</v>
      </c>
      <c r="DC148">
        <f>ROUND((ROUND(AT148*AG148,2)*1.25),6)</f>
        <v>0</v>
      </c>
      <c r="DD148" t="s">
        <v>3</v>
      </c>
      <c r="DE148" t="s">
        <v>3</v>
      </c>
      <c r="DF148">
        <f t="shared" si="103"/>
        <v>0</v>
      </c>
      <c r="DG148">
        <f>ROUND(ROUND(AF148*CX148,2)*AJ148,2)</f>
        <v>32.51</v>
      </c>
      <c r="DH148">
        <f>ROUND(ROUND(AG148*CX148,2)*AK148,2)</f>
        <v>0</v>
      </c>
      <c r="DI148">
        <f t="shared" si="92"/>
        <v>0</v>
      </c>
      <c r="DJ148">
        <f>DG148</f>
        <v>32.51</v>
      </c>
      <c r="DK148">
        <v>0</v>
      </c>
    </row>
    <row r="149" spans="1:115" x14ac:dyDescent="0.2">
      <c r="A149">
        <f>ROW(Source!A73)</f>
        <v>73</v>
      </c>
      <c r="B149">
        <v>65425120</v>
      </c>
      <c r="C149">
        <v>65427646</v>
      </c>
      <c r="D149">
        <v>30571740</v>
      </c>
      <c r="E149">
        <v>1</v>
      </c>
      <c r="F149">
        <v>1</v>
      </c>
      <c r="G149">
        <v>30515945</v>
      </c>
      <c r="H149">
        <v>3</v>
      </c>
      <c r="I149" t="s">
        <v>104</v>
      </c>
      <c r="J149" t="s">
        <v>107</v>
      </c>
      <c r="K149" t="s">
        <v>105</v>
      </c>
      <c r="L149">
        <v>1339</v>
      </c>
      <c r="N149">
        <v>1007</v>
      </c>
      <c r="O149" t="s">
        <v>106</v>
      </c>
      <c r="P149" t="s">
        <v>106</v>
      </c>
      <c r="Q149">
        <v>1</v>
      </c>
      <c r="W149">
        <v>0</v>
      </c>
      <c r="X149">
        <v>1378719434</v>
      </c>
      <c r="Y149">
        <f>AT149</f>
        <v>1.1200000000000001</v>
      </c>
      <c r="AA149">
        <v>722.33</v>
      </c>
      <c r="AB149">
        <v>0</v>
      </c>
      <c r="AC149">
        <v>0</v>
      </c>
      <c r="AD149">
        <v>0</v>
      </c>
      <c r="AE149">
        <v>104.99</v>
      </c>
      <c r="AF149">
        <v>0</v>
      </c>
      <c r="AG149">
        <v>0</v>
      </c>
      <c r="AH149">
        <v>0</v>
      </c>
      <c r="AI149">
        <v>6.88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1.1200000000000001</v>
      </c>
      <c r="AU149" t="s">
        <v>3</v>
      </c>
      <c r="AV149">
        <v>0</v>
      </c>
      <c r="AW149">
        <v>2</v>
      </c>
      <c r="AX149">
        <v>65427650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ROUND(Y149*Source!I73,9)</f>
        <v>74.054400000000001</v>
      </c>
      <c r="CY149">
        <f>AA149</f>
        <v>722.33</v>
      </c>
      <c r="CZ149">
        <f>AE149</f>
        <v>104.99</v>
      </c>
      <c r="DA149">
        <f>AI149</f>
        <v>6.88</v>
      </c>
      <c r="DB149">
        <f>ROUND(ROUND(AT149*CZ149,2),6)</f>
        <v>117.59</v>
      </c>
      <c r="DC149">
        <f>ROUND(ROUND(AT149*AG149,2),6)</f>
        <v>0</v>
      </c>
      <c r="DD149" t="s">
        <v>3</v>
      </c>
      <c r="DE149" t="s">
        <v>3</v>
      </c>
      <c r="DF149">
        <f>ROUND(ROUND(AE149*CX149,2)*AI149,2)</f>
        <v>53491.79</v>
      </c>
      <c r="DG149">
        <f t="shared" ref="DG149:DG167" si="104">ROUND(AF149*CX149,2)</f>
        <v>0</v>
      </c>
      <c r="DH149">
        <f t="shared" ref="DH149:DH167" si="105">ROUND(AG149*CX149,2)</f>
        <v>0</v>
      </c>
      <c r="DI149">
        <f t="shared" si="92"/>
        <v>0</v>
      </c>
      <c r="DJ149">
        <f>DF149</f>
        <v>53491.79</v>
      </c>
      <c r="DK149">
        <v>0</v>
      </c>
    </row>
    <row r="150" spans="1:115" x14ac:dyDescent="0.2">
      <c r="A150">
        <f>ROW(Source!A73)</f>
        <v>73</v>
      </c>
      <c r="B150">
        <v>65425120</v>
      </c>
      <c r="C150">
        <v>65427646</v>
      </c>
      <c r="D150">
        <v>30541208</v>
      </c>
      <c r="E150">
        <v>30515945</v>
      </c>
      <c r="F150">
        <v>1</v>
      </c>
      <c r="G150">
        <v>30515945</v>
      </c>
      <c r="H150">
        <v>3</v>
      </c>
      <c r="I150" t="s">
        <v>511</v>
      </c>
      <c r="J150" t="s">
        <v>3</v>
      </c>
      <c r="K150" t="s">
        <v>512</v>
      </c>
      <c r="L150">
        <v>1344</v>
      </c>
      <c r="N150">
        <v>1008</v>
      </c>
      <c r="O150" t="s">
        <v>450</v>
      </c>
      <c r="P150" t="s">
        <v>450</v>
      </c>
      <c r="Q150">
        <v>1</v>
      </c>
      <c r="W150">
        <v>0</v>
      </c>
      <c r="X150">
        <v>-94250534</v>
      </c>
      <c r="Y150">
        <f>AT150</f>
        <v>0.14000000000000001</v>
      </c>
      <c r="AA150">
        <v>1</v>
      </c>
      <c r="AB150">
        <v>0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0.14000000000000001</v>
      </c>
      <c r="AU150" t="s">
        <v>3</v>
      </c>
      <c r="AV150">
        <v>0</v>
      </c>
      <c r="AW150">
        <v>2</v>
      </c>
      <c r="AX150">
        <v>65427651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ROUND(Y150*Source!I73,9)</f>
        <v>9.2568000000000001</v>
      </c>
      <c r="CY150">
        <f>AA150</f>
        <v>1</v>
      </c>
      <c r="CZ150">
        <f>AE150</f>
        <v>1</v>
      </c>
      <c r="DA150">
        <f>AI150</f>
        <v>1</v>
      </c>
      <c r="DB150">
        <f>ROUND(ROUND(AT150*CZ150,2),6)</f>
        <v>0.14000000000000001</v>
      </c>
      <c r="DC150">
        <f>ROUND(ROUND(AT150*AG150,2),6)</f>
        <v>0</v>
      </c>
      <c r="DD150" t="s">
        <v>3</v>
      </c>
      <c r="DE150" t="s">
        <v>3</v>
      </c>
      <c r="DF150">
        <f t="shared" ref="DF150:DF173" si="106">ROUND(AE150*CX150,2)</f>
        <v>9.26</v>
      </c>
      <c r="DG150">
        <f t="shared" si="104"/>
        <v>0</v>
      </c>
      <c r="DH150">
        <f t="shared" si="105"/>
        <v>0</v>
      </c>
      <c r="DI150">
        <f t="shared" si="92"/>
        <v>0</v>
      </c>
      <c r="DJ150">
        <f>DF150</f>
        <v>9.26</v>
      </c>
      <c r="DK150">
        <v>0</v>
      </c>
    </row>
    <row r="151" spans="1:115" x14ac:dyDescent="0.2">
      <c r="A151">
        <f>ROW(Source!A74)</f>
        <v>74</v>
      </c>
      <c r="B151">
        <v>65425122</v>
      </c>
      <c r="C151">
        <v>65428554</v>
      </c>
      <c r="D151">
        <v>30515951</v>
      </c>
      <c r="E151">
        <v>30515945</v>
      </c>
      <c r="F151">
        <v>1</v>
      </c>
      <c r="G151">
        <v>30515945</v>
      </c>
      <c r="H151">
        <v>1</v>
      </c>
      <c r="I151" t="s">
        <v>432</v>
      </c>
      <c r="J151" t="s">
        <v>3</v>
      </c>
      <c r="K151" t="s">
        <v>433</v>
      </c>
      <c r="L151">
        <v>1191</v>
      </c>
      <c r="N151">
        <v>1013</v>
      </c>
      <c r="O151" t="s">
        <v>434</v>
      </c>
      <c r="P151" t="s">
        <v>434</v>
      </c>
      <c r="Q151">
        <v>1</v>
      </c>
      <c r="W151">
        <v>0</v>
      </c>
      <c r="X151">
        <v>476480486</v>
      </c>
      <c r="Y151">
        <f>(AT151*1.15)</f>
        <v>205.85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179</v>
      </c>
      <c r="AU151" t="s">
        <v>60</v>
      </c>
      <c r="AV151">
        <v>1</v>
      </c>
      <c r="AW151">
        <v>2</v>
      </c>
      <c r="AX151">
        <v>65428555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ROUND(Y151*Source!I74,9)</f>
        <v>14.20365</v>
      </c>
      <c r="CY151">
        <f>AD151</f>
        <v>0</v>
      </c>
      <c r="CZ151">
        <f>AH151</f>
        <v>0</v>
      </c>
      <c r="DA151">
        <f>AL151</f>
        <v>1</v>
      </c>
      <c r="DB151">
        <f>ROUND((ROUND(AT151*CZ151,2)*1.15),6)</f>
        <v>0</v>
      </c>
      <c r="DC151">
        <f>ROUND((ROUND(AT151*AG151,2)*1.15),6)</f>
        <v>0</v>
      </c>
      <c r="DD151" t="s">
        <v>3</v>
      </c>
      <c r="DE151" t="s">
        <v>3</v>
      </c>
      <c r="DF151">
        <f t="shared" si="106"/>
        <v>0</v>
      </c>
      <c r="DG151">
        <f t="shared" si="104"/>
        <v>0</v>
      </c>
      <c r="DH151">
        <f t="shared" si="105"/>
        <v>0</v>
      </c>
      <c r="DI151">
        <f t="shared" si="92"/>
        <v>0</v>
      </c>
      <c r="DJ151">
        <f>DI151</f>
        <v>0</v>
      </c>
      <c r="DK151">
        <v>0</v>
      </c>
    </row>
    <row r="152" spans="1:115" x14ac:dyDescent="0.2">
      <c r="A152">
        <f>ROW(Source!A74)</f>
        <v>74</v>
      </c>
      <c r="B152">
        <v>65425122</v>
      </c>
      <c r="C152">
        <v>65428554</v>
      </c>
      <c r="D152">
        <v>30595791</v>
      </c>
      <c r="E152">
        <v>1</v>
      </c>
      <c r="F152">
        <v>1</v>
      </c>
      <c r="G152">
        <v>30515945</v>
      </c>
      <c r="H152">
        <v>2</v>
      </c>
      <c r="I152" t="s">
        <v>469</v>
      </c>
      <c r="J152" t="s">
        <v>470</v>
      </c>
      <c r="K152" t="s">
        <v>471</v>
      </c>
      <c r="L152">
        <v>1368</v>
      </c>
      <c r="N152">
        <v>1011</v>
      </c>
      <c r="O152" t="s">
        <v>438</v>
      </c>
      <c r="P152" t="s">
        <v>438</v>
      </c>
      <c r="Q152">
        <v>1</v>
      </c>
      <c r="W152">
        <v>0</v>
      </c>
      <c r="X152">
        <v>1520077652</v>
      </c>
      <c r="Y152">
        <f t="shared" ref="Y152:Y157" si="107">(AT152*1.25)</f>
        <v>150</v>
      </c>
      <c r="AA152">
        <v>0</v>
      </c>
      <c r="AB152">
        <v>6.15</v>
      </c>
      <c r="AC152">
        <v>0.02</v>
      </c>
      <c r="AD152">
        <v>0</v>
      </c>
      <c r="AE152">
        <v>0</v>
      </c>
      <c r="AF152">
        <v>6.15</v>
      </c>
      <c r="AG152">
        <v>0.02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120</v>
      </c>
      <c r="AU152" t="s">
        <v>59</v>
      </c>
      <c r="AV152">
        <v>0</v>
      </c>
      <c r="AW152">
        <v>2</v>
      </c>
      <c r="AX152">
        <v>65428556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ROUND(Y152*Source!I74,9)</f>
        <v>10.35</v>
      </c>
      <c r="CY152">
        <f t="shared" ref="CY152:CY157" si="108">AB152</f>
        <v>6.15</v>
      </c>
      <c r="CZ152">
        <f t="shared" ref="CZ152:CZ157" si="109">AF152</f>
        <v>6.15</v>
      </c>
      <c r="DA152">
        <f t="shared" ref="DA152:DA157" si="110">AJ152</f>
        <v>1</v>
      </c>
      <c r="DB152">
        <f t="shared" ref="DB152:DB157" si="111">ROUND((ROUND(AT152*CZ152,2)*1.25),6)</f>
        <v>922.5</v>
      </c>
      <c r="DC152">
        <f t="shared" ref="DC152:DC157" si="112">ROUND((ROUND(AT152*AG152,2)*1.25),6)</f>
        <v>3</v>
      </c>
      <c r="DD152" t="s">
        <v>3</v>
      </c>
      <c r="DE152" t="s">
        <v>3</v>
      </c>
      <c r="DF152">
        <f t="shared" si="106"/>
        <v>0</v>
      </c>
      <c r="DG152">
        <f t="shared" si="104"/>
        <v>63.65</v>
      </c>
      <c r="DH152">
        <f t="shared" si="105"/>
        <v>0.21</v>
      </c>
      <c r="DI152">
        <f t="shared" si="92"/>
        <v>0</v>
      </c>
      <c r="DJ152">
        <f t="shared" ref="DJ152:DJ157" si="113">DG152</f>
        <v>63.65</v>
      </c>
      <c r="DK152">
        <v>0</v>
      </c>
    </row>
    <row r="153" spans="1:115" x14ac:dyDescent="0.2">
      <c r="A153">
        <f>ROW(Source!A74)</f>
        <v>74</v>
      </c>
      <c r="B153">
        <v>65425122</v>
      </c>
      <c r="C153">
        <v>65428554</v>
      </c>
      <c r="D153">
        <v>30596074</v>
      </c>
      <c r="E153">
        <v>1</v>
      </c>
      <c r="F153">
        <v>1</v>
      </c>
      <c r="G153">
        <v>30515945</v>
      </c>
      <c r="H153">
        <v>2</v>
      </c>
      <c r="I153" t="s">
        <v>472</v>
      </c>
      <c r="J153" t="s">
        <v>473</v>
      </c>
      <c r="K153" t="s">
        <v>474</v>
      </c>
      <c r="L153">
        <v>1368</v>
      </c>
      <c r="N153">
        <v>1011</v>
      </c>
      <c r="O153" t="s">
        <v>438</v>
      </c>
      <c r="P153" t="s">
        <v>438</v>
      </c>
      <c r="Q153">
        <v>1</v>
      </c>
      <c r="W153">
        <v>0</v>
      </c>
      <c r="X153">
        <v>-2098595084</v>
      </c>
      <c r="Y153">
        <f t="shared" si="107"/>
        <v>1.6875</v>
      </c>
      <c r="AA153">
        <v>0</v>
      </c>
      <c r="AB153">
        <v>76.81</v>
      </c>
      <c r="AC153">
        <v>14.36</v>
      </c>
      <c r="AD153">
        <v>0</v>
      </c>
      <c r="AE153">
        <v>0</v>
      </c>
      <c r="AF153">
        <v>76.81</v>
      </c>
      <c r="AG153">
        <v>14.36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1.35</v>
      </c>
      <c r="AU153" t="s">
        <v>59</v>
      </c>
      <c r="AV153">
        <v>0</v>
      </c>
      <c r="AW153">
        <v>2</v>
      </c>
      <c r="AX153">
        <v>65428557</v>
      </c>
      <c r="AY153">
        <v>1</v>
      </c>
      <c r="AZ153">
        <v>0</v>
      </c>
      <c r="BA153">
        <v>153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ROUND(Y153*Source!I74,9)</f>
        <v>0.1164375</v>
      </c>
      <c r="CY153">
        <f t="shared" si="108"/>
        <v>76.81</v>
      </c>
      <c r="CZ153">
        <f t="shared" si="109"/>
        <v>76.81</v>
      </c>
      <c r="DA153">
        <f t="shared" si="110"/>
        <v>1</v>
      </c>
      <c r="DB153">
        <f t="shared" si="111"/>
        <v>129.61250000000001</v>
      </c>
      <c r="DC153">
        <f t="shared" si="112"/>
        <v>24.237500000000001</v>
      </c>
      <c r="DD153" t="s">
        <v>3</v>
      </c>
      <c r="DE153" t="s">
        <v>3</v>
      </c>
      <c r="DF153">
        <f t="shared" si="106"/>
        <v>0</v>
      </c>
      <c r="DG153">
        <f t="shared" si="104"/>
        <v>8.94</v>
      </c>
      <c r="DH153">
        <f t="shared" si="105"/>
        <v>1.67</v>
      </c>
      <c r="DI153">
        <f t="shared" si="92"/>
        <v>0</v>
      </c>
      <c r="DJ153">
        <f t="shared" si="113"/>
        <v>8.94</v>
      </c>
      <c r="DK153">
        <v>0</v>
      </c>
    </row>
    <row r="154" spans="1:115" x14ac:dyDescent="0.2">
      <c r="A154">
        <f>ROW(Source!A74)</f>
        <v>74</v>
      </c>
      <c r="B154">
        <v>65425122</v>
      </c>
      <c r="C154">
        <v>65428554</v>
      </c>
      <c r="D154">
        <v>38720111</v>
      </c>
      <c r="E154">
        <v>1</v>
      </c>
      <c r="F154">
        <v>1</v>
      </c>
      <c r="G154">
        <v>30515945</v>
      </c>
      <c r="H154">
        <v>2</v>
      </c>
      <c r="I154" t="s">
        <v>475</v>
      </c>
      <c r="J154" t="s">
        <v>476</v>
      </c>
      <c r="K154" t="s">
        <v>477</v>
      </c>
      <c r="L154">
        <v>1368</v>
      </c>
      <c r="N154">
        <v>1011</v>
      </c>
      <c r="O154" t="s">
        <v>438</v>
      </c>
      <c r="P154" t="s">
        <v>438</v>
      </c>
      <c r="Q154">
        <v>1</v>
      </c>
      <c r="W154">
        <v>0</v>
      </c>
      <c r="X154">
        <v>-2048169919</v>
      </c>
      <c r="Y154">
        <f t="shared" si="107"/>
        <v>0.125</v>
      </c>
      <c r="AA154">
        <v>0</v>
      </c>
      <c r="AB154">
        <v>0.45</v>
      </c>
      <c r="AC154">
        <v>0</v>
      </c>
      <c r="AD154">
        <v>0</v>
      </c>
      <c r="AE154">
        <v>0</v>
      </c>
      <c r="AF154">
        <v>0.45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0.1</v>
      </c>
      <c r="AU154" t="s">
        <v>59</v>
      </c>
      <c r="AV154">
        <v>0</v>
      </c>
      <c r="AW154">
        <v>2</v>
      </c>
      <c r="AX154">
        <v>65428559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ROUND(Y154*Source!I74,9)</f>
        <v>8.6250000000000007E-3</v>
      </c>
      <c r="CY154">
        <f t="shared" si="108"/>
        <v>0.45</v>
      </c>
      <c r="CZ154">
        <f t="shared" si="109"/>
        <v>0.45</v>
      </c>
      <c r="DA154">
        <f t="shared" si="110"/>
        <v>1</v>
      </c>
      <c r="DB154">
        <f t="shared" si="111"/>
        <v>6.25E-2</v>
      </c>
      <c r="DC154">
        <f t="shared" si="112"/>
        <v>0</v>
      </c>
      <c r="DD154" t="s">
        <v>3</v>
      </c>
      <c r="DE154" t="s">
        <v>3</v>
      </c>
      <c r="DF154">
        <f t="shared" si="106"/>
        <v>0</v>
      </c>
      <c r="DG154">
        <f t="shared" si="104"/>
        <v>0</v>
      </c>
      <c r="DH154">
        <f t="shared" si="105"/>
        <v>0</v>
      </c>
      <c r="DI154">
        <f t="shared" si="92"/>
        <v>0</v>
      </c>
      <c r="DJ154">
        <f t="shared" si="113"/>
        <v>0</v>
      </c>
      <c r="DK154">
        <v>0</v>
      </c>
    </row>
    <row r="155" spans="1:115" x14ac:dyDescent="0.2">
      <c r="A155">
        <f>ROW(Source!A74)</f>
        <v>74</v>
      </c>
      <c r="B155">
        <v>65425122</v>
      </c>
      <c r="C155">
        <v>65428554</v>
      </c>
      <c r="D155">
        <v>30595321</v>
      </c>
      <c r="E155">
        <v>1</v>
      </c>
      <c r="F155">
        <v>1</v>
      </c>
      <c r="G155">
        <v>30515945</v>
      </c>
      <c r="H155">
        <v>2</v>
      </c>
      <c r="I155" t="s">
        <v>478</v>
      </c>
      <c r="J155" t="s">
        <v>479</v>
      </c>
      <c r="K155" t="s">
        <v>480</v>
      </c>
      <c r="L155">
        <v>1368</v>
      </c>
      <c r="N155">
        <v>1011</v>
      </c>
      <c r="O155" t="s">
        <v>438</v>
      </c>
      <c r="P155" t="s">
        <v>438</v>
      </c>
      <c r="Q155">
        <v>1</v>
      </c>
      <c r="W155">
        <v>0</v>
      </c>
      <c r="X155">
        <v>-1472098154</v>
      </c>
      <c r="Y155">
        <f t="shared" si="107"/>
        <v>1.125</v>
      </c>
      <c r="AA155">
        <v>0</v>
      </c>
      <c r="AB155">
        <v>190.93</v>
      </c>
      <c r="AC155">
        <v>18.149999999999999</v>
      </c>
      <c r="AD155">
        <v>0</v>
      </c>
      <c r="AE155">
        <v>0</v>
      </c>
      <c r="AF155">
        <v>190.93</v>
      </c>
      <c r="AG155">
        <v>18.149999999999999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0.9</v>
      </c>
      <c r="AU155" t="s">
        <v>59</v>
      </c>
      <c r="AV155">
        <v>0</v>
      </c>
      <c r="AW155">
        <v>2</v>
      </c>
      <c r="AX155">
        <v>65428558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ROUND(Y155*Source!I74,9)</f>
        <v>7.7625E-2</v>
      </c>
      <c r="CY155">
        <f t="shared" si="108"/>
        <v>190.93</v>
      </c>
      <c r="CZ155">
        <f t="shared" si="109"/>
        <v>190.93</v>
      </c>
      <c r="DA155">
        <f t="shared" si="110"/>
        <v>1</v>
      </c>
      <c r="DB155">
        <f t="shared" si="111"/>
        <v>214.8</v>
      </c>
      <c r="DC155">
        <f t="shared" si="112"/>
        <v>20.425000000000001</v>
      </c>
      <c r="DD155" t="s">
        <v>3</v>
      </c>
      <c r="DE155" t="s">
        <v>3</v>
      </c>
      <c r="DF155">
        <f t="shared" si="106"/>
        <v>0</v>
      </c>
      <c r="DG155">
        <f t="shared" si="104"/>
        <v>14.82</v>
      </c>
      <c r="DH155">
        <f t="shared" si="105"/>
        <v>1.41</v>
      </c>
      <c r="DI155">
        <f t="shared" si="92"/>
        <v>0</v>
      </c>
      <c r="DJ155">
        <f t="shared" si="113"/>
        <v>14.82</v>
      </c>
      <c r="DK155">
        <v>0</v>
      </c>
    </row>
    <row r="156" spans="1:115" x14ac:dyDescent="0.2">
      <c r="A156">
        <f>ROW(Source!A74)</f>
        <v>74</v>
      </c>
      <c r="B156">
        <v>65425122</v>
      </c>
      <c r="C156">
        <v>65428554</v>
      </c>
      <c r="D156">
        <v>58672843</v>
      </c>
      <c r="E156">
        <v>1</v>
      </c>
      <c r="F156">
        <v>1</v>
      </c>
      <c r="G156">
        <v>30515945</v>
      </c>
      <c r="H156">
        <v>2</v>
      </c>
      <c r="I156" t="s">
        <v>481</v>
      </c>
      <c r="J156" t="s">
        <v>482</v>
      </c>
      <c r="K156" t="s">
        <v>483</v>
      </c>
      <c r="L156">
        <v>1368</v>
      </c>
      <c r="N156">
        <v>1011</v>
      </c>
      <c r="O156" t="s">
        <v>438</v>
      </c>
      <c r="P156" t="s">
        <v>438</v>
      </c>
      <c r="Q156">
        <v>1</v>
      </c>
      <c r="W156">
        <v>0</v>
      </c>
      <c r="X156">
        <v>1393056809</v>
      </c>
      <c r="Y156">
        <f t="shared" si="107"/>
        <v>0.3125</v>
      </c>
      <c r="AA156">
        <v>0</v>
      </c>
      <c r="AB156">
        <v>165.53</v>
      </c>
      <c r="AC156">
        <v>15.11</v>
      </c>
      <c r="AD156">
        <v>0</v>
      </c>
      <c r="AE156">
        <v>0</v>
      </c>
      <c r="AF156">
        <v>165.53</v>
      </c>
      <c r="AG156">
        <v>15.11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0.25</v>
      </c>
      <c r="AU156" t="s">
        <v>59</v>
      </c>
      <c r="AV156">
        <v>0</v>
      </c>
      <c r="AW156">
        <v>2</v>
      </c>
      <c r="AX156">
        <v>65428560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ROUND(Y156*Source!I74,9)</f>
        <v>2.1562499999999998E-2</v>
      </c>
      <c r="CY156">
        <f t="shared" si="108"/>
        <v>165.53</v>
      </c>
      <c r="CZ156">
        <f t="shared" si="109"/>
        <v>165.53</v>
      </c>
      <c r="DA156">
        <f t="shared" si="110"/>
        <v>1</v>
      </c>
      <c r="DB156">
        <f t="shared" si="111"/>
        <v>51.725000000000001</v>
      </c>
      <c r="DC156">
        <f t="shared" si="112"/>
        <v>4.7249999999999996</v>
      </c>
      <c r="DD156" t="s">
        <v>3</v>
      </c>
      <c r="DE156" t="s">
        <v>3</v>
      </c>
      <c r="DF156">
        <f t="shared" si="106"/>
        <v>0</v>
      </c>
      <c r="DG156">
        <f t="shared" si="104"/>
        <v>3.57</v>
      </c>
      <c r="DH156">
        <f t="shared" si="105"/>
        <v>0.33</v>
      </c>
      <c r="DI156">
        <f t="shared" si="92"/>
        <v>0</v>
      </c>
      <c r="DJ156">
        <f t="shared" si="113"/>
        <v>3.57</v>
      </c>
      <c r="DK156">
        <v>0</v>
      </c>
    </row>
    <row r="157" spans="1:115" x14ac:dyDescent="0.2">
      <c r="A157">
        <f>ROW(Source!A74)</f>
        <v>74</v>
      </c>
      <c r="B157">
        <v>65425122</v>
      </c>
      <c r="C157">
        <v>65428554</v>
      </c>
      <c r="D157">
        <v>30595605</v>
      </c>
      <c r="E157">
        <v>1</v>
      </c>
      <c r="F157">
        <v>1</v>
      </c>
      <c r="G157">
        <v>30515945</v>
      </c>
      <c r="H157">
        <v>2</v>
      </c>
      <c r="I157" t="s">
        <v>484</v>
      </c>
      <c r="J157" t="s">
        <v>485</v>
      </c>
      <c r="K157" t="s">
        <v>486</v>
      </c>
      <c r="L157">
        <v>1368</v>
      </c>
      <c r="N157">
        <v>1011</v>
      </c>
      <c r="O157" t="s">
        <v>438</v>
      </c>
      <c r="P157" t="s">
        <v>438</v>
      </c>
      <c r="Q157">
        <v>1</v>
      </c>
      <c r="W157">
        <v>0</v>
      </c>
      <c r="X157">
        <v>530461835</v>
      </c>
      <c r="Y157">
        <f t="shared" si="107"/>
        <v>11.25</v>
      </c>
      <c r="AA157">
        <v>0</v>
      </c>
      <c r="AB157">
        <v>0.46</v>
      </c>
      <c r="AC157">
        <v>0</v>
      </c>
      <c r="AD157">
        <v>0</v>
      </c>
      <c r="AE157">
        <v>0</v>
      </c>
      <c r="AF157">
        <v>0.46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9</v>
      </c>
      <c r="AU157" t="s">
        <v>59</v>
      </c>
      <c r="AV157">
        <v>0</v>
      </c>
      <c r="AW157">
        <v>2</v>
      </c>
      <c r="AX157">
        <v>65428561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ROUND(Y157*Source!I74,9)</f>
        <v>0.77625</v>
      </c>
      <c r="CY157">
        <f t="shared" si="108"/>
        <v>0.46</v>
      </c>
      <c r="CZ157">
        <f t="shared" si="109"/>
        <v>0.46</v>
      </c>
      <c r="DA157">
        <f t="shared" si="110"/>
        <v>1</v>
      </c>
      <c r="DB157">
        <f t="shared" si="111"/>
        <v>5.1749999999999998</v>
      </c>
      <c r="DC157">
        <f t="shared" si="112"/>
        <v>0</v>
      </c>
      <c r="DD157" t="s">
        <v>3</v>
      </c>
      <c r="DE157" t="s">
        <v>3</v>
      </c>
      <c r="DF157">
        <f t="shared" si="106"/>
        <v>0</v>
      </c>
      <c r="DG157">
        <f t="shared" si="104"/>
        <v>0.36</v>
      </c>
      <c r="DH157">
        <f t="shared" si="105"/>
        <v>0</v>
      </c>
      <c r="DI157">
        <f t="shared" si="92"/>
        <v>0</v>
      </c>
      <c r="DJ157">
        <f t="shared" si="113"/>
        <v>0.36</v>
      </c>
      <c r="DK157">
        <v>0</v>
      </c>
    </row>
    <row r="158" spans="1:115" x14ac:dyDescent="0.2">
      <c r="A158">
        <f>ROW(Source!A74)</f>
        <v>74</v>
      </c>
      <c r="B158">
        <v>65425122</v>
      </c>
      <c r="C158">
        <v>65428554</v>
      </c>
      <c r="D158">
        <v>30571181</v>
      </c>
      <c r="E158">
        <v>1</v>
      </c>
      <c r="F158">
        <v>1</v>
      </c>
      <c r="G158">
        <v>30515945</v>
      </c>
      <c r="H158">
        <v>3</v>
      </c>
      <c r="I158" t="s">
        <v>249</v>
      </c>
      <c r="J158" t="s">
        <v>251</v>
      </c>
      <c r="K158" t="s">
        <v>250</v>
      </c>
      <c r="L158">
        <v>1339</v>
      </c>
      <c r="N158">
        <v>1007</v>
      </c>
      <c r="O158" t="s">
        <v>106</v>
      </c>
      <c r="P158" t="s">
        <v>106</v>
      </c>
      <c r="Q158">
        <v>1</v>
      </c>
      <c r="W158">
        <v>0</v>
      </c>
      <c r="X158">
        <v>-862991314</v>
      </c>
      <c r="Y158">
        <f t="shared" ref="Y158:Y166" si="114">AT158</f>
        <v>0.73</v>
      </c>
      <c r="AA158">
        <v>7.07</v>
      </c>
      <c r="AB158">
        <v>0</v>
      </c>
      <c r="AC158">
        <v>0</v>
      </c>
      <c r="AD158">
        <v>0</v>
      </c>
      <c r="AE158">
        <v>7.07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0.73</v>
      </c>
      <c r="AU158" t="s">
        <v>3</v>
      </c>
      <c r="AV158">
        <v>0</v>
      </c>
      <c r="AW158">
        <v>2</v>
      </c>
      <c r="AX158">
        <v>65428563</v>
      </c>
      <c r="AY158">
        <v>1</v>
      </c>
      <c r="AZ158">
        <v>0</v>
      </c>
      <c r="BA158">
        <v>159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ROUND(Y158*Source!I74,9)</f>
        <v>5.0369999999999998E-2</v>
      </c>
      <c r="CY158">
        <f t="shared" ref="CY158:CY166" si="115">AA158</f>
        <v>7.07</v>
      </c>
      <c r="CZ158">
        <f t="shared" ref="CZ158:CZ166" si="116">AE158</f>
        <v>7.07</v>
      </c>
      <c r="DA158">
        <f t="shared" ref="DA158:DA166" si="117">AI158</f>
        <v>1</v>
      </c>
      <c r="DB158">
        <f t="shared" ref="DB158:DB166" si="118">ROUND(ROUND(AT158*CZ158,2),6)</f>
        <v>5.16</v>
      </c>
      <c r="DC158">
        <f t="shared" ref="DC158:DC166" si="119">ROUND(ROUND(AT158*AG158,2),6)</f>
        <v>0</v>
      </c>
      <c r="DD158" t="s">
        <v>3</v>
      </c>
      <c r="DE158" t="s">
        <v>3</v>
      </c>
      <c r="DF158">
        <f t="shared" si="106"/>
        <v>0.36</v>
      </c>
      <c r="DG158">
        <f t="shared" si="104"/>
        <v>0</v>
      </c>
      <c r="DH158">
        <f t="shared" si="105"/>
        <v>0</v>
      </c>
      <c r="DI158">
        <f t="shared" si="92"/>
        <v>0</v>
      </c>
      <c r="DJ158">
        <f t="shared" ref="DJ158:DJ166" si="120">DF158</f>
        <v>0.36</v>
      </c>
      <c r="DK158">
        <v>0</v>
      </c>
    </row>
    <row r="159" spans="1:115" x14ac:dyDescent="0.2">
      <c r="A159">
        <f>ROW(Source!A74)</f>
        <v>74</v>
      </c>
      <c r="B159">
        <v>65425122</v>
      </c>
      <c r="C159">
        <v>65428554</v>
      </c>
      <c r="D159">
        <v>30571194</v>
      </c>
      <c r="E159">
        <v>1</v>
      </c>
      <c r="F159">
        <v>1</v>
      </c>
      <c r="G159">
        <v>30515945</v>
      </c>
      <c r="H159">
        <v>3</v>
      </c>
      <c r="I159" t="s">
        <v>487</v>
      </c>
      <c r="J159" t="s">
        <v>488</v>
      </c>
      <c r="K159" t="s">
        <v>489</v>
      </c>
      <c r="L159">
        <v>1348</v>
      </c>
      <c r="N159">
        <v>1009</v>
      </c>
      <c r="O159" t="s">
        <v>32</v>
      </c>
      <c r="P159" t="s">
        <v>32</v>
      </c>
      <c r="Q159">
        <v>1000</v>
      </c>
      <c r="W159">
        <v>0</v>
      </c>
      <c r="X159">
        <v>563176784</v>
      </c>
      <c r="Y159">
        <f t="shared" si="114"/>
        <v>2E-3</v>
      </c>
      <c r="AA159">
        <v>6521.42</v>
      </c>
      <c r="AB159">
        <v>0</v>
      </c>
      <c r="AC159">
        <v>0</v>
      </c>
      <c r="AD159">
        <v>0</v>
      </c>
      <c r="AE159">
        <v>6521.42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2E-3</v>
      </c>
      <c r="AU159" t="s">
        <v>3</v>
      </c>
      <c r="AV159">
        <v>0</v>
      </c>
      <c r="AW159">
        <v>2</v>
      </c>
      <c r="AX159">
        <v>65428564</v>
      </c>
      <c r="AY159">
        <v>1</v>
      </c>
      <c r="AZ159">
        <v>0</v>
      </c>
      <c r="BA159">
        <v>160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ROUND(Y159*Source!I74,9)</f>
        <v>1.3799999999999999E-4</v>
      </c>
      <c r="CY159">
        <f t="shared" si="115"/>
        <v>6521.42</v>
      </c>
      <c r="CZ159">
        <f t="shared" si="116"/>
        <v>6521.42</v>
      </c>
      <c r="DA159">
        <f t="shared" si="117"/>
        <v>1</v>
      </c>
      <c r="DB159">
        <f t="shared" si="118"/>
        <v>13.04</v>
      </c>
      <c r="DC159">
        <f t="shared" si="119"/>
        <v>0</v>
      </c>
      <c r="DD159" t="s">
        <v>3</v>
      </c>
      <c r="DE159" t="s">
        <v>3</v>
      </c>
      <c r="DF159">
        <f t="shared" si="106"/>
        <v>0.9</v>
      </c>
      <c r="DG159">
        <f t="shared" si="104"/>
        <v>0</v>
      </c>
      <c r="DH159">
        <f t="shared" si="105"/>
        <v>0</v>
      </c>
      <c r="DI159">
        <f t="shared" si="92"/>
        <v>0</v>
      </c>
      <c r="DJ159">
        <f t="shared" si="120"/>
        <v>0.9</v>
      </c>
      <c r="DK159">
        <v>0</v>
      </c>
    </row>
    <row r="160" spans="1:115" x14ac:dyDescent="0.2">
      <c r="A160">
        <f>ROW(Source!A74)</f>
        <v>74</v>
      </c>
      <c r="B160">
        <v>65425122</v>
      </c>
      <c r="C160">
        <v>65428554</v>
      </c>
      <c r="D160">
        <v>30572493</v>
      </c>
      <c r="E160">
        <v>1</v>
      </c>
      <c r="F160">
        <v>1</v>
      </c>
      <c r="G160">
        <v>30515945</v>
      </c>
      <c r="H160">
        <v>3</v>
      </c>
      <c r="I160" t="s">
        <v>490</v>
      </c>
      <c r="J160" t="s">
        <v>491</v>
      </c>
      <c r="K160" t="s">
        <v>492</v>
      </c>
      <c r="L160">
        <v>1348</v>
      </c>
      <c r="N160">
        <v>1009</v>
      </c>
      <c r="O160" t="s">
        <v>32</v>
      </c>
      <c r="P160" t="s">
        <v>32</v>
      </c>
      <c r="Q160">
        <v>1000</v>
      </c>
      <c r="W160">
        <v>0</v>
      </c>
      <c r="X160">
        <v>1212148528</v>
      </c>
      <c r="Y160">
        <f t="shared" si="114"/>
        <v>0.16</v>
      </c>
      <c r="AA160">
        <v>7191.81</v>
      </c>
      <c r="AB160">
        <v>0</v>
      </c>
      <c r="AC160">
        <v>0</v>
      </c>
      <c r="AD160">
        <v>0</v>
      </c>
      <c r="AE160">
        <v>7191.81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0.16</v>
      </c>
      <c r="AU160" t="s">
        <v>3</v>
      </c>
      <c r="AV160">
        <v>0</v>
      </c>
      <c r="AW160">
        <v>2</v>
      </c>
      <c r="AX160">
        <v>65428565</v>
      </c>
      <c r="AY160">
        <v>1</v>
      </c>
      <c r="AZ160">
        <v>0</v>
      </c>
      <c r="BA160">
        <v>161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ROUND(Y160*Source!I74,9)</f>
        <v>1.1039999999999999E-2</v>
      </c>
      <c r="CY160">
        <f t="shared" si="115"/>
        <v>7191.81</v>
      </c>
      <c r="CZ160">
        <f t="shared" si="116"/>
        <v>7191.81</v>
      </c>
      <c r="DA160">
        <f t="shared" si="117"/>
        <v>1</v>
      </c>
      <c r="DB160">
        <f t="shared" si="118"/>
        <v>1150.69</v>
      </c>
      <c r="DC160">
        <f t="shared" si="119"/>
        <v>0</v>
      </c>
      <c r="DD160" t="s">
        <v>3</v>
      </c>
      <c r="DE160" t="s">
        <v>3</v>
      </c>
      <c r="DF160">
        <f t="shared" si="106"/>
        <v>79.400000000000006</v>
      </c>
      <c r="DG160">
        <f t="shared" si="104"/>
        <v>0</v>
      </c>
      <c r="DH160">
        <f t="shared" si="105"/>
        <v>0</v>
      </c>
      <c r="DI160">
        <f t="shared" si="92"/>
        <v>0</v>
      </c>
      <c r="DJ160">
        <f t="shared" si="120"/>
        <v>79.400000000000006</v>
      </c>
      <c r="DK160">
        <v>0</v>
      </c>
    </row>
    <row r="161" spans="1:115" x14ac:dyDescent="0.2">
      <c r="A161">
        <f>ROW(Source!A74)</f>
        <v>74</v>
      </c>
      <c r="B161">
        <v>65425122</v>
      </c>
      <c r="C161">
        <v>65428554</v>
      </c>
      <c r="D161">
        <v>30571285</v>
      </c>
      <c r="E161">
        <v>1</v>
      </c>
      <c r="F161">
        <v>1</v>
      </c>
      <c r="G161">
        <v>30515945</v>
      </c>
      <c r="H161">
        <v>3</v>
      </c>
      <c r="I161" t="s">
        <v>199</v>
      </c>
      <c r="J161" t="s">
        <v>201</v>
      </c>
      <c r="K161" t="s">
        <v>200</v>
      </c>
      <c r="L161">
        <v>1339</v>
      </c>
      <c r="N161">
        <v>1007</v>
      </c>
      <c r="O161" t="s">
        <v>106</v>
      </c>
      <c r="P161" t="s">
        <v>106</v>
      </c>
      <c r="Q161">
        <v>1</v>
      </c>
      <c r="W161">
        <v>0</v>
      </c>
      <c r="X161">
        <v>2117402955</v>
      </c>
      <c r="Y161">
        <f t="shared" si="114"/>
        <v>0.04</v>
      </c>
      <c r="AA161">
        <v>1828.56</v>
      </c>
      <c r="AB161">
        <v>0</v>
      </c>
      <c r="AC161">
        <v>0</v>
      </c>
      <c r="AD161">
        <v>0</v>
      </c>
      <c r="AE161">
        <v>1828.56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0.04</v>
      </c>
      <c r="AU161" t="s">
        <v>3</v>
      </c>
      <c r="AV161">
        <v>0</v>
      </c>
      <c r="AW161">
        <v>2</v>
      </c>
      <c r="AX161">
        <v>65428566</v>
      </c>
      <c r="AY161">
        <v>1</v>
      </c>
      <c r="AZ161">
        <v>0</v>
      </c>
      <c r="BA161">
        <v>162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ROUND(Y161*Source!I74,9)</f>
        <v>2.7599999999999999E-3</v>
      </c>
      <c r="CY161">
        <f t="shared" si="115"/>
        <v>1828.56</v>
      </c>
      <c r="CZ161">
        <f t="shared" si="116"/>
        <v>1828.56</v>
      </c>
      <c r="DA161">
        <f t="shared" si="117"/>
        <v>1</v>
      </c>
      <c r="DB161">
        <f t="shared" si="118"/>
        <v>73.14</v>
      </c>
      <c r="DC161">
        <f t="shared" si="119"/>
        <v>0</v>
      </c>
      <c r="DD161" t="s">
        <v>3</v>
      </c>
      <c r="DE161" t="s">
        <v>3</v>
      </c>
      <c r="DF161">
        <f t="shared" si="106"/>
        <v>5.05</v>
      </c>
      <c r="DG161">
        <f t="shared" si="104"/>
        <v>0</v>
      </c>
      <c r="DH161">
        <f t="shared" si="105"/>
        <v>0</v>
      </c>
      <c r="DI161">
        <f t="shared" si="92"/>
        <v>0</v>
      </c>
      <c r="DJ161">
        <f t="shared" si="120"/>
        <v>5.05</v>
      </c>
      <c r="DK161">
        <v>0</v>
      </c>
    </row>
    <row r="162" spans="1:115" x14ac:dyDescent="0.2">
      <c r="A162">
        <f>ROW(Source!A74)</f>
        <v>74</v>
      </c>
      <c r="B162">
        <v>65425122</v>
      </c>
      <c r="C162">
        <v>65428554</v>
      </c>
      <c r="D162">
        <v>30571312</v>
      </c>
      <c r="E162">
        <v>1</v>
      </c>
      <c r="F162">
        <v>1</v>
      </c>
      <c r="G162">
        <v>30515945</v>
      </c>
      <c r="H162">
        <v>3</v>
      </c>
      <c r="I162" t="s">
        <v>496</v>
      </c>
      <c r="J162" t="s">
        <v>497</v>
      </c>
      <c r="K162" t="s">
        <v>498</v>
      </c>
      <c r="L162">
        <v>1348</v>
      </c>
      <c r="N162">
        <v>1009</v>
      </c>
      <c r="O162" t="s">
        <v>32</v>
      </c>
      <c r="P162" t="s">
        <v>32</v>
      </c>
      <c r="Q162">
        <v>1000</v>
      </c>
      <c r="W162">
        <v>0</v>
      </c>
      <c r="X162">
        <v>-1753839253</v>
      </c>
      <c r="Y162">
        <f t="shared" si="114"/>
        <v>0.01</v>
      </c>
      <c r="AA162">
        <v>1260.72</v>
      </c>
      <c r="AB162">
        <v>0</v>
      </c>
      <c r="AC162">
        <v>0</v>
      </c>
      <c r="AD162">
        <v>0</v>
      </c>
      <c r="AE162">
        <v>1260.72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0.01</v>
      </c>
      <c r="AU162" t="s">
        <v>3</v>
      </c>
      <c r="AV162">
        <v>0</v>
      </c>
      <c r="AW162">
        <v>2</v>
      </c>
      <c r="AX162">
        <v>65428567</v>
      </c>
      <c r="AY162">
        <v>1</v>
      </c>
      <c r="AZ162">
        <v>0</v>
      </c>
      <c r="BA162">
        <v>163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ROUND(Y162*Source!I74,9)</f>
        <v>6.8999999999999997E-4</v>
      </c>
      <c r="CY162">
        <f t="shared" si="115"/>
        <v>1260.72</v>
      </c>
      <c r="CZ162">
        <f t="shared" si="116"/>
        <v>1260.72</v>
      </c>
      <c r="DA162">
        <f t="shared" si="117"/>
        <v>1</v>
      </c>
      <c r="DB162">
        <f t="shared" si="118"/>
        <v>12.61</v>
      </c>
      <c r="DC162">
        <f t="shared" si="119"/>
        <v>0</v>
      </c>
      <c r="DD162" t="s">
        <v>3</v>
      </c>
      <c r="DE162" t="s">
        <v>3</v>
      </c>
      <c r="DF162">
        <f t="shared" si="106"/>
        <v>0.87</v>
      </c>
      <c r="DG162">
        <f t="shared" si="104"/>
        <v>0</v>
      </c>
      <c r="DH162">
        <f t="shared" si="105"/>
        <v>0</v>
      </c>
      <c r="DI162">
        <f t="shared" si="92"/>
        <v>0</v>
      </c>
      <c r="DJ162">
        <f t="shared" si="120"/>
        <v>0.87</v>
      </c>
      <c r="DK162">
        <v>0</v>
      </c>
    </row>
    <row r="163" spans="1:115" x14ac:dyDescent="0.2">
      <c r="A163">
        <f>ROW(Source!A74)</f>
        <v>74</v>
      </c>
      <c r="B163">
        <v>65425122</v>
      </c>
      <c r="C163">
        <v>65428554</v>
      </c>
      <c r="D163">
        <v>30571664</v>
      </c>
      <c r="E163">
        <v>1</v>
      </c>
      <c r="F163">
        <v>1</v>
      </c>
      <c r="G163">
        <v>30515945</v>
      </c>
      <c r="H163">
        <v>3</v>
      </c>
      <c r="I163" t="s">
        <v>502</v>
      </c>
      <c r="J163" t="s">
        <v>503</v>
      </c>
      <c r="K163" t="s">
        <v>504</v>
      </c>
      <c r="L163">
        <v>1327</v>
      </c>
      <c r="N163">
        <v>1005</v>
      </c>
      <c r="O163" t="s">
        <v>210</v>
      </c>
      <c r="P163" t="s">
        <v>210</v>
      </c>
      <c r="Q163">
        <v>1</v>
      </c>
      <c r="W163">
        <v>0</v>
      </c>
      <c r="X163">
        <v>-1476054991</v>
      </c>
      <c r="Y163">
        <f t="shared" si="114"/>
        <v>30</v>
      </c>
      <c r="AA163">
        <v>7.39</v>
      </c>
      <c r="AB163">
        <v>0</v>
      </c>
      <c r="AC163">
        <v>0</v>
      </c>
      <c r="AD163">
        <v>0</v>
      </c>
      <c r="AE163">
        <v>7.39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30</v>
      </c>
      <c r="AU163" t="s">
        <v>3</v>
      </c>
      <c r="AV163">
        <v>0</v>
      </c>
      <c r="AW163">
        <v>2</v>
      </c>
      <c r="AX163">
        <v>65428568</v>
      </c>
      <c r="AY163">
        <v>1</v>
      </c>
      <c r="AZ163">
        <v>0</v>
      </c>
      <c r="BA163">
        <v>164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ROUND(Y163*Source!I74,9)</f>
        <v>2.0699999999999998</v>
      </c>
      <c r="CY163">
        <f t="shared" si="115"/>
        <v>7.39</v>
      </c>
      <c r="CZ163">
        <f t="shared" si="116"/>
        <v>7.39</v>
      </c>
      <c r="DA163">
        <f t="shared" si="117"/>
        <v>1</v>
      </c>
      <c r="DB163">
        <f t="shared" si="118"/>
        <v>221.7</v>
      </c>
      <c r="DC163">
        <f t="shared" si="119"/>
        <v>0</v>
      </c>
      <c r="DD163" t="s">
        <v>3</v>
      </c>
      <c r="DE163" t="s">
        <v>3</v>
      </c>
      <c r="DF163">
        <f t="shared" si="106"/>
        <v>15.3</v>
      </c>
      <c r="DG163">
        <f t="shared" si="104"/>
        <v>0</v>
      </c>
      <c r="DH163">
        <f t="shared" si="105"/>
        <v>0</v>
      </c>
      <c r="DI163">
        <f t="shared" si="92"/>
        <v>0</v>
      </c>
      <c r="DJ163">
        <f t="shared" si="120"/>
        <v>15.3</v>
      </c>
      <c r="DK163">
        <v>0</v>
      </c>
    </row>
    <row r="164" spans="1:115" x14ac:dyDescent="0.2">
      <c r="A164">
        <f>ROW(Source!A74)</f>
        <v>74</v>
      </c>
      <c r="B164">
        <v>65425122</v>
      </c>
      <c r="C164">
        <v>65428554</v>
      </c>
      <c r="D164">
        <v>30589623</v>
      </c>
      <c r="E164">
        <v>1</v>
      </c>
      <c r="F164">
        <v>1</v>
      </c>
      <c r="G164">
        <v>30515945</v>
      </c>
      <c r="H164">
        <v>3</v>
      </c>
      <c r="I164" t="s">
        <v>122</v>
      </c>
      <c r="J164" t="s">
        <v>124</v>
      </c>
      <c r="K164" t="s">
        <v>123</v>
      </c>
      <c r="L164">
        <v>1339</v>
      </c>
      <c r="N164">
        <v>1007</v>
      </c>
      <c r="O164" t="s">
        <v>106</v>
      </c>
      <c r="P164" t="s">
        <v>106</v>
      </c>
      <c r="Q164">
        <v>1</v>
      </c>
      <c r="W164">
        <v>0</v>
      </c>
      <c r="X164">
        <v>635219148</v>
      </c>
      <c r="Y164">
        <f t="shared" si="114"/>
        <v>101.5</v>
      </c>
      <c r="AA164">
        <v>736.36</v>
      </c>
      <c r="AB164">
        <v>0</v>
      </c>
      <c r="AC164">
        <v>0</v>
      </c>
      <c r="AD164">
        <v>0</v>
      </c>
      <c r="AE164">
        <v>736.36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0</v>
      </c>
      <c r="AP164">
        <v>0</v>
      </c>
      <c r="AQ164">
        <v>0</v>
      </c>
      <c r="AR164">
        <v>0</v>
      </c>
      <c r="AS164" t="s">
        <v>3</v>
      </c>
      <c r="AT164">
        <v>101.5</v>
      </c>
      <c r="AU164" t="s">
        <v>3</v>
      </c>
      <c r="AV164">
        <v>0</v>
      </c>
      <c r="AW164">
        <v>1</v>
      </c>
      <c r="AX164">
        <v>-1</v>
      </c>
      <c r="AY164">
        <v>0</v>
      </c>
      <c r="AZ164">
        <v>0</v>
      </c>
      <c r="BA164" t="s">
        <v>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ROUND(Y164*Source!I74,9)</f>
        <v>7.0034999999999998</v>
      </c>
      <c r="CY164">
        <f t="shared" si="115"/>
        <v>736.36</v>
      </c>
      <c r="CZ164">
        <f t="shared" si="116"/>
        <v>736.36</v>
      </c>
      <c r="DA164">
        <f t="shared" si="117"/>
        <v>1</v>
      </c>
      <c r="DB164">
        <f t="shared" si="118"/>
        <v>74740.539999999994</v>
      </c>
      <c r="DC164">
        <f t="shared" si="119"/>
        <v>0</v>
      </c>
      <c r="DD164" t="s">
        <v>3</v>
      </c>
      <c r="DE164" t="s">
        <v>3</v>
      </c>
      <c r="DF164">
        <f t="shared" si="106"/>
        <v>5157.1000000000004</v>
      </c>
      <c r="DG164">
        <f t="shared" si="104"/>
        <v>0</v>
      </c>
      <c r="DH164">
        <f t="shared" si="105"/>
        <v>0</v>
      </c>
      <c r="DI164">
        <f t="shared" si="92"/>
        <v>0</v>
      </c>
      <c r="DJ164">
        <f t="shared" si="120"/>
        <v>5157.1000000000004</v>
      </c>
      <c r="DK164">
        <v>0</v>
      </c>
    </row>
    <row r="165" spans="1:115" x14ac:dyDescent="0.2">
      <c r="A165">
        <f>ROW(Source!A74)</f>
        <v>74</v>
      </c>
      <c r="B165">
        <v>65425122</v>
      </c>
      <c r="C165">
        <v>65428554</v>
      </c>
      <c r="D165">
        <v>30589922</v>
      </c>
      <c r="E165">
        <v>1</v>
      </c>
      <c r="F165">
        <v>1</v>
      </c>
      <c r="G165">
        <v>30515945</v>
      </c>
      <c r="H165">
        <v>3</v>
      </c>
      <c r="I165" t="s">
        <v>145</v>
      </c>
      <c r="J165" t="s">
        <v>147</v>
      </c>
      <c r="K165" t="s">
        <v>146</v>
      </c>
      <c r="L165">
        <v>1348</v>
      </c>
      <c r="N165">
        <v>1009</v>
      </c>
      <c r="O165" t="s">
        <v>32</v>
      </c>
      <c r="P165" t="s">
        <v>32</v>
      </c>
      <c r="Q165">
        <v>1000</v>
      </c>
      <c r="W165">
        <v>0</v>
      </c>
      <c r="X165">
        <v>725072865</v>
      </c>
      <c r="Y165">
        <f t="shared" si="114"/>
        <v>8.1</v>
      </c>
      <c r="AA165">
        <v>5752.41</v>
      </c>
      <c r="AB165">
        <v>0</v>
      </c>
      <c r="AC165">
        <v>0</v>
      </c>
      <c r="AD165">
        <v>0</v>
      </c>
      <c r="AE165">
        <v>5752.41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0</v>
      </c>
      <c r="AP165">
        <v>0</v>
      </c>
      <c r="AQ165">
        <v>0</v>
      </c>
      <c r="AR165">
        <v>0</v>
      </c>
      <c r="AS165" t="s">
        <v>3</v>
      </c>
      <c r="AT165">
        <v>8.1</v>
      </c>
      <c r="AU165" t="s">
        <v>3</v>
      </c>
      <c r="AV165">
        <v>0</v>
      </c>
      <c r="AW165">
        <v>1</v>
      </c>
      <c r="AX165">
        <v>-1</v>
      </c>
      <c r="AY165">
        <v>0</v>
      </c>
      <c r="AZ165">
        <v>0</v>
      </c>
      <c r="BA165" t="s">
        <v>3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ROUND(Y165*Source!I74,9)</f>
        <v>0.55889999999999995</v>
      </c>
      <c r="CY165">
        <f t="shared" si="115"/>
        <v>5752.41</v>
      </c>
      <c r="CZ165">
        <f t="shared" si="116"/>
        <v>5752.41</v>
      </c>
      <c r="DA165">
        <f t="shared" si="117"/>
        <v>1</v>
      </c>
      <c r="DB165">
        <f t="shared" si="118"/>
        <v>46594.52</v>
      </c>
      <c r="DC165">
        <f t="shared" si="119"/>
        <v>0</v>
      </c>
      <c r="DD165" t="s">
        <v>3</v>
      </c>
      <c r="DE165" t="s">
        <v>3</v>
      </c>
      <c r="DF165">
        <f t="shared" si="106"/>
        <v>3215.02</v>
      </c>
      <c r="DG165">
        <f t="shared" si="104"/>
        <v>0</v>
      </c>
      <c r="DH165">
        <f t="shared" si="105"/>
        <v>0</v>
      </c>
      <c r="DI165">
        <f t="shared" si="92"/>
        <v>0</v>
      </c>
      <c r="DJ165">
        <f t="shared" si="120"/>
        <v>3215.02</v>
      </c>
      <c r="DK165">
        <v>0</v>
      </c>
    </row>
    <row r="166" spans="1:115" x14ac:dyDescent="0.2">
      <c r="A166">
        <f>ROW(Source!A74)</f>
        <v>74</v>
      </c>
      <c r="B166">
        <v>65425122</v>
      </c>
      <c r="C166">
        <v>65428554</v>
      </c>
      <c r="D166">
        <v>30595002</v>
      </c>
      <c r="E166">
        <v>1</v>
      </c>
      <c r="F166">
        <v>1</v>
      </c>
      <c r="G166">
        <v>30515945</v>
      </c>
      <c r="H166">
        <v>3</v>
      </c>
      <c r="I166" t="s">
        <v>513</v>
      </c>
      <c r="J166" t="s">
        <v>514</v>
      </c>
      <c r="K166" t="s">
        <v>515</v>
      </c>
      <c r="L166">
        <v>1327</v>
      </c>
      <c r="N166">
        <v>1005</v>
      </c>
      <c r="O166" t="s">
        <v>210</v>
      </c>
      <c r="P166" t="s">
        <v>210</v>
      </c>
      <c r="Q166">
        <v>1</v>
      </c>
      <c r="W166">
        <v>0</v>
      </c>
      <c r="X166">
        <v>-270073672</v>
      </c>
      <c r="Y166">
        <f t="shared" si="114"/>
        <v>3.6</v>
      </c>
      <c r="AA166">
        <v>90.15</v>
      </c>
      <c r="AB166">
        <v>0</v>
      </c>
      <c r="AC166">
        <v>0</v>
      </c>
      <c r="AD166">
        <v>0</v>
      </c>
      <c r="AE166">
        <v>90.15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3.6</v>
      </c>
      <c r="AU166" t="s">
        <v>3</v>
      </c>
      <c r="AV166">
        <v>0</v>
      </c>
      <c r="AW166">
        <v>2</v>
      </c>
      <c r="AX166">
        <v>65428569</v>
      </c>
      <c r="AY166">
        <v>1</v>
      </c>
      <c r="AZ166">
        <v>0</v>
      </c>
      <c r="BA166">
        <v>165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ROUND(Y166*Source!I74,9)</f>
        <v>0.24840000000000001</v>
      </c>
      <c r="CY166">
        <f t="shared" si="115"/>
        <v>90.15</v>
      </c>
      <c r="CZ166">
        <f t="shared" si="116"/>
        <v>90.15</v>
      </c>
      <c r="DA166">
        <f t="shared" si="117"/>
        <v>1</v>
      </c>
      <c r="DB166">
        <f t="shared" si="118"/>
        <v>324.54000000000002</v>
      </c>
      <c r="DC166">
        <f t="shared" si="119"/>
        <v>0</v>
      </c>
      <c r="DD166" t="s">
        <v>3</v>
      </c>
      <c r="DE166" t="s">
        <v>3</v>
      </c>
      <c r="DF166">
        <f t="shared" si="106"/>
        <v>22.39</v>
      </c>
      <c r="DG166">
        <f t="shared" si="104"/>
        <v>0</v>
      </c>
      <c r="DH166">
        <f t="shared" si="105"/>
        <v>0</v>
      </c>
      <c r="DI166">
        <f t="shared" si="92"/>
        <v>0</v>
      </c>
      <c r="DJ166">
        <f t="shared" si="120"/>
        <v>22.39</v>
      </c>
      <c r="DK166">
        <v>0</v>
      </c>
    </row>
    <row r="167" spans="1:115" x14ac:dyDescent="0.2">
      <c r="A167">
        <f>ROW(Source!A75)</f>
        <v>75</v>
      </c>
      <c r="B167">
        <v>65425120</v>
      </c>
      <c r="C167">
        <v>65428554</v>
      </c>
      <c r="D167">
        <v>30515951</v>
      </c>
      <c r="E167">
        <v>30515945</v>
      </c>
      <c r="F167">
        <v>1</v>
      </c>
      <c r="G167">
        <v>30515945</v>
      </c>
      <c r="H167">
        <v>1</v>
      </c>
      <c r="I167" t="s">
        <v>432</v>
      </c>
      <c r="J167" t="s">
        <v>3</v>
      </c>
      <c r="K167" t="s">
        <v>433</v>
      </c>
      <c r="L167">
        <v>1191</v>
      </c>
      <c r="N167">
        <v>1013</v>
      </c>
      <c r="O167" t="s">
        <v>434</v>
      </c>
      <c r="P167" t="s">
        <v>434</v>
      </c>
      <c r="Q167">
        <v>1</v>
      </c>
      <c r="W167">
        <v>0</v>
      </c>
      <c r="X167">
        <v>476480486</v>
      </c>
      <c r="Y167">
        <f>(AT167*1.15)</f>
        <v>205.85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179</v>
      </c>
      <c r="AU167" t="s">
        <v>60</v>
      </c>
      <c r="AV167">
        <v>1</v>
      </c>
      <c r="AW167">
        <v>2</v>
      </c>
      <c r="AX167">
        <v>65428555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ROUND(Y167*Source!I75,9)</f>
        <v>14.20365</v>
      </c>
      <c r="CY167">
        <f>AD167</f>
        <v>0</v>
      </c>
      <c r="CZ167">
        <f>AH167</f>
        <v>0</v>
      </c>
      <c r="DA167">
        <f>AL167</f>
        <v>1</v>
      </c>
      <c r="DB167">
        <f>ROUND((ROUND(AT167*CZ167,2)*1.15),6)</f>
        <v>0</v>
      </c>
      <c r="DC167">
        <f>ROUND((ROUND(AT167*AG167,2)*1.15),6)</f>
        <v>0</v>
      </c>
      <c r="DD167" t="s">
        <v>3</v>
      </c>
      <c r="DE167" t="s">
        <v>3</v>
      </c>
      <c r="DF167">
        <f t="shared" si="106"/>
        <v>0</v>
      </c>
      <c r="DG167">
        <f t="shared" si="104"/>
        <v>0</v>
      </c>
      <c r="DH167">
        <f t="shared" si="105"/>
        <v>0</v>
      </c>
      <c r="DI167">
        <f t="shared" si="92"/>
        <v>0</v>
      </c>
      <c r="DJ167">
        <f>DI167</f>
        <v>0</v>
      </c>
      <c r="DK167">
        <v>0</v>
      </c>
    </row>
    <row r="168" spans="1:115" x14ac:dyDescent="0.2">
      <c r="A168">
        <f>ROW(Source!A75)</f>
        <v>75</v>
      </c>
      <c r="B168">
        <v>65425120</v>
      </c>
      <c r="C168">
        <v>65428554</v>
      </c>
      <c r="D168">
        <v>30595791</v>
      </c>
      <c r="E168">
        <v>1</v>
      </c>
      <c r="F168">
        <v>1</v>
      </c>
      <c r="G168">
        <v>30515945</v>
      </c>
      <c r="H168">
        <v>2</v>
      </c>
      <c r="I168" t="s">
        <v>469</v>
      </c>
      <c r="J168" t="s">
        <v>470</v>
      </c>
      <c r="K168" t="s">
        <v>471</v>
      </c>
      <c r="L168">
        <v>1368</v>
      </c>
      <c r="N168">
        <v>1011</v>
      </c>
      <c r="O168" t="s">
        <v>438</v>
      </c>
      <c r="P168" t="s">
        <v>438</v>
      </c>
      <c r="Q168">
        <v>1</v>
      </c>
      <c r="W168">
        <v>0</v>
      </c>
      <c r="X168">
        <v>1520077652</v>
      </c>
      <c r="Y168">
        <f t="shared" ref="Y168:Y173" si="121">(AT168*1.25)</f>
        <v>150</v>
      </c>
      <c r="AA168">
        <v>0</v>
      </c>
      <c r="AB168">
        <v>61.94</v>
      </c>
      <c r="AC168">
        <v>0.61</v>
      </c>
      <c r="AD168">
        <v>0</v>
      </c>
      <c r="AE168">
        <v>0</v>
      </c>
      <c r="AF168">
        <v>6.15</v>
      </c>
      <c r="AG168">
        <v>0.02</v>
      </c>
      <c r="AH168">
        <v>0</v>
      </c>
      <c r="AI168">
        <v>1</v>
      </c>
      <c r="AJ168">
        <v>9.6199999999999992</v>
      </c>
      <c r="AK168">
        <v>29.03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120</v>
      </c>
      <c r="AU168" t="s">
        <v>59</v>
      </c>
      <c r="AV168">
        <v>0</v>
      </c>
      <c r="AW168">
        <v>2</v>
      </c>
      <c r="AX168">
        <v>65428556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ROUND(Y168*Source!I75,9)</f>
        <v>10.35</v>
      </c>
      <c r="CY168">
        <f t="shared" ref="CY168:CY173" si="122">AB168</f>
        <v>61.94</v>
      </c>
      <c r="CZ168">
        <f t="shared" ref="CZ168:CZ173" si="123">AF168</f>
        <v>6.15</v>
      </c>
      <c r="DA168">
        <f t="shared" ref="DA168:DA173" si="124">AJ168</f>
        <v>9.6199999999999992</v>
      </c>
      <c r="DB168">
        <f t="shared" ref="DB168:DB173" si="125">ROUND((ROUND(AT168*CZ168,2)*1.25),6)</f>
        <v>922.5</v>
      </c>
      <c r="DC168">
        <f t="shared" ref="DC168:DC173" si="126">ROUND((ROUND(AT168*AG168,2)*1.25),6)</f>
        <v>3</v>
      </c>
      <c r="DD168" t="s">
        <v>3</v>
      </c>
      <c r="DE168" t="s">
        <v>3</v>
      </c>
      <c r="DF168">
        <f t="shared" si="106"/>
        <v>0</v>
      </c>
      <c r="DG168">
        <f t="shared" ref="DG168:DG173" si="127">ROUND(ROUND(AF168*CX168,2)*AJ168,2)</f>
        <v>612.30999999999995</v>
      </c>
      <c r="DH168">
        <f t="shared" ref="DH168:DH173" si="128">ROUND(ROUND(AG168*CX168,2)*AK168,2)</f>
        <v>6.1</v>
      </c>
      <c r="DI168">
        <f t="shared" si="92"/>
        <v>0</v>
      </c>
      <c r="DJ168">
        <f t="shared" ref="DJ168:DJ173" si="129">DG168</f>
        <v>612.30999999999995</v>
      </c>
      <c r="DK168">
        <v>0</v>
      </c>
    </row>
    <row r="169" spans="1:115" x14ac:dyDescent="0.2">
      <c r="A169">
        <f>ROW(Source!A75)</f>
        <v>75</v>
      </c>
      <c r="B169">
        <v>65425120</v>
      </c>
      <c r="C169">
        <v>65428554</v>
      </c>
      <c r="D169">
        <v>30596074</v>
      </c>
      <c r="E169">
        <v>1</v>
      </c>
      <c r="F169">
        <v>1</v>
      </c>
      <c r="G169">
        <v>30515945</v>
      </c>
      <c r="H169">
        <v>2</v>
      </c>
      <c r="I169" t="s">
        <v>472</v>
      </c>
      <c r="J169" t="s">
        <v>473</v>
      </c>
      <c r="K169" t="s">
        <v>474</v>
      </c>
      <c r="L169">
        <v>1368</v>
      </c>
      <c r="N169">
        <v>1011</v>
      </c>
      <c r="O169" t="s">
        <v>438</v>
      </c>
      <c r="P169" t="s">
        <v>438</v>
      </c>
      <c r="Q169">
        <v>1</v>
      </c>
      <c r="W169">
        <v>0</v>
      </c>
      <c r="X169">
        <v>-2098595084</v>
      </c>
      <c r="Y169">
        <f t="shared" si="121"/>
        <v>1.6875</v>
      </c>
      <c r="AA169">
        <v>0</v>
      </c>
      <c r="AB169">
        <v>885.42</v>
      </c>
      <c r="AC169">
        <v>436.46</v>
      </c>
      <c r="AD169">
        <v>0</v>
      </c>
      <c r="AE169">
        <v>0</v>
      </c>
      <c r="AF169">
        <v>76.81</v>
      </c>
      <c r="AG169">
        <v>14.36</v>
      </c>
      <c r="AH169">
        <v>0</v>
      </c>
      <c r="AI169">
        <v>1</v>
      </c>
      <c r="AJ169">
        <v>11.01</v>
      </c>
      <c r="AK169">
        <v>29.03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1.35</v>
      </c>
      <c r="AU169" t="s">
        <v>59</v>
      </c>
      <c r="AV169">
        <v>0</v>
      </c>
      <c r="AW169">
        <v>2</v>
      </c>
      <c r="AX169">
        <v>65428557</v>
      </c>
      <c r="AY169">
        <v>1</v>
      </c>
      <c r="AZ169">
        <v>0</v>
      </c>
      <c r="BA169">
        <v>169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ROUND(Y169*Source!I75,9)</f>
        <v>0.1164375</v>
      </c>
      <c r="CY169">
        <f t="shared" si="122"/>
        <v>885.42</v>
      </c>
      <c r="CZ169">
        <f t="shared" si="123"/>
        <v>76.81</v>
      </c>
      <c r="DA169">
        <f t="shared" si="124"/>
        <v>11.01</v>
      </c>
      <c r="DB169">
        <f t="shared" si="125"/>
        <v>129.61250000000001</v>
      </c>
      <c r="DC169">
        <f t="shared" si="126"/>
        <v>24.237500000000001</v>
      </c>
      <c r="DD169" t="s">
        <v>3</v>
      </c>
      <c r="DE169" t="s">
        <v>3</v>
      </c>
      <c r="DF169">
        <f t="shared" si="106"/>
        <v>0</v>
      </c>
      <c r="DG169">
        <f t="shared" si="127"/>
        <v>98.43</v>
      </c>
      <c r="DH169">
        <f t="shared" si="128"/>
        <v>48.48</v>
      </c>
      <c r="DI169">
        <f t="shared" si="92"/>
        <v>0</v>
      </c>
      <c r="DJ169">
        <f t="shared" si="129"/>
        <v>98.43</v>
      </c>
      <c r="DK169">
        <v>0</v>
      </c>
    </row>
    <row r="170" spans="1:115" x14ac:dyDescent="0.2">
      <c r="A170">
        <f>ROW(Source!A75)</f>
        <v>75</v>
      </c>
      <c r="B170">
        <v>65425120</v>
      </c>
      <c r="C170">
        <v>65428554</v>
      </c>
      <c r="D170">
        <v>38720111</v>
      </c>
      <c r="E170">
        <v>1</v>
      </c>
      <c r="F170">
        <v>1</v>
      </c>
      <c r="G170">
        <v>30515945</v>
      </c>
      <c r="H170">
        <v>2</v>
      </c>
      <c r="I170" t="s">
        <v>475</v>
      </c>
      <c r="J170" t="s">
        <v>476</v>
      </c>
      <c r="K170" t="s">
        <v>477</v>
      </c>
      <c r="L170">
        <v>1368</v>
      </c>
      <c r="N170">
        <v>1011</v>
      </c>
      <c r="O170" t="s">
        <v>438</v>
      </c>
      <c r="P170" t="s">
        <v>438</v>
      </c>
      <c r="Q170">
        <v>1</v>
      </c>
      <c r="W170">
        <v>0</v>
      </c>
      <c r="X170">
        <v>-2048169919</v>
      </c>
      <c r="Y170">
        <f t="shared" si="121"/>
        <v>0.125</v>
      </c>
      <c r="AA170">
        <v>0</v>
      </c>
      <c r="AB170">
        <v>3.34</v>
      </c>
      <c r="AC170">
        <v>0</v>
      </c>
      <c r="AD170">
        <v>0</v>
      </c>
      <c r="AE170">
        <v>0</v>
      </c>
      <c r="AF170">
        <v>0.45</v>
      </c>
      <c r="AG170">
        <v>0</v>
      </c>
      <c r="AH170">
        <v>0</v>
      </c>
      <c r="AI170">
        <v>1</v>
      </c>
      <c r="AJ170">
        <v>7.09</v>
      </c>
      <c r="AK170">
        <v>29.03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0.1</v>
      </c>
      <c r="AU170" t="s">
        <v>59</v>
      </c>
      <c r="AV170">
        <v>0</v>
      </c>
      <c r="AW170">
        <v>2</v>
      </c>
      <c r="AX170">
        <v>65428559</v>
      </c>
      <c r="AY170">
        <v>1</v>
      </c>
      <c r="AZ170">
        <v>0</v>
      </c>
      <c r="BA170">
        <v>170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ROUND(Y170*Source!I75,9)</f>
        <v>8.6250000000000007E-3</v>
      </c>
      <c r="CY170">
        <f t="shared" si="122"/>
        <v>3.34</v>
      </c>
      <c r="CZ170">
        <f t="shared" si="123"/>
        <v>0.45</v>
      </c>
      <c r="DA170">
        <f t="shared" si="124"/>
        <v>7.09</v>
      </c>
      <c r="DB170">
        <f t="shared" si="125"/>
        <v>6.25E-2</v>
      </c>
      <c r="DC170">
        <f t="shared" si="126"/>
        <v>0</v>
      </c>
      <c r="DD170" t="s">
        <v>3</v>
      </c>
      <c r="DE170" t="s">
        <v>3</v>
      </c>
      <c r="DF170">
        <f t="shared" si="106"/>
        <v>0</v>
      </c>
      <c r="DG170">
        <f t="shared" si="127"/>
        <v>0</v>
      </c>
      <c r="DH170">
        <f t="shared" si="128"/>
        <v>0</v>
      </c>
      <c r="DI170">
        <f t="shared" si="92"/>
        <v>0</v>
      </c>
      <c r="DJ170">
        <f t="shared" si="129"/>
        <v>0</v>
      </c>
      <c r="DK170">
        <v>0</v>
      </c>
    </row>
    <row r="171" spans="1:115" x14ac:dyDescent="0.2">
      <c r="A171">
        <f>ROW(Source!A75)</f>
        <v>75</v>
      </c>
      <c r="B171">
        <v>65425120</v>
      </c>
      <c r="C171">
        <v>65428554</v>
      </c>
      <c r="D171">
        <v>30595321</v>
      </c>
      <c r="E171">
        <v>1</v>
      </c>
      <c r="F171">
        <v>1</v>
      </c>
      <c r="G171">
        <v>30515945</v>
      </c>
      <c r="H171">
        <v>2</v>
      </c>
      <c r="I171" t="s">
        <v>478</v>
      </c>
      <c r="J171" t="s">
        <v>479</v>
      </c>
      <c r="K171" t="s">
        <v>480</v>
      </c>
      <c r="L171">
        <v>1368</v>
      </c>
      <c r="N171">
        <v>1011</v>
      </c>
      <c r="O171" t="s">
        <v>438</v>
      </c>
      <c r="P171" t="s">
        <v>438</v>
      </c>
      <c r="Q171">
        <v>1</v>
      </c>
      <c r="W171">
        <v>0</v>
      </c>
      <c r="X171">
        <v>-1472098154</v>
      </c>
      <c r="Y171">
        <f t="shared" si="121"/>
        <v>1.125</v>
      </c>
      <c r="AA171">
        <v>0</v>
      </c>
      <c r="AB171">
        <v>2023.03</v>
      </c>
      <c r="AC171">
        <v>551.66</v>
      </c>
      <c r="AD171">
        <v>0</v>
      </c>
      <c r="AE171">
        <v>0</v>
      </c>
      <c r="AF171">
        <v>190.93</v>
      </c>
      <c r="AG171">
        <v>18.149999999999999</v>
      </c>
      <c r="AH171">
        <v>0</v>
      </c>
      <c r="AI171">
        <v>1</v>
      </c>
      <c r="AJ171">
        <v>10.119999999999999</v>
      </c>
      <c r="AK171">
        <v>29.03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</v>
      </c>
      <c r="AT171">
        <v>0.9</v>
      </c>
      <c r="AU171" t="s">
        <v>59</v>
      </c>
      <c r="AV171">
        <v>0</v>
      </c>
      <c r="AW171">
        <v>2</v>
      </c>
      <c r="AX171">
        <v>65428558</v>
      </c>
      <c r="AY171">
        <v>1</v>
      </c>
      <c r="AZ171">
        <v>0</v>
      </c>
      <c r="BA171">
        <v>171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ROUND(Y171*Source!I75,9)</f>
        <v>7.7625E-2</v>
      </c>
      <c r="CY171">
        <f t="shared" si="122"/>
        <v>2023.03</v>
      </c>
      <c r="CZ171">
        <f t="shared" si="123"/>
        <v>190.93</v>
      </c>
      <c r="DA171">
        <f t="shared" si="124"/>
        <v>10.119999999999999</v>
      </c>
      <c r="DB171">
        <f t="shared" si="125"/>
        <v>214.8</v>
      </c>
      <c r="DC171">
        <f t="shared" si="126"/>
        <v>20.425000000000001</v>
      </c>
      <c r="DD171" t="s">
        <v>3</v>
      </c>
      <c r="DE171" t="s">
        <v>3</v>
      </c>
      <c r="DF171">
        <f t="shared" si="106"/>
        <v>0</v>
      </c>
      <c r="DG171">
        <f t="shared" si="127"/>
        <v>149.97999999999999</v>
      </c>
      <c r="DH171">
        <f t="shared" si="128"/>
        <v>40.93</v>
      </c>
      <c r="DI171">
        <f t="shared" si="92"/>
        <v>0</v>
      </c>
      <c r="DJ171">
        <f t="shared" si="129"/>
        <v>149.97999999999999</v>
      </c>
      <c r="DK171">
        <v>0</v>
      </c>
    </row>
    <row r="172" spans="1:115" x14ac:dyDescent="0.2">
      <c r="A172">
        <f>ROW(Source!A75)</f>
        <v>75</v>
      </c>
      <c r="B172">
        <v>65425120</v>
      </c>
      <c r="C172">
        <v>65428554</v>
      </c>
      <c r="D172">
        <v>58672843</v>
      </c>
      <c r="E172">
        <v>1</v>
      </c>
      <c r="F172">
        <v>1</v>
      </c>
      <c r="G172">
        <v>30515945</v>
      </c>
      <c r="H172">
        <v>2</v>
      </c>
      <c r="I172" t="s">
        <v>481</v>
      </c>
      <c r="J172" t="s">
        <v>482</v>
      </c>
      <c r="K172" t="s">
        <v>483</v>
      </c>
      <c r="L172">
        <v>1368</v>
      </c>
      <c r="N172">
        <v>1011</v>
      </c>
      <c r="O172" t="s">
        <v>438</v>
      </c>
      <c r="P172" t="s">
        <v>438</v>
      </c>
      <c r="Q172">
        <v>1</v>
      </c>
      <c r="W172">
        <v>0</v>
      </c>
      <c r="X172">
        <v>1393056809</v>
      </c>
      <c r="Y172">
        <f t="shared" si="121"/>
        <v>0.3125</v>
      </c>
      <c r="AA172">
        <v>0</v>
      </c>
      <c r="AB172">
        <v>1767.76</v>
      </c>
      <c r="AC172">
        <v>459.26</v>
      </c>
      <c r="AD172">
        <v>0</v>
      </c>
      <c r="AE172">
        <v>0</v>
      </c>
      <c r="AF172">
        <v>165.53</v>
      </c>
      <c r="AG172">
        <v>15.11</v>
      </c>
      <c r="AH172">
        <v>0</v>
      </c>
      <c r="AI172">
        <v>1</v>
      </c>
      <c r="AJ172">
        <v>10.199999999999999</v>
      </c>
      <c r="AK172">
        <v>29.03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</v>
      </c>
      <c r="AT172">
        <v>0.25</v>
      </c>
      <c r="AU172" t="s">
        <v>59</v>
      </c>
      <c r="AV172">
        <v>0</v>
      </c>
      <c r="AW172">
        <v>2</v>
      </c>
      <c r="AX172">
        <v>65428560</v>
      </c>
      <c r="AY172">
        <v>1</v>
      </c>
      <c r="AZ172">
        <v>0</v>
      </c>
      <c r="BA172">
        <v>172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ROUND(Y172*Source!I75,9)</f>
        <v>2.1562499999999998E-2</v>
      </c>
      <c r="CY172">
        <f t="shared" si="122"/>
        <v>1767.76</v>
      </c>
      <c r="CZ172">
        <f t="shared" si="123"/>
        <v>165.53</v>
      </c>
      <c r="DA172">
        <f t="shared" si="124"/>
        <v>10.199999999999999</v>
      </c>
      <c r="DB172">
        <f t="shared" si="125"/>
        <v>51.725000000000001</v>
      </c>
      <c r="DC172">
        <f t="shared" si="126"/>
        <v>4.7249999999999996</v>
      </c>
      <c r="DD172" t="s">
        <v>3</v>
      </c>
      <c r="DE172" t="s">
        <v>3</v>
      </c>
      <c r="DF172">
        <f t="shared" si="106"/>
        <v>0</v>
      </c>
      <c r="DG172">
        <f t="shared" si="127"/>
        <v>36.409999999999997</v>
      </c>
      <c r="DH172">
        <f t="shared" si="128"/>
        <v>9.58</v>
      </c>
      <c r="DI172">
        <f t="shared" si="92"/>
        <v>0</v>
      </c>
      <c r="DJ172">
        <f t="shared" si="129"/>
        <v>36.409999999999997</v>
      </c>
      <c r="DK172">
        <v>0</v>
      </c>
    </row>
    <row r="173" spans="1:115" x14ac:dyDescent="0.2">
      <c r="A173">
        <f>ROW(Source!A75)</f>
        <v>75</v>
      </c>
      <c r="B173">
        <v>65425120</v>
      </c>
      <c r="C173">
        <v>65428554</v>
      </c>
      <c r="D173">
        <v>30595605</v>
      </c>
      <c r="E173">
        <v>1</v>
      </c>
      <c r="F173">
        <v>1</v>
      </c>
      <c r="G173">
        <v>30515945</v>
      </c>
      <c r="H173">
        <v>2</v>
      </c>
      <c r="I173" t="s">
        <v>484</v>
      </c>
      <c r="J173" t="s">
        <v>485</v>
      </c>
      <c r="K173" t="s">
        <v>486</v>
      </c>
      <c r="L173">
        <v>1368</v>
      </c>
      <c r="N173">
        <v>1011</v>
      </c>
      <c r="O173" t="s">
        <v>438</v>
      </c>
      <c r="P173" t="s">
        <v>438</v>
      </c>
      <c r="Q173">
        <v>1</v>
      </c>
      <c r="W173">
        <v>0</v>
      </c>
      <c r="X173">
        <v>530461835</v>
      </c>
      <c r="Y173">
        <f t="shared" si="121"/>
        <v>11.25</v>
      </c>
      <c r="AA173">
        <v>0</v>
      </c>
      <c r="AB173">
        <v>3.85</v>
      </c>
      <c r="AC173">
        <v>0</v>
      </c>
      <c r="AD173">
        <v>0</v>
      </c>
      <c r="AE173">
        <v>0</v>
      </c>
      <c r="AF173">
        <v>0.46</v>
      </c>
      <c r="AG173">
        <v>0</v>
      </c>
      <c r="AH173">
        <v>0</v>
      </c>
      <c r="AI173">
        <v>1</v>
      </c>
      <c r="AJ173">
        <v>8</v>
      </c>
      <c r="AK173">
        <v>29.03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9</v>
      </c>
      <c r="AU173" t="s">
        <v>59</v>
      </c>
      <c r="AV173">
        <v>0</v>
      </c>
      <c r="AW173">
        <v>2</v>
      </c>
      <c r="AX173">
        <v>65428561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ROUND(Y173*Source!I75,9)</f>
        <v>0.77625</v>
      </c>
      <c r="CY173">
        <f t="shared" si="122"/>
        <v>3.85</v>
      </c>
      <c r="CZ173">
        <f t="shared" si="123"/>
        <v>0.46</v>
      </c>
      <c r="DA173">
        <f t="shared" si="124"/>
        <v>8</v>
      </c>
      <c r="DB173">
        <f t="shared" si="125"/>
        <v>5.1749999999999998</v>
      </c>
      <c r="DC173">
        <f t="shared" si="126"/>
        <v>0</v>
      </c>
      <c r="DD173" t="s">
        <v>3</v>
      </c>
      <c r="DE173" t="s">
        <v>3</v>
      </c>
      <c r="DF173">
        <f t="shared" si="106"/>
        <v>0</v>
      </c>
      <c r="DG173">
        <f t="shared" si="127"/>
        <v>2.88</v>
      </c>
      <c r="DH173">
        <f t="shared" si="128"/>
        <v>0</v>
      </c>
      <c r="DI173">
        <f t="shared" si="92"/>
        <v>0</v>
      </c>
      <c r="DJ173">
        <f t="shared" si="129"/>
        <v>2.88</v>
      </c>
      <c r="DK173">
        <v>0</v>
      </c>
    </row>
    <row r="174" spans="1:115" x14ac:dyDescent="0.2">
      <c r="A174">
        <f>ROW(Source!A75)</f>
        <v>75</v>
      </c>
      <c r="B174">
        <v>65425120</v>
      </c>
      <c r="C174">
        <v>65428554</v>
      </c>
      <c r="D174">
        <v>30571181</v>
      </c>
      <c r="E174">
        <v>1</v>
      </c>
      <c r="F174">
        <v>1</v>
      </c>
      <c r="G174">
        <v>30515945</v>
      </c>
      <c r="H174">
        <v>3</v>
      </c>
      <c r="I174" t="s">
        <v>249</v>
      </c>
      <c r="J174" t="s">
        <v>251</v>
      </c>
      <c r="K174" t="s">
        <v>250</v>
      </c>
      <c r="L174">
        <v>1339</v>
      </c>
      <c r="N174">
        <v>1007</v>
      </c>
      <c r="O174" t="s">
        <v>106</v>
      </c>
      <c r="P174" t="s">
        <v>106</v>
      </c>
      <c r="Q174">
        <v>1</v>
      </c>
      <c r="W174">
        <v>0</v>
      </c>
      <c r="X174">
        <v>-862991314</v>
      </c>
      <c r="Y174">
        <f t="shared" ref="Y174:Y182" si="130">AT174</f>
        <v>0.73</v>
      </c>
      <c r="AA174">
        <v>43.35</v>
      </c>
      <c r="AB174">
        <v>0</v>
      </c>
      <c r="AC174">
        <v>0</v>
      </c>
      <c r="AD174">
        <v>0</v>
      </c>
      <c r="AE174">
        <v>7.07</v>
      </c>
      <c r="AF174">
        <v>0</v>
      </c>
      <c r="AG174">
        <v>0</v>
      </c>
      <c r="AH174">
        <v>0</v>
      </c>
      <c r="AI174">
        <v>6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0.73</v>
      </c>
      <c r="AU174" t="s">
        <v>3</v>
      </c>
      <c r="AV174">
        <v>0</v>
      </c>
      <c r="AW174">
        <v>2</v>
      </c>
      <c r="AX174">
        <v>65428563</v>
      </c>
      <c r="AY174">
        <v>1</v>
      </c>
      <c r="AZ174">
        <v>0</v>
      </c>
      <c r="BA174">
        <v>175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ROUND(Y174*Source!I75,9)</f>
        <v>5.0369999999999998E-2</v>
      </c>
      <c r="CY174">
        <f t="shared" ref="CY174:CY182" si="131">AA174</f>
        <v>43.35</v>
      </c>
      <c r="CZ174">
        <f t="shared" ref="CZ174:CZ182" si="132">AE174</f>
        <v>7.07</v>
      </c>
      <c r="DA174">
        <f t="shared" ref="DA174:DA182" si="133">AI174</f>
        <v>6</v>
      </c>
      <c r="DB174">
        <f t="shared" ref="DB174:DB182" si="134">ROUND(ROUND(AT174*CZ174,2),6)</f>
        <v>5.16</v>
      </c>
      <c r="DC174">
        <f t="shared" ref="DC174:DC182" si="135">ROUND(ROUND(AT174*AG174,2),6)</f>
        <v>0</v>
      </c>
      <c r="DD174" t="s">
        <v>3</v>
      </c>
      <c r="DE174" t="s">
        <v>3</v>
      </c>
      <c r="DF174">
        <f t="shared" ref="DF174:DF182" si="136">ROUND(ROUND(AE174*CX174,2)*AI174,2)</f>
        <v>2.16</v>
      </c>
      <c r="DG174">
        <f t="shared" ref="DG174:DG197" si="137">ROUND(AF174*CX174,2)</f>
        <v>0</v>
      </c>
      <c r="DH174">
        <f t="shared" ref="DH174:DH197" si="138">ROUND(AG174*CX174,2)</f>
        <v>0</v>
      </c>
      <c r="DI174">
        <f t="shared" si="92"/>
        <v>0</v>
      </c>
      <c r="DJ174">
        <f t="shared" ref="DJ174:DJ182" si="139">DF174</f>
        <v>2.16</v>
      </c>
      <c r="DK174">
        <v>0</v>
      </c>
    </row>
    <row r="175" spans="1:115" x14ac:dyDescent="0.2">
      <c r="A175">
        <f>ROW(Source!A75)</f>
        <v>75</v>
      </c>
      <c r="B175">
        <v>65425120</v>
      </c>
      <c r="C175">
        <v>65428554</v>
      </c>
      <c r="D175">
        <v>30571194</v>
      </c>
      <c r="E175">
        <v>1</v>
      </c>
      <c r="F175">
        <v>1</v>
      </c>
      <c r="G175">
        <v>30515945</v>
      </c>
      <c r="H175">
        <v>3</v>
      </c>
      <c r="I175" t="s">
        <v>487</v>
      </c>
      <c r="J175" t="s">
        <v>488</v>
      </c>
      <c r="K175" t="s">
        <v>489</v>
      </c>
      <c r="L175">
        <v>1348</v>
      </c>
      <c r="N175">
        <v>1009</v>
      </c>
      <c r="O175" t="s">
        <v>32</v>
      </c>
      <c r="P175" t="s">
        <v>32</v>
      </c>
      <c r="Q175">
        <v>1000</v>
      </c>
      <c r="W175">
        <v>0</v>
      </c>
      <c r="X175">
        <v>563176784</v>
      </c>
      <c r="Y175">
        <f t="shared" si="130"/>
        <v>2E-3</v>
      </c>
      <c r="AA175">
        <v>60583.86</v>
      </c>
      <c r="AB175">
        <v>0</v>
      </c>
      <c r="AC175">
        <v>0</v>
      </c>
      <c r="AD175">
        <v>0</v>
      </c>
      <c r="AE175">
        <v>6521.42</v>
      </c>
      <c r="AF175">
        <v>0</v>
      </c>
      <c r="AG175">
        <v>0</v>
      </c>
      <c r="AH175">
        <v>0</v>
      </c>
      <c r="AI175">
        <v>9.09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2E-3</v>
      </c>
      <c r="AU175" t="s">
        <v>3</v>
      </c>
      <c r="AV175">
        <v>0</v>
      </c>
      <c r="AW175">
        <v>2</v>
      </c>
      <c r="AX175">
        <v>65428564</v>
      </c>
      <c r="AY175">
        <v>1</v>
      </c>
      <c r="AZ175">
        <v>0</v>
      </c>
      <c r="BA175">
        <v>176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ROUND(Y175*Source!I75,9)</f>
        <v>1.3799999999999999E-4</v>
      </c>
      <c r="CY175">
        <f t="shared" si="131"/>
        <v>60583.86</v>
      </c>
      <c r="CZ175">
        <f t="shared" si="132"/>
        <v>6521.42</v>
      </c>
      <c r="DA175">
        <f t="shared" si="133"/>
        <v>9.09</v>
      </c>
      <c r="DB175">
        <f t="shared" si="134"/>
        <v>13.04</v>
      </c>
      <c r="DC175">
        <f t="shared" si="135"/>
        <v>0</v>
      </c>
      <c r="DD175" t="s">
        <v>3</v>
      </c>
      <c r="DE175" t="s">
        <v>3</v>
      </c>
      <c r="DF175">
        <f t="shared" si="136"/>
        <v>8.18</v>
      </c>
      <c r="DG175">
        <f t="shared" si="137"/>
        <v>0</v>
      </c>
      <c r="DH175">
        <f t="shared" si="138"/>
        <v>0</v>
      </c>
      <c r="DI175">
        <f t="shared" si="92"/>
        <v>0</v>
      </c>
      <c r="DJ175">
        <f t="shared" si="139"/>
        <v>8.18</v>
      </c>
      <c r="DK175">
        <v>0</v>
      </c>
    </row>
    <row r="176" spans="1:115" x14ac:dyDescent="0.2">
      <c r="A176">
        <f>ROW(Source!A75)</f>
        <v>75</v>
      </c>
      <c r="B176">
        <v>65425120</v>
      </c>
      <c r="C176">
        <v>65428554</v>
      </c>
      <c r="D176">
        <v>30572493</v>
      </c>
      <c r="E176">
        <v>1</v>
      </c>
      <c r="F176">
        <v>1</v>
      </c>
      <c r="G176">
        <v>30515945</v>
      </c>
      <c r="H176">
        <v>3</v>
      </c>
      <c r="I176" t="s">
        <v>490</v>
      </c>
      <c r="J176" t="s">
        <v>491</v>
      </c>
      <c r="K176" t="s">
        <v>492</v>
      </c>
      <c r="L176">
        <v>1348</v>
      </c>
      <c r="N176">
        <v>1009</v>
      </c>
      <c r="O176" t="s">
        <v>32</v>
      </c>
      <c r="P176" t="s">
        <v>32</v>
      </c>
      <c r="Q176">
        <v>1000</v>
      </c>
      <c r="W176">
        <v>0</v>
      </c>
      <c r="X176">
        <v>1212148528</v>
      </c>
      <c r="Y176">
        <f t="shared" si="130"/>
        <v>0.16</v>
      </c>
      <c r="AA176">
        <v>132153.54</v>
      </c>
      <c r="AB176">
        <v>0</v>
      </c>
      <c r="AC176">
        <v>0</v>
      </c>
      <c r="AD176">
        <v>0</v>
      </c>
      <c r="AE176">
        <v>7191.81</v>
      </c>
      <c r="AF176">
        <v>0</v>
      </c>
      <c r="AG176">
        <v>0</v>
      </c>
      <c r="AH176">
        <v>0</v>
      </c>
      <c r="AI176">
        <v>17.98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0.16</v>
      </c>
      <c r="AU176" t="s">
        <v>3</v>
      </c>
      <c r="AV176">
        <v>0</v>
      </c>
      <c r="AW176">
        <v>2</v>
      </c>
      <c r="AX176">
        <v>65428565</v>
      </c>
      <c r="AY176">
        <v>1</v>
      </c>
      <c r="AZ176">
        <v>0</v>
      </c>
      <c r="BA176">
        <v>177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ROUND(Y176*Source!I75,9)</f>
        <v>1.1039999999999999E-2</v>
      </c>
      <c r="CY176">
        <f t="shared" si="131"/>
        <v>132153.54</v>
      </c>
      <c r="CZ176">
        <f t="shared" si="132"/>
        <v>7191.81</v>
      </c>
      <c r="DA176">
        <f t="shared" si="133"/>
        <v>17.98</v>
      </c>
      <c r="DB176">
        <f t="shared" si="134"/>
        <v>1150.69</v>
      </c>
      <c r="DC176">
        <f t="shared" si="135"/>
        <v>0</v>
      </c>
      <c r="DD176" t="s">
        <v>3</v>
      </c>
      <c r="DE176" t="s">
        <v>3</v>
      </c>
      <c r="DF176">
        <f t="shared" si="136"/>
        <v>1427.61</v>
      </c>
      <c r="DG176">
        <f t="shared" si="137"/>
        <v>0</v>
      </c>
      <c r="DH176">
        <f t="shared" si="138"/>
        <v>0</v>
      </c>
      <c r="DI176">
        <f t="shared" si="92"/>
        <v>0</v>
      </c>
      <c r="DJ176">
        <f t="shared" si="139"/>
        <v>1427.61</v>
      </c>
      <c r="DK176">
        <v>0</v>
      </c>
    </row>
    <row r="177" spans="1:115" x14ac:dyDescent="0.2">
      <c r="A177">
        <f>ROW(Source!A75)</f>
        <v>75</v>
      </c>
      <c r="B177">
        <v>65425120</v>
      </c>
      <c r="C177">
        <v>65428554</v>
      </c>
      <c r="D177">
        <v>30571285</v>
      </c>
      <c r="E177">
        <v>1</v>
      </c>
      <c r="F177">
        <v>1</v>
      </c>
      <c r="G177">
        <v>30515945</v>
      </c>
      <c r="H177">
        <v>3</v>
      </c>
      <c r="I177" t="s">
        <v>199</v>
      </c>
      <c r="J177" t="s">
        <v>201</v>
      </c>
      <c r="K177" t="s">
        <v>200</v>
      </c>
      <c r="L177">
        <v>1339</v>
      </c>
      <c r="N177">
        <v>1007</v>
      </c>
      <c r="O177" t="s">
        <v>106</v>
      </c>
      <c r="P177" t="s">
        <v>106</v>
      </c>
      <c r="Q177">
        <v>1</v>
      </c>
      <c r="W177">
        <v>0</v>
      </c>
      <c r="X177">
        <v>2117402955</v>
      </c>
      <c r="Y177">
        <f t="shared" si="130"/>
        <v>0.04</v>
      </c>
      <c r="AA177">
        <v>7942.35</v>
      </c>
      <c r="AB177">
        <v>0</v>
      </c>
      <c r="AC177">
        <v>0</v>
      </c>
      <c r="AD177">
        <v>0</v>
      </c>
      <c r="AE177">
        <v>1828.56</v>
      </c>
      <c r="AF177">
        <v>0</v>
      </c>
      <c r="AG177">
        <v>0</v>
      </c>
      <c r="AH177">
        <v>0</v>
      </c>
      <c r="AI177">
        <v>4.25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0.04</v>
      </c>
      <c r="AU177" t="s">
        <v>3</v>
      </c>
      <c r="AV177">
        <v>0</v>
      </c>
      <c r="AW177">
        <v>2</v>
      </c>
      <c r="AX177">
        <v>65428566</v>
      </c>
      <c r="AY177">
        <v>1</v>
      </c>
      <c r="AZ177">
        <v>0</v>
      </c>
      <c r="BA177">
        <v>178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ROUND(Y177*Source!I75,9)</f>
        <v>2.7599999999999999E-3</v>
      </c>
      <c r="CY177">
        <f t="shared" si="131"/>
        <v>7942.35</v>
      </c>
      <c r="CZ177">
        <f t="shared" si="132"/>
        <v>1828.56</v>
      </c>
      <c r="DA177">
        <f t="shared" si="133"/>
        <v>4.25</v>
      </c>
      <c r="DB177">
        <f t="shared" si="134"/>
        <v>73.14</v>
      </c>
      <c r="DC177">
        <f t="shared" si="135"/>
        <v>0</v>
      </c>
      <c r="DD177" t="s">
        <v>3</v>
      </c>
      <c r="DE177" t="s">
        <v>3</v>
      </c>
      <c r="DF177">
        <f t="shared" si="136"/>
        <v>21.46</v>
      </c>
      <c r="DG177">
        <f t="shared" si="137"/>
        <v>0</v>
      </c>
      <c r="DH177">
        <f t="shared" si="138"/>
        <v>0</v>
      </c>
      <c r="DI177">
        <f t="shared" si="92"/>
        <v>0</v>
      </c>
      <c r="DJ177">
        <f t="shared" si="139"/>
        <v>21.46</v>
      </c>
      <c r="DK177">
        <v>0</v>
      </c>
    </row>
    <row r="178" spans="1:115" x14ac:dyDescent="0.2">
      <c r="A178">
        <f>ROW(Source!A75)</f>
        <v>75</v>
      </c>
      <c r="B178">
        <v>65425120</v>
      </c>
      <c r="C178">
        <v>65428554</v>
      </c>
      <c r="D178">
        <v>30571312</v>
      </c>
      <c r="E178">
        <v>1</v>
      </c>
      <c r="F178">
        <v>1</v>
      </c>
      <c r="G178">
        <v>30515945</v>
      </c>
      <c r="H178">
        <v>3</v>
      </c>
      <c r="I178" t="s">
        <v>496</v>
      </c>
      <c r="J178" t="s">
        <v>497</v>
      </c>
      <c r="K178" t="s">
        <v>498</v>
      </c>
      <c r="L178">
        <v>1348</v>
      </c>
      <c r="N178">
        <v>1009</v>
      </c>
      <c r="O178" t="s">
        <v>32</v>
      </c>
      <c r="P178" t="s">
        <v>32</v>
      </c>
      <c r="Q178">
        <v>1000</v>
      </c>
      <c r="W178">
        <v>0</v>
      </c>
      <c r="X178">
        <v>-1753839253</v>
      </c>
      <c r="Y178">
        <f t="shared" si="130"/>
        <v>0.01</v>
      </c>
      <c r="AA178">
        <v>5875.36</v>
      </c>
      <c r="AB178">
        <v>0</v>
      </c>
      <c r="AC178">
        <v>0</v>
      </c>
      <c r="AD178">
        <v>0</v>
      </c>
      <c r="AE178">
        <v>1260.72</v>
      </c>
      <c r="AF178">
        <v>0</v>
      </c>
      <c r="AG178">
        <v>0</v>
      </c>
      <c r="AH178">
        <v>0</v>
      </c>
      <c r="AI178">
        <v>4.5599999999999996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0.01</v>
      </c>
      <c r="AU178" t="s">
        <v>3</v>
      </c>
      <c r="AV178">
        <v>0</v>
      </c>
      <c r="AW178">
        <v>2</v>
      </c>
      <c r="AX178">
        <v>65428567</v>
      </c>
      <c r="AY178">
        <v>1</v>
      </c>
      <c r="AZ178">
        <v>0</v>
      </c>
      <c r="BA178">
        <v>179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ROUND(Y178*Source!I75,9)</f>
        <v>6.8999999999999997E-4</v>
      </c>
      <c r="CY178">
        <f t="shared" si="131"/>
        <v>5875.36</v>
      </c>
      <c r="CZ178">
        <f t="shared" si="132"/>
        <v>1260.72</v>
      </c>
      <c r="DA178">
        <f t="shared" si="133"/>
        <v>4.5599999999999996</v>
      </c>
      <c r="DB178">
        <f t="shared" si="134"/>
        <v>12.61</v>
      </c>
      <c r="DC178">
        <f t="shared" si="135"/>
        <v>0</v>
      </c>
      <c r="DD178" t="s">
        <v>3</v>
      </c>
      <c r="DE178" t="s">
        <v>3</v>
      </c>
      <c r="DF178">
        <f t="shared" si="136"/>
        <v>3.97</v>
      </c>
      <c r="DG178">
        <f t="shared" si="137"/>
        <v>0</v>
      </c>
      <c r="DH178">
        <f t="shared" si="138"/>
        <v>0</v>
      </c>
      <c r="DI178">
        <f t="shared" si="92"/>
        <v>0</v>
      </c>
      <c r="DJ178">
        <f t="shared" si="139"/>
        <v>3.97</v>
      </c>
      <c r="DK178">
        <v>0</v>
      </c>
    </row>
    <row r="179" spans="1:115" x14ac:dyDescent="0.2">
      <c r="A179">
        <f>ROW(Source!A75)</f>
        <v>75</v>
      </c>
      <c r="B179">
        <v>65425120</v>
      </c>
      <c r="C179">
        <v>65428554</v>
      </c>
      <c r="D179">
        <v>30571664</v>
      </c>
      <c r="E179">
        <v>1</v>
      </c>
      <c r="F179">
        <v>1</v>
      </c>
      <c r="G179">
        <v>30515945</v>
      </c>
      <c r="H179">
        <v>3</v>
      </c>
      <c r="I179" t="s">
        <v>502</v>
      </c>
      <c r="J179" t="s">
        <v>503</v>
      </c>
      <c r="K179" t="s">
        <v>504</v>
      </c>
      <c r="L179">
        <v>1327</v>
      </c>
      <c r="N179">
        <v>1005</v>
      </c>
      <c r="O179" t="s">
        <v>210</v>
      </c>
      <c r="P179" t="s">
        <v>210</v>
      </c>
      <c r="Q179">
        <v>1</v>
      </c>
      <c r="W179">
        <v>0</v>
      </c>
      <c r="X179">
        <v>-1476054991</v>
      </c>
      <c r="Y179">
        <f t="shared" si="130"/>
        <v>30</v>
      </c>
      <c r="AA179">
        <v>49.24</v>
      </c>
      <c r="AB179">
        <v>0</v>
      </c>
      <c r="AC179">
        <v>0</v>
      </c>
      <c r="AD179">
        <v>0</v>
      </c>
      <c r="AE179">
        <v>7.39</v>
      </c>
      <c r="AF179">
        <v>0</v>
      </c>
      <c r="AG179">
        <v>0</v>
      </c>
      <c r="AH179">
        <v>0</v>
      </c>
      <c r="AI179">
        <v>6.52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30</v>
      </c>
      <c r="AU179" t="s">
        <v>3</v>
      </c>
      <c r="AV179">
        <v>0</v>
      </c>
      <c r="AW179">
        <v>2</v>
      </c>
      <c r="AX179">
        <v>65428568</v>
      </c>
      <c r="AY179">
        <v>1</v>
      </c>
      <c r="AZ179">
        <v>0</v>
      </c>
      <c r="BA179">
        <v>180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ROUND(Y179*Source!I75,9)</f>
        <v>2.0699999999999998</v>
      </c>
      <c r="CY179">
        <f t="shared" si="131"/>
        <v>49.24</v>
      </c>
      <c r="CZ179">
        <f t="shared" si="132"/>
        <v>7.39</v>
      </c>
      <c r="DA179">
        <f t="shared" si="133"/>
        <v>6.52</v>
      </c>
      <c r="DB179">
        <f t="shared" si="134"/>
        <v>221.7</v>
      </c>
      <c r="DC179">
        <f t="shared" si="135"/>
        <v>0</v>
      </c>
      <c r="DD179" t="s">
        <v>3</v>
      </c>
      <c r="DE179" t="s">
        <v>3</v>
      </c>
      <c r="DF179">
        <f t="shared" si="136"/>
        <v>99.76</v>
      </c>
      <c r="DG179">
        <f t="shared" si="137"/>
        <v>0</v>
      </c>
      <c r="DH179">
        <f t="shared" si="138"/>
        <v>0</v>
      </c>
      <c r="DI179">
        <f t="shared" si="92"/>
        <v>0</v>
      </c>
      <c r="DJ179">
        <f t="shared" si="139"/>
        <v>99.76</v>
      </c>
      <c r="DK179">
        <v>0</v>
      </c>
    </row>
    <row r="180" spans="1:115" x14ac:dyDescent="0.2">
      <c r="A180">
        <f>ROW(Source!A75)</f>
        <v>75</v>
      </c>
      <c r="B180">
        <v>65425120</v>
      </c>
      <c r="C180">
        <v>65428554</v>
      </c>
      <c r="D180">
        <v>30589623</v>
      </c>
      <c r="E180">
        <v>1</v>
      </c>
      <c r="F180">
        <v>1</v>
      </c>
      <c r="G180">
        <v>30515945</v>
      </c>
      <c r="H180">
        <v>3</v>
      </c>
      <c r="I180" t="s">
        <v>122</v>
      </c>
      <c r="J180" t="s">
        <v>124</v>
      </c>
      <c r="K180" t="s">
        <v>123</v>
      </c>
      <c r="L180">
        <v>1339</v>
      </c>
      <c r="N180">
        <v>1007</v>
      </c>
      <c r="O180" t="s">
        <v>106</v>
      </c>
      <c r="P180" t="s">
        <v>106</v>
      </c>
      <c r="Q180">
        <v>1</v>
      </c>
      <c r="W180">
        <v>0</v>
      </c>
      <c r="X180">
        <v>635219148</v>
      </c>
      <c r="Y180">
        <f t="shared" si="130"/>
        <v>101.5</v>
      </c>
      <c r="AA180">
        <v>6020.71</v>
      </c>
      <c r="AB180">
        <v>0</v>
      </c>
      <c r="AC180">
        <v>0</v>
      </c>
      <c r="AD180">
        <v>0</v>
      </c>
      <c r="AE180">
        <v>736.36</v>
      </c>
      <c r="AF180">
        <v>0</v>
      </c>
      <c r="AG180">
        <v>0</v>
      </c>
      <c r="AH180">
        <v>0</v>
      </c>
      <c r="AI180">
        <v>8.16</v>
      </c>
      <c r="AJ180">
        <v>1</v>
      </c>
      <c r="AK180">
        <v>1</v>
      </c>
      <c r="AL180">
        <v>1</v>
      </c>
      <c r="AN180">
        <v>0</v>
      </c>
      <c r="AO180">
        <v>0</v>
      </c>
      <c r="AP180">
        <v>0</v>
      </c>
      <c r="AQ180">
        <v>0</v>
      </c>
      <c r="AR180">
        <v>0</v>
      </c>
      <c r="AS180" t="s">
        <v>3</v>
      </c>
      <c r="AT180">
        <v>101.5</v>
      </c>
      <c r="AU180" t="s">
        <v>3</v>
      </c>
      <c r="AV180">
        <v>0</v>
      </c>
      <c r="AW180">
        <v>1</v>
      </c>
      <c r="AX180">
        <v>-1</v>
      </c>
      <c r="AY180">
        <v>0</v>
      </c>
      <c r="AZ180">
        <v>0</v>
      </c>
      <c r="BA180" t="s">
        <v>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ROUND(Y180*Source!I75,9)</f>
        <v>7.0034999999999998</v>
      </c>
      <c r="CY180">
        <f t="shared" si="131"/>
        <v>6020.71</v>
      </c>
      <c r="CZ180">
        <f t="shared" si="132"/>
        <v>736.36</v>
      </c>
      <c r="DA180">
        <f t="shared" si="133"/>
        <v>8.16</v>
      </c>
      <c r="DB180">
        <f t="shared" si="134"/>
        <v>74740.539999999994</v>
      </c>
      <c r="DC180">
        <f t="shared" si="135"/>
        <v>0</v>
      </c>
      <c r="DD180" t="s">
        <v>3</v>
      </c>
      <c r="DE180" t="s">
        <v>3</v>
      </c>
      <c r="DF180">
        <f t="shared" si="136"/>
        <v>42081.94</v>
      </c>
      <c r="DG180">
        <f t="shared" si="137"/>
        <v>0</v>
      </c>
      <c r="DH180">
        <f t="shared" si="138"/>
        <v>0</v>
      </c>
      <c r="DI180">
        <f t="shared" si="92"/>
        <v>0</v>
      </c>
      <c r="DJ180">
        <f t="shared" si="139"/>
        <v>42081.94</v>
      </c>
      <c r="DK180">
        <v>0</v>
      </c>
    </row>
    <row r="181" spans="1:115" x14ac:dyDescent="0.2">
      <c r="A181">
        <f>ROW(Source!A75)</f>
        <v>75</v>
      </c>
      <c r="B181">
        <v>65425120</v>
      </c>
      <c r="C181">
        <v>65428554</v>
      </c>
      <c r="D181">
        <v>30589922</v>
      </c>
      <c r="E181">
        <v>1</v>
      </c>
      <c r="F181">
        <v>1</v>
      </c>
      <c r="G181">
        <v>30515945</v>
      </c>
      <c r="H181">
        <v>3</v>
      </c>
      <c r="I181" t="s">
        <v>145</v>
      </c>
      <c r="J181" t="s">
        <v>147</v>
      </c>
      <c r="K181" t="s">
        <v>146</v>
      </c>
      <c r="L181">
        <v>1348</v>
      </c>
      <c r="N181">
        <v>1009</v>
      </c>
      <c r="O181" t="s">
        <v>32</v>
      </c>
      <c r="P181" t="s">
        <v>32</v>
      </c>
      <c r="Q181">
        <v>1000</v>
      </c>
      <c r="W181">
        <v>0</v>
      </c>
      <c r="X181">
        <v>725072865</v>
      </c>
      <c r="Y181">
        <f t="shared" si="130"/>
        <v>8.1</v>
      </c>
      <c r="AA181">
        <v>59142.37</v>
      </c>
      <c r="AB181">
        <v>0</v>
      </c>
      <c r="AC181">
        <v>0</v>
      </c>
      <c r="AD181">
        <v>0</v>
      </c>
      <c r="AE181">
        <v>5752.41</v>
      </c>
      <c r="AF181">
        <v>0</v>
      </c>
      <c r="AG181">
        <v>0</v>
      </c>
      <c r="AH181">
        <v>0</v>
      </c>
      <c r="AI181">
        <v>10.06</v>
      </c>
      <c r="AJ181">
        <v>1</v>
      </c>
      <c r="AK181">
        <v>1</v>
      </c>
      <c r="AL181">
        <v>1</v>
      </c>
      <c r="AN181">
        <v>0</v>
      </c>
      <c r="AO181">
        <v>0</v>
      </c>
      <c r="AP181">
        <v>0</v>
      </c>
      <c r="AQ181">
        <v>0</v>
      </c>
      <c r="AR181">
        <v>0</v>
      </c>
      <c r="AS181" t="s">
        <v>3</v>
      </c>
      <c r="AT181">
        <v>8.1</v>
      </c>
      <c r="AU181" t="s">
        <v>3</v>
      </c>
      <c r="AV181">
        <v>0</v>
      </c>
      <c r="AW181">
        <v>1</v>
      </c>
      <c r="AX181">
        <v>-1</v>
      </c>
      <c r="AY181">
        <v>0</v>
      </c>
      <c r="AZ181">
        <v>0</v>
      </c>
      <c r="BA181" t="s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ROUND(Y181*Source!I75,9)</f>
        <v>0.55889999999999995</v>
      </c>
      <c r="CY181">
        <f t="shared" si="131"/>
        <v>59142.37</v>
      </c>
      <c r="CZ181">
        <f t="shared" si="132"/>
        <v>5752.41</v>
      </c>
      <c r="DA181">
        <f t="shared" si="133"/>
        <v>10.06</v>
      </c>
      <c r="DB181">
        <f t="shared" si="134"/>
        <v>46594.52</v>
      </c>
      <c r="DC181">
        <f t="shared" si="135"/>
        <v>0</v>
      </c>
      <c r="DD181" t="s">
        <v>3</v>
      </c>
      <c r="DE181" t="s">
        <v>3</v>
      </c>
      <c r="DF181">
        <f t="shared" si="136"/>
        <v>32343.1</v>
      </c>
      <c r="DG181">
        <f t="shared" si="137"/>
        <v>0</v>
      </c>
      <c r="DH181">
        <f t="shared" si="138"/>
        <v>0</v>
      </c>
      <c r="DI181">
        <f t="shared" si="92"/>
        <v>0</v>
      </c>
      <c r="DJ181">
        <f t="shared" si="139"/>
        <v>32343.1</v>
      </c>
      <c r="DK181">
        <v>0</v>
      </c>
    </row>
    <row r="182" spans="1:115" x14ac:dyDescent="0.2">
      <c r="A182">
        <f>ROW(Source!A75)</f>
        <v>75</v>
      </c>
      <c r="B182">
        <v>65425120</v>
      </c>
      <c r="C182">
        <v>65428554</v>
      </c>
      <c r="D182">
        <v>30595002</v>
      </c>
      <c r="E182">
        <v>1</v>
      </c>
      <c r="F182">
        <v>1</v>
      </c>
      <c r="G182">
        <v>30515945</v>
      </c>
      <c r="H182">
        <v>3</v>
      </c>
      <c r="I182" t="s">
        <v>513</v>
      </c>
      <c r="J182" t="s">
        <v>514</v>
      </c>
      <c r="K182" t="s">
        <v>515</v>
      </c>
      <c r="L182">
        <v>1327</v>
      </c>
      <c r="N182">
        <v>1005</v>
      </c>
      <c r="O182" t="s">
        <v>210</v>
      </c>
      <c r="P182" t="s">
        <v>210</v>
      </c>
      <c r="Q182">
        <v>1</v>
      </c>
      <c r="W182">
        <v>0</v>
      </c>
      <c r="X182">
        <v>-270073672</v>
      </c>
      <c r="Y182">
        <f t="shared" si="130"/>
        <v>3.6</v>
      </c>
      <c r="AA182">
        <v>371.3</v>
      </c>
      <c r="AB182">
        <v>0</v>
      </c>
      <c r="AC182">
        <v>0</v>
      </c>
      <c r="AD182">
        <v>0</v>
      </c>
      <c r="AE182">
        <v>90.15</v>
      </c>
      <c r="AF182">
        <v>0</v>
      </c>
      <c r="AG182">
        <v>0</v>
      </c>
      <c r="AH182">
        <v>0</v>
      </c>
      <c r="AI182">
        <v>4.03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3.6</v>
      </c>
      <c r="AU182" t="s">
        <v>3</v>
      </c>
      <c r="AV182">
        <v>0</v>
      </c>
      <c r="AW182">
        <v>2</v>
      </c>
      <c r="AX182">
        <v>65428569</v>
      </c>
      <c r="AY182">
        <v>1</v>
      </c>
      <c r="AZ182">
        <v>0</v>
      </c>
      <c r="BA182">
        <v>181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ROUND(Y182*Source!I75,9)</f>
        <v>0.24840000000000001</v>
      </c>
      <c r="CY182">
        <f t="shared" si="131"/>
        <v>371.3</v>
      </c>
      <c r="CZ182">
        <f t="shared" si="132"/>
        <v>90.15</v>
      </c>
      <c r="DA182">
        <f t="shared" si="133"/>
        <v>4.03</v>
      </c>
      <c r="DB182">
        <f t="shared" si="134"/>
        <v>324.54000000000002</v>
      </c>
      <c r="DC182">
        <f t="shared" si="135"/>
        <v>0</v>
      </c>
      <c r="DD182" t="s">
        <v>3</v>
      </c>
      <c r="DE182" t="s">
        <v>3</v>
      </c>
      <c r="DF182">
        <f t="shared" si="136"/>
        <v>90.23</v>
      </c>
      <c r="DG182">
        <f t="shared" si="137"/>
        <v>0</v>
      </c>
      <c r="DH182">
        <f t="shared" si="138"/>
        <v>0</v>
      </c>
      <c r="DI182">
        <f t="shared" si="92"/>
        <v>0</v>
      </c>
      <c r="DJ182">
        <f t="shared" si="139"/>
        <v>90.23</v>
      </c>
      <c r="DK182">
        <v>0</v>
      </c>
    </row>
    <row r="183" spans="1:115" x14ac:dyDescent="0.2">
      <c r="A183">
        <f>ROW(Source!A80)</f>
        <v>80</v>
      </c>
      <c r="B183">
        <v>65425122</v>
      </c>
      <c r="C183">
        <v>65428087</v>
      </c>
      <c r="D183">
        <v>30515951</v>
      </c>
      <c r="E183">
        <v>30515945</v>
      </c>
      <c r="F183">
        <v>1</v>
      </c>
      <c r="G183">
        <v>30515945</v>
      </c>
      <c r="H183">
        <v>1</v>
      </c>
      <c r="I183" t="s">
        <v>432</v>
      </c>
      <c r="J183" t="s">
        <v>3</v>
      </c>
      <c r="K183" t="s">
        <v>433</v>
      </c>
      <c r="L183">
        <v>1191</v>
      </c>
      <c r="N183">
        <v>1013</v>
      </c>
      <c r="O183" t="s">
        <v>434</v>
      </c>
      <c r="P183" t="s">
        <v>434</v>
      </c>
      <c r="Q183">
        <v>1</v>
      </c>
      <c r="W183">
        <v>0</v>
      </c>
      <c r="X183">
        <v>476480486</v>
      </c>
      <c r="Y183">
        <f>(AT183*1.15)</f>
        <v>5.2209999999999992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4.54</v>
      </c>
      <c r="AU183" t="s">
        <v>60</v>
      </c>
      <c r="AV183">
        <v>1</v>
      </c>
      <c r="AW183">
        <v>2</v>
      </c>
      <c r="AX183">
        <v>65428088</v>
      </c>
      <c r="AY183">
        <v>1</v>
      </c>
      <c r="AZ183">
        <v>0</v>
      </c>
      <c r="BA183">
        <v>183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ROUND(Y183*Source!I80,9)</f>
        <v>74.869140000000002</v>
      </c>
      <c r="CY183">
        <f>AD183</f>
        <v>0</v>
      </c>
      <c r="CZ183">
        <f>AH183</f>
        <v>0</v>
      </c>
      <c r="DA183">
        <f>AL183</f>
        <v>1</v>
      </c>
      <c r="DB183">
        <f>ROUND((ROUND(AT183*CZ183,2)*1.15),6)</f>
        <v>0</v>
      </c>
      <c r="DC183">
        <f>ROUND((ROUND(AT183*AG183,2)*1.15),6)</f>
        <v>0</v>
      </c>
      <c r="DD183" t="s">
        <v>3</v>
      </c>
      <c r="DE183" t="s">
        <v>3</v>
      </c>
      <c r="DF183">
        <f t="shared" ref="DF183:DF188" si="140">ROUND(AE183*CX183,2)</f>
        <v>0</v>
      </c>
      <c r="DG183">
        <f t="shared" si="137"/>
        <v>0</v>
      </c>
      <c r="DH183">
        <f t="shared" si="138"/>
        <v>0</v>
      </c>
      <c r="DI183">
        <f t="shared" si="92"/>
        <v>0</v>
      </c>
      <c r="DJ183">
        <f>DI183</f>
        <v>0</v>
      </c>
      <c r="DK183">
        <v>0</v>
      </c>
    </row>
    <row r="184" spans="1:115" x14ac:dyDescent="0.2">
      <c r="A184">
        <f>ROW(Source!A80)</f>
        <v>80</v>
      </c>
      <c r="B184">
        <v>65425122</v>
      </c>
      <c r="C184">
        <v>65428087</v>
      </c>
      <c r="D184">
        <v>30571181</v>
      </c>
      <c r="E184">
        <v>1</v>
      </c>
      <c r="F184">
        <v>1</v>
      </c>
      <c r="G184">
        <v>30515945</v>
      </c>
      <c r="H184">
        <v>3</v>
      </c>
      <c r="I184" t="s">
        <v>249</v>
      </c>
      <c r="J184" t="s">
        <v>251</v>
      </c>
      <c r="K184" t="s">
        <v>250</v>
      </c>
      <c r="L184">
        <v>1339</v>
      </c>
      <c r="N184">
        <v>1007</v>
      </c>
      <c r="O184" t="s">
        <v>106</v>
      </c>
      <c r="P184" t="s">
        <v>106</v>
      </c>
      <c r="Q184">
        <v>1</v>
      </c>
      <c r="W184">
        <v>0</v>
      </c>
      <c r="X184">
        <v>-862991314</v>
      </c>
      <c r="Y184">
        <f>AT184</f>
        <v>0.44</v>
      </c>
      <c r="AA184">
        <v>7.07</v>
      </c>
      <c r="AB184">
        <v>0</v>
      </c>
      <c r="AC184">
        <v>0</v>
      </c>
      <c r="AD184">
        <v>0</v>
      </c>
      <c r="AE184">
        <v>7.07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</v>
      </c>
      <c r="AT184">
        <v>0.44</v>
      </c>
      <c r="AU184" t="s">
        <v>3</v>
      </c>
      <c r="AV184">
        <v>0</v>
      </c>
      <c r="AW184">
        <v>2</v>
      </c>
      <c r="AX184">
        <v>65428089</v>
      </c>
      <c r="AY184">
        <v>1</v>
      </c>
      <c r="AZ184">
        <v>0</v>
      </c>
      <c r="BA184">
        <v>184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ROUND(Y184*Source!I80,9)</f>
        <v>6.3095999999999997</v>
      </c>
      <c r="CY184">
        <f>AA184</f>
        <v>7.07</v>
      </c>
      <c r="CZ184">
        <f>AE184</f>
        <v>7.07</v>
      </c>
      <c r="DA184">
        <f>AI184</f>
        <v>1</v>
      </c>
      <c r="DB184">
        <f>ROUND(ROUND(AT184*CZ184,2),6)</f>
        <v>3.11</v>
      </c>
      <c r="DC184">
        <f>ROUND(ROUND(AT184*AG184,2),6)</f>
        <v>0</v>
      </c>
      <c r="DD184" t="s">
        <v>3</v>
      </c>
      <c r="DE184" t="s">
        <v>3</v>
      </c>
      <c r="DF184">
        <f t="shared" si="140"/>
        <v>44.61</v>
      </c>
      <c r="DG184">
        <f t="shared" si="137"/>
        <v>0</v>
      </c>
      <c r="DH184">
        <f t="shared" si="138"/>
        <v>0</v>
      </c>
      <c r="DI184">
        <f t="shared" si="92"/>
        <v>0</v>
      </c>
      <c r="DJ184">
        <f>DF184</f>
        <v>44.61</v>
      </c>
      <c r="DK184">
        <v>0</v>
      </c>
    </row>
    <row r="185" spans="1:115" x14ac:dyDescent="0.2">
      <c r="A185">
        <f>ROW(Source!A80)</f>
        <v>80</v>
      </c>
      <c r="B185">
        <v>65425122</v>
      </c>
      <c r="C185">
        <v>65428087</v>
      </c>
      <c r="D185">
        <v>30571151</v>
      </c>
      <c r="E185">
        <v>1</v>
      </c>
      <c r="F185">
        <v>1</v>
      </c>
      <c r="G185">
        <v>30515945</v>
      </c>
      <c r="H185">
        <v>3</v>
      </c>
      <c r="I185" t="s">
        <v>516</v>
      </c>
      <c r="J185" t="s">
        <v>517</v>
      </c>
      <c r="K185" t="s">
        <v>518</v>
      </c>
      <c r="L185">
        <v>1339</v>
      </c>
      <c r="N185">
        <v>1007</v>
      </c>
      <c r="O185" t="s">
        <v>106</v>
      </c>
      <c r="P185" t="s">
        <v>106</v>
      </c>
      <c r="Q185">
        <v>1</v>
      </c>
      <c r="W185">
        <v>0</v>
      </c>
      <c r="X185">
        <v>-1409389207</v>
      </c>
      <c r="Y185">
        <f>AT185</f>
        <v>5.0000000000000001E-4</v>
      </c>
      <c r="AA185">
        <v>2472.13</v>
      </c>
      <c r="AB185">
        <v>0</v>
      </c>
      <c r="AC185">
        <v>0</v>
      </c>
      <c r="AD185">
        <v>0</v>
      </c>
      <c r="AE185">
        <v>2472.13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0</v>
      </c>
      <c r="AQ185">
        <v>0</v>
      </c>
      <c r="AR185">
        <v>0</v>
      </c>
      <c r="AS185" t="s">
        <v>3</v>
      </c>
      <c r="AT185">
        <v>5.0000000000000001E-4</v>
      </c>
      <c r="AU185" t="s">
        <v>3</v>
      </c>
      <c r="AV185">
        <v>0</v>
      </c>
      <c r="AW185">
        <v>2</v>
      </c>
      <c r="AX185">
        <v>65428090</v>
      </c>
      <c r="AY185">
        <v>1</v>
      </c>
      <c r="AZ185">
        <v>0</v>
      </c>
      <c r="BA185">
        <v>185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ROUND(Y185*Source!I80,9)</f>
        <v>7.1700000000000002E-3</v>
      </c>
      <c r="CY185">
        <f>AA185</f>
        <v>2472.13</v>
      </c>
      <c r="CZ185">
        <f>AE185</f>
        <v>2472.13</v>
      </c>
      <c r="DA185">
        <f>AI185</f>
        <v>1</v>
      </c>
      <c r="DB185">
        <f>ROUND(ROUND(AT185*CZ185,2),6)</f>
        <v>1.24</v>
      </c>
      <c r="DC185">
        <f>ROUND(ROUND(AT185*AG185,2),6)</f>
        <v>0</v>
      </c>
      <c r="DD185" t="s">
        <v>3</v>
      </c>
      <c r="DE185" t="s">
        <v>3</v>
      </c>
      <c r="DF185">
        <f t="shared" si="140"/>
        <v>17.73</v>
      </c>
      <c r="DG185">
        <f t="shared" si="137"/>
        <v>0</v>
      </c>
      <c r="DH185">
        <f t="shared" si="138"/>
        <v>0</v>
      </c>
      <c r="DI185">
        <f t="shared" si="92"/>
        <v>0</v>
      </c>
      <c r="DJ185">
        <f>DF185</f>
        <v>17.73</v>
      </c>
      <c r="DK185">
        <v>0</v>
      </c>
    </row>
    <row r="186" spans="1:115" x14ac:dyDescent="0.2">
      <c r="A186">
        <f>ROW(Source!A80)</f>
        <v>80</v>
      </c>
      <c r="B186">
        <v>65425122</v>
      </c>
      <c r="C186">
        <v>65428087</v>
      </c>
      <c r="D186">
        <v>30589699</v>
      </c>
      <c r="E186">
        <v>1</v>
      </c>
      <c r="F186">
        <v>1</v>
      </c>
      <c r="G186">
        <v>30515945</v>
      </c>
      <c r="H186">
        <v>3</v>
      </c>
      <c r="I186" t="s">
        <v>166</v>
      </c>
      <c r="J186" t="s">
        <v>168</v>
      </c>
      <c r="K186" t="s">
        <v>167</v>
      </c>
      <c r="L186">
        <v>1339</v>
      </c>
      <c r="N186">
        <v>1007</v>
      </c>
      <c r="O186" t="s">
        <v>106</v>
      </c>
      <c r="P186" t="s">
        <v>106</v>
      </c>
      <c r="Q186">
        <v>1</v>
      </c>
      <c r="W186">
        <v>0</v>
      </c>
      <c r="X186">
        <v>-1342893090</v>
      </c>
      <c r="Y186">
        <f>AT186</f>
        <v>0.24</v>
      </c>
      <c r="AA186">
        <v>481.69</v>
      </c>
      <c r="AB186">
        <v>0</v>
      </c>
      <c r="AC186">
        <v>0</v>
      </c>
      <c r="AD186">
        <v>0</v>
      </c>
      <c r="AE186">
        <v>481.69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0</v>
      </c>
      <c r="AP186">
        <v>0</v>
      </c>
      <c r="AQ186">
        <v>0</v>
      </c>
      <c r="AR186">
        <v>0</v>
      </c>
      <c r="AS186" t="s">
        <v>3</v>
      </c>
      <c r="AT186">
        <v>0.24</v>
      </c>
      <c r="AU186" t="s">
        <v>3</v>
      </c>
      <c r="AV186">
        <v>0</v>
      </c>
      <c r="AW186">
        <v>1</v>
      </c>
      <c r="AX186">
        <v>-1</v>
      </c>
      <c r="AY186">
        <v>0</v>
      </c>
      <c r="AZ186">
        <v>0</v>
      </c>
      <c r="BA186" t="s">
        <v>3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ROUND(Y186*Source!I80,9)</f>
        <v>3.4416000000000002</v>
      </c>
      <c r="CY186">
        <f>AA186</f>
        <v>481.69</v>
      </c>
      <c r="CZ186">
        <f>AE186</f>
        <v>481.69</v>
      </c>
      <c r="DA186">
        <f>AI186</f>
        <v>1</v>
      </c>
      <c r="DB186">
        <f>ROUND(ROUND(AT186*CZ186,2),6)</f>
        <v>115.61</v>
      </c>
      <c r="DC186">
        <f>ROUND(ROUND(AT186*AG186,2),6)</f>
        <v>0</v>
      </c>
      <c r="DD186" t="s">
        <v>3</v>
      </c>
      <c r="DE186" t="s">
        <v>3</v>
      </c>
      <c r="DF186">
        <f t="shared" si="140"/>
        <v>1657.78</v>
      </c>
      <c r="DG186">
        <f t="shared" si="137"/>
        <v>0</v>
      </c>
      <c r="DH186">
        <f t="shared" si="138"/>
        <v>0</v>
      </c>
      <c r="DI186">
        <f t="shared" si="92"/>
        <v>0</v>
      </c>
      <c r="DJ186">
        <f>DF186</f>
        <v>1657.78</v>
      </c>
      <c r="DK186">
        <v>0</v>
      </c>
    </row>
    <row r="187" spans="1:115" x14ac:dyDescent="0.2">
      <c r="A187">
        <f>ROW(Source!A80)</f>
        <v>80</v>
      </c>
      <c r="B187">
        <v>65425122</v>
      </c>
      <c r="C187">
        <v>65428087</v>
      </c>
      <c r="D187">
        <v>0</v>
      </c>
      <c r="E187">
        <v>0</v>
      </c>
      <c r="F187">
        <v>1</v>
      </c>
      <c r="G187">
        <v>30515945</v>
      </c>
      <c r="H187">
        <v>3</v>
      </c>
      <c r="I187" t="s">
        <v>158</v>
      </c>
      <c r="J187" t="s">
        <v>3</v>
      </c>
      <c r="K187" t="s">
        <v>159</v>
      </c>
      <c r="L187">
        <v>1356</v>
      </c>
      <c r="N187">
        <v>1010</v>
      </c>
      <c r="O187" t="s">
        <v>160</v>
      </c>
      <c r="P187" t="s">
        <v>160</v>
      </c>
      <c r="Q187">
        <v>1000</v>
      </c>
      <c r="W187">
        <v>0</v>
      </c>
      <c r="X187">
        <v>-1112406113</v>
      </c>
      <c r="Y187">
        <f>AT187</f>
        <v>0.38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0</v>
      </c>
      <c r="AP187">
        <v>0</v>
      </c>
      <c r="AQ187">
        <v>0</v>
      </c>
      <c r="AR187">
        <v>0</v>
      </c>
      <c r="AS187" t="s">
        <v>3</v>
      </c>
      <c r="AT187">
        <v>0.38</v>
      </c>
      <c r="AU187" t="s">
        <v>3</v>
      </c>
      <c r="AV187">
        <v>0</v>
      </c>
      <c r="AW187">
        <v>1</v>
      </c>
      <c r="AX187">
        <v>-1</v>
      </c>
      <c r="AY187">
        <v>0</v>
      </c>
      <c r="AZ187">
        <v>0</v>
      </c>
      <c r="BA187" t="s">
        <v>3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ROUND(Y187*Source!I80,9)</f>
        <v>5.4492000000000003</v>
      </c>
      <c r="CY187">
        <f>AA187</f>
        <v>0</v>
      </c>
      <c r="CZ187">
        <f>AE187</f>
        <v>0</v>
      </c>
      <c r="DA187">
        <f>AI187</f>
        <v>1</v>
      </c>
      <c r="DB187">
        <f>ROUND(ROUND(AT187*CZ187,2),6)</f>
        <v>0</v>
      </c>
      <c r="DC187">
        <f>ROUND(ROUND(AT187*AG187,2),6)</f>
        <v>0</v>
      </c>
      <c r="DD187" t="s">
        <v>3</v>
      </c>
      <c r="DE187" t="s">
        <v>3</v>
      </c>
      <c r="DF187">
        <f t="shared" si="140"/>
        <v>0</v>
      </c>
      <c r="DG187">
        <f t="shared" si="137"/>
        <v>0</v>
      </c>
      <c r="DH187">
        <f t="shared" si="138"/>
        <v>0</v>
      </c>
      <c r="DI187">
        <f t="shared" si="92"/>
        <v>0</v>
      </c>
      <c r="DJ187">
        <f>DF187</f>
        <v>0</v>
      </c>
      <c r="DK187">
        <v>0</v>
      </c>
    </row>
    <row r="188" spans="1:115" x14ac:dyDescent="0.2">
      <c r="A188">
        <f>ROW(Source!A81)</f>
        <v>81</v>
      </c>
      <c r="B188">
        <v>65425120</v>
      </c>
      <c r="C188">
        <v>65428087</v>
      </c>
      <c r="D188">
        <v>30515951</v>
      </c>
      <c r="E188">
        <v>30515945</v>
      </c>
      <c r="F188">
        <v>1</v>
      </c>
      <c r="G188">
        <v>30515945</v>
      </c>
      <c r="H188">
        <v>1</v>
      </c>
      <c r="I188" t="s">
        <v>432</v>
      </c>
      <c r="J188" t="s">
        <v>3</v>
      </c>
      <c r="K188" t="s">
        <v>433</v>
      </c>
      <c r="L188">
        <v>1191</v>
      </c>
      <c r="N188">
        <v>1013</v>
      </c>
      <c r="O188" t="s">
        <v>434</v>
      </c>
      <c r="P188" t="s">
        <v>434</v>
      </c>
      <c r="Q188">
        <v>1</v>
      </c>
      <c r="W188">
        <v>0</v>
      </c>
      <c r="X188">
        <v>476480486</v>
      </c>
      <c r="Y188">
        <f>(AT188*1.15)</f>
        <v>5.2209999999999992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4.54</v>
      </c>
      <c r="AU188" t="s">
        <v>60</v>
      </c>
      <c r="AV188">
        <v>1</v>
      </c>
      <c r="AW188">
        <v>2</v>
      </c>
      <c r="AX188">
        <v>65428088</v>
      </c>
      <c r="AY188">
        <v>1</v>
      </c>
      <c r="AZ188">
        <v>0</v>
      </c>
      <c r="BA188">
        <v>188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ROUND(Y188*Source!I81,9)</f>
        <v>74.869140000000002</v>
      </c>
      <c r="CY188">
        <f>AD188</f>
        <v>0</v>
      </c>
      <c r="CZ188">
        <f>AH188</f>
        <v>0</v>
      </c>
      <c r="DA188">
        <f>AL188</f>
        <v>1</v>
      </c>
      <c r="DB188">
        <f>ROUND((ROUND(AT188*CZ188,2)*1.15),6)</f>
        <v>0</v>
      </c>
      <c r="DC188">
        <f>ROUND((ROUND(AT188*AG188,2)*1.15),6)</f>
        <v>0</v>
      </c>
      <c r="DD188" t="s">
        <v>3</v>
      </c>
      <c r="DE188" t="s">
        <v>3</v>
      </c>
      <c r="DF188">
        <f t="shared" si="140"/>
        <v>0</v>
      </c>
      <c r="DG188">
        <f t="shared" si="137"/>
        <v>0</v>
      </c>
      <c r="DH188">
        <f t="shared" si="138"/>
        <v>0</v>
      </c>
      <c r="DI188">
        <f t="shared" si="92"/>
        <v>0</v>
      </c>
      <c r="DJ188">
        <f>DI188</f>
        <v>0</v>
      </c>
      <c r="DK188">
        <v>0</v>
      </c>
    </row>
    <row r="189" spans="1:115" x14ac:dyDescent="0.2">
      <c r="A189">
        <f>ROW(Source!A81)</f>
        <v>81</v>
      </c>
      <c r="B189">
        <v>65425120</v>
      </c>
      <c r="C189">
        <v>65428087</v>
      </c>
      <c r="D189">
        <v>30571181</v>
      </c>
      <c r="E189">
        <v>1</v>
      </c>
      <c r="F189">
        <v>1</v>
      </c>
      <c r="G189">
        <v>30515945</v>
      </c>
      <c r="H189">
        <v>3</v>
      </c>
      <c r="I189" t="s">
        <v>249</v>
      </c>
      <c r="J189" t="s">
        <v>251</v>
      </c>
      <c r="K189" t="s">
        <v>250</v>
      </c>
      <c r="L189">
        <v>1339</v>
      </c>
      <c r="N189">
        <v>1007</v>
      </c>
      <c r="O189" t="s">
        <v>106</v>
      </c>
      <c r="P189" t="s">
        <v>106</v>
      </c>
      <c r="Q189">
        <v>1</v>
      </c>
      <c r="W189">
        <v>0</v>
      </c>
      <c r="X189">
        <v>-862991314</v>
      </c>
      <c r="Y189">
        <f t="shared" ref="Y189:Y200" si="141">AT189</f>
        <v>0.44</v>
      </c>
      <c r="AA189">
        <v>43.48</v>
      </c>
      <c r="AB189">
        <v>0</v>
      </c>
      <c r="AC189">
        <v>0</v>
      </c>
      <c r="AD189">
        <v>0</v>
      </c>
      <c r="AE189">
        <v>7.07</v>
      </c>
      <c r="AF189">
        <v>0</v>
      </c>
      <c r="AG189">
        <v>0</v>
      </c>
      <c r="AH189">
        <v>0</v>
      </c>
      <c r="AI189">
        <v>6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3</v>
      </c>
      <c r="AT189">
        <v>0.44</v>
      </c>
      <c r="AU189" t="s">
        <v>3</v>
      </c>
      <c r="AV189">
        <v>0</v>
      </c>
      <c r="AW189">
        <v>2</v>
      </c>
      <c r="AX189">
        <v>65428089</v>
      </c>
      <c r="AY189">
        <v>1</v>
      </c>
      <c r="AZ189">
        <v>0</v>
      </c>
      <c r="BA189">
        <v>189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ROUND(Y189*Source!I81,9)</f>
        <v>6.3095999999999997</v>
      </c>
      <c r="CY189">
        <f>AA189</f>
        <v>43.48</v>
      </c>
      <c r="CZ189">
        <f>AE189</f>
        <v>7.07</v>
      </c>
      <c r="DA189">
        <f>AI189</f>
        <v>6</v>
      </c>
      <c r="DB189">
        <f t="shared" ref="DB189:DB200" si="142">ROUND(ROUND(AT189*CZ189,2),6)</f>
        <v>3.11</v>
      </c>
      <c r="DC189">
        <f t="shared" ref="DC189:DC200" si="143">ROUND(ROUND(AT189*AG189,2),6)</f>
        <v>0</v>
      </c>
      <c r="DD189" t="s">
        <v>3</v>
      </c>
      <c r="DE189" t="s">
        <v>3</v>
      </c>
      <c r="DF189">
        <f>ROUND(ROUND(AE189*CX189,2)*AI189,2)</f>
        <v>267.66000000000003</v>
      </c>
      <c r="DG189">
        <f t="shared" si="137"/>
        <v>0</v>
      </c>
      <c r="DH189">
        <f t="shared" si="138"/>
        <v>0</v>
      </c>
      <c r="DI189">
        <f t="shared" si="92"/>
        <v>0</v>
      </c>
      <c r="DJ189">
        <f>DF189</f>
        <v>267.66000000000003</v>
      </c>
      <c r="DK189">
        <v>0</v>
      </c>
    </row>
    <row r="190" spans="1:115" x14ac:dyDescent="0.2">
      <c r="A190">
        <f>ROW(Source!A81)</f>
        <v>81</v>
      </c>
      <c r="B190">
        <v>65425120</v>
      </c>
      <c r="C190">
        <v>65428087</v>
      </c>
      <c r="D190">
        <v>30571151</v>
      </c>
      <c r="E190">
        <v>1</v>
      </c>
      <c r="F190">
        <v>1</v>
      </c>
      <c r="G190">
        <v>30515945</v>
      </c>
      <c r="H190">
        <v>3</v>
      </c>
      <c r="I190" t="s">
        <v>516</v>
      </c>
      <c r="J190" t="s">
        <v>517</v>
      </c>
      <c r="K190" t="s">
        <v>518</v>
      </c>
      <c r="L190">
        <v>1339</v>
      </c>
      <c r="N190">
        <v>1007</v>
      </c>
      <c r="O190" t="s">
        <v>106</v>
      </c>
      <c r="P190" t="s">
        <v>106</v>
      </c>
      <c r="Q190">
        <v>1</v>
      </c>
      <c r="W190">
        <v>0</v>
      </c>
      <c r="X190">
        <v>-1409389207</v>
      </c>
      <c r="Y190">
        <f t="shared" si="141"/>
        <v>5.0000000000000001E-4</v>
      </c>
      <c r="AA190">
        <v>10693.2</v>
      </c>
      <c r="AB190">
        <v>0</v>
      </c>
      <c r="AC190">
        <v>0</v>
      </c>
      <c r="AD190">
        <v>0</v>
      </c>
      <c r="AE190">
        <v>2472.13</v>
      </c>
      <c r="AF190">
        <v>0</v>
      </c>
      <c r="AG190">
        <v>0</v>
      </c>
      <c r="AH190">
        <v>0</v>
      </c>
      <c r="AI190">
        <v>4.22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0</v>
      </c>
      <c r="AQ190">
        <v>0</v>
      </c>
      <c r="AR190">
        <v>0</v>
      </c>
      <c r="AS190" t="s">
        <v>3</v>
      </c>
      <c r="AT190">
        <v>5.0000000000000001E-4</v>
      </c>
      <c r="AU190" t="s">
        <v>3</v>
      </c>
      <c r="AV190">
        <v>0</v>
      </c>
      <c r="AW190">
        <v>2</v>
      </c>
      <c r="AX190">
        <v>65428090</v>
      </c>
      <c r="AY190">
        <v>1</v>
      </c>
      <c r="AZ190">
        <v>0</v>
      </c>
      <c r="BA190">
        <v>190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ROUND(Y190*Source!I81,9)</f>
        <v>7.1700000000000002E-3</v>
      </c>
      <c r="CY190">
        <f>AA190</f>
        <v>10693.2</v>
      </c>
      <c r="CZ190">
        <f>AE190</f>
        <v>2472.13</v>
      </c>
      <c r="DA190">
        <f>AI190</f>
        <v>4.22</v>
      </c>
      <c r="DB190">
        <f t="shared" si="142"/>
        <v>1.24</v>
      </c>
      <c r="DC190">
        <f t="shared" si="143"/>
        <v>0</v>
      </c>
      <c r="DD190" t="s">
        <v>3</v>
      </c>
      <c r="DE190" t="s">
        <v>3</v>
      </c>
      <c r="DF190">
        <f>ROUND(ROUND(AE190*CX190,2)*AI190,2)</f>
        <v>74.819999999999993</v>
      </c>
      <c r="DG190">
        <f t="shared" si="137"/>
        <v>0</v>
      </c>
      <c r="DH190">
        <f t="shared" si="138"/>
        <v>0</v>
      </c>
      <c r="DI190">
        <f t="shared" si="92"/>
        <v>0</v>
      </c>
      <c r="DJ190">
        <f>DF190</f>
        <v>74.819999999999993</v>
      </c>
      <c r="DK190">
        <v>0</v>
      </c>
    </row>
    <row r="191" spans="1:115" x14ac:dyDescent="0.2">
      <c r="A191">
        <f>ROW(Source!A81)</f>
        <v>81</v>
      </c>
      <c r="B191">
        <v>65425120</v>
      </c>
      <c r="C191">
        <v>65428087</v>
      </c>
      <c r="D191">
        <v>30589699</v>
      </c>
      <c r="E191">
        <v>1</v>
      </c>
      <c r="F191">
        <v>1</v>
      </c>
      <c r="G191">
        <v>30515945</v>
      </c>
      <c r="H191">
        <v>3</v>
      </c>
      <c r="I191" t="s">
        <v>166</v>
      </c>
      <c r="J191" t="s">
        <v>168</v>
      </c>
      <c r="K191" t="s">
        <v>167</v>
      </c>
      <c r="L191">
        <v>1339</v>
      </c>
      <c r="N191">
        <v>1007</v>
      </c>
      <c r="O191" t="s">
        <v>106</v>
      </c>
      <c r="P191" t="s">
        <v>106</v>
      </c>
      <c r="Q191">
        <v>1</v>
      </c>
      <c r="W191">
        <v>0</v>
      </c>
      <c r="X191">
        <v>-1342893090</v>
      </c>
      <c r="Y191">
        <f t="shared" si="141"/>
        <v>0.24</v>
      </c>
      <c r="AA191">
        <v>4438.6499999999996</v>
      </c>
      <c r="AB191">
        <v>0</v>
      </c>
      <c r="AC191">
        <v>0</v>
      </c>
      <c r="AD191">
        <v>0</v>
      </c>
      <c r="AE191">
        <v>481.69</v>
      </c>
      <c r="AF191">
        <v>0</v>
      </c>
      <c r="AG191">
        <v>0</v>
      </c>
      <c r="AH191">
        <v>0</v>
      </c>
      <c r="AI191">
        <v>8.99</v>
      </c>
      <c r="AJ191">
        <v>1</v>
      </c>
      <c r="AK191">
        <v>1</v>
      </c>
      <c r="AL191">
        <v>1</v>
      </c>
      <c r="AN191">
        <v>0</v>
      </c>
      <c r="AO191">
        <v>0</v>
      </c>
      <c r="AP191">
        <v>0</v>
      </c>
      <c r="AQ191">
        <v>0</v>
      </c>
      <c r="AR191">
        <v>0</v>
      </c>
      <c r="AS191" t="s">
        <v>3</v>
      </c>
      <c r="AT191">
        <v>0.24</v>
      </c>
      <c r="AU191" t="s">
        <v>3</v>
      </c>
      <c r="AV191">
        <v>0</v>
      </c>
      <c r="AW191">
        <v>1</v>
      </c>
      <c r="AX191">
        <v>-1</v>
      </c>
      <c r="AY191">
        <v>0</v>
      </c>
      <c r="AZ191">
        <v>0</v>
      </c>
      <c r="BA191" t="s">
        <v>3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ROUND(Y191*Source!I81,9)</f>
        <v>3.4416000000000002</v>
      </c>
      <c r="CY191">
        <f>AA191</f>
        <v>4438.6499999999996</v>
      </c>
      <c r="CZ191">
        <f>AE191</f>
        <v>481.69</v>
      </c>
      <c r="DA191">
        <f>AI191</f>
        <v>8.99</v>
      </c>
      <c r="DB191">
        <f t="shared" si="142"/>
        <v>115.61</v>
      </c>
      <c r="DC191">
        <f t="shared" si="143"/>
        <v>0</v>
      </c>
      <c r="DD191" t="s">
        <v>3</v>
      </c>
      <c r="DE191" t="s">
        <v>3</v>
      </c>
      <c r="DF191">
        <f>ROUND(ROUND(AE191*CX191,2)*AI191,2)</f>
        <v>14903.44</v>
      </c>
      <c r="DG191">
        <f t="shared" si="137"/>
        <v>0</v>
      </c>
      <c r="DH191">
        <f t="shared" si="138"/>
        <v>0</v>
      </c>
      <c r="DI191">
        <f t="shared" si="92"/>
        <v>0</v>
      </c>
      <c r="DJ191">
        <f>DF191</f>
        <v>14903.44</v>
      </c>
      <c r="DK191">
        <v>0</v>
      </c>
    </row>
    <row r="192" spans="1:115" x14ac:dyDescent="0.2">
      <c r="A192">
        <f>ROW(Source!A81)</f>
        <v>81</v>
      </c>
      <c r="B192">
        <v>65425120</v>
      </c>
      <c r="C192">
        <v>65428087</v>
      </c>
      <c r="D192">
        <v>0</v>
      </c>
      <c r="E192">
        <v>0</v>
      </c>
      <c r="F192">
        <v>1</v>
      </c>
      <c r="G192">
        <v>30515945</v>
      </c>
      <c r="H192">
        <v>3</v>
      </c>
      <c r="I192" t="s">
        <v>158</v>
      </c>
      <c r="J192" t="s">
        <v>3</v>
      </c>
      <c r="K192" t="s">
        <v>159</v>
      </c>
      <c r="L192">
        <v>1356</v>
      </c>
      <c r="N192">
        <v>1010</v>
      </c>
      <c r="O192" t="s">
        <v>160</v>
      </c>
      <c r="P192" t="s">
        <v>160</v>
      </c>
      <c r="Q192">
        <v>1000</v>
      </c>
      <c r="W192">
        <v>0</v>
      </c>
      <c r="X192">
        <v>-1112406113</v>
      </c>
      <c r="Y192">
        <f t="shared" si="141"/>
        <v>0.38</v>
      </c>
      <c r="AA192">
        <v>21000</v>
      </c>
      <c r="AB192">
        <v>0</v>
      </c>
      <c r="AC192">
        <v>0</v>
      </c>
      <c r="AD192">
        <v>0</v>
      </c>
      <c r="AE192">
        <v>21000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0</v>
      </c>
      <c r="AP192">
        <v>0</v>
      </c>
      <c r="AQ192">
        <v>0</v>
      </c>
      <c r="AR192">
        <v>0</v>
      </c>
      <c r="AS192" t="s">
        <v>3</v>
      </c>
      <c r="AT192">
        <v>0.38</v>
      </c>
      <c r="AU192" t="s">
        <v>3</v>
      </c>
      <c r="AV192">
        <v>0</v>
      </c>
      <c r="AW192">
        <v>1</v>
      </c>
      <c r="AX192">
        <v>-1</v>
      </c>
      <c r="AY192">
        <v>0</v>
      </c>
      <c r="AZ192">
        <v>0</v>
      </c>
      <c r="BA192" t="s">
        <v>3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ROUND(Y192*Source!I81,9)</f>
        <v>5.4492000000000003</v>
      </c>
      <c r="CY192">
        <f>AA192</f>
        <v>21000</v>
      </c>
      <c r="CZ192">
        <f>AE192</f>
        <v>21000</v>
      </c>
      <c r="DA192">
        <f>AI192</f>
        <v>1</v>
      </c>
      <c r="DB192">
        <f t="shared" si="142"/>
        <v>7980</v>
      </c>
      <c r="DC192">
        <f t="shared" si="143"/>
        <v>0</v>
      </c>
      <c r="DD192" t="s">
        <v>3</v>
      </c>
      <c r="DE192" t="s">
        <v>3</v>
      </c>
      <c r="DF192">
        <f t="shared" ref="DF192:DF198" si="144">ROUND(AE192*CX192,2)</f>
        <v>114433.2</v>
      </c>
      <c r="DG192">
        <f t="shared" si="137"/>
        <v>0</v>
      </c>
      <c r="DH192">
        <f t="shared" si="138"/>
        <v>0</v>
      </c>
      <c r="DI192">
        <f t="shared" si="92"/>
        <v>0</v>
      </c>
      <c r="DJ192">
        <f>DF192</f>
        <v>114433.2</v>
      </c>
      <c r="DK192">
        <v>0</v>
      </c>
    </row>
    <row r="193" spans="1:115" x14ac:dyDescent="0.2">
      <c r="A193">
        <f>ROW(Source!A86)</f>
        <v>86</v>
      </c>
      <c r="B193">
        <v>65425122</v>
      </c>
      <c r="C193">
        <v>65428157</v>
      </c>
      <c r="D193">
        <v>30515951</v>
      </c>
      <c r="E193">
        <v>30515945</v>
      </c>
      <c r="F193">
        <v>1</v>
      </c>
      <c r="G193">
        <v>30515945</v>
      </c>
      <c r="H193">
        <v>1</v>
      </c>
      <c r="I193" t="s">
        <v>432</v>
      </c>
      <c r="J193" t="s">
        <v>3</v>
      </c>
      <c r="K193" t="s">
        <v>433</v>
      </c>
      <c r="L193">
        <v>1191</v>
      </c>
      <c r="N193">
        <v>1013</v>
      </c>
      <c r="O193" t="s">
        <v>434</v>
      </c>
      <c r="P193" t="s">
        <v>434</v>
      </c>
      <c r="Q193">
        <v>1</v>
      </c>
      <c r="W193">
        <v>0</v>
      </c>
      <c r="X193">
        <v>476480486</v>
      </c>
      <c r="Y193">
        <f t="shared" si="141"/>
        <v>0.4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0.4</v>
      </c>
      <c r="AU193" t="s">
        <v>3</v>
      </c>
      <c r="AV193">
        <v>1</v>
      </c>
      <c r="AW193">
        <v>2</v>
      </c>
      <c r="AX193">
        <v>65428162</v>
      </c>
      <c r="AY193">
        <v>1</v>
      </c>
      <c r="AZ193">
        <v>0</v>
      </c>
      <c r="BA193">
        <v>193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ROUND(Y193*Source!I86,9)</f>
        <v>3.84</v>
      </c>
      <c r="CY193">
        <f>AD193</f>
        <v>0</v>
      </c>
      <c r="CZ193">
        <f>AH193</f>
        <v>0</v>
      </c>
      <c r="DA193">
        <f>AL193</f>
        <v>1</v>
      </c>
      <c r="DB193">
        <f t="shared" si="142"/>
        <v>0</v>
      </c>
      <c r="DC193">
        <f t="shared" si="143"/>
        <v>0</v>
      </c>
      <c r="DD193" t="s">
        <v>3</v>
      </c>
      <c r="DE193" t="s">
        <v>3</v>
      </c>
      <c r="DF193">
        <f t="shared" si="144"/>
        <v>0</v>
      </c>
      <c r="DG193">
        <f t="shared" si="137"/>
        <v>0</v>
      </c>
      <c r="DH193">
        <f t="shared" si="138"/>
        <v>0</v>
      </c>
      <c r="DI193">
        <f t="shared" ref="DI193:DI256" si="145">ROUND(AH193*CX193,2)</f>
        <v>0</v>
      </c>
      <c r="DJ193">
        <f>DI193</f>
        <v>0</v>
      </c>
      <c r="DK193">
        <v>0</v>
      </c>
    </row>
    <row r="194" spans="1:115" x14ac:dyDescent="0.2">
      <c r="A194">
        <f>ROW(Source!A86)</f>
        <v>86</v>
      </c>
      <c r="B194">
        <v>65425122</v>
      </c>
      <c r="C194">
        <v>65428157</v>
      </c>
      <c r="D194">
        <v>30596176</v>
      </c>
      <c r="E194">
        <v>1</v>
      </c>
      <c r="F194">
        <v>1</v>
      </c>
      <c r="G194">
        <v>30515945</v>
      </c>
      <c r="H194">
        <v>2</v>
      </c>
      <c r="I194" t="s">
        <v>519</v>
      </c>
      <c r="J194" t="s">
        <v>520</v>
      </c>
      <c r="K194" t="s">
        <v>521</v>
      </c>
      <c r="L194">
        <v>1368</v>
      </c>
      <c r="N194">
        <v>1011</v>
      </c>
      <c r="O194" t="s">
        <v>438</v>
      </c>
      <c r="P194" t="s">
        <v>438</v>
      </c>
      <c r="Q194">
        <v>1</v>
      </c>
      <c r="W194">
        <v>0</v>
      </c>
      <c r="X194">
        <v>1593913486</v>
      </c>
      <c r="Y194">
        <f t="shared" si="141"/>
        <v>0.19</v>
      </c>
      <c r="AA194">
        <v>0</v>
      </c>
      <c r="AB194">
        <v>1.22</v>
      </c>
      <c r="AC194">
        <v>0</v>
      </c>
      <c r="AD194">
        <v>0</v>
      </c>
      <c r="AE194">
        <v>0</v>
      </c>
      <c r="AF194">
        <v>1.22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0.19</v>
      </c>
      <c r="AU194" t="s">
        <v>3</v>
      </c>
      <c r="AV194">
        <v>0</v>
      </c>
      <c r="AW194">
        <v>2</v>
      </c>
      <c r="AX194">
        <v>65428163</v>
      </c>
      <c r="AY194">
        <v>1</v>
      </c>
      <c r="AZ194">
        <v>0</v>
      </c>
      <c r="BA194">
        <v>194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ROUND(Y194*Source!I86,9)</f>
        <v>1.8240000000000001</v>
      </c>
      <c r="CY194">
        <f>AB194</f>
        <v>1.22</v>
      </c>
      <c r="CZ194">
        <f>AF194</f>
        <v>1.22</v>
      </c>
      <c r="DA194">
        <f>AJ194</f>
        <v>1</v>
      </c>
      <c r="DB194">
        <f t="shared" si="142"/>
        <v>0.23</v>
      </c>
      <c r="DC194">
        <f t="shared" si="143"/>
        <v>0</v>
      </c>
      <c r="DD194" t="s">
        <v>3</v>
      </c>
      <c r="DE194" t="s">
        <v>3</v>
      </c>
      <c r="DF194">
        <f t="shared" si="144"/>
        <v>0</v>
      </c>
      <c r="DG194">
        <f t="shared" si="137"/>
        <v>2.23</v>
      </c>
      <c r="DH194">
        <f t="shared" si="138"/>
        <v>0</v>
      </c>
      <c r="DI194">
        <f t="shared" si="145"/>
        <v>0</v>
      </c>
      <c r="DJ194">
        <f>DG194</f>
        <v>2.23</v>
      </c>
      <c r="DK194">
        <v>0</v>
      </c>
    </row>
    <row r="195" spans="1:115" x14ac:dyDescent="0.2">
      <c r="A195">
        <f>ROW(Source!A86)</f>
        <v>86</v>
      </c>
      <c r="B195">
        <v>65425122</v>
      </c>
      <c r="C195">
        <v>65428157</v>
      </c>
      <c r="D195">
        <v>30571181</v>
      </c>
      <c r="E195">
        <v>1</v>
      </c>
      <c r="F195">
        <v>1</v>
      </c>
      <c r="G195">
        <v>30515945</v>
      </c>
      <c r="H195">
        <v>3</v>
      </c>
      <c r="I195" t="s">
        <v>249</v>
      </c>
      <c r="J195" t="s">
        <v>251</v>
      </c>
      <c r="K195" t="s">
        <v>250</v>
      </c>
      <c r="L195">
        <v>1339</v>
      </c>
      <c r="N195">
        <v>1007</v>
      </c>
      <c r="O195" t="s">
        <v>106</v>
      </c>
      <c r="P195" t="s">
        <v>106</v>
      </c>
      <c r="Q195">
        <v>1</v>
      </c>
      <c r="W195">
        <v>0</v>
      </c>
      <c r="X195">
        <v>-862991314</v>
      </c>
      <c r="Y195">
        <f t="shared" si="141"/>
        <v>1.17E-2</v>
      </c>
      <c r="AA195">
        <v>7.07</v>
      </c>
      <c r="AB195">
        <v>0</v>
      </c>
      <c r="AC195">
        <v>0</v>
      </c>
      <c r="AD195">
        <v>0</v>
      </c>
      <c r="AE195">
        <v>7.07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1.17E-2</v>
      </c>
      <c r="AU195" t="s">
        <v>3</v>
      </c>
      <c r="AV195">
        <v>0</v>
      </c>
      <c r="AW195">
        <v>2</v>
      </c>
      <c r="AX195">
        <v>65428164</v>
      </c>
      <c r="AY195">
        <v>1</v>
      </c>
      <c r="AZ195">
        <v>0</v>
      </c>
      <c r="BA195">
        <v>195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ROUND(Y195*Source!I86,9)</f>
        <v>0.11232</v>
      </c>
      <c r="CY195">
        <f>AA195</f>
        <v>7.07</v>
      </c>
      <c r="CZ195">
        <f>AE195</f>
        <v>7.07</v>
      </c>
      <c r="DA195">
        <f>AI195</f>
        <v>1</v>
      </c>
      <c r="DB195">
        <f t="shared" si="142"/>
        <v>0.08</v>
      </c>
      <c r="DC195">
        <f t="shared" si="143"/>
        <v>0</v>
      </c>
      <c r="DD195" t="s">
        <v>3</v>
      </c>
      <c r="DE195" t="s">
        <v>3</v>
      </c>
      <c r="DF195">
        <f t="shared" si="144"/>
        <v>0.79</v>
      </c>
      <c r="DG195">
        <f t="shared" si="137"/>
        <v>0</v>
      </c>
      <c r="DH195">
        <f t="shared" si="138"/>
        <v>0</v>
      </c>
      <c r="DI195">
        <f t="shared" si="145"/>
        <v>0</v>
      </c>
      <c r="DJ195">
        <f>DF195</f>
        <v>0.79</v>
      </c>
      <c r="DK195">
        <v>0</v>
      </c>
    </row>
    <row r="196" spans="1:115" x14ac:dyDescent="0.2">
      <c r="A196">
        <f>ROW(Source!A86)</f>
        <v>86</v>
      </c>
      <c r="B196">
        <v>65425122</v>
      </c>
      <c r="C196">
        <v>65428157</v>
      </c>
      <c r="D196">
        <v>30593375</v>
      </c>
      <c r="E196">
        <v>1</v>
      </c>
      <c r="F196">
        <v>1</v>
      </c>
      <c r="G196">
        <v>30515945</v>
      </c>
      <c r="H196">
        <v>3</v>
      </c>
      <c r="I196" t="s">
        <v>177</v>
      </c>
      <c r="J196" t="s">
        <v>180</v>
      </c>
      <c r="K196" t="s">
        <v>178</v>
      </c>
      <c r="L196">
        <v>1354</v>
      </c>
      <c r="N196">
        <v>1010</v>
      </c>
      <c r="O196" t="s">
        <v>179</v>
      </c>
      <c r="P196" t="s">
        <v>179</v>
      </c>
      <c r="Q196">
        <v>1</v>
      </c>
      <c r="W196">
        <v>0</v>
      </c>
      <c r="X196">
        <v>-471451825</v>
      </c>
      <c r="Y196">
        <f t="shared" si="141"/>
        <v>6.3E-3</v>
      </c>
      <c r="AA196">
        <v>3638.64</v>
      </c>
      <c r="AB196">
        <v>0</v>
      </c>
      <c r="AC196">
        <v>0</v>
      </c>
      <c r="AD196">
        <v>0</v>
      </c>
      <c r="AE196">
        <v>3638.64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0</v>
      </c>
      <c r="AP196">
        <v>0</v>
      </c>
      <c r="AQ196">
        <v>0</v>
      </c>
      <c r="AR196">
        <v>0</v>
      </c>
      <c r="AS196" t="s">
        <v>3</v>
      </c>
      <c r="AT196">
        <v>6.3E-3</v>
      </c>
      <c r="AU196" t="s">
        <v>3</v>
      </c>
      <c r="AV196">
        <v>0</v>
      </c>
      <c r="AW196">
        <v>1</v>
      </c>
      <c r="AX196">
        <v>-1</v>
      </c>
      <c r="AY196">
        <v>0</v>
      </c>
      <c r="AZ196">
        <v>0</v>
      </c>
      <c r="BA196" t="s">
        <v>3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ROUND(Y196*Source!I86,9)</f>
        <v>6.0479999999999999E-2</v>
      </c>
      <c r="CY196">
        <f>AA196</f>
        <v>3638.64</v>
      </c>
      <c r="CZ196">
        <f>AE196</f>
        <v>3638.64</v>
      </c>
      <c r="DA196">
        <f>AI196</f>
        <v>1</v>
      </c>
      <c r="DB196">
        <f t="shared" si="142"/>
        <v>22.92</v>
      </c>
      <c r="DC196">
        <f t="shared" si="143"/>
        <v>0</v>
      </c>
      <c r="DD196" t="s">
        <v>3</v>
      </c>
      <c r="DE196" t="s">
        <v>3</v>
      </c>
      <c r="DF196">
        <f t="shared" si="144"/>
        <v>220.06</v>
      </c>
      <c r="DG196">
        <f t="shared" si="137"/>
        <v>0</v>
      </c>
      <c r="DH196">
        <f t="shared" si="138"/>
        <v>0</v>
      </c>
      <c r="DI196">
        <f t="shared" si="145"/>
        <v>0</v>
      </c>
      <c r="DJ196">
        <f>DF196</f>
        <v>220.06</v>
      </c>
      <c r="DK196">
        <v>0</v>
      </c>
    </row>
    <row r="197" spans="1:115" x14ac:dyDescent="0.2">
      <c r="A197">
        <f>ROW(Source!A87)</f>
        <v>87</v>
      </c>
      <c r="B197">
        <v>65425120</v>
      </c>
      <c r="C197">
        <v>65428157</v>
      </c>
      <c r="D197">
        <v>30515951</v>
      </c>
      <c r="E197">
        <v>30515945</v>
      </c>
      <c r="F197">
        <v>1</v>
      </c>
      <c r="G197">
        <v>30515945</v>
      </c>
      <c r="H197">
        <v>1</v>
      </c>
      <c r="I197" t="s">
        <v>432</v>
      </c>
      <c r="J197" t="s">
        <v>3</v>
      </c>
      <c r="K197" t="s">
        <v>433</v>
      </c>
      <c r="L197">
        <v>1191</v>
      </c>
      <c r="N197">
        <v>1013</v>
      </c>
      <c r="O197" t="s">
        <v>434</v>
      </c>
      <c r="P197" t="s">
        <v>434</v>
      </c>
      <c r="Q197">
        <v>1</v>
      </c>
      <c r="W197">
        <v>0</v>
      </c>
      <c r="X197">
        <v>476480486</v>
      </c>
      <c r="Y197">
        <f t="shared" si="141"/>
        <v>0.4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0.4</v>
      </c>
      <c r="AU197" t="s">
        <v>3</v>
      </c>
      <c r="AV197">
        <v>1</v>
      </c>
      <c r="AW197">
        <v>2</v>
      </c>
      <c r="AX197">
        <v>65428162</v>
      </c>
      <c r="AY197">
        <v>1</v>
      </c>
      <c r="AZ197">
        <v>0</v>
      </c>
      <c r="BA197">
        <v>197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ROUND(Y197*Source!I87,9)</f>
        <v>3.84</v>
      </c>
      <c r="CY197">
        <f>AD197</f>
        <v>0</v>
      </c>
      <c r="CZ197">
        <f>AH197</f>
        <v>0</v>
      </c>
      <c r="DA197">
        <f>AL197</f>
        <v>1</v>
      </c>
      <c r="DB197">
        <f t="shared" si="142"/>
        <v>0</v>
      </c>
      <c r="DC197">
        <f t="shared" si="143"/>
        <v>0</v>
      </c>
      <c r="DD197" t="s">
        <v>3</v>
      </c>
      <c r="DE197" t="s">
        <v>3</v>
      </c>
      <c r="DF197">
        <f t="shared" si="144"/>
        <v>0</v>
      </c>
      <c r="DG197">
        <f t="shared" si="137"/>
        <v>0</v>
      </c>
      <c r="DH197">
        <f t="shared" si="138"/>
        <v>0</v>
      </c>
      <c r="DI197">
        <f t="shared" si="145"/>
        <v>0</v>
      </c>
      <c r="DJ197">
        <f>DI197</f>
        <v>0</v>
      </c>
      <c r="DK197">
        <v>0</v>
      </c>
    </row>
    <row r="198" spans="1:115" x14ac:dyDescent="0.2">
      <c r="A198">
        <f>ROW(Source!A87)</f>
        <v>87</v>
      </c>
      <c r="B198">
        <v>65425120</v>
      </c>
      <c r="C198">
        <v>65428157</v>
      </c>
      <c r="D198">
        <v>30596176</v>
      </c>
      <c r="E198">
        <v>1</v>
      </c>
      <c r="F198">
        <v>1</v>
      </c>
      <c r="G198">
        <v>30515945</v>
      </c>
      <c r="H198">
        <v>2</v>
      </c>
      <c r="I198" t="s">
        <v>519</v>
      </c>
      <c r="J198" t="s">
        <v>520</v>
      </c>
      <c r="K198" t="s">
        <v>521</v>
      </c>
      <c r="L198">
        <v>1368</v>
      </c>
      <c r="N198">
        <v>1011</v>
      </c>
      <c r="O198" t="s">
        <v>438</v>
      </c>
      <c r="P198" t="s">
        <v>438</v>
      </c>
      <c r="Q198">
        <v>1</v>
      </c>
      <c r="W198">
        <v>0</v>
      </c>
      <c r="X198">
        <v>1593913486</v>
      </c>
      <c r="Y198">
        <f t="shared" si="141"/>
        <v>0.19</v>
      </c>
      <c r="AA198">
        <v>0</v>
      </c>
      <c r="AB198">
        <v>8.3800000000000008</v>
      </c>
      <c r="AC198">
        <v>0</v>
      </c>
      <c r="AD198">
        <v>0</v>
      </c>
      <c r="AE198">
        <v>0</v>
      </c>
      <c r="AF198">
        <v>1.22</v>
      </c>
      <c r="AG198">
        <v>0</v>
      </c>
      <c r="AH198">
        <v>0</v>
      </c>
      <c r="AI198">
        <v>1</v>
      </c>
      <c r="AJ198">
        <v>6.56</v>
      </c>
      <c r="AK198">
        <v>29.03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0.19</v>
      </c>
      <c r="AU198" t="s">
        <v>3</v>
      </c>
      <c r="AV198">
        <v>0</v>
      </c>
      <c r="AW198">
        <v>2</v>
      </c>
      <c r="AX198">
        <v>65428163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ROUND(Y198*Source!I87,9)</f>
        <v>1.8240000000000001</v>
      </c>
      <c r="CY198">
        <f>AB198</f>
        <v>8.3800000000000008</v>
      </c>
      <c r="CZ198">
        <f>AF198</f>
        <v>1.22</v>
      </c>
      <c r="DA198">
        <f>AJ198</f>
        <v>6.56</v>
      </c>
      <c r="DB198">
        <f t="shared" si="142"/>
        <v>0.23</v>
      </c>
      <c r="DC198">
        <f t="shared" si="143"/>
        <v>0</v>
      </c>
      <c r="DD198" t="s">
        <v>3</v>
      </c>
      <c r="DE198" t="s">
        <v>3</v>
      </c>
      <c r="DF198">
        <f t="shared" si="144"/>
        <v>0</v>
      </c>
      <c r="DG198">
        <f>ROUND(ROUND(AF198*CX198,2)*AJ198,2)</f>
        <v>14.63</v>
      </c>
      <c r="DH198">
        <f>ROUND(ROUND(AG198*CX198,2)*AK198,2)</f>
        <v>0</v>
      </c>
      <c r="DI198">
        <f t="shared" si="145"/>
        <v>0</v>
      </c>
      <c r="DJ198">
        <f>DG198</f>
        <v>14.63</v>
      </c>
      <c r="DK198">
        <v>0</v>
      </c>
    </row>
    <row r="199" spans="1:115" x14ac:dyDescent="0.2">
      <c r="A199">
        <f>ROW(Source!A87)</f>
        <v>87</v>
      </c>
      <c r="B199">
        <v>65425120</v>
      </c>
      <c r="C199">
        <v>65428157</v>
      </c>
      <c r="D199">
        <v>30571181</v>
      </c>
      <c r="E199">
        <v>1</v>
      </c>
      <c r="F199">
        <v>1</v>
      </c>
      <c r="G199">
        <v>30515945</v>
      </c>
      <c r="H199">
        <v>3</v>
      </c>
      <c r="I199" t="s">
        <v>249</v>
      </c>
      <c r="J199" t="s">
        <v>251</v>
      </c>
      <c r="K199" t="s">
        <v>250</v>
      </c>
      <c r="L199">
        <v>1339</v>
      </c>
      <c r="N199">
        <v>1007</v>
      </c>
      <c r="O199" t="s">
        <v>106</v>
      </c>
      <c r="P199" t="s">
        <v>106</v>
      </c>
      <c r="Q199">
        <v>1</v>
      </c>
      <c r="W199">
        <v>0</v>
      </c>
      <c r="X199">
        <v>-862991314</v>
      </c>
      <c r="Y199">
        <f t="shared" si="141"/>
        <v>1.17E-2</v>
      </c>
      <c r="AA199">
        <v>42.5</v>
      </c>
      <c r="AB199">
        <v>0</v>
      </c>
      <c r="AC199">
        <v>0</v>
      </c>
      <c r="AD199">
        <v>0</v>
      </c>
      <c r="AE199">
        <v>7.07</v>
      </c>
      <c r="AF199">
        <v>0</v>
      </c>
      <c r="AG199">
        <v>0</v>
      </c>
      <c r="AH199">
        <v>0</v>
      </c>
      <c r="AI199">
        <v>6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3</v>
      </c>
      <c r="AT199">
        <v>1.17E-2</v>
      </c>
      <c r="AU199" t="s">
        <v>3</v>
      </c>
      <c r="AV199">
        <v>0</v>
      </c>
      <c r="AW199">
        <v>2</v>
      </c>
      <c r="AX199">
        <v>65428164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ROUND(Y199*Source!I87,9)</f>
        <v>0.11232</v>
      </c>
      <c r="CY199">
        <f>AA199</f>
        <v>42.5</v>
      </c>
      <c r="CZ199">
        <f>AE199</f>
        <v>7.07</v>
      </c>
      <c r="DA199">
        <f>AI199</f>
        <v>6</v>
      </c>
      <c r="DB199">
        <f t="shared" si="142"/>
        <v>0.08</v>
      </c>
      <c r="DC199">
        <f t="shared" si="143"/>
        <v>0</v>
      </c>
      <c r="DD199" t="s">
        <v>3</v>
      </c>
      <c r="DE199" t="s">
        <v>3</v>
      </c>
      <c r="DF199">
        <f>ROUND(ROUND(AE199*CX199,2)*AI199,2)</f>
        <v>4.74</v>
      </c>
      <c r="DG199">
        <f t="shared" ref="DG199:DG205" si="146">ROUND(AF199*CX199,2)</f>
        <v>0</v>
      </c>
      <c r="DH199">
        <f t="shared" ref="DH199:DH205" si="147">ROUND(AG199*CX199,2)</f>
        <v>0</v>
      </c>
      <c r="DI199">
        <f t="shared" si="145"/>
        <v>0</v>
      </c>
      <c r="DJ199">
        <f>DF199</f>
        <v>4.74</v>
      </c>
      <c r="DK199">
        <v>0</v>
      </c>
    </row>
    <row r="200" spans="1:115" x14ac:dyDescent="0.2">
      <c r="A200">
        <f>ROW(Source!A87)</f>
        <v>87</v>
      </c>
      <c r="B200">
        <v>65425120</v>
      </c>
      <c r="C200">
        <v>65428157</v>
      </c>
      <c r="D200">
        <v>30593375</v>
      </c>
      <c r="E200">
        <v>1</v>
      </c>
      <c r="F200">
        <v>1</v>
      </c>
      <c r="G200">
        <v>30515945</v>
      </c>
      <c r="H200">
        <v>3</v>
      </c>
      <c r="I200" t="s">
        <v>177</v>
      </c>
      <c r="J200" t="s">
        <v>180</v>
      </c>
      <c r="K200" t="s">
        <v>178</v>
      </c>
      <c r="L200">
        <v>1354</v>
      </c>
      <c r="N200">
        <v>1010</v>
      </c>
      <c r="O200" t="s">
        <v>179</v>
      </c>
      <c r="P200" t="s">
        <v>179</v>
      </c>
      <c r="Q200">
        <v>1</v>
      </c>
      <c r="W200">
        <v>0</v>
      </c>
      <c r="X200">
        <v>-471451825</v>
      </c>
      <c r="Y200">
        <f t="shared" si="141"/>
        <v>6.3E-3</v>
      </c>
      <c r="AA200">
        <v>15495.15</v>
      </c>
      <c r="AB200">
        <v>0</v>
      </c>
      <c r="AC200">
        <v>0</v>
      </c>
      <c r="AD200">
        <v>0</v>
      </c>
      <c r="AE200">
        <v>3638.64</v>
      </c>
      <c r="AF200">
        <v>0</v>
      </c>
      <c r="AG200">
        <v>0</v>
      </c>
      <c r="AH200">
        <v>0</v>
      </c>
      <c r="AI200">
        <v>4.25</v>
      </c>
      <c r="AJ200">
        <v>1</v>
      </c>
      <c r="AK200">
        <v>1</v>
      </c>
      <c r="AL200">
        <v>1</v>
      </c>
      <c r="AN200">
        <v>0</v>
      </c>
      <c r="AO200">
        <v>0</v>
      </c>
      <c r="AP200">
        <v>0</v>
      </c>
      <c r="AQ200">
        <v>0</v>
      </c>
      <c r="AR200">
        <v>0</v>
      </c>
      <c r="AS200" t="s">
        <v>3</v>
      </c>
      <c r="AT200">
        <v>6.3E-3</v>
      </c>
      <c r="AU200" t="s">
        <v>3</v>
      </c>
      <c r="AV200">
        <v>0</v>
      </c>
      <c r="AW200">
        <v>1</v>
      </c>
      <c r="AX200">
        <v>-1</v>
      </c>
      <c r="AY200">
        <v>0</v>
      </c>
      <c r="AZ200">
        <v>0</v>
      </c>
      <c r="BA200" t="s">
        <v>3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ROUND(Y200*Source!I87,9)</f>
        <v>6.0479999999999999E-2</v>
      </c>
      <c r="CY200">
        <f>AA200</f>
        <v>15495.15</v>
      </c>
      <c r="CZ200">
        <f>AE200</f>
        <v>3638.64</v>
      </c>
      <c r="DA200">
        <f>AI200</f>
        <v>4.25</v>
      </c>
      <c r="DB200">
        <f t="shared" si="142"/>
        <v>22.92</v>
      </c>
      <c r="DC200">
        <f t="shared" si="143"/>
        <v>0</v>
      </c>
      <c r="DD200" t="s">
        <v>3</v>
      </c>
      <c r="DE200" t="s">
        <v>3</v>
      </c>
      <c r="DF200">
        <f>ROUND(ROUND(AE200*CX200,2)*AI200,2)</f>
        <v>935.26</v>
      </c>
      <c r="DG200">
        <f t="shared" si="146"/>
        <v>0</v>
      </c>
      <c r="DH200">
        <f t="shared" si="147"/>
        <v>0</v>
      </c>
      <c r="DI200">
        <f t="shared" si="145"/>
        <v>0</v>
      </c>
      <c r="DJ200">
        <f>DF200</f>
        <v>935.26</v>
      </c>
      <c r="DK200">
        <v>0</v>
      </c>
    </row>
    <row r="201" spans="1:115" x14ac:dyDescent="0.2">
      <c r="A201">
        <f>ROW(Source!A90)</f>
        <v>90</v>
      </c>
      <c r="B201">
        <v>65425122</v>
      </c>
      <c r="C201">
        <v>65428462</v>
      </c>
      <c r="D201">
        <v>30515951</v>
      </c>
      <c r="E201">
        <v>30515945</v>
      </c>
      <c r="F201">
        <v>1</v>
      </c>
      <c r="G201">
        <v>30515945</v>
      </c>
      <c r="H201">
        <v>1</v>
      </c>
      <c r="I201" t="s">
        <v>432</v>
      </c>
      <c r="J201" t="s">
        <v>3</v>
      </c>
      <c r="K201" t="s">
        <v>433</v>
      </c>
      <c r="L201">
        <v>1191</v>
      </c>
      <c r="N201">
        <v>1013</v>
      </c>
      <c r="O201" t="s">
        <v>434</v>
      </c>
      <c r="P201" t="s">
        <v>434</v>
      </c>
      <c r="Q201">
        <v>1</v>
      </c>
      <c r="W201">
        <v>0</v>
      </c>
      <c r="X201">
        <v>476480486</v>
      </c>
      <c r="Y201">
        <f>(AT201*1.15)</f>
        <v>24.9895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</v>
      </c>
      <c r="AT201">
        <v>21.73</v>
      </c>
      <c r="AU201" t="s">
        <v>60</v>
      </c>
      <c r="AV201">
        <v>1</v>
      </c>
      <c r="AW201">
        <v>2</v>
      </c>
      <c r="AX201">
        <v>65428467</v>
      </c>
      <c r="AY201">
        <v>1</v>
      </c>
      <c r="AZ201">
        <v>0</v>
      </c>
      <c r="BA201">
        <v>201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ROUND(Y201*Source!I90,9)</f>
        <v>0.27488449999999998</v>
      </c>
      <c r="CY201">
        <f>AD201</f>
        <v>0</v>
      </c>
      <c r="CZ201">
        <f>AH201</f>
        <v>0</v>
      </c>
      <c r="DA201">
        <f>AL201</f>
        <v>1</v>
      </c>
      <c r="DB201">
        <f>ROUND((ROUND(AT201*CZ201,2)*1.15),6)</f>
        <v>0</v>
      </c>
      <c r="DC201">
        <f>ROUND((ROUND(AT201*AG201,2)*1.15),6)</f>
        <v>0</v>
      </c>
      <c r="DD201" t="s">
        <v>3</v>
      </c>
      <c r="DE201" t="s">
        <v>3</v>
      </c>
      <c r="DF201">
        <f t="shared" ref="DF201:DF206" si="148">ROUND(AE201*CX201,2)</f>
        <v>0</v>
      </c>
      <c r="DG201">
        <f t="shared" si="146"/>
        <v>0</v>
      </c>
      <c r="DH201">
        <f t="shared" si="147"/>
        <v>0</v>
      </c>
      <c r="DI201">
        <f t="shared" si="145"/>
        <v>0</v>
      </c>
      <c r="DJ201">
        <f>DI201</f>
        <v>0</v>
      </c>
      <c r="DK201">
        <v>0</v>
      </c>
    </row>
    <row r="202" spans="1:115" x14ac:dyDescent="0.2">
      <c r="A202">
        <f>ROW(Source!A90)</f>
        <v>90</v>
      </c>
      <c r="B202">
        <v>65425122</v>
      </c>
      <c r="C202">
        <v>65428462</v>
      </c>
      <c r="D202">
        <v>30595321</v>
      </c>
      <c r="E202">
        <v>1</v>
      </c>
      <c r="F202">
        <v>1</v>
      </c>
      <c r="G202">
        <v>30515945</v>
      </c>
      <c r="H202">
        <v>2</v>
      </c>
      <c r="I202" t="s">
        <v>478</v>
      </c>
      <c r="J202" t="s">
        <v>479</v>
      </c>
      <c r="K202" t="s">
        <v>480</v>
      </c>
      <c r="L202">
        <v>1368</v>
      </c>
      <c r="N202">
        <v>1011</v>
      </c>
      <c r="O202" t="s">
        <v>438</v>
      </c>
      <c r="P202" t="s">
        <v>438</v>
      </c>
      <c r="Q202">
        <v>1</v>
      </c>
      <c r="W202">
        <v>0</v>
      </c>
      <c r="X202">
        <v>-1472098154</v>
      </c>
      <c r="Y202">
        <f>(AT202*1.25)</f>
        <v>0.13750000000000001</v>
      </c>
      <c r="AA202">
        <v>0</v>
      </c>
      <c r="AB202">
        <v>190.93</v>
      </c>
      <c r="AC202">
        <v>18.149999999999999</v>
      </c>
      <c r="AD202">
        <v>0</v>
      </c>
      <c r="AE202">
        <v>0</v>
      </c>
      <c r="AF202">
        <v>190.93</v>
      </c>
      <c r="AG202">
        <v>18.149999999999999</v>
      </c>
      <c r="AH202">
        <v>0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</v>
      </c>
      <c r="AT202">
        <v>0.11</v>
      </c>
      <c r="AU202" t="s">
        <v>59</v>
      </c>
      <c r="AV202">
        <v>0</v>
      </c>
      <c r="AW202">
        <v>2</v>
      </c>
      <c r="AX202">
        <v>65428468</v>
      </c>
      <c r="AY202">
        <v>1</v>
      </c>
      <c r="AZ202">
        <v>0</v>
      </c>
      <c r="BA202">
        <v>202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ROUND(Y202*Source!I90,9)</f>
        <v>1.5125E-3</v>
      </c>
      <c r="CY202">
        <f>AB202</f>
        <v>190.93</v>
      </c>
      <c r="CZ202">
        <f>AF202</f>
        <v>190.93</v>
      </c>
      <c r="DA202">
        <f>AJ202</f>
        <v>1</v>
      </c>
      <c r="DB202">
        <f>ROUND((ROUND(AT202*CZ202,2)*1.25),6)</f>
        <v>26.25</v>
      </c>
      <c r="DC202">
        <f>ROUND((ROUND(AT202*AG202,2)*1.25),6)</f>
        <v>2.5</v>
      </c>
      <c r="DD202" t="s">
        <v>3</v>
      </c>
      <c r="DE202" t="s">
        <v>3</v>
      </c>
      <c r="DF202">
        <f t="shared" si="148"/>
        <v>0</v>
      </c>
      <c r="DG202">
        <f t="shared" si="146"/>
        <v>0.28999999999999998</v>
      </c>
      <c r="DH202">
        <f t="shared" si="147"/>
        <v>0.03</v>
      </c>
      <c r="DI202">
        <f t="shared" si="145"/>
        <v>0</v>
      </c>
      <c r="DJ202">
        <f>DG202</f>
        <v>0.28999999999999998</v>
      </c>
      <c r="DK202">
        <v>0</v>
      </c>
    </row>
    <row r="203" spans="1:115" x14ac:dyDescent="0.2">
      <c r="A203">
        <f>ROW(Source!A90)</f>
        <v>90</v>
      </c>
      <c r="B203">
        <v>65425122</v>
      </c>
      <c r="C203">
        <v>65428462</v>
      </c>
      <c r="D203">
        <v>30571908</v>
      </c>
      <c r="E203">
        <v>1</v>
      </c>
      <c r="F203">
        <v>1</v>
      </c>
      <c r="G203">
        <v>30515945</v>
      </c>
      <c r="H203">
        <v>3</v>
      </c>
      <c r="I203" t="s">
        <v>522</v>
      </c>
      <c r="J203" t="s">
        <v>523</v>
      </c>
      <c r="K203" t="s">
        <v>524</v>
      </c>
      <c r="L203">
        <v>1348</v>
      </c>
      <c r="N203">
        <v>1009</v>
      </c>
      <c r="O203" t="s">
        <v>32</v>
      </c>
      <c r="P203" t="s">
        <v>32</v>
      </c>
      <c r="Q203">
        <v>1000</v>
      </c>
      <c r="W203">
        <v>0</v>
      </c>
      <c r="X203">
        <v>195369394</v>
      </c>
      <c r="Y203">
        <f>AT203</f>
        <v>5.0000000000000001E-3</v>
      </c>
      <c r="AA203">
        <v>9098.51</v>
      </c>
      <c r="AB203">
        <v>0</v>
      </c>
      <c r="AC203">
        <v>0</v>
      </c>
      <c r="AD203">
        <v>0</v>
      </c>
      <c r="AE203">
        <v>9098.51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5.0000000000000001E-3</v>
      </c>
      <c r="AU203" t="s">
        <v>3</v>
      </c>
      <c r="AV203">
        <v>0</v>
      </c>
      <c r="AW203">
        <v>2</v>
      </c>
      <c r="AX203">
        <v>65428470</v>
      </c>
      <c r="AY203">
        <v>1</v>
      </c>
      <c r="AZ203">
        <v>0</v>
      </c>
      <c r="BA203">
        <v>204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ROUND(Y203*Source!I90,9)</f>
        <v>5.5000000000000002E-5</v>
      </c>
      <c r="CY203">
        <f>AA203</f>
        <v>9098.51</v>
      </c>
      <c r="CZ203">
        <f>AE203</f>
        <v>9098.51</v>
      </c>
      <c r="DA203">
        <f>AI203</f>
        <v>1</v>
      </c>
      <c r="DB203">
        <f>ROUND(ROUND(AT203*CZ203,2),6)</f>
        <v>45.49</v>
      </c>
      <c r="DC203">
        <f>ROUND(ROUND(AT203*AG203,2),6)</f>
        <v>0</v>
      </c>
      <c r="DD203" t="s">
        <v>3</v>
      </c>
      <c r="DE203" t="s">
        <v>3</v>
      </c>
      <c r="DF203">
        <f t="shared" si="148"/>
        <v>0.5</v>
      </c>
      <c r="DG203">
        <f t="shared" si="146"/>
        <v>0</v>
      </c>
      <c r="DH203">
        <f t="shared" si="147"/>
        <v>0</v>
      </c>
      <c r="DI203">
        <f t="shared" si="145"/>
        <v>0</v>
      </c>
      <c r="DJ203">
        <f>DF203</f>
        <v>0.5</v>
      </c>
      <c r="DK203">
        <v>0</v>
      </c>
    </row>
    <row r="204" spans="1:115" x14ac:dyDescent="0.2">
      <c r="A204">
        <f>ROW(Source!A90)</f>
        <v>90</v>
      </c>
      <c r="B204">
        <v>65425122</v>
      </c>
      <c r="C204">
        <v>65428462</v>
      </c>
      <c r="D204">
        <v>30589922</v>
      </c>
      <c r="E204">
        <v>1</v>
      </c>
      <c r="F204">
        <v>1</v>
      </c>
      <c r="G204">
        <v>30515945</v>
      </c>
      <c r="H204">
        <v>3</v>
      </c>
      <c r="I204" t="s">
        <v>145</v>
      </c>
      <c r="J204" t="s">
        <v>147</v>
      </c>
      <c r="K204" t="s">
        <v>146</v>
      </c>
      <c r="L204">
        <v>1348</v>
      </c>
      <c r="N204">
        <v>1009</v>
      </c>
      <c r="O204" t="s">
        <v>32</v>
      </c>
      <c r="P204" t="s">
        <v>32</v>
      </c>
      <c r="Q204">
        <v>1000</v>
      </c>
      <c r="W204">
        <v>0</v>
      </c>
      <c r="X204">
        <v>725072865</v>
      </c>
      <c r="Y204">
        <f>AT204</f>
        <v>1</v>
      </c>
      <c r="AA204">
        <v>5752.41</v>
      </c>
      <c r="AB204">
        <v>0</v>
      </c>
      <c r="AC204">
        <v>0</v>
      </c>
      <c r="AD204">
        <v>0</v>
      </c>
      <c r="AE204">
        <v>5752.41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0</v>
      </c>
      <c r="AP204">
        <v>1</v>
      </c>
      <c r="AQ204">
        <v>0</v>
      </c>
      <c r="AR204">
        <v>0</v>
      </c>
      <c r="AS204" t="s">
        <v>3</v>
      </c>
      <c r="AT204">
        <v>1</v>
      </c>
      <c r="AU204" t="s">
        <v>3</v>
      </c>
      <c r="AV204">
        <v>0</v>
      </c>
      <c r="AW204">
        <v>1</v>
      </c>
      <c r="AX204">
        <v>-1</v>
      </c>
      <c r="AY204">
        <v>0</v>
      </c>
      <c r="AZ204">
        <v>0</v>
      </c>
      <c r="BA204" t="s">
        <v>3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ROUND(Y204*Source!I90,9)</f>
        <v>1.0999999999999999E-2</v>
      </c>
      <c r="CY204">
        <f>AA204</f>
        <v>5752.41</v>
      </c>
      <c r="CZ204">
        <f>AE204</f>
        <v>5752.41</v>
      </c>
      <c r="DA204">
        <f>AI204</f>
        <v>1</v>
      </c>
      <c r="DB204">
        <f>ROUND(ROUND(AT204*CZ204,2),6)</f>
        <v>5752.41</v>
      </c>
      <c r="DC204">
        <f>ROUND(ROUND(AT204*AG204,2),6)</f>
        <v>0</v>
      </c>
      <c r="DD204" t="s">
        <v>3</v>
      </c>
      <c r="DE204" t="s">
        <v>3</v>
      </c>
      <c r="DF204">
        <f t="shared" si="148"/>
        <v>63.28</v>
      </c>
      <c r="DG204">
        <f t="shared" si="146"/>
        <v>0</v>
      </c>
      <c r="DH204">
        <f t="shared" si="147"/>
        <v>0</v>
      </c>
      <c r="DI204">
        <f t="shared" si="145"/>
        <v>0</v>
      </c>
      <c r="DJ204">
        <f>DF204</f>
        <v>63.28</v>
      </c>
      <c r="DK204">
        <v>0</v>
      </c>
    </row>
    <row r="205" spans="1:115" x14ac:dyDescent="0.2">
      <c r="A205">
        <f>ROW(Source!A91)</f>
        <v>91</v>
      </c>
      <c r="B205">
        <v>65425120</v>
      </c>
      <c r="C205">
        <v>65428462</v>
      </c>
      <c r="D205">
        <v>30515951</v>
      </c>
      <c r="E205">
        <v>30515945</v>
      </c>
      <c r="F205">
        <v>1</v>
      </c>
      <c r="G205">
        <v>30515945</v>
      </c>
      <c r="H205">
        <v>1</v>
      </c>
      <c r="I205" t="s">
        <v>432</v>
      </c>
      <c r="J205" t="s">
        <v>3</v>
      </c>
      <c r="K205" t="s">
        <v>433</v>
      </c>
      <c r="L205">
        <v>1191</v>
      </c>
      <c r="N205">
        <v>1013</v>
      </c>
      <c r="O205" t="s">
        <v>434</v>
      </c>
      <c r="P205" t="s">
        <v>434</v>
      </c>
      <c r="Q205">
        <v>1</v>
      </c>
      <c r="W205">
        <v>0</v>
      </c>
      <c r="X205">
        <v>476480486</v>
      </c>
      <c r="Y205">
        <f>(AT205*1.15)</f>
        <v>24.9895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3</v>
      </c>
      <c r="AT205">
        <v>21.73</v>
      </c>
      <c r="AU205" t="s">
        <v>60</v>
      </c>
      <c r="AV205">
        <v>1</v>
      </c>
      <c r="AW205">
        <v>2</v>
      </c>
      <c r="AX205">
        <v>65428467</v>
      </c>
      <c r="AY205">
        <v>1</v>
      </c>
      <c r="AZ205">
        <v>0</v>
      </c>
      <c r="BA205">
        <v>205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ROUND(Y205*Source!I91,9)</f>
        <v>0.27488449999999998</v>
      </c>
      <c r="CY205">
        <f>AD205</f>
        <v>0</v>
      </c>
      <c r="CZ205">
        <f>AH205</f>
        <v>0</v>
      </c>
      <c r="DA205">
        <f>AL205</f>
        <v>1</v>
      </c>
      <c r="DB205">
        <f>ROUND((ROUND(AT205*CZ205,2)*1.15),6)</f>
        <v>0</v>
      </c>
      <c r="DC205">
        <f>ROUND((ROUND(AT205*AG205,2)*1.15),6)</f>
        <v>0</v>
      </c>
      <c r="DD205" t="s">
        <v>3</v>
      </c>
      <c r="DE205" t="s">
        <v>3</v>
      </c>
      <c r="DF205">
        <f t="shared" si="148"/>
        <v>0</v>
      </c>
      <c r="DG205">
        <f t="shared" si="146"/>
        <v>0</v>
      </c>
      <c r="DH205">
        <f t="shared" si="147"/>
        <v>0</v>
      </c>
      <c r="DI205">
        <f t="shared" si="145"/>
        <v>0</v>
      </c>
      <c r="DJ205">
        <f>DI205</f>
        <v>0</v>
      </c>
      <c r="DK205">
        <v>0</v>
      </c>
    </row>
    <row r="206" spans="1:115" x14ac:dyDescent="0.2">
      <c r="A206">
        <f>ROW(Source!A91)</f>
        <v>91</v>
      </c>
      <c r="B206">
        <v>65425120</v>
      </c>
      <c r="C206">
        <v>65428462</v>
      </c>
      <c r="D206">
        <v>30595321</v>
      </c>
      <c r="E206">
        <v>1</v>
      </c>
      <c r="F206">
        <v>1</v>
      </c>
      <c r="G206">
        <v>30515945</v>
      </c>
      <c r="H206">
        <v>2</v>
      </c>
      <c r="I206" t="s">
        <v>478</v>
      </c>
      <c r="J206" t="s">
        <v>479</v>
      </c>
      <c r="K206" t="s">
        <v>480</v>
      </c>
      <c r="L206">
        <v>1368</v>
      </c>
      <c r="N206">
        <v>1011</v>
      </c>
      <c r="O206" t="s">
        <v>438</v>
      </c>
      <c r="P206" t="s">
        <v>438</v>
      </c>
      <c r="Q206">
        <v>1</v>
      </c>
      <c r="W206">
        <v>0</v>
      </c>
      <c r="X206">
        <v>-1472098154</v>
      </c>
      <c r="Y206">
        <f>(AT206*1.25)</f>
        <v>0.13750000000000001</v>
      </c>
      <c r="AA206">
        <v>0</v>
      </c>
      <c r="AB206">
        <v>2023.03</v>
      </c>
      <c r="AC206">
        <v>551.66</v>
      </c>
      <c r="AD206">
        <v>0</v>
      </c>
      <c r="AE206">
        <v>0</v>
      </c>
      <c r="AF206">
        <v>190.93</v>
      </c>
      <c r="AG206">
        <v>18.149999999999999</v>
      </c>
      <c r="AH206">
        <v>0</v>
      </c>
      <c r="AI206">
        <v>1</v>
      </c>
      <c r="AJ206">
        <v>10.119999999999999</v>
      </c>
      <c r="AK206">
        <v>29.03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</v>
      </c>
      <c r="AT206">
        <v>0.11</v>
      </c>
      <c r="AU206" t="s">
        <v>59</v>
      </c>
      <c r="AV206">
        <v>0</v>
      </c>
      <c r="AW206">
        <v>2</v>
      </c>
      <c r="AX206">
        <v>65428468</v>
      </c>
      <c r="AY206">
        <v>1</v>
      </c>
      <c r="AZ206">
        <v>0</v>
      </c>
      <c r="BA206">
        <v>206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ROUND(Y206*Source!I91,9)</f>
        <v>1.5125E-3</v>
      </c>
      <c r="CY206">
        <f>AB206</f>
        <v>2023.03</v>
      </c>
      <c r="CZ206">
        <f>AF206</f>
        <v>190.93</v>
      </c>
      <c r="DA206">
        <f>AJ206</f>
        <v>10.119999999999999</v>
      </c>
      <c r="DB206">
        <f>ROUND((ROUND(AT206*CZ206,2)*1.25),6)</f>
        <v>26.25</v>
      </c>
      <c r="DC206">
        <f>ROUND((ROUND(AT206*AG206,2)*1.25),6)</f>
        <v>2.5</v>
      </c>
      <c r="DD206" t="s">
        <v>3</v>
      </c>
      <c r="DE206" t="s">
        <v>3</v>
      </c>
      <c r="DF206">
        <f t="shared" si="148"/>
        <v>0</v>
      </c>
      <c r="DG206">
        <f>ROUND(ROUND(AF206*CX206,2)*AJ206,2)</f>
        <v>2.93</v>
      </c>
      <c r="DH206">
        <f>ROUND(ROUND(AG206*CX206,2)*AK206,2)</f>
        <v>0.87</v>
      </c>
      <c r="DI206">
        <f t="shared" si="145"/>
        <v>0</v>
      </c>
      <c r="DJ206">
        <f>DG206</f>
        <v>2.93</v>
      </c>
      <c r="DK206">
        <v>0</v>
      </c>
    </row>
    <row r="207" spans="1:115" x14ac:dyDescent="0.2">
      <c r="A207">
        <f>ROW(Source!A91)</f>
        <v>91</v>
      </c>
      <c r="B207">
        <v>65425120</v>
      </c>
      <c r="C207">
        <v>65428462</v>
      </c>
      <c r="D207">
        <v>30571908</v>
      </c>
      <c r="E207">
        <v>1</v>
      </c>
      <c r="F207">
        <v>1</v>
      </c>
      <c r="G207">
        <v>30515945</v>
      </c>
      <c r="H207">
        <v>3</v>
      </c>
      <c r="I207" t="s">
        <v>522</v>
      </c>
      <c r="J207" t="s">
        <v>523</v>
      </c>
      <c r="K207" t="s">
        <v>524</v>
      </c>
      <c r="L207">
        <v>1348</v>
      </c>
      <c r="N207">
        <v>1009</v>
      </c>
      <c r="O207" t="s">
        <v>32</v>
      </c>
      <c r="P207" t="s">
        <v>32</v>
      </c>
      <c r="Q207">
        <v>1000</v>
      </c>
      <c r="W207">
        <v>0</v>
      </c>
      <c r="X207">
        <v>195369394</v>
      </c>
      <c r="Y207">
        <f t="shared" ref="Y207:Y212" si="149">AT207</f>
        <v>5.0000000000000001E-3</v>
      </c>
      <c r="AA207">
        <v>68624.240000000005</v>
      </c>
      <c r="AB207">
        <v>0</v>
      </c>
      <c r="AC207">
        <v>0</v>
      </c>
      <c r="AD207">
        <v>0</v>
      </c>
      <c r="AE207">
        <v>9098.51</v>
      </c>
      <c r="AF207">
        <v>0</v>
      </c>
      <c r="AG207">
        <v>0</v>
      </c>
      <c r="AH207">
        <v>0</v>
      </c>
      <c r="AI207">
        <v>7.38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5.0000000000000001E-3</v>
      </c>
      <c r="AU207" t="s">
        <v>3</v>
      </c>
      <c r="AV207">
        <v>0</v>
      </c>
      <c r="AW207">
        <v>2</v>
      </c>
      <c r="AX207">
        <v>65428470</v>
      </c>
      <c r="AY207">
        <v>1</v>
      </c>
      <c r="AZ207">
        <v>0</v>
      </c>
      <c r="BA207">
        <v>208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ROUND(Y207*Source!I91,9)</f>
        <v>5.5000000000000002E-5</v>
      </c>
      <c r="CY207">
        <f>AA207</f>
        <v>68624.240000000005</v>
      </c>
      <c r="CZ207">
        <f>AE207</f>
        <v>9098.51</v>
      </c>
      <c r="DA207">
        <f>AI207</f>
        <v>7.38</v>
      </c>
      <c r="DB207">
        <f t="shared" ref="DB207:DB212" si="150">ROUND(ROUND(AT207*CZ207,2),6)</f>
        <v>45.49</v>
      </c>
      <c r="DC207">
        <f t="shared" ref="DC207:DC212" si="151">ROUND(ROUND(AT207*AG207,2),6)</f>
        <v>0</v>
      </c>
      <c r="DD207" t="s">
        <v>3</v>
      </c>
      <c r="DE207" t="s">
        <v>3</v>
      </c>
      <c r="DF207">
        <f>ROUND(ROUND(AE207*CX207,2)*AI207,2)</f>
        <v>3.69</v>
      </c>
      <c r="DG207">
        <f t="shared" ref="DG207:DG230" si="152">ROUND(AF207*CX207,2)</f>
        <v>0</v>
      </c>
      <c r="DH207">
        <f t="shared" ref="DH207:DH230" si="153">ROUND(AG207*CX207,2)</f>
        <v>0</v>
      </c>
      <c r="DI207">
        <f t="shared" si="145"/>
        <v>0</v>
      </c>
      <c r="DJ207">
        <f>DF207</f>
        <v>3.69</v>
      </c>
      <c r="DK207">
        <v>0</v>
      </c>
    </row>
    <row r="208" spans="1:115" x14ac:dyDescent="0.2">
      <c r="A208">
        <f>ROW(Source!A91)</f>
        <v>91</v>
      </c>
      <c r="B208">
        <v>65425120</v>
      </c>
      <c r="C208">
        <v>65428462</v>
      </c>
      <c r="D208">
        <v>30589922</v>
      </c>
      <c r="E208">
        <v>1</v>
      </c>
      <c r="F208">
        <v>1</v>
      </c>
      <c r="G208">
        <v>30515945</v>
      </c>
      <c r="H208">
        <v>3</v>
      </c>
      <c r="I208" t="s">
        <v>145</v>
      </c>
      <c r="J208" t="s">
        <v>147</v>
      </c>
      <c r="K208" t="s">
        <v>146</v>
      </c>
      <c r="L208">
        <v>1348</v>
      </c>
      <c r="N208">
        <v>1009</v>
      </c>
      <c r="O208" t="s">
        <v>32</v>
      </c>
      <c r="P208" t="s">
        <v>32</v>
      </c>
      <c r="Q208">
        <v>1000</v>
      </c>
      <c r="W208">
        <v>0</v>
      </c>
      <c r="X208">
        <v>725072865</v>
      </c>
      <c r="Y208">
        <f t="shared" si="149"/>
        <v>1</v>
      </c>
      <c r="AA208">
        <v>59142.37</v>
      </c>
      <c r="AB208">
        <v>0</v>
      </c>
      <c r="AC208">
        <v>0</v>
      </c>
      <c r="AD208">
        <v>0</v>
      </c>
      <c r="AE208">
        <v>5752.41</v>
      </c>
      <c r="AF208">
        <v>0</v>
      </c>
      <c r="AG208">
        <v>0</v>
      </c>
      <c r="AH208">
        <v>0</v>
      </c>
      <c r="AI208">
        <v>10.06</v>
      </c>
      <c r="AJ208">
        <v>1</v>
      </c>
      <c r="AK208">
        <v>1</v>
      </c>
      <c r="AL208">
        <v>1</v>
      </c>
      <c r="AN208">
        <v>0</v>
      </c>
      <c r="AO208">
        <v>0</v>
      </c>
      <c r="AP208">
        <v>1</v>
      </c>
      <c r="AQ208">
        <v>0</v>
      </c>
      <c r="AR208">
        <v>0</v>
      </c>
      <c r="AS208" t="s">
        <v>3</v>
      </c>
      <c r="AT208">
        <v>1</v>
      </c>
      <c r="AU208" t="s">
        <v>3</v>
      </c>
      <c r="AV208">
        <v>0</v>
      </c>
      <c r="AW208">
        <v>1</v>
      </c>
      <c r="AX208">
        <v>-1</v>
      </c>
      <c r="AY208">
        <v>0</v>
      </c>
      <c r="AZ208">
        <v>0</v>
      </c>
      <c r="BA208" t="s">
        <v>3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ROUND(Y208*Source!I91,9)</f>
        <v>1.0999999999999999E-2</v>
      </c>
      <c r="CY208">
        <f>AA208</f>
        <v>59142.37</v>
      </c>
      <c r="CZ208">
        <f>AE208</f>
        <v>5752.41</v>
      </c>
      <c r="DA208">
        <f>AI208</f>
        <v>10.06</v>
      </c>
      <c r="DB208">
        <f t="shared" si="150"/>
        <v>5752.41</v>
      </c>
      <c r="DC208">
        <f t="shared" si="151"/>
        <v>0</v>
      </c>
      <c r="DD208" t="s">
        <v>3</v>
      </c>
      <c r="DE208" t="s">
        <v>3</v>
      </c>
      <c r="DF208">
        <f>ROUND(ROUND(AE208*CX208,2)*AI208,2)</f>
        <v>636.6</v>
      </c>
      <c r="DG208">
        <f t="shared" si="152"/>
        <v>0</v>
      </c>
      <c r="DH208">
        <f t="shared" si="153"/>
        <v>0</v>
      </c>
      <c r="DI208">
        <f t="shared" si="145"/>
        <v>0</v>
      </c>
      <c r="DJ208">
        <f>DF208</f>
        <v>636.6</v>
      </c>
      <c r="DK208">
        <v>0</v>
      </c>
    </row>
    <row r="209" spans="1:115" x14ac:dyDescent="0.2">
      <c r="A209">
        <f>ROW(Source!A94)</f>
        <v>94</v>
      </c>
      <c r="B209">
        <v>65425122</v>
      </c>
      <c r="C209">
        <v>65428334</v>
      </c>
      <c r="D209">
        <v>30515951</v>
      </c>
      <c r="E209">
        <v>30515945</v>
      </c>
      <c r="F209">
        <v>1</v>
      </c>
      <c r="G209">
        <v>30515945</v>
      </c>
      <c r="H209">
        <v>1</v>
      </c>
      <c r="I209" t="s">
        <v>432</v>
      </c>
      <c r="J209" t="s">
        <v>3</v>
      </c>
      <c r="K209" t="s">
        <v>433</v>
      </c>
      <c r="L209">
        <v>1191</v>
      </c>
      <c r="N209">
        <v>1013</v>
      </c>
      <c r="O209" t="s">
        <v>434</v>
      </c>
      <c r="P209" t="s">
        <v>434</v>
      </c>
      <c r="Q209">
        <v>1</v>
      </c>
      <c r="W209">
        <v>0</v>
      </c>
      <c r="X209">
        <v>476480486</v>
      </c>
      <c r="Y209">
        <f t="shared" si="149"/>
        <v>44.42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44.42</v>
      </c>
      <c r="AU209" t="s">
        <v>3</v>
      </c>
      <c r="AV209">
        <v>1</v>
      </c>
      <c r="AW209">
        <v>2</v>
      </c>
      <c r="AX209">
        <v>65428335</v>
      </c>
      <c r="AY209">
        <v>1</v>
      </c>
      <c r="AZ209">
        <v>0</v>
      </c>
      <c r="BA209">
        <v>209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ROUND(Y209*Source!I94,9)</f>
        <v>17.768000000000001</v>
      </c>
      <c r="CY209">
        <f>AD209</f>
        <v>0</v>
      </c>
      <c r="CZ209">
        <f>AH209</f>
        <v>0</v>
      </c>
      <c r="DA209">
        <f>AL209</f>
        <v>1</v>
      </c>
      <c r="DB209">
        <f t="shared" si="150"/>
        <v>0</v>
      </c>
      <c r="DC209">
        <f t="shared" si="151"/>
        <v>0</v>
      </c>
      <c r="DD209" t="s">
        <v>3</v>
      </c>
      <c r="DE209" t="s">
        <v>3</v>
      </c>
      <c r="DF209">
        <f>ROUND(AE209*CX209,2)</f>
        <v>0</v>
      </c>
      <c r="DG209">
        <f t="shared" si="152"/>
        <v>0</v>
      </c>
      <c r="DH209">
        <f t="shared" si="153"/>
        <v>0</v>
      </c>
      <c r="DI209">
        <f t="shared" si="145"/>
        <v>0</v>
      </c>
      <c r="DJ209">
        <f>DI209</f>
        <v>0</v>
      </c>
      <c r="DK209">
        <v>0</v>
      </c>
    </row>
    <row r="210" spans="1:115" x14ac:dyDescent="0.2">
      <c r="A210">
        <f>ROW(Source!A94)</f>
        <v>94</v>
      </c>
      <c r="B210">
        <v>65425122</v>
      </c>
      <c r="C210">
        <v>65428334</v>
      </c>
      <c r="D210">
        <v>30589699</v>
      </c>
      <c r="E210">
        <v>1</v>
      </c>
      <c r="F210">
        <v>1</v>
      </c>
      <c r="G210">
        <v>30515945</v>
      </c>
      <c r="H210">
        <v>3</v>
      </c>
      <c r="I210" t="s">
        <v>166</v>
      </c>
      <c r="J210" t="s">
        <v>168</v>
      </c>
      <c r="K210" t="s">
        <v>167</v>
      </c>
      <c r="L210">
        <v>1339</v>
      </c>
      <c r="N210">
        <v>1007</v>
      </c>
      <c r="O210" t="s">
        <v>106</v>
      </c>
      <c r="P210" t="s">
        <v>106</v>
      </c>
      <c r="Q210">
        <v>1</v>
      </c>
      <c r="W210">
        <v>0</v>
      </c>
      <c r="X210">
        <v>-1342893090</v>
      </c>
      <c r="Y210">
        <f t="shared" si="149"/>
        <v>1.01</v>
      </c>
      <c r="AA210">
        <v>481.69</v>
      </c>
      <c r="AB210">
        <v>0</v>
      </c>
      <c r="AC210">
        <v>0</v>
      </c>
      <c r="AD210">
        <v>0</v>
      </c>
      <c r="AE210">
        <v>481.69</v>
      </c>
      <c r="AF210">
        <v>0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0</v>
      </c>
      <c r="AP210">
        <v>0</v>
      </c>
      <c r="AQ210">
        <v>0</v>
      </c>
      <c r="AR210">
        <v>0</v>
      </c>
      <c r="AS210" t="s">
        <v>3</v>
      </c>
      <c r="AT210">
        <v>1.01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ROUND(Y210*Source!I94,9)</f>
        <v>0.40400000000000003</v>
      </c>
      <c r="CY210">
        <f>AA210</f>
        <v>481.69</v>
      </c>
      <c r="CZ210">
        <f>AE210</f>
        <v>481.69</v>
      </c>
      <c r="DA210">
        <f>AI210</f>
        <v>1</v>
      </c>
      <c r="DB210">
        <f t="shared" si="150"/>
        <v>486.51</v>
      </c>
      <c r="DC210">
        <f t="shared" si="151"/>
        <v>0</v>
      </c>
      <c r="DD210" t="s">
        <v>3</v>
      </c>
      <c r="DE210" t="s">
        <v>3</v>
      </c>
      <c r="DF210">
        <f>ROUND(AE210*CX210,2)</f>
        <v>194.6</v>
      </c>
      <c r="DG210">
        <f t="shared" si="152"/>
        <v>0</v>
      </c>
      <c r="DH210">
        <f t="shared" si="153"/>
        <v>0</v>
      </c>
      <c r="DI210">
        <f t="shared" si="145"/>
        <v>0</v>
      </c>
      <c r="DJ210">
        <f>DF210</f>
        <v>194.6</v>
      </c>
      <c r="DK210">
        <v>0</v>
      </c>
    </row>
    <row r="211" spans="1:115" x14ac:dyDescent="0.2">
      <c r="A211">
        <f>ROW(Source!A95)</f>
        <v>95</v>
      </c>
      <c r="B211">
        <v>65425120</v>
      </c>
      <c r="C211">
        <v>65428334</v>
      </c>
      <c r="D211">
        <v>30515951</v>
      </c>
      <c r="E211">
        <v>30515945</v>
      </c>
      <c r="F211">
        <v>1</v>
      </c>
      <c r="G211">
        <v>30515945</v>
      </c>
      <c r="H211">
        <v>1</v>
      </c>
      <c r="I211" t="s">
        <v>432</v>
      </c>
      <c r="J211" t="s">
        <v>3</v>
      </c>
      <c r="K211" t="s">
        <v>433</v>
      </c>
      <c r="L211">
        <v>1191</v>
      </c>
      <c r="N211">
        <v>1013</v>
      </c>
      <c r="O211" t="s">
        <v>434</v>
      </c>
      <c r="P211" t="s">
        <v>434</v>
      </c>
      <c r="Q211">
        <v>1</v>
      </c>
      <c r="W211">
        <v>0</v>
      </c>
      <c r="X211">
        <v>476480486</v>
      </c>
      <c r="Y211">
        <f t="shared" si="149"/>
        <v>44.42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44.42</v>
      </c>
      <c r="AU211" t="s">
        <v>3</v>
      </c>
      <c r="AV211">
        <v>1</v>
      </c>
      <c r="AW211">
        <v>2</v>
      </c>
      <c r="AX211">
        <v>65428335</v>
      </c>
      <c r="AY211">
        <v>1</v>
      </c>
      <c r="AZ211">
        <v>0</v>
      </c>
      <c r="BA211">
        <v>212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ROUND(Y211*Source!I95,9)</f>
        <v>17.768000000000001</v>
      </c>
      <c r="CY211">
        <f>AD211</f>
        <v>0</v>
      </c>
      <c r="CZ211">
        <f>AH211</f>
        <v>0</v>
      </c>
      <c r="DA211">
        <f>AL211</f>
        <v>1</v>
      </c>
      <c r="DB211">
        <f t="shared" si="150"/>
        <v>0</v>
      </c>
      <c r="DC211">
        <f t="shared" si="151"/>
        <v>0</v>
      </c>
      <c r="DD211" t="s">
        <v>3</v>
      </c>
      <c r="DE211" t="s">
        <v>3</v>
      </c>
      <c r="DF211">
        <f>ROUND(AE211*CX211,2)</f>
        <v>0</v>
      </c>
      <c r="DG211">
        <f t="shared" si="152"/>
        <v>0</v>
      </c>
      <c r="DH211">
        <f t="shared" si="153"/>
        <v>0</v>
      </c>
      <c r="DI211">
        <f t="shared" si="145"/>
        <v>0</v>
      </c>
      <c r="DJ211">
        <f>DI211</f>
        <v>0</v>
      </c>
      <c r="DK211">
        <v>0</v>
      </c>
    </row>
    <row r="212" spans="1:115" x14ac:dyDescent="0.2">
      <c r="A212">
        <f>ROW(Source!A95)</f>
        <v>95</v>
      </c>
      <c r="B212">
        <v>65425120</v>
      </c>
      <c r="C212">
        <v>65428334</v>
      </c>
      <c r="D212">
        <v>30589699</v>
      </c>
      <c r="E212">
        <v>1</v>
      </c>
      <c r="F212">
        <v>1</v>
      </c>
      <c r="G212">
        <v>30515945</v>
      </c>
      <c r="H212">
        <v>3</v>
      </c>
      <c r="I212" t="s">
        <v>166</v>
      </c>
      <c r="J212" t="s">
        <v>168</v>
      </c>
      <c r="K212" t="s">
        <v>167</v>
      </c>
      <c r="L212">
        <v>1339</v>
      </c>
      <c r="N212">
        <v>1007</v>
      </c>
      <c r="O212" t="s">
        <v>106</v>
      </c>
      <c r="P212" t="s">
        <v>106</v>
      </c>
      <c r="Q212">
        <v>1</v>
      </c>
      <c r="W212">
        <v>0</v>
      </c>
      <c r="X212">
        <v>-1342893090</v>
      </c>
      <c r="Y212">
        <f t="shared" si="149"/>
        <v>1.01</v>
      </c>
      <c r="AA212">
        <v>4438.6499999999996</v>
      </c>
      <c r="AB212">
        <v>0</v>
      </c>
      <c r="AC212">
        <v>0</v>
      </c>
      <c r="AD212">
        <v>0</v>
      </c>
      <c r="AE212">
        <v>481.69</v>
      </c>
      <c r="AF212">
        <v>0</v>
      </c>
      <c r="AG212">
        <v>0</v>
      </c>
      <c r="AH212">
        <v>0</v>
      </c>
      <c r="AI212">
        <v>8.99</v>
      </c>
      <c r="AJ212">
        <v>1</v>
      </c>
      <c r="AK212">
        <v>1</v>
      </c>
      <c r="AL212">
        <v>1</v>
      </c>
      <c r="AN212">
        <v>0</v>
      </c>
      <c r="AO212">
        <v>0</v>
      </c>
      <c r="AP212">
        <v>0</v>
      </c>
      <c r="AQ212">
        <v>0</v>
      </c>
      <c r="AR212">
        <v>0</v>
      </c>
      <c r="AS212" t="s">
        <v>3</v>
      </c>
      <c r="AT212">
        <v>1.01</v>
      </c>
      <c r="AU212" t="s">
        <v>3</v>
      </c>
      <c r="AV212">
        <v>0</v>
      </c>
      <c r="AW212">
        <v>1</v>
      </c>
      <c r="AX212">
        <v>-1</v>
      </c>
      <c r="AY212">
        <v>0</v>
      </c>
      <c r="AZ212">
        <v>0</v>
      </c>
      <c r="BA212" t="s">
        <v>3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ROUND(Y212*Source!I95,9)</f>
        <v>0.40400000000000003</v>
      </c>
      <c r="CY212">
        <f>AA212</f>
        <v>4438.6499999999996</v>
      </c>
      <c r="CZ212">
        <f>AE212</f>
        <v>481.69</v>
      </c>
      <c r="DA212">
        <f>AI212</f>
        <v>8.99</v>
      </c>
      <c r="DB212">
        <f t="shared" si="150"/>
        <v>486.51</v>
      </c>
      <c r="DC212">
        <f t="shared" si="151"/>
        <v>0</v>
      </c>
      <c r="DD212" t="s">
        <v>3</v>
      </c>
      <c r="DE212" t="s">
        <v>3</v>
      </c>
      <c r="DF212">
        <f>ROUND(ROUND(AE212*CX212,2)*AI212,2)</f>
        <v>1749.45</v>
      </c>
      <c r="DG212">
        <f t="shared" si="152"/>
        <v>0</v>
      </c>
      <c r="DH212">
        <f t="shared" si="153"/>
        <v>0</v>
      </c>
      <c r="DI212">
        <f t="shared" si="145"/>
        <v>0</v>
      </c>
      <c r="DJ212">
        <f>DF212</f>
        <v>1749.45</v>
      </c>
      <c r="DK212">
        <v>0</v>
      </c>
    </row>
    <row r="213" spans="1:115" x14ac:dyDescent="0.2">
      <c r="A213">
        <f>ROW(Source!A98)</f>
        <v>98</v>
      </c>
      <c r="B213">
        <v>65425122</v>
      </c>
      <c r="C213">
        <v>65428594</v>
      </c>
      <c r="D213">
        <v>30515951</v>
      </c>
      <c r="E213">
        <v>30515945</v>
      </c>
      <c r="F213">
        <v>1</v>
      </c>
      <c r="G213">
        <v>30515945</v>
      </c>
      <c r="H213">
        <v>1</v>
      </c>
      <c r="I213" t="s">
        <v>432</v>
      </c>
      <c r="J213" t="s">
        <v>3</v>
      </c>
      <c r="K213" t="s">
        <v>433</v>
      </c>
      <c r="L213">
        <v>1191</v>
      </c>
      <c r="N213">
        <v>1013</v>
      </c>
      <c r="O213" t="s">
        <v>434</v>
      </c>
      <c r="P213" t="s">
        <v>434</v>
      </c>
      <c r="Q213">
        <v>1</v>
      </c>
      <c r="W213">
        <v>0</v>
      </c>
      <c r="X213">
        <v>476480486</v>
      </c>
      <c r="Y213">
        <f>(AT213*1.15)</f>
        <v>948.74999999999989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825</v>
      </c>
      <c r="AU213" t="s">
        <v>60</v>
      </c>
      <c r="AV213">
        <v>1</v>
      </c>
      <c r="AW213">
        <v>2</v>
      </c>
      <c r="AX213">
        <v>65428595</v>
      </c>
      <c r="AY213">
        <v>1</v>
      </c>
      <c r="AZ213">
        <v>0</v>
      </c>
      <c r="BA213">
        <v>215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ROUND(Y213*Source!I98,9)</f>
        <v>14.231249999999999</v>
      </c>
      <c r="CY213">
        <f>AD213</f>
        <v>0</v>
      </c>
      <c r="CZ213">
        <f>AH213</f>
        <v>0</v>
      </c>
      <c r="DA213">
        <f>AL213</f>
        <v>1</v>
      </c>
      <c r="DB213">
        <f>ROUND((ROUND(AT213*CZ213,2)*1.15),6)</f>
        <v>0</v>
      </c>
      <c r="DC213">
        <f>ROUND((ROUND(AT213*AG213,2)*1.15),6)</f>
        <v>0</v>
      </c>
      <c r="DD213" t="s">
        <v>3</v>
      </c>
      <c r="DE213" t="s">
        <v>3</v>
      </c>
      <c r="DF213">
        <f t="shared" ref="DF213:DF236" si="154">ROUND(AE213*CX213,2)</f>
        <v>0</v>
      </c>
      <c r="DG213">
        <f t="shared" si="152"/>
        <v>0</v>
      </c>
      <c r="DH213">
        <f t="shared" si="153"/>
        <v>0</v>
      </c>
      <c r="DI213">
        <f t="shared" si="145"/>
        <v>0</v>
      </c>
      <c r="DJ213">
        <f>DI213</f>
        <v>0</v>
      </c>
      <c r="DK213">
        <v>0</v>
      </c>
    </row>
    <row r="214" spans="1:115" x14ac:dyDescent="0.2">
      <c r="A214">
        <f>ROW(Source!A98)</f>
        <v>98</v>
      </c>
      <c r="B214">
        <v>65425122</v>
      </c>
      <c r="C214">
        <v>65428594</v>
      </c>
      <c r="D214">
        <v>30595791</v>
      </c>
      <c r="E214">
        <v>1</v>
      </c>
      <c r="F214">
        <v>1</v>
      </c>
      <c r="G214">
        <v>30515945</v>
      </c>
      <c r="H214">
        <v>2</v>
      </c>
      <c r="I214" t="s">
        <v>469</v>
      </c>
      <c r="J214" t="s">
        <v>470</v>
      </c>
      <c r="K214" t="s">
        <v>471</v>
      </c>
      <c r="L214">
        <v>1368</v>
      </c>
      <c r="N214">
        <v>1011</v>
      </c>
      <c r="O214" t="s">
        <v>438</v>
      </c>
      <c r="P214" t="s">
        <v>438</v>
      </c>
      <c r="Q214">
        <v>1</v>
      </c>
      <c r="W214">
        <v>0</v>
      </c>
      <c r="X214">
        <v>1520077652</v>
      </c>
      <c r="Y214">
        <f t="shared" ref="Y214:Y219" si="155">(AT214*1.25)</f>
        <v>218.75</v>
      </c>
      <c r="AA214">
        <v>0</v>
      </c>
      <c r="AB214">
        <v>6.15</v>
      </c>
      <c r="AC214">
        <v>0.02</v>
      </c>
      <c r="AD214">
        <v>0</v>
      </c>
      <c r="AE214">
        <v>0</v>
      </c>
      <c r="AF214">
        <v>6.15</v>
      </c>
      <c r="AG214">
        <v>0.02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</v>
      </c>
      <c r="AT214">
        <v>175</v>
      </c>
      <c r="AU214" t="s">
        <v>59</v>
      </c>
      <c r="AV214">
        <v>0</v>
      </c>
      <c r="AW214">
        <v>2</v>
      </c>
      <c r="AX214">
        <v>65428596</v>
      </c>
      <c r="AY214">
        <v>1</v>
      </c>
      <c r="AZ214">
        <v>0</v>
      </c>
      <c r="BA214">
        <v>216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ROUND(Y214*Source!I98,9)</f>
        <v>3.28125</v>
      </c>
      <c r="CY214">
        <f t="shared" ref="CY214:CY219" si="156">AB214</f>
        <v>6.15</v>
      </c>
      <c r="CZ214">
        <f t="shared" ref="CZ214:CZ219" si="157">AF214</f>
        <v>6.15</v>
      </c>
      <c r="DA214">
        <f t="shared" ref="DA214:DA219" si="158">AJ214</f>
        <v>1</v>
      </c>
      <c r="DB214">
        <f t="shared" ref="DB214:DB219" si="159">ROUND((ROUND(AT214*CZ214,2)*1.25),6)</f>
        <v>1345.3125</v>
      </c>
      <c r="DC214">
        <f t="shared" ref="DC214:DC219" si="160">ROUND((ROUND(AT214*AG214,2)*1.25),6)</f>
        <v>4.375</v>
      </c>
      <c r="DD214" t="s">
        <v>3</v>
      </c>
      <c r="DE214" t="s">
        <v>3</v>
      </c>
      <c r="DF214">
        <f t="shared" si="154"/>
        <v>0</v>
      </c>
      <c r="DG214">
        <f t="shared" si="152"/>
        <v>20.18</v>
      </c>
      <c r="DH214">
        <f t="shared" si="153"/>
        <v>7.0000000000000007E-2</v>
      </c>
      <c r="DI214">
        <f t="shared" si="145"/>
        <v>0</v>
      </c>
      <c r="DJ214">
        <f t="shared" ref="DJ214:DJ219" si="161">DG214</f>
        <v>20.18</v>
      </c>
      <c r="DK214">
        <v>0</v>
      </c>
    </row>
    <row r="215" spans="1:115" x14ac:dyDescent="0.2">
      <c r="A215">
        <f>ROW(Source!A98)</f>
        <v>98</v>
      </c>
      <c r="B215">
        <v>65425122</v>
      </c>
      <c r="C215">
        <v>65428594</v>
      </c>
      <c r="D215">
        <v>30596074</v>
      </c>
      <c r="E215">
        <v>1</v>
      </c>
      <c r="F215">
        <v>1</v>
      </c>
      <c r="G215">
        <v>30515945</v>
      </c>
      <c r="H215">
        <v>2</v>
      </c>
      <c r="I215" t="s">
        <v>472</v>
      </c>
      <c r="J215" t="s">
        <v>473</v>
      </c>
      <c r="K215" t="s">
        <v>474</v>
      </c>
      <c r="L215">
        <v>1368</v>
      </c>
      <c r="N215">
        <v>1011</v>
      </c>
      <c r="O215" t="s">
        <v>438</v>
      </c>
      <c r="P215" t="s">
        <v>438</v>
      </c>
      <c r="Q215">
        <v>1</v>
      </c>
      <c r="W215">
        <v>0</v>
      </c>
      <c r="X215">
        <v>-2098595084</v>
      </c>
      <c r="Y215">
        <f t="shared" si="155"/>
        <v>1.4124999999999999</v>
      </c>
      <c r="AA215">
        <v>0</v>
      </c>
      <c r="AB215">
        <v>76.81</v>
      </c>
      <c r="AC215">
        <v>14.36</v>
      </c>
      <c r="AD215">
        <v>0</v>
      </c>
      <c r="AE215">
        <v>0</v>
      </c>
      <c r="AF215">
        <v>76.81</v>
      </c>
      <c r="AG215">
        <v>14.36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</v>
      </c>
      <c r="AT215">
        <v>1.1299999999999999</v>
      </c>
      <c r="AU215" t="s">
        <v>59</v>
      </c>
      <c r="AV215">
        <v>0</v>
      </c>
      <c r="AW215">
        <v>2</v>
      </c>
      <c r="AX215">
        <v>65428597</v>
      </c>
      <c r="AY215">
        <v>1</v>
      </c>
      <c r="AZ215">
        <v>0</v>
      </c>
      <c r="BA215">
        <v>217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ROUND(Y215*Source!I98,9)</f>
        <v>2.1187500000000001E-2</v>
      </c>
      <c r="CY215">
        <f t="shared" si="156"/>
        <v>76.81</v>
      </c>
      <c r="CZ215">
        <f t="shared" si="157"/>
        <v>76.81</v>
      </c>
      <c r="DA215">
        <f t="shared" si="158"/>
        <v>1</v>
      </c>
      <c r="DB215">
        <f t="shared" si="159"/>
        <v>108.5</v>
      </c>
      <c r="DC215">
        <f t="shared" si="160"/>
        <v>20.287500000000001</v>
      </c>
      <c r="DD215" t="s">
        <v>3</v>
      </c>
      <c r="DE215" t="s">
        <v>3</v>
      </c>
      <c r="DF215">
        <f t="shared" si="154"/>
        <v>0</v>
      </c>
      <c r="DG215">
        <f t="shared" si="152"/>
        <v>1.63</v>
      </c>
      <c r="DH215">
        <f t="shared" si="153"/>
        <v>0.3</v>
      </c>
      <c r="DI215">
        <f t="shared" si="145"/>
        <v>0</v>
      </c>
      <c r="DJ215">
        <f t="shared" si="161"/>
        <v>1.63</v>
      </c>
      <c r="DK215">
        <v>0</v>
      </c>
    </row>
    <row r="216" spans="1:115" x14ac:dyDescent="0.2">
      <c r="A216">
        <f>ROW(Source!A98)</f>
        <v>98</v>
      </c>
      <c r="B216">
        <v>65425122</v>
      </c>
      <c r="C216">
        <v>65428594</v>
      </c>
      <c r="D216">
        <v>30595321</v>
      </c>
      <c r="E216">
        <v>1</v>
      </c>
      <c r="F216">
        <v>1</v>
      </c>
      <c r="G216">
        <v>30515945</v>
      </c>
      <c r="H216">
        <v>2</v>
      </c>
      <c r="I216" t="s">
        <v>478</v>
      </c>
      <c r="J216" t="s">
        <v>479</v>
      </c>
      <c r="K216" t="s">
        <v>480</v>
      </c>
      <c r="L216">
        <v>1368</v>
      </c>
      <c r="N216">
        <v>1011</v>
      </c>
      <c r="O216" t="s">
        <v>438</v>
      </c>
      <c r="P216" t="s">
        <v>438</v>
      </c>
      <c r="Q216">
        <v>1</v>
      </c>
      <c r="W216">
        <v>0</v>
      </c>
      <c r="X216">
        <v>-1472098154</v>
      </c>
      <c r="Y216">
        <f t="shared" si="155"/>
        <v>0.96250000000000002</v>
      </c>
      <c r="AA216">
        <v>0</v>
      </c>
      <c r="AB216">
        <v>190.93</v>
      </c>
      <c r="AC216">
        <v>18.149999999999999</v>
      </c>
      <c r="AD216">
        <v>0</v>
      </c>
      <c r="AE216">
        <v>0</v>
      </c>
      <c r="AF216">
        <v>190.93</v>
      </c>
      <c r="AG216">
        <v>18.149999999999999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</v>
      </c>
      <c r="AT216">
        <v>0.77</v>
      </c>
      <c r="AU216" t="s">
        <v>59</v>
      </c>
      <c r="AV216">
        <v>0</v>
      </c>
      <c r="AW216">
        <v>2</v>
      </c>
      <c r="AX216">
        <v>65428598</v>
      </c>
      <c r="AY216">
        <v>1</v>
      </c>
      <c r="AZ216">
        <v>0</v>
      </c>
      <c r="BA216">
        <v>218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ROUND(Y216*Source!I98,9)</f>
        <v>1.4437500000000001E-2</v>
      </c>
      <c r="CY216">
        <f t="shared" si="156"/>
        <v>190.93</v>
      </c>
      <c r="CZ216">
        <f t="shared" si="157"/>
        <v>190.93</v>
      </c>
      <c r="DA216">
        <f t="shared" si="158"/>
        <v>1</v>
      </c>
      <c r="DB216">
        <f t="shared" si="159"/>
        <v>183.77500000000001</v>
      </c>
      <c r="DC216">
        <f t="shared" si="160"/>
        <v>17.475000000000001</v>
      </c>
      <c r="DD216" t="s">
        <v>3</v>
      </c>
      <c r="DE216" t="s">
        <v>3</v>
      </c>
      <c r="DF216">
        <f t="shared" si="154"/>
        <v>0</v>
      </c>
      <c r="DG216">
        <f t="shared" si="152"/>
        <v>2.76</v>
      </c>
      <c r="DH216">
        <f t="shared" si="153"/>
        <v>0.26</v>
      </c>
      <c r="DI216">
        <f t="shared" si="145"/>
        <v>0</v>
      </c>
      <c r="DJ216">
        <f t="shared" si="161"/>
        <v>2.76</v>
      </c>
      <c r="DK216">
        <v>0</v>
      </c>
    </row>
    <row r="217" spans="1:115" x14ac:dyDescent="0.2">
      <c r="A217">
        <f>ROW(Source!A98)</f>
        <v>98</v>
      </c>
      <c r="B217">
        <v>65425122</v>
      </c>
      <c r="C217">
        <v>65428594</v>
      </c>
      <c r="D217">
        <v>58672843</v>
      </c>
      <c r="E217">
        <v>1</v>
      </c>
      <c r="F217">
        <v>1</v>
      </c>
      <c r="G217">
        <v>30515945</v>
      </c>
      <c r="H217">
        <v>2</v>
      </c>
      <c r="I217" t="s">
        <v>481</v>
      </c>
      <c r="J217" t="s">
        <v>482</v>
      </c>
      <c r="K217" t="s">
        <v>483</v>
      </c>
      <c r="L217">
        <v>1368</v>
      </c>
      <c r="N217">
        <v>1011</v>
      </c>
      <c r="O217" t="s">
        <v>438</v>
      </c>
      <c r="P217" t="s">
        <v>438</v>
      </c>
      <c r="Q217">
        <v>1</v>
      </c>
      <c r="W217">
        <v>0</v>
      </c>
      <c r="X217">
        <v>1393056809</v>
      </c>
      <c r="Y217">
        <f t="shared" si="155"/>
        <v>0.3125</v>
      </c>
      <c r="AA217">
        <v>0</v>
      </c>
      <c r="AB217">
        <v>165.53</v>
      </c>
      <c r="AC217">
        <v>15.11</v>
      </c>
      <c r="AD217">
        <v>0</v>
      </c>
      <c r="AE217">
        <v>0</v>
      </c>
      <c r="AF217">
        <v>165.53</v>
      </c>
      <c r="AG217">
        <v>15.11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3</v>
      </c>
      <c r="AT217">
        <v>0.25</v>
      </c>
      <c r="AU217" t="s">
        <v>59</v>
      </c>
      <c r="AV217">
        <v>0</v>
      </c>
      <c r="AW217">
        <v>2</v>
      </c>
      <c r="AX217">
        <v>65428599</v>
      </c>
      <c r="AY217">
        <v>1</v>
      </c>
      <c r="AZ217">
        <v>0</v>
      </c>
      <c r="BA217">
        <v>219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ROUND(Y217*Source!I98,9)</f>
        <v>4.6874999999999998E-3</v>
      </c>
      <c r="CY217">
        <f t="shared" si="156"/>
        <v>165.53</v>
      </c>
      <c r="CZ217">
        <f t="shared" si="157"/>
        <v>165.53</v>
      </c>
      <c r="DA217">
        <f t="shared" si="158"/>
        <v>1</v>
      </c>
      <c r="DB217">
        <f t="shared" si="159"/>
        <v>51.725000000000001</v>
      </c>
      <c r="DC217">
        <f t="shared" si="160"/>
        <v>4.7249999999999996</v>
      </c>
      <c r="DD217" t="s">
        <v>3</v>
      </c>
      <c r="DE217" t="s">
        <v>3</v>
      </c>
      <c r="DF217">
        <f t="shared" si="154"/>
        <v>0</v>
      </c>
      <c r="DG217">
        <f t="shared" si="152"/>
        <v>0.78</v>
      </c>
      <c r="DH217">
        <f t="shared" si="153"/>
        <v>7.0000000000000007E-2</v>
      </c>
      <c r="DI217">
        <f t="shared" si="145"/>
        <v>0</v>
      </c>
      <c r="DJ217">
        <f t="shared" si="161"/>
        <v>0.78</v>
      </c>
      <c r="DK217">
        <v>0</v>
      </c>
    </row>
    <row r="218" spans="1:115" x14ac:dyDescent="0.2">
      <c r="A218">
        <f>ROW(Source!A98)</f>
        <v>98</v>
      </c>
      <c r="B218">
        <v>65425122</v>
      </c>
      <c r="C218">
        <v>65428594</v>
      </c>
      <c r="D218">
        <v>30595605</v>
      </c>
      <c r="E218">
        <v>1</v>
      </c>
      <c r="F218">
        <v>1</v>
      </c>
      <c r="G218">
        <v>30515945</v>
      </c>
      <c r="H218">
        <v>2</v>
      </c>
      <c r="I218" t="s">
        <v>484</v>
      </c>
      <c r="J218" t="s">
        <v>485</v>
      </c>
      <c r="K218" t="s">
        <v>486</v>
      </c>
      <c r="L218">
        <v>1368</v>
      </c>
      <c r="N218">
        <v>1011</v>
      </c>
      <c r="O218" t="s">
        <v>438</v>
      </c>
      <c r="P218" t="s">
        <v>438</v>
      </c>
      <c r="Q218">
        <v>1</v>
      </c>
      <c r="W218">
        <v>0</v>
      </c>
      <c r="X218">
        <v>530461835</v>
      </c>
      <c r="Y218">
        <f t="shared" si="155"/>
        <v>51.5625</v>
      </c>
      <c r="AA218">
        <v>0</v>
      </c>
      <c r="AB218">
        <v>0.46</v>
      </c>
      <c r="AC218">
        <v>0</v>
      </c>
      <c r="AD218">
        <v>0</v>
      </c>
      <c r="AE218">
        <v>0</v>
      </c>
      <c r="AF218">
        <v>0.46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1</v>
      </c>
      <c r="AQ218">
        <v>0</v>
      </c>
      <c r="AR218">
        <v>0</v>
      </c>
      <c r="AS218" t="s">
        <v>3</v>
      </c>
      <c r="AT218">
        <v>41.25</v>
      </c>
      <c r="AU218" t="s">
        <v>59</v>
      </c>
      <c r="AV218">
        <v>0</v>
      </c>
      <c r="AW218">
        <v>2</v>
      </c>
      <c r="AX218">
        <v>65428600</v>
      </c>
      <c r="AY218">
        <v>1</v>
      </c>
      <c r="AZ218">
        <v>0</v>
      </c>
      <c r="BA218">
        <v>220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ROUND(Y218*Source!I98,9)</f>
        <v>0.7734375</v>
      </c>
      <c r="CY218">
        <f t="shared" si="156"/>
        <v>0.46</v>
      </c>
      <c r="CZ218">
        <f t="shared" si="157"/>
        <v>0.46</v>
      </c>
      <c r="DA218">
        <f t="shared" si="158"/>
        <v>1</v>
      </c>
      <c r="DB218">
        <f t="shared" si="159"/>
        <v>23.725000000000001</v>
      </c>
      <c r="DC218">
        <f t="shared" si="160"/>
        <v>0</v>
      </c>
      <c r="DD218" t="s">
        <v>3</v>
      </c>
      <c r="DE218" t="s">
        <v>3</v>
      </c>
      <c r="DF218">
        <f t="shared" si="154"/>
        <v>0</v>
      </c>
      <c r="DG218">
        <f t="shared" si="152"/>
        <v>0.36</v>
      </c>
      <c r="DH218">
        <f t="shared" si="153"/>
        <v>0</v>
      </c>
      <c r="DI218">
        <f t="shared" si="145"/>
        <v>0</v>
      </c>
      <c r="DJ218">
        <f t="shared" si="161"/>
        <v>0.36</v>
      </c>
      <c r="DK218">
        <v>0</v>
      </c>
    </row>
    <row r="219" spans="1:115" x14ac:dyDescent="0.2">
      <c r="A219">
        <f>ROW(Source!A98)</f>
        <v>98</v>
      </c>
      <c r="B219">
        <v>65425122</v>
      </c>
      <c r="C219">
        <v>65428594</v>
      </c>
      <c r="D219">
        <v>30516999</v>
      </c>
      <c r="E219">
        <v>30515945</v>
      </c>
      <c r="F219">
        <v>1</v>
      </c>
      <c r="G219">
        <v>30515945</v>
      </c>
      <c r="H219">
        <v>2</v>
      </c>
      <c r="I219" t="s">
        <v>448</v>
      </c>
      <c r="J219" t="s">
        <v>3</v>
      </c>
      <c r="K219" t="s">
        <v>449</v>
      </c>
      <c r="L219">
        <v>1344</v>
      </c>
      <c r="N219">
        <v>1008</v>
      </c>
      <c r="O219" t="s">
        <v>450</v>
      </c>
      <c r="P219" t="s">
        <v>450</v>
      </c>
      <c r="Q219">
        <v>1</v>
      </c>
      <c r="W219">
        <v>0</v>
      </c>
      <c r="X219">
        <v>-1180195794</v>
      </c>
      <c r="Y219">
        <f t="shared" si="155"/>
        <v>2.5000000000000001E-2</v>
      </c>
      <c r="AA219">
        <v>0</v>
      </c>
      <c r="AB219">
        <v>1</v>
      </c>
      <c r="AC219">
        <v>0</v>
      </c>
      <c r="AD219">
        <v>0</v>
      </c>
      <c r="AE219">
        <v>0</v>
      </c>
      <c r="AF219">
        <v>1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1</v>
      </c>
      <c r="AQ219">
        <v>0</v>
      </c>
      <c r="AR219">
        <v>0</v>
      </c>
      <c r="AS219" t="s">
        <v>3</v>
      </c>
      <c r="AT219">
        <v>0.02</v>
      </c>
      <c r="AU219" t="s">
        <v>59</v>
      </c>
      <c r="AV219">
        <v>0</v>
      </c>
      <c r="AW219">
        <v>2</v>
      </c>
      <c r="AX219">
        <v>65428601</v>
      </c>
      <c r="AY219">
        <v>1</v>
      </c>
      <c r="AZ219">
        <v>0</v>
      </c>
      <c r="BA219">
        <v>221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ROUND(Y219*Source!I98,9)</f>
        <v>3.7500000000000001E-4</v>
      </c>
      <c r="CY219">
        <f t="shared" si="156"/>
        <v>1</v>
      </c>
      <c r="CZ219">
        <f t="shared" si="157"/>
        <v>1</v>
      </c>
      <c r="DA219">
        <f t="shared" si="158"/>
        <v>1</v>
      </c>
      <c r="DB219">
        <f t="shared" si="159"/>
        <v>2.5000000000000001E-2</v>
      </c>
      <c r="DC219">
        <f t="shared" si="160"/>
        <v>0</v>
      </c>
      <c r="DD219" t="s">
        <v>3</v>
      </c>
      <c r="DE219" t="s">
        <v>3</v>
      </c>
      <c r="DF219">
        <f t="shared" si="154"/>
        <v>0</v>
      </c>
      <c r="DG219">
        <f t="shared" si="152"/>
        <v>0</v>
      </c>
      <c r="DH219">
        <f t="shared" si="153"/>
        <v>0</v>
      </c>
      <c r="DI219">
        <f t="shared" si="145"/>
        <v>0</v>
      </c>
      <c r="DJ219">
        <f t="shared" si="161"/>
        <v>0</v>
      </c>
      <c r="DK219">
        <v>0</v>
      </c>
    </row>
    <row r="220" spans="1:115" x14ac:dyDescent="0.2">
      <c r="A220">
        <f>ROW(Source!A98)</f>
        <v>98</v>
      </c>
      <c r="B220">
        <v>65425122</v>
      </c>
      <c r="C220">
        <v>65428594</v>
      </c>
      <c r="D220">
        <v>30571181</v>
      </c>
      <c r="E220">
        <v>1</v>
      </c>
      <c r="F220">
        <v>1</v>
      </c>
      <c r="G220">
        <v>30515945</v>
      </c>
      <c r="H220">
        <v>3</v>
      </c>
      <c r="I220" t="s">
        <v>249</v>
      </c>
      <c r="J220" t="s">
        <v>251</v>
      </c>
      <c r="K220" t="s">
        <v>250</v>
      </c>
      <c r="L220">
        <v>1339</v>
      </c>
      <c r="N220">
        <v>1007</v>
      </c>
      <c r="O220" t="s">
        <v>106</v>
      </c>
      <c r="P220" t="s">
        <v>106</v>
      </c>
      <c r="Q220">
        <v>1</v>
      </c>
      <c r="W220">
        <v>0</v>
      </c>
      <c r="X220">
        <v>-862991314</v>
      </c>
      <c r="Y220">
        <f t="shared" ref="Y220:Y229" si="162">AT220</f>
        <v>0.12</v>
      </c>
      <c r="AA220">
        <v>7.07</v>
      </c>
      <c r="AB220">
        <v>0</v>
      </c>
      <c r="AC220">
        <v>0</v>
      </c>
      <c r="AD220">
        <v>0</v>
      </c>
      <c r="AE220">
        <v>7.07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</v>
      </c>
      <c r="AT220">
        <v>0.12</v>
      </c>
      <c r="AU220" t="s">
        <v>3</v>
      </c>
      <c r="AV220">
        <v>0</v>
      </c>
      <c r="AW220">
        <v>2</v>
      </c>
      <c r="AX220">
        <v>65428603</v>
      </c>
      <c r="AY220">
        <v>1</v>
      </c>
      <c r="AZ220">
        <v>0</v>
      </c>
      <c r="BA220">
        <v>223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ROUND(Y220*Source!I98,9)</f>
        <v>1.8E-3</v>
      </c>
      <c r="CY220">
        <f t="shared" ref="CY220:CY229" si="163">AA220</f>
        <v>7.07</v>
      </c>
      <c r="CZ220">
        <f t="shared" ref="CZ220:CZ229" si="164">AE220</f>
        <v>7.07</v>
      </c>
      <c r="DA220">
        <f t="shared" ref="DA220:DA229" si="165">AI220</f>
        <v>1</v>
      </c>
      <c r="DB220">
        <f t="shared" ref="DB220:DB229" si="166">ROUND(ROUND(AT220*CZ220,2),6)</f>
        <v>0.85</v>
      </c>
      <c r="DC220">
        <f t="shared" ref="DC220:DC229" si="167">ROUND(ROUND(AT220*AG220,2),6)</f>
        <v>0</v>
      </c>
      <c r="DD220" t="s">
        <v>3</v>
      </c>
      <c r="DE220" t="s">
        <v>3</v>
      </c>
      <c r="DF220">
        <f t="shared" si="154"/>
        <v>0.01</v>
      </c>
      <c r="DG220">
        <f t="shared" si="152"/>
        <v>0</v>
      </c>
      <c r="DH220">
        <f t="shared" si="153"/>
        <v>0</v>
      </c>
      <c r="DI220">
        <f t="shared" si="145"/>
        <v>0</v>
      </c>
      <c r="DJ220">
        <f t="shared" ref="DJ220:DJ229" si="168">DF220</f>
        <v>0.01</v>
      </c>
      <c r="DK220">
        <v>0</v>
      </c>
    </row>
    <row r="221" spans="1:115" x14ac:dyDescent="0.2">
      <c r="A221">
        <f>ROW(Source!A98)</f>
        <v>98</v>
      </c>
      <c r="B221">
        <v>65425122</v>
      </c>
      <c r="C221">
        <v>65428594</v>
      </c>
      <c r="D221">
        <v>30571194</v>
      </c>
      <c r="E221">
        <v>1</v>
      </c>
      <c r="F221">
        <v>1</v>
      </c>
      <c r="G221">
        <v>30515945</v>
      </c>
      <c r="H221">
        <v>3</v>
      </c>
      <c r="I221" t="s">
        <v>487</v>
      </c>
      <c r="J221" t="s">
        <v>488</v>
      </c>
      <c r="K221" t="s">
        <v>489</v>
      </c>
      <c r="L221">
        <v>1348</v>
      </c>
      <c r="N221">
        <v>1009</v>
      </c>
      <c r="O221" t="s">
        <v>32</v>
      </c>
      <c r="P221" t="s">
        <v>32</v>
      </c>
      <c r="Q221">
        <v>1000</v>
      </c>
      <c r="W221">
        <v>0</v>
      </c>
      <c r="X221">
        <v>563176784</v>
      </c>
      <c r="Y221">
        <f t="shared" si="162"/>
        <v>3.6999999999999998E-2</v>
      </c>
      <c r="AA221">
        <v>6521.42</v>
      </c>
      <c r="AB221">
        <v>0</v>
      </c>
      <c r="AC221">
        <v>0</v>
      </c>
      <c r="AD221">
        <v>0</v>
      </c>
      <c r="AE221">
        <v>6521.42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3</v>
      </c>
      <c r="AT221">
        <v>3.6999999999999998E-2</v>
      </c>
      <c r="AU221" t="s">
        <v>3</v>
      </c>
      <c r="AV221">
        <v>0</v>
      </c>
      <c r="AW221">
        <v>2</v>
      </c>
      <c r="AX221">
        <v>65428604</v>
      </c>
      <c r="AY221">
        <v>1</v>
      </c>
      <c r="AZ221">
        <v>0</v>
      </c>
      <c r="BA221">
        <v>224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ROUND(Y221*Source!I98,9)</f>
        <v>5.5500000000000005E-4</v>
      </c>
      <c r="CY221">
        <f t="shared" si="163"/>
        <v>6521.42</v>
      </c>
      <c r="CZ221">
        <f t="shared" si="164"/>
        <v>6521.42</v>
      </c>
      <c r="DA221">
        <f t="shared" si="165"/>
        <v>1</v>
      </c>
      <c r="DB221">
        <f t="shared" si="166"/>
        <v>241.29</v>
      </c>
      <c r="DC221">
        <f t="shared" si="167"/>
        <v>0</v>
      </c>
      <c r="DD221" t="s">
        <v>3</v>
      </c>
      <c r="DE221" t="s">
        <v>3</v>
      </c>
      <c r="DF221">
        <f t="shared" si="154"/>
        <v>3.62</v>
      </c>
      <c r="DG221">
        <f t="shared" si="152"/>
        <v>0</v>
      </c>
      <c r="DH221">
        <f t="shared" si="153"/>
        <v>0</v>
      </c>
      <c r="DI221">
        <f t="shared" si="145"/>
        <v>0</v>
      </c>
      <c r="DJ221">
        <f t="shared" si="168"/>
        <v>3.62</v>
      </c>
      <c r="DK221">
        <v>0</v>
      </c>
    </row>
    <row r="222" spans="1:115" x14ac:dyDescent="0.2">
      <c r="A222">
        <f>ROW(Source!A98)</f>
        <v>98</v>
      </c>
      <c r="B222">
        <v>65425122</v>
      </c>
      <c r="C222">
        <v>65428594</v>
      </c>
      <c r="D222">
        <v>30572493</v>
      </c>
      <c r="E222">
        <v>1</v>
      </c>
      <c r="F222">
        <v>1</v>
      </c>
      <c r="G222">
        <v>30515945</v>
      </c>
      <c r="H222">
        <v>3</v>
      </c>
      <c r="I222" t="s">
        <v>490</v>
      </c>
      <c r="J222" t="s">
        <v>491</v>
      </c>
      <c r="K222" t="s">
        <v>492</v>
      </c>
      <c r="L222">
        <v>1348</v>
      </c>
      <c r="N222">
        <v>1009</v>
      </c>
      <c r="O222" t="s">
        <v>32</v>
      </c>
      <c r="P222" t="s">
        <v>32</v>
      </c>
      <c r="Q222">
        <v>1000</v>
      </c>
      <c r="W222">
        <v>0</v>
      </c>
      <c r="X222">
        <v>1212148528</v>
      </c>
      <c r="Y222">
        <f t="shared" si="162"/>
        <v>0.25</v>
      </c>
      <c r="AA222">
        <v>7191.81</v>
      </c>
      <c r="AB222">
        <v>0</v>
      </c>
      <c r="AC222">
        <v>0</v>
      </c>
      <c r="AD222">
        <v>0</v>
      </c>
      <c r="AE222">
        <v>7191.81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N222">
        <v>0</v>
      </c>
      <c r="AO222">
        <v>1</v>
      </c>
      <c r="AP222">
        <v>0</v>
      </c>
      <c r="AQ222">
        <v>0</v>
      </c>
      <c r="AR222">
        <v>0</v>
      </c>
      <c r="AS222" t="s">
        <v>3</v>
      </c>
      <c r="AT222">
        <v>0.25</v>
      </c>
      <c r="AU222" t="s">
        <v>3</v>
      </c>
      <c r="AV222">
        <v>0</v>
      </c>
      <c r="AW222">
        <v>2</v>
      </c>
      <c r="AX222">
        <v>65428605</v>
      </c>
      <c r="AY222">
        <v>1</v>
      </c>
      <c r="AZ222">
        <v>0</v>
      </c>
      <c r="BA222">
        <v>225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ROUND(Y222*Source!I98,9)</f>
        <v>3.7499999999999999E-3</v>
      </c>
      <c r="CY222">
        <f t="shared" si="163"/>
        <v>7191.81</v>
      </c>
      <c r="CZ222">
        <f t="shared" si="164"/>
        <v>7191.81</v>
      </c>
      <c r="DA222">
        <f t="shared" si="165"/>
        <v>1</v>
      </c>
      <c r="DB222">
        <f t="shared" si="166"/>
        <v>1797.95</v>
      </c>
      <c r="DC222">
        <f t="shared" si="167"/>
        <v>0</v>
      </c>
      <c r="DD222" t="s">
        <v>3</v>
      </c>
      <c r="DE222" t="s">
        <v>3</v>
      </c>
      <c r="DF222">
        <f t="shared" si="154"/>
        <v>26.97</v>
      </c>
      <c r="DG222">
        <f t="shared" si="152"/>
        <v>0</v>
      </c>
      <c r="DH222">
        <f t="shared" si="153"/>
        <v>0</v>
      </c>
      <c r="DI222">
        <f t="shared" si="145"/>
        <v>0</v>
      </c>
      <c r="DJ222">
        <f t="shared" si="168"/>
        <v>26.97</v>
      </c>
      <c r="DK222">
        <v>0</v>
      </c>
    </row>
    <row r="223" spans="1:115" x14ac:dyDescent="0.2">
      <c r="A223">
        <f>ROW(Source!A98)</f>
        <v>98</v>
      </c>
      <c r="B223">
        <v>65425122</v>
      </c>
      <c r="C223">
        <v>65428594</v>
      </c>
      <c r="D223">
        <v>30571285</v>
      </c>
      <c r="E223">
        <v>1</v>
      </c>
      <c r="F223">
        <v>1</v>
      </c>
      <c r="G223">
        <v>30515945</v>
      </c>
      <c r="H223">
        <v>3</v>
      </c>
      <c r="I223" t="s">
        <v>199</v>
      </c>
      <c r="J223" t="s">
        <v>201</v>
      </c>
      <c r="K223" t="s">
        <v>200</v>
      </c>
      <c r="L223">
        <v>1339</v>
      </c>
      <c r="N223">
        <v>1007</v>
      </c>
      <c r="O223" t="s">
        <v>106</v>
      </c>
      <c r="P223" t="s">
        <v>106</v>
      </c>
      <c r="Q223">
        <v>1</v>
      </c>
      <c r="W223">
        <v>0</v>
      </c>
      <c r="X223">
        <v>2117402955</v>
      </c>
      <c r="Y223">
        <f t="shared" si="162"/>
        <v>-0.81</v>
      </c>
      <c r="AA223">
        <v>1828.56</v>
      </c>
      <c r="AB223">
        <v>0</v>
      </c>
      <c r="AC223">
        <v>0</v>
      </c>
      <c r="AD223">
        <v>0</v>
      </c>
      <c r="AE223">
        <v>1828.56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1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</v>
      </c>
      <c r="AT223">
        <v>-0.81</v>
      </c>
      <c r="AU223" t="s">
        <v>3</v>
      </c>
      <c r="AV223">
        <v>0</v>
      </c>
      <c r="AW223">
        <v>2</v>
      </c>
      <c r="AX223">
        <v>65428606</v>
      </c>
      <c r="AY223">
        <v>1</v>
      </c>
      <c r="AZ223">
        <v>6144</v>
      </c>
      <c r="BA223">
        <v>226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ROUND(Y223*Source!I98,9)</f>
        <v>-1.2149999999999999E-2</v>
      </c>
      <c r="CY223">
        <f t="shared" si="163"/>
        <v>1828.56</v>
      </c>
      <c r="CZ223">
        <f t="shared" si="164"/>
        <v>1828.56</v>
      </c>
      <c r="DA223">
        <f t="shared" si="165"/>
        <v>1</v>
      </c>
      <c r="DB223">
        <f t="shared" si="166"/>
        <v>-1481.13</v>
      </c>
      <c r="DC223">
        <f t="shared" si="167"/>
        <v>0</v>
      </c>
      <c r="DD223" t="s">
        <v>3</v>
      </c>
      <c r="DE223" t="s">
        <v>3</v>
      </c>
      <c r="DF223">
        <f t="shared" si="154"/>
        <v>-22.22</v>
      </c>
      <c r="DG223">
        <f t="shared" si="152"/>
        <v>0</v>
      </c>
      <c r="DH223">
        <f t="shared" si="153"/>
        <v>0</v>
      </c>
      <c r="DI223">
        <f t="shared" si="145"/>
        <v>0</v>
      </c>
      <c r="DJ223">
        <f t="shared" si="168"/>
        <v>-22.22</v>
      </c>
      <c r="DK223">
        <v>0</v>
      </c>
    </row>
    <row r="224" spans="1:115" x14ac:dyDescent="0.2">
      <c r="A224">
        <f>ROW(Source!A98)</f>
        <v>98</v>
      </c>
      <c r="B224">
        <v>65425122</v>
      </c>
      <c r="C224">
        <v>65428594</v>
      </c>
      <c r="D224">
        <v>30571312</v>
      </c>
      <c r="E224">
        <v>1</v>
      </c>
      <c r="F224">
        <v>1</v>
      </c>
      <c r="G224">
        <v>30515945</v>
      </c>
      <c r="H224">
        <v>3</v>
      </c>
      <c r="I224" t="s">
        <v>496</v>
      </c>
      <c r="J224" t="s">
        <v>497</v>
      </c>
      <c r="K224" t="s">
        <v>498</v>
      </c>
      <c r="L224">
        <v>1348</v>
      </c>
      <c r="N224">
        <v>1009</v>
      </c>
      <c r="O224" t="s">
        <v>32</v>
      </c>
      <c r="P224" t="s">
        <v>32</v>
      </c>
      <c r="Q224">
        <v>1000</v>
      </c>
      <c r="W224">
        <v>0</v>
      </c>
      <c r="X224">
        <v>-1753839253</v>
      </c>
      <c r="Y224">
        <f t="shared" si="162"/>
        <v>0.04</v>
      </c>
      <c r="AA224">
        <v>1260.72</v>
      </c>
      <c r="AB224">
        <v>0</v>
      </c>
      <c r="AC224">
        <v>0</v>
      </c>
      <c r="AD224">
        <v>0</v>
      </c>
      <c r="AE224">
        <v>1260.72</v>
      </c>
      <c r="AF224">
        <v>0</v>
      </c>
      <c r="AG224">
        <v>0</v>
      </c>
      <c r="AH224">
        <v>0</v>
      </c>
      <c r="AI224">
        <v>1</v>
      </c>
      <c r="AJ224">
        <v>1</v>
      </c>
      <c r="AK224">
        <v>1</v>
      </c>
      <c r="AL224">
        <v>1</v>
      </c>
      <c r="AN224">
        <v>0</v>
      </c>
      <c r="AO224">
        <v>1</v>
      </c>
      <c r="AP224">
        <v>0</v>
      </c>
      <c r="AQ224">
        <v>0</v>
      </c>
      <c r="AR224">
        <v>0</v>
      </c>
      <c r="AS224" t="s">
        <v>3</v>
      </c>
      <c r="AT224">
        <v>0.04</v>
      </c>
      <c r="AU224" t="s">
        <v>3</v>
      </c>
      <c r="AV224">
        <v>0</v>
      </c>
      <c r="AW224">
        <v>2</v>
      </c>
      <c r="AX224">
        <v>65428607</v>
      </c>
      <c r="AY224">
        <v>1</v>
      </c>
      <c r="AZ224">
        <v>0</v>
      </c>
      <c r="BA224">
        <v>227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ROUND(Y224*Source!I98,9)</f>
        <v>5.9999999999999995E-4</v>
      </c>
      <c r="CY224">
        <f t="shared" si="163"/>
        <v>1260.72</v>
      </c>
      <c r="CZ224">
        <f t="shared" si="164"/>
        <v>1260.72</v>
      </c>
      <c r="DA224">
        <f t="shared" si="165"/>
        <v>1</v>
      </c>
      <c r="DB224">
        <f t="shared" si="166"/>
        <v>50.43</v>
      </c>
      <c r="DC224">
        <f t="shared" si="167"/>
        <v>0</v>
      </c>
      <c r="DD224" t="s">
        <v>3</v>
      </c>
      <c r="DE224" t="s">
        <v>3</v>
      </c>
      <c r="DF224">
        <f t="shared" si="154"/>
        <v>0.76</v>
      </c>
      <c r="DG224">
        <f t="shared" si="152"/>
        <v>0</v>
      </c>
      <c r="DH224">
        <f t="shared" si="153"/>
        <v>0</v>
      </c>
      <c r="DI224">
        <f t="shared" si="145"/>
        <v>0</v>
      </c>
      <c r="DJ224">
        <f t="shared" si="168"/>
        <v>0.76</v>
      </c>
      <c r="DK224">
        <v>0</v>
      </c>
    </row>
    <row r="225" spans="1:115" x14ac:dyDescent="0.2">
      <c r="A225">
        <f>ROW(Source!A98)</f>
        <v>98</v>
      </c>
      <c r="B225">
        <v>65425122</v>
      </c>
      <c r="C225">
        <v>65428594</v>
      </c>
      <c r="D225">
        <v>30571392</v>
      </c>
      <c r="E225">
        <v>1</v>
      </c>
      <c r="F225">
        <v>1</v>
      </c>
      <c r="G225">
        <v>30515945</v>
      </c>
      <c r="H225">
        <v>3</v>
      </c>
      <c r="I225" t="s">
        <v>499</v>
      </c>
      <c r="J225" t="s">
        <v>500</v>
      </c>
      <c r="K225" t="s">
        <v>501</v>
      </c>
      <c r="L225">
        <v>1348</v>
      </c>
      <c r="N225">
        <v>1009</v>
      </c>
      <c r="O225" t="s">
        <v>32</v>
      </c>
      <c r="P225" t="s">
        <v>32</v>
      </c>
      <c r="Q225">
        <v>1000</v>
      </c>
      <c r="W225">
        <v>0</v>
      </c>
      <c r="X225">
        <v>1305826648</v>
      </c>
      <c r="Y225">
        <f t="shared" si="162"/>
        <v>0.25</v>
      </c>
      <c r="AA225">
        <v>4349.8999999999996</v>
      </c>
      <c r="AB225">
        <v>0</v>
      </c>
      <c r="AC225">
        <v>0</v>
      </c>
      <c r="AD225">
        <v>0</v>
      </c>
      <c r="AE225">
        <v>4349.8999999999996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N225">
        <v>0</v>
      </c>
      <c r="AO225">
        <v>1</v>
      </c>
      <c r="AP225">
        <v>0</v>
      </c>
      <c r="AQ225">
        <v>0</v>
      </c>
      <c r="AR225">
        <v>0</v>
      </c>
      <c r="AS225" t="s">
        <v>3</v>
      </c>
      <c r="AT225">
        <v>0.25</v>
      </c>
      <c r="AU225" t="s">
        <v>3</v>
      </c>
      <c r="AV225">
        <v>0</v>
      </c>
      <c r="AW225">
        <v>2</v>
      </c>
      <c r="AX225">
        <v>65428608</v>
      </c>
      <c r="AY225">
        <v>1</v>
      </c>
      <c r="AZ225">
        <v>0</v>
      </c>
      <c r="BA225">
        <v>228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ROUND(Y225*Source!I98,9)</f>
        <v>3.7499999999999999E-3</v>
      </c>
      <c r="CY225">
        <f t="shared" si="163"/>
        <v>4349.8999999999996</v>
      </c>
      <c r="CZ225">
        <f t="shared" si="164"/>
        <v>4349.8999999999996</v>
      </c>
      <c r="DA225">
        <f t="shared" si="165"/>
        <v>1</v>
      </c>
      <c r="DB225">
        <f t="shared" si="166"/>
        <v>1087.48</v>
      </c>
      <c r="DC225">
        <f t="shared" si="167"/>
        <v>0</v>
      </c>
      <c r="DD225" t="s">
        <v>3</v>
      </c>
      <c r="DE225" t="s">
        <v>3</v>
      </c>
      <c r="DF225">
        <f t="shared" si="154"/>
        <v>16.309999999999999</v>
      </c>
      <c r="DG225">
        <f t="shared" si="152"/>
        <v>0</v>
      </c>
      <c r="DH225">
        <f t="shared" si="153"/>
        <v>0</v>
      </c>
      <c r="DI225">
        <f t="shared" si="145"/>
        <v>0</v>
      </c>
      <c r="DJ225">
        <f t="shared" si="168"/>
        <v>16.309999999999999</v>
      </c>
      <c r="DK225">
        <v>0</v>
      </c>
    </row>
    <row r="226" spans="1:115" x14ac:dyDescent="0.2">
      <c r="A226">
        <f>ROW(Source!A98)</f>
        <v>98</v>
      </c>
      <c r="B226">
        <v>65425122</v>
      </c>
      <c r="C226">
        <v>65428594</v>
      </c>
      <c r="D226">
        <v>30589623</v>
      </c>
      <c r="E226">
        <v>1</v>
      </c>
      <c r="F226">
        <v>1</v>
      </c>
      <c r="G226">
        <v>30515945</v>
      </c>
      <c r="H226">
        <v>3</v>
      </c>
      <c r="I226" t="s">
        <v>122</v>
      </c>
      <c r="J226" t="s">
        <v>124</v>
      </c>
      <c r="K226" t="s">
        <v>123</v>
      </c>
      <c r="L226">
        <v>1339</v>
      </c>
      <c r="N226">
        <v>1007</v>
      </c>
      <c r="O226" t="s">
        <v>106</v>
      </c>
      <c r="P226" t="s">
        <v>106</v>
      </c>
      <c r="Q226">
        <v>1</v>
      </c>
      <c r="W226">
        <v>0</v>
      </c>
      <c r="X226">
        <v>635219148</v>
      </c>
      <c r="Y226">
        <f t="shared" si="162"/>
        <v>101.5</v>
      </c>
      <c r="AA226">
        <v>736.36</v>
      </c>
      <c r="AB226">
        <v>0</v>
      </c>
      <c r="AC226">
        <v>0</v>
      </c>
      <c r="AD226">
        <v>0</v>
      </c>
      <c r="AE226">
        <v>736.36</v>
      </c>
      <c r="AF226">
        <v>0</v>
      </c>
      <c r="AG226">
        <v>0</v>
      </c>
      <c r="AH226">
        <v>0</v>
      </c>
      <c r="AI226">
        <v>1</v>
      </c>
      <c r="AJ226">
        <v>1</v>
      </c>
      <c r="AK226">
        <v>1</v>
      </c>
      <c r="AL226">
        <v>1</v>
      </c>
      <c r="AN226">
        <v>0</v>
      </c>
      <c r="AO226">
        <v>0</v>
      </c>
      <c r="AP226">
        <v>0</v>
      </c>
      <c r="AQ226">
        <v>0</v>
      </c>
      <c r="AR226">
        <v>0</v>
      </c>
      <c r="AS226" t="s">
        <v>3</v>
      </c>
      <c r="AT226">
        <v>101.5</v>
      </c>
      <c r="AU226" t="s">
        <v>3</v>
      </c>
      <c r="AV226">
        <v>0</v>
      </c>
      <c r="AW226">
        <v>1</v>
      </c>
      <c r="AX226">
        <v>-1</v>
      </c>
      <c r="AY226">
        <v>0</v>
      </c>
      <c r="AZ226">
        <v>0</v>
      </c>
      <c r="BA226" t="s">
        <v>3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ROUND(Y226*Source!I98,9)</f>
        <v>1.5225</v>
      </c>
      <c r="CY226">
        <f t="shared" si="163"/>
        <v>736.36</v>
      </c>
      <c r="CZ226">
        <f t="shared" si="164"/>
        <v>736.36</v>
      </c>
      <c r="DA226">
        <f t="shared" si="165"/>
        <v>1</v>
      </c>
      <c r="DB226">
        <f t="shared" si="166"/>
        <v>74740.539999999994</v>
      </c>
      <c r="DC226">
        <f t="shared" si="167"/>
        <v>0</v>
      </c>
      <c r="DD226" t="s">
        <v>3</v>
      </c>
      <c r="DE226" t="s">
        <v>3</v>
      </c>
      <c r="DF226">
        <f t="shared" si="154"/>
        <v>1121.1099999999999</v>
      </c>
      <c r="DG226">
        <f t="shared" si="152"/>
        <v>0</v>
      </c>
      <c r="DH226">
        <f t="shared" si="153"/>
        <v>0</v>
      </c>
      <c r="DI226">
        <f t="shared" si="145"/>
        <v>0</v>
      </c>
      <c r="DJ226">
        <f t="shared" si="168"/>
        <v>1121.1099999999999</v>
      </c>
      <c r="DK226">
        <v>0</v>
      </c>
    </row>
    <row r="227" spans="1:115" x14ac:dyDescent="0.2">
      <c r="A227">
        <f>ROW(Source!A98)</f>
        <v>98</v>
      </c>
      <c r="B227">
        <v>65425122</v>
      </c>
      <c r="C227">
        <v>65428594</v>
      </c>
      <c r="D227">
        <v>30589922</v>
      </c>
      <c r="E227">
        <v>1</v>
      </c>
      <c r="F227">
        <v>1</v>
      </c>
      <c r="G227">
        <v>30515945</v>
      </c>
      <c r="H227">
        <v>3</v>
      </c>
      <c r="I227" t="s">
        <v>145</v>
      </c>
      <c r="J227" t="s">
        <v>147</v>
      </c>
      <c r="K227" t="s">
        <v>146</v>
      </c>
      <c r="L227">
        <v>1348</v>
      </c>
      <c r="N227">
        <v>1009</v>
      </c>
      <c r="O227" t="s">
        <v>32</v>
      </c>
      <c r="P227" t="s">
        <v>32</v>
      </c>
      <c r="Q227">
        <v>1000</v>
      </c>
      <c r="W227">
        <v>0</v>
      </c>
      <c r="X227">
        <v>725072865</v>
      </c>
      <c r="Y227">
        <f t="shared" si="162"/>
        <v>12.5</v>
      </c>
      <c r="AA227">
        <v>5752.41</v>
      </c>
      <c r="AB227">
        <v>0</v>
      </c>
      <c r="AC227">
        <v>0</v>
      </c>
      <c r="AD227">
        <v>0</v>
      </c>
      <c r="AE227">
        <v>5752.41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N227">
        <v>0</v>
      </c>
      <c r="AO227">
        <v>0</v>
      </c>
      <c r="AP227">
        <v>0</v>
      </c>
      <c r="AQ227">
        <v>0</v>
      </c>
      <c r="AR227">
        <v>0</v>
      </c>
      <c r="AS227" t="s">
        <v>3</v>
      </c>
      <c r="AT227">
        <v>12.5</v>
      </c>
      <c r="AU227" t="s">
        <v>3</v>
      </c>
      <c r="AV227">
        <v>0</v>
      </c>
      <c r="AW227">
        <v>1</v>
      </c>
      <c r="AX227">
        <v>-1</v>
      </c>
      <c r="AY227">
        <v>0</v>
      </c>
      <c r="AZ227">
        <v>0</v>
      </c>
      <c r="BA227" t="s">
        <v>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ROUND(Y227*Source!I98,9)</f>
        <v>0.1875</v>
      </c>
      <c r="CY227">
        <f t="shared" si="163"/>
        <v>5752.41</v>
      </c>
      <c r="CZ227">
        <f t="shared" si="164"/>
        <v>5752.41</v>
      </c>
      <c r="DA227">
        <f t="shared" si="165"/>
        <v>1</v>
      </c>
      <c r="DB227">
        <f t="shared" si="166"/>
        <v>71905.13</v>
      </c>
      <c r="DC227">
        <f t="shared" si="167"/>
        <v>0</v>
      </c>
      <c r="DD227" t="s">
        <v>3</v>
      </c>
      <c r="DE227" t="s">
        <v>3</v>
      </c>
      <c r="DF227">
        <f t="shared" si="154"/>
        <v>1078.58</v>
      </c>
      <c r="DG227">
        <f t="shared" si="152"/>
        <v>0</v>
      </c>
      <c r="DH227">
        <f t="shared" si="153"/>
        <v>0</v>
      </c>
      <c r="DI227">
        <f t="shared" si="145"/>
        <v>0</v>
      </c>
      <c r="DJ227">
        <f t="shared" si="168"/>
        <v>1078.58</v>
      </c>
      <c r="DK227">
        <v>0</v>
      </c>
    </row>
    <row r="228" spans="1:115" x14ac:dyDescent="0.2">
      <c r="A228">
        <f>ROW(Source!A98)</f>
        <v>98</v>
      </c>
      <c r="B228">
        <v>65425122</v>
      </c>
      <c r="C228">
        <v>65428594</v>
      </c>
      <c r="D228">
        <v>30595001</v>
      </c>
      <c r="E228">
        <v>1</v>
      </c>
      <c r="F228">
        <v>1</v>
      </c>
      <c r="G228">
        <v>30515945</v>
      </c>
      <c r="H228">
        <v>3</v>
      </c>
      <c r="I228" t="s">
        <v>208</v>
      </c>
      <c r="J228" t="s">
        <v>211</v>
      </c>
      <c r="K228" t="s">
        <v>209</v>
      </c>
      <c r="L228">
        <v>1327</v>
      </c>
      <c r="N228">
        <v>1005</v>
      </c>
      <c r="O228" t="s">
        <v>210</v>
      </c>
      <c r="P228" t="s">
        <v>210</v>
      </c>
      <c r="Q228">
        <v>1</v>
      </c>
      <c r="W228">
        <v>0</v>
      </c>
      <c r="X228">
        <v>-1347967455</v>
      </c>
      <c r="Y228">
        <f t="shared" si="162"/>
        <v>-77.900000000000006</v>
      </c>
      <c r="AA228">
        <v>60.91</v>
      </c>
      <c r="AB228">
        <v>0</v>
      </c>
      <c r="AC228">
        <v>0</v>
      </c>
      <c r="AD228">
        <v>0</v>
      </c>
      <c r="AE228">
        <v>60.91</v>
      </c>
      <c r="AF228">
        <v>0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N228">
        <v>0</v>
      </c>
      <c r="AO228">
        <v>1</v>
      </c>
      <c r="AP228">
        <v>0</v>
      </c>
      <c r="AQ228">
        <v>0</v>
      </c>
      <c r="AR228">
        <v>0</v>
      </c>
      <c r="AS228" t="s">
        <v>3</v>
      </c>
      <c r="AT228">
        <v>-77.900000000000006</v>
      </c>
      <c r="AU228" t="s">
        <v>3</v>
      </c>
      <c r="AV228">
        <v>0</v>
      </c>
      <c r="AW228">
        <v>2</v>
      </c>
      <c r="AX228">
        <v>65428609</v>
      </c>
      <c r="AY228">
        <v>1</v>
      </c>
      <c r="AZ228">
        <v>6144</v>
      </c>
      <c r="BA228">
        <v>229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ROUND(Y228*Source!I98,9)</f>
        <v>-1.1685000000000001</v>
      </c>
      <c r="CY228">
        <f t="shared" si="163"/>
        <v>60.91</v>
      </c>
      <c r="CZ228">
        <f t="shared" si="164"/>
        <v>60.91</v>
      </c>
      <c r="DA228">
        <f t="shared" si="165"/>
        <v>1</v>
      </c>
      <c r="DB228">
        <f t="shared" si="166"/>
        <v>-4744.8900000000003</v>
      </c>
      <c r="DC228">
        <f t="shared" si="167"/>
        <v>0</v>
      </c>
      <c r="DD228" t="s">
        <v>3</v>
      </c>
      <c r="DE228" t="s">
        <v>3</v>
      </c>
      <c r="DF228">
        <f t="shared" si="154"/>
        <v>-71.17</v>
      </c>
      <c r="DG228">
        <f t="shared" si="152"/>
        <v>0</v>
      </c>
      <c r="DH228">
        <f t="shared" si="153"/>
        <v>0</v>
      </c>
      <c r="DI228">
        <f t="shared" si="145"/>
        <v>0</v>
      </c>
      <c r="DJ228">
        <f t="shared" si="168"/>
        <v>-71.17</v>
      </c>
      <c r="DK228">
        <v>0</v>
      </c>
    </row>
    <row r="229" spans="1:115" x14ac:dyDescent="0.2">
      <c r="A229">
        <f>ROW(Source!A98)</f>
        <v>98</v>
      </c>
      <c r="B229">
        <v>65425122</v>
      </c>
      <c r="C229">
        <v>65428594</v>
      </c>
      <c r="D229">
        <v>0</v>
      </c>
      <c r="E229">
        <v>30515945</v>
      </c>
      <c r="F229">
        <v>1</v>
      </c>
      <c r="G229">
        <v>30515945</v>
      </c>
      <c r="H229">
        <v>3</v>
      </c>
      <c r="I229" t="s">
        <v>158</v>
      </c>
      <c r="J229" t="s">
        <v>3</v>
      </c>
      <c r="K229" t="s">
        <v>203</v>
      </c>
      <c r="L229">
        <v>1339</v>
      </c>
      <c r="N229">
        <v>1007</v>
      </c>
      <c r="O229" t="s">
        <v>106</v>
      </c>
      <c r="P229" t="s">
        <v>106</v>
      </c>
      <c r="Q229">
        <v>1</v>
      </c>
      <c r="W229">
        <v>0</v>
      </c>
      <c r="X229">
        <v>-8131298</v>
      </c>
      <c r="Y229">
        <f t="shared" si="162"/>
        <v>33.333333000000003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N229">
        <v>0</v>
      </c>
      <c r="AO229">
        <v>0</v>
      </c>
      <c r="AP229">
        <v>0</v>
      </c>
      <c r="AQ229">
        <v>0</v>
      </c>
      <c r="AR229">
        <v>0</v>
      </c>
      <c r="AS229" t="s">
        <v>3</v>
      </c>
      <c r="AT229">
        <v>33.333333000000003</v>
      </c>
      <c r="AU229" t="s">
        <v>3</v>
      </c>
      <c r="AV229">
        <v>0</v>
      </c>
      <c r="AW229">
        <v>1</v>
      </c>
      <c r="AX229">
        <v>-1</v>
      </c>
      <c r="AY229">
        <v>0</v>
      </c>
      <c r="AZ229">
        <v>0</v>
      </c>
      <c r="BA229" t="s">
        <v>3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ROUND(Y229*Source!I98,9)</f>
        <v>0.49999999499999997</v>
      </c>
      <c r="CY229">
        <f t="shared" si="163"/>
        <v>0</v>
      </c>
      <c r="CZ229">
        <f t="shared" si="164"/>
        <v>0</v>
      </c>
      <c r="DA229">
        <f t="shared" si="165"/>
        <v>1</v>
      </c>
      <c r="DB229">
        <f t="shared" si="166"/>
        <v>0</v>
      </c>
      <c r="DC229">
        <f t="shared" si="167"/>
        <v>0</v>
      </c>
      <c r="DD229" t="s">
        <v>3</v>
      </c>
      <c r="DE229" t="s">
        <v>3</v>
      </c>
      <c r="DF229">
        <f t="shared" si="154"/>
        <v>0</v>
      </c>
      <c r="DG229">
        <f t="shared" si="152"/>
        <v>0</v>
      </c>
      <c r="DH229">
        <f t="shared" si="153"/>
        <v>0</v>
      </c>
      <c r="DI229">
        <f t="shared" si="145"/>
        <v>0</v>
      </c>
      <c r="DJ229">
        <f t="shared" si="168"/>
        <v>0</v>
      </c>
      <c r="DK229">
        <v>0</v>
      </c>
    </row>
    <row r="230" spans="1:115" x14ac:dyDescent="0.2">
      <c r="A230">
        <f>ROW(Source!A99)</f>
        <v>99</v>
      </c>
      <c r="B230">
        <v>65425120</v>
      </c>
      <c r="C230">
        <v>65428594</v>
      </c>
      <c r="D230">
        <v>30515951</v>
      </c>
      <c r="E230">
        <v>30515945</v>
      </c>
      <c r="F230">
        <v>1</v>
      </c>
      <c r="G230">
        <v>30515945</v>
      </c>
      <c r="H230">
        <v>1</v>
      </c>
      <c r="I230" t="s">
        <v>432</v>
      </c>
      <c r="J230" t="s">
        <v>3</v>
      </c>
      <c r="K230" t="s">
        <v>433</v>
      </c>
      <c r="L230">
        <v>1191</v>
      </c>
      <c r="N230">
        <v>1013</v>
      </c>
      <c r="O230" t="s">
        <v>434</v>
      </c>
      <c r="P230" t="s">
        <v>434</v>
      </c>
      <c r="Q230">
        <v>1</v>
      </c>
      <c r="W230">
        <v>0</v>
      </c>
      <c r="X230">
        <v>476480486</v>
      </c>
      <c r="Y230">
        <f>(AT230*1.15)</f>
        <v>948.74999999999989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</v>
      </c>
      <c r="AT230">
        <v>825</v>
      </c>
      <c r="AU230" t="s">
        <v>60</v>
      </c>
      <c r="AV230">
        <v>1</v>
      </c>
      <c r="AW230">
        <v>2</v>
      </c>
      <c r="AX230">
        <v>65428595</v>
      </c>
      <c r="AY230">
        <v>1</v>
      </c>
      <c r="AZ230">
        <v>0</v>
      </c>
      <c r="BA230">
        <v>231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ROUND(Y230*Source!I99,9)</f>
        <v>14.231249999999999</v>
      </c>
      <c r="CY230">
        <f>AD230</f>
        <v>0</v>
      </c>
      <c r="CZ230">
        <f>AH230</f>
        <v>0</v>
      </c>
      <c r="DA230">
        <f>AL230</f>
        <v>1</v>
      </c>
      <c r="DB230">
        <f>ROUND((ROUND(AT230*CZ230,2)*1.15),6)</f>
        <v>0</v>
      </c>
      <c r="DC230">
        <f>ROUND((ROUND(AT230*AG230,2)*1.15),6)</f>
        <v>0</v>
      </c>
      <c r="DD230" t="s">
        <v>3</v>
      </c>
      <c r="DE230" t="s">
        <v>3</v>
      </c>
      <c r="DF230">
        <f t="shared" si="154"/>
        <v>0</v>
      </c>
      <c r="DG230">
        <f t="shared" si="152"/>
        <v>0</v>
      </c>
      <c r="DH230">
        <f t="shared" si="153"/>
        <v>0</v>
      </c>
      <c r="DI230">
        <f t="shared" si="145"/>
        <v>0</v>
      </c>
      <c r="DJ230">
        <f>DI230</f>
        <v>0</v>
      </c>
      <c r="DK230">
        <v>0</v>
      </c>
    </row>
    <row r="231" spans="1:115" x14ac:dyDescent="0.2">
      <c r="A231">
        <f>ROW(Source!A99)</f>
        <v>99</v>
      </c>
      <c r="B231">
        <v>65425120</v>
      </c>
      <c r="C231">
        <v>65428594</v>
      </c>
      <c r="D231">
        <v>30595791</v>
      </c>
      <c r="E231">
        <v>1</v>
      </c>
      <c r="F231">
        <v>1</v>
      </c>
      <c r="G231">
        <v>30515945</v>
      </c>
      <c r="H231">
        <v>2</v>
      </c>
      <c r="I231" t="s">
        <v>469</v>
      </c>
      <c r="J231" t="s">
        <v>470</v>
      </c>
      <c r="K231" t="s">
        <v>471</v>
      </c>
      <c r="L231">
        <v>1368</v>
      </c>
      <c r="N231">
        <v>1011</v>
      </c>
      <c r="O231" t="s">
        <v>438</v>
      </c>
      <c r="P231" t="s">
        <v>438</v>
      </c>
      <c r="Q231">
        <v>1</v>
      </c>
      <c r="W231">
        <v>0</v>
      </c>
      <c r="X231">
        <v>1520077652</v>
      </c>
      <c r="Y231">
        <f t="shared" ref="Y231:Y236" si="169">(AT231*1.25)</f>
        <v>218.75</v>
      </c>
      <c r="AA231">
        <v>0</v>
      </c>
      <c r="AB231">
        <v>61.94</v>
      </c>
      <c r="AC231">
        <v>0.61</v>
      </c>
      <c r="AD231">
        <v>0</v>
      </c>
      <c r="AE231">
        <v>0</v>
      </c>
      <c r="AF231">
        <v>6.15</v>
      </c>
      <c r="AG231">
        <v>0.02</v>
      </c>
      <c r="AH231">
        <v>0</v>
      </c>
      <c r="AI231">
        <v>1</v>
      </c>
      <c r="AJ231">
        <v>9.6199999999999992</v>
      </c>
      <c r="AK231">
        <v>29.03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175</v>
      </c>
      <c r="AU231" t="s">
        <v>59</v>
      </c>
      <c r="AV231">
        <v>0</v>
      </c>
      <c r="AW231">
        <v>2</v>
      </c>
      <c r="AX231">
        <v>65428596</v>
      </c>
      <c r="AY231">
        <v>1</v>
      </c>
      <c r="AZ231">
        <v>0</v>
      </c>
      <c r="BA231">
        <v>232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ROUND(Y231*Source!I99,9)</f>
        <v>3.28125</v>
      </c>
      <c r="CY231">
        <f t="shared" ref="CY231:CY236" si="170">AB231</f>
        <v>61.94</v>
      </c>
      <c r="CZ231">
        <f t="shared" ref="CZ231:CZ236" si="171">AF231</f>
        <v>6.15</v>
      </c>
      <c r="DA231">
        <f t="shared" ref="DA231:DA236" si="172">AJ231</f>
        <v>9.6199999999999992</v>
      </c>
      <c r="DB231">
        <f t="shared" ref="DB231:DB236" si="173">ROUND((ROUND(AT231*CZ231,2)*1.25),6)</f>
        <v>1345.3125</v>
      </c>
      <c r="DC231">
        <f t="shared" ref="DC231:DC236" si="174">ROUND((ROUND(AT231*AG231,2)*1.25),6)</f>
        <v>4.375</v>
      </c>
      <c r="DD231" t="s">
        <v>3</v>
      </c>
      <c r="DE231" t="s">
        <v>3</v>
      </c>
      <c r="DF231">
        <f t="shared" si="154"/>
        <v>0</v>
      </c>
      <c r="DG231">
        <f>ROUND(ROUND(AF231*CX231,2)*AJ231,2)</f>
        <v>194.13</v>
      </c>
      <c r="DH231">
        <f>ROUND(ROUND(AG231*CX231,2)*AK231,2)</f>
        <v>2.0299999999999998</v>
      </c>
      <c r="DI231">
        <f t="shared" si="145"/>
        <v>0</v>
      </c>
      <c r="DJ231">
        <f t="shared" ref="DJ231:DJ236" si="175">DG231</f>
        <v>194.13</v>
      </c>
      <c r="DK231">
        <v>0</v>
      </c>
    </row>
    <row r="232" spans="1:115" x14ac:dyDescent="0.2">
      <c r="A232">
        <f>ROW(Source!A99)</f>
        <v>99</v>
      </c>
      <c r="B232">
        <v>65425120</v>
      </c>
      <c r="C232">
        <v>65428594</v>
      </c>
      <c r="D232">
        <v>30596074</v>
      </c>
      <c r="E232">
        <v>1</v>
      </c>
      <c r="F232">
        <v>1</v>
      </c>
      <c r="G232">
        <v>30515945</v>
      </c>
      <c r="H232">
        <v>2</v>
      </c>
      <c r="I232" t="s">
        <v>472</v>
      </c>
      <c r="J232" t="s">
        <v>473</v>
      </c>
      <c r="K232" t="s">
        <v>474</v>
      </c>
      <c r="L232">
        <v>1368</v>
      </c>
      <c r="N232">
        <v>1011</v>
      </c>
      <c r="O232" t="s">
        <v>438</v>
      </c>
      <c r="P232" t="s">
        <v>438</v>
      </c>
      <c r="Q232">
        <v>1</v>
      </c>
      <c r="W232">
        <v>0</v>
      </c>
      <c r="X232">
        <v>-2098595084</v>
      </c>
      <c r="Y232">
        <f t="shared" si="169"/>
        <v>1.4124999999999999</v>
      </c>
      <c r="AA232">
        <v>0</v>
      </c>
      <c r="AB232">
        <v>885.42</v>
      </c>
      <c r="AC232">
        <v>436.46</v>
      </c>
      <c r="AD232">
        <v>0</v>
      </c>
      <c r="AE232">
        <v>0</v>
      </c>
      <c r="AF232">
        <v>76.81</v>
      </c>
      <c r="AG232">
        <v>14.36</v>
      </c>
      <c r="AH232">
        <v>0</v>
      </c>
      <c r="AI232">
        <v>1</v>
      </c>
      <c r="AJ232">
        <v>11.01</v>
      </c>
      <c r="AK232">
        <v>29.03</v>
      </c>
      <c r="AL232">
        <v>1</v>
      </c>
      <c r="AN232">
        <v>0</v>
      </c>
      <c r="AO232">
        <v>1</v>
      </c>
      <c r="AP232">
        <v>1</v>
      </c>
      <c r="AQ232">
        <v>0</v>
      </c>
      <c r="AR232">
        <v>0</v>
      </c>
      <c r="AS232" t="s">
        <v>3</v>
      </c>
      <c r="AT232">
        <v>1.1299999999999999</v>
      </c>
      <c r="AU232" t="s">
        <v>59</v>
      </c>
      <c r="AV232">
        <v>0</v>
      </c>
      <c r="AW232">
        <v>2</v>
      </c>
      <c r="AX232">
        <v>65428597</v>
      </c>
      <c r="AY232">
        <v>1</v>
      </c>
      <c r="AZ232">
        <v>0</v>
      </c>
      <c r="BA232">
        <v>233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ROUND(Y232*Source!I99,9)</f>
        <v>2.1187500000000001E-2</v>
      </c>
      <c r="CY232">
        <f t="shared" si="170"/>
        <v>885.42</v>
      </c>
      <c r="CZ232">
        <f t="shared" si="171"/>
        <v>76.81</v>
      </c>
      <c r="DA232">
        <f t="shared" si="172"/>
        <v>11.01</v>
      </c>
      <c r="DB232">
        <f t="shared" si="173"/>
        <v>108.5</v>
      </c>
      <c r="DC232">
        <f t="shared" si="174"/>
        <v>20.287500000000001</v>
      </c>
      <c r="DD232" t="s">
        <v>3</v>
      </c>
      <c r="DE232" t="s">
        <v>3</v>
      </c>
      <c r="DF232">
        <f t="shared" si="154"/>
        <v>0</v>
      </c>
      <c r="DG232">
        <f>ROUND(ROUND(AF232*CX232,2)*AJ232,2)</f>
        <v>17.95</v>
      </c>
      <c r="DH232">
        <f>ROUND(ROUND(AG232*CX232,2)*AK232,2)</f>
        <v>8.7100000000000009</v>
      </c>
      <c r="DI232">
        <f t="shared" si="145"/>
        <v>0</v>
      </c>
      <c r="DJ232">
        <f t="shared" si="175"/>
        <v>17.95</v>
      </c>
      <c r="DK232">
        <v>0</v>
      </c>
    </row>
    <row r="233" spans="1:115" x14ac:dyDescent="0.2">
      <c r="A233">
        <f>ROW(Source!A99)</f>
        <v>99</v>
      </c>
      <c r="B233">
        <v>65425120</v>
      </c>
      <c r="C233">
        <v>65428594</v>
      </c>
      <c r="D233">
        <v>30595321</v>
      </c>
      <c r="E233">
        <v>1</v>
      </c>
      <c r="F233">
        <v>1</v>
      </c>
      <c r="G233">
        <v>30515945</v>
      </c>
      <c r="H233">
        <v>2</v>
      </c>
      <c r="I233" t="s">
        <v>478</v>
      </c>
      <c r="J233" t="s">
        <v>479</v>
      </c>
      <c r="K233" t="s">
        <v>480</v>
      </c>
      <c r="L233">
        <v>1368</v>
      </c>
      <c r="N233">
        <v>1011</v>
      </c>
      <c r="O233" t="s">
        <v>438</v>
      </c>
      <c r="P233" t="s">
        <v>438</v>
      </c>
      <c r="Q233">
        <v>1</v>
      </c>
      <c r="W233">
        <v>0</v>
      </c>
      <c r="X233">
        <v>-1472098154</v>
      </c>
      <c r="Y233">
        <f t="shared" si="169"/>
        <v>0.96250000000000002</v>
      </c>
      <c r="AA233">
        <v>0</v>
      </c>
      <c r="AB233">
        <v>2023.03</v>
      </c>
      <c r="AC233">
        <v>551.66</v>
      </c>
      <c r="AD233">
        <v>0</v>
      </c>
      <c r="AE233">
        <v>0</v>
      </c>
      <c r="AF233">
        <v>190.93</v>
      </c>
      <c r="AG233">
        <v>18.149999999999999</v>
      </c>
      <c r="AH233">
        <v>0</v>
      </c>
      <c r="AI233">
        <v>1</v>
      </c>
      <c r="AJ233">
        <v>10.119999999999999</v>
      </c>
      <c r="AK233">
        <v>29.03</v>
      </c>
      <c r="AL233">
        <v>1</v>
      </c>
      <c r="AN233">
        <v>0</v>
      </c>
      <c r="AO233">
        <v>1</v>
      </c>
      <c r="AP233">
        <v>1</v>
      </c>
      <c r="AQ233">
        <v>0</v>
      </c>
      <c r="AR233">
        <v>0</v>
      </c>
      <c r="AS233" t="s">
        <v>3</v>
      </c>
      <c r="AT233">
        <v>0.77</v>
      </c>
      <c r="AU233" t="s">
        <v>59</v>
      </c>
      <c r="AV233">
        <v>0</v>
      </c>
      <c r="AW233">
        <v>2</v>
      </c>
      <c r="AX233">
        <v>65428598</v>
      </c>
      <c r="AY233">
        <v>1</v>
      </c>
      <c r="AZ233">
        <v>0</v>
      </c>
      <c r="BA233">
        <v>234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ROUND(Y233*Source!I99,9)</f>
        <v>1.4437500000000001E-2</v>
      </c>
      <c r="CY233">
        <f t="shared" si="170"/>
        <v>2023.03</v>
      </c>
      <c r="CZ233">
        <f t="shared" si="171"/>
        <v>190.93</v>
      </c>
      <c r="DA233">
        <f t="shared" si="172"/>
        <v>10.119999999999999</v>
      </c>
      <c r="DB233">
        <f t="shared" si="173"/>
        <v>183.77500000000001</v>
      </c>
      <c r="DC233">
        <f t="shared" si="174"/>
        <v>17.475000000000001</v>
      </c>
      <c r="DD233" t="s">
        <v>3</v>
      </c>
      <c r="DE233" t="s">
        <v>3</v>
      </c>
      <c r="DF233">
        <f t="shared" si="154"/>
        <v>0</v>
      </c>
      <c r="DG233">
        <f>ROUND(ROUND(AF233*CX233,2)*AJ233,2)</f>
        <v>27.93</v>
      </c>
      <c r="DH233">
        <f>ROUND(ROUND(AG233*CX233,2)*AK233,2)</f>
        <v>7.55</v>
      </c>
      <c r="DI233">
        <f t="shared" si="145"/>
        <v>0</v>
      </c>
      <c r="DJ233">
        <f t="shared" si="175"/>
        <v>27.93</v>
      </c>
      <c r="DK233">
        <v>0</v>
      </c>
    </row>
    <row r="234" spans="1:115" x14ac:dyDescent="0.2">
      <c r="A234">
        <f>ROW(Source!A99)</f>
        <v>99</v>
      </c>
      <c r="B234">
        <v>65425120</v>
      </c>
      <c r="C234">
        <v>65428594</v>
      </c>
      <c r="D234">
        <v>58672843</v>
      </c>
      <c r="E234">
        <v>1</v>
      </c>
      <c r="F234">
        <v>1</v>
      </c>
      <c r="G234">
        <v>30515945</v>
      </c>
      <c r="H234">
        <v>2</v>
      </c>
      <c r="I234" t="s">
        <v>481</v>
      </c>
      <c r="J234" t="s">
        <v>482</v>
      </c>
      <c r="K234" t="s">
        <v>483</v>
      </c>
      <c r="L234">
        <v>1368</v>
      </c>
      <c r="N234">
        <v>1011</v>
      </c>
      <c r="O234" t="s">
        <v>438</v>
      </c>
      <c r="P234" t="s">
        <v>438</v>
      </c>
      <c r="Q234">
        <v>1</v>
      </c>
      <c r="W234">
        <v>0</v>
      </c>
      <c r="X234">
        <v>1393056809</v>
      </c>
      <c r="Y234">
        <f t="shared" si="169"/>
        <v>0.3125</v>
      </c>
      <c r="AA234">
        <v>0</v>
      </c>
      <c r="AB234">
        <v>1767.76</v>
      </c>
      <c r="AC234">
        <v>459.26</v>
      </c>
      <c r="AD234">
        <v>0</v>
      </c>
      <c r="AE234">
        <v>0</v>
      </c>
      <c r="AF234">
        <v>165.53</v>
      </c>
      <c r="AG234">
        <v>15.11</v>
      </c>
      <c r="AH234">
        <v>0</v>
      </c>
      <c r="AI234">
        <v>1</v>
      </c>
      <c r="AJ234">
        <v>10.199999999999999</v>
      </c>
      <c r="AK234">
        <v>29.03</v>
      </c>
      <c r="AL234">
        <v>1</v>
      </c>
      <c r="AN234">
        <v>0</v>
      </c>
      <c r="AO234">
        <v>1</v>
      </c>
      <c r="AP234">
        <v>1</v>
      </c>
      <c r="AQ234">
        <v>0</v>
      </c>
      <c r="AR234">
        <v>0</v>
      </c>
      <c r="AS234" t="s">
        <v>3</v>
      </c>
      <c r="AT234">
        <v>0.25</v>
      </c>
      <c r="AU234" t="s">
        <v>59</v>
      </c>
      <c r="AV234">
        <v>0</v>
      </c>
      <c r="AW234">
        <v>2</v>
      </c>
      <c r="AX234">
        <v>65428599</v>
      </c>
      <c r="AY234">
        <v>1</v>
      </c>
      <c r="AZ234">
        <v>0</v>
      </c>
      <c r="BA234">
        <v>235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ROUND(Y234*Source!I99,9)</f>
        <v>4.6874999999999998E-3</v>
      </c>
      <c r="CY234">
        <f t="shared" si="170"/>
        <v>1767.76</v>
      </c>
      <c r="CZ234">
        <f t="shared" si="171"/>
        <v>165.53</v>
      </c>
      <c r="DA234">
        <f t="shared" si="172"/>
        <v>10.199999999999999</v>
      </c>
      <c r="DB234">
        <f t="shared" si="173"/>
        <v>51.725000000000001</v>
      </c>
      <c r="DC234">
        <f t="shared" si="174"/>
        <v>4.7249999999999996</v>
      </c>
      <c r="DD234" t="s">
        <v>3</v>
      </c>
      <c r="DE234" t="s">
        <v>3</v>
      </c>
      <c r="DF234">
        <f t="shared" si="154"/>
        <v>0</v>
      </c>
      <c r="DG234">
        <f>ROUND(ROUND(AF234*CX234,2)*AJ234,2)</f>
        <v>7.96</v>
      </c>
      <c r="DH234">
        <f>ROUND(ROUND(AG234*CX234,2)*AK234,2)</f>
        <v>2.0299999999999998</v>
      </c>
      <c r="DI234">
        <f t="shared" si="145"/>
        <v>0</v>
      </c>
      <c r="DJ234">
        <f t="shared" si="175"/>
        <v>7.96</v>
      </c>
      <c r="DK234">
        <v>0</v>
      </c>
    </row>
    <row r="235" spans="1:115" x14ac:dyDescent="0.2">
      <c r="A235">
        <f>ROW(Source!A99)</f>
        <v>99</v>
      </c>
      <c r="B235">
        <v>65425120</v>
      </c>
      <c r="C235">
        <v>65428594</v>
      </c>
      <c r="D235">
        <v>30595605</v>
      </c>
      <c r="E235">
        <v>1</v>
      </c>
      <c r="F235">
        <v>1</v>
      </c>
      <c r="G235">
        <v>30515945</v>
      </c>
      <c r="H235">
        <v>2</v>
      </c>
      <c r="I235" t="s">
        <v>484</v>
      </c>
      <c r="J235" t="s">
        <v>485</v>
      </c>
      <c r="K235" t="s">
        <v>486</v>
      </c>
      <c r="L235">
        <v>1368</v>
      </c>
      <c r="N235">
        <v>1011</v>
      </c>
      <c r="O235" t="s">
        <v>438</v>
      </c>
      <c r="P235" t="s">
        <v>438</v>
      </c>
      <c r="Q235">
        <v>1</v>
      </c>
      <c r="W235">
        <v>0</v>
      </c>
      <c r="X235">
        <v>530461835</v>
      </c>
      <c r="Y235">
        <f t="shared" si="169"/>
        <v>51.5625</v>
      </c>
      <c r="AA235">
        <v>0</v>
      </c>
      <c r="AB235">
        <v>3.85</v>
      </c>
      <c r="AC235">
        <v>0</v>
      </c>
      <c r="AD235">
        <v>0</v>
      </c>
      <c r="AE235">
        <v>0</v>
      </c>
      <c r="AF235">
        <v>0.46</v>
      </c>
      <c r="AG235">
        <v>0</v>
      </c>
      <c r="AH235">
        <v>0</v>
      </c>
      <c r="AI235">
        <v>1</v>
      </c>
      <c r="AJ235">
        <v>8</v>
      </c>
      <c r="AK235">
        <v>29.03</v>
      </c>
      <c r="AL235">
        <v>1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41.25</v>
      </c>
      <c r="AU235" t="s">
        <v>59</v>
      </c>
      <c r="AV235">
        <v>0</v>
      </c>
      <c r="AW235">
        <v>2</v>
      </c>
      <c r="AX235">
        <v>65428600</v>
      </c>
      <c r="AY235">
        <v>1</v>
      </c>
      <c r="AZ235">
        <v>0</v>
      </c>
      <c r="BA235">
        <v>236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ROUND(Y235*Source!I99,9)</f>
        <v>0.7734375</v>
      </c>
      <c r="CY235">
        <f t="shared" si="170"/>
        <v>3.85</v>
      </c>
      <c r="CZ235">
        <f t="shared" si="171"/>
        <v>0.46</v>
      </c>
      <c r="DA235">
        <f t="shared" si="172"/>
        <v>8</v>
      </c>
      <c r="DB235">
        <f t="shared" si="173"/>
        <v>23.725000000000001</v>
      </c>
      <c r="DC235">
        <f t="shared" si="174"/>
        <v>0</v>
      </c>
      <c r="DD235" t="s">
        <v>3</v>
      </c>
      <c r="DE235" t="s">
        <v>3</v>
      </c>
      <c r="DF235">
        <f t="shared" si="154"/>
        <v>0</v>
      </c>
      <c r="DG235">
        <f>ROUND(ROUND(AF235*CX235,2)*AJ235,2)</f>
        <v>2.88</v>
      </c>
      <c r="DH235">
        <f>ROUND(ROUND(AG235*CX235,2)*AK235,2)</f>
        <v>0</v>
      </c>
      <c r="DI235">
        <f t="shared" si="145"/>
        <v>0</v>
      </c>
      <c r="DJ235">
        <f t="shared" si="175"/>
        <v>2.88</v>
      </c>
      <c r="DK235">
        <v>0</v>
      </c>
    </row>
    <row r="236" spans="1:115" x14ac:dyDescent="0.2">
      <c r="A236">
        <f>ROW(Source!A99)</f>
        <v>99</v>
      </c>
      <c r="B236">
        <v>65425120</v>
      </c>
      <c r="C236">
        <v>65428594</v>
      </c>
      <c r="D236">
        <v>30516999</v>
      </c>
      <c r="E236">
        <v>30515945</v>
      </c>
      <c r="F236">
        <v>1</v>
      </c>
      <c r="G236">
        <v>30515945</v>
      </c>
      <c r="H236">
        <v>2</v>
      </c>
      <c r="I236" t="s">
        <v>448</v>
      </c>
      <c r="J236" t="s">
        <v>3</v>
      </c>
      <c r="K236" t="s">
        <v>449</v>
      </c>
      <c r="L236">
        <v>1344</v>
      </c>
      <c r="N236">
        <v>1008</v>
      </c>
      <c r="O236" t="s">
        <v>450</v>
      </c>
      <c r="P236" t="s">
        <v>450</v>
      </c>
      <c r="Q236">
        <v>1</v>
      </c>
      <c r="W236">
        <v>0</v>
      </c>
      <c r="X236">
        <v>-1180195794</v>
      </c>
      <c r="Y236">
        <f t="shared" si="169"/>
        <v>2.5000000000000001E-2</v>
      </c>
      <c r="AA236">
        <v>0</v>
      </c>
      <c r="AB236">
        <v>1.05</v>
      </c>
      <c r="AC236">
        <v>0</v>
      </c>
      <c r="AD236">
        <v>0</v>
      </c>
      <c r="AE236">
        <v>0</v>
      </c>
      <c r="AF236">
        <v>1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1</v>
      </c>
      <c r="AQ236">
        <v>0</v>
      </c>
      <c r="AR236">
        <v>0</v>
      </c>
      <c r="AS236" t="s">
        <v>3</v>
      </c>
      <c r="AT236">
        <v>0.02</v>
      </c>
      <c r="AU236" t="s">
        <v>59</v>
      </c>
      <c r="AV236">
        <v>0</v>
      </c>
      <c r="AW236">
        <v>2</v>
      </c>
      <c r="AX236">
        <v>65428601</v>
      </c>
      <c r="AY236">
        <v>1</v>
      </c>
      <c r="AZ236">
        <v>0</v>
      </c>
      <c r="BA236">
        <v>237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ROUND(Y236*Source!I99,9)</f>
        <v>3.7500000000000001E-4</v>
      </c>
      <c r="CY236">
        <f t="shared" si="170"/>
        <v>1.05</v>
      </c>
      <c r="CZ236">
        <f t="shared" si="171"/>
        <v>1</v>
      </c>
      <c r="DA236">
        <f t="shared" si="172"/>
        <v>1</v>
      </c>
      <c r="DB236">
        <f t="shared" si="173"/>
        <v>2.5000000000000001E-2</v>
      </c>
      <c r="DC236">
        <f t="shared" si="174"/>
        <v>0</v>
      </c>
      <c r="DD236" t="s">
        <v>3</v>
      </c>
      <c r="DE236" t="s">
        <v>3</v>
      </c>
      <c r="DF236">
        <f t="shared" si="154"/>
        <v>0</v>
      </c>
      <c r="DG236">
        <f t="shared" ref="DG236:DG267" si="176">ROUND(AF236*CX236,2)</f>
        <v>0</v>
      </c>
      <c r="DH236">
        <f t="shared" ref="DH236:DH267" si="177">ROUND(AG236*CX236,2)</f>
        <v>0</v>
      </c>
      <c r="DI236">
        <f t="shared" si="145"/>
        <v>0</v>
      </c>
      <c r="DJ236">
        <f t="shared" si="175"/>
        <v>0</v>
      </c>
      <c r="DK236">
        <v>0</v>
      </c>
    </row>
    <row r="237" spans="1:115" x14ac:dyDescent="0.2">
      <c r="A237">
        <f>ROW(Source!A99)</f>
        <v>99</v>
      </c>
      <c r="B237">
        <v>65425120</v>
      </c>
      <c r="C237">
        <v>65428594</v>
      </c>
      <c r="D237">
        <v>30571181</v>
      </c>
      <c r="E237">
        <v>1</v>
      </c>
      <c r="F237">
        <v>1</v>
      </c>
      <c r="G237">
        <v>30515945</v>
      </c>
      <c r="H237">
        <v>3</v>
      </c>
      <c r="I237" t="s">
        <v>249</v>
      </c>
      <c r="J237" t="s">
        <v>251</v>
      </c>
      <c r="K237" t="s">
        <v>250</v>
      </c>
      <c r="L237">
        <v>1339</v>
      </c>
      <c r="N237">
        <v>1007</v>
      </c>
      <c r="O237" t="s">
        <v>106</v>
      </c>
      <c r="P237" t="s">
        <v>106</v>
      </c>
      <c r="Q237">
        <v>1</v>
      </c>
      <c r="W237">
        <v>0</v>
      </c>
      <c r="X237">
        <v>-862991314</v>
      </c>
      <c r="Y237">
        <f t="shared" ref="Y237:Y246" si="178">AT237</f>
        <v>0.12</v>
      </c>
      <c r="AA237">
        <v>43.35</v>
      </c>
      <c r="AB237">
        <v>0</v>
      </c>
      <c r="AC237">
        <v>0</v>
      </c>
      <c r="AD237">
        <v>0</v>
      </c>
      <c r="AE237">
        <v>7.07</v>
      </c>
      <c r="AF237">
        <v>0</v>
      </c>
      <c r="AG237">
        <v>0</v>
      </c>
      <c r="AH237">
        <v>0</v>
      </c>
      <c r="AI237">
        <v>6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0.12</v>
      </c>
      <c r="AU237" t="s">
        <v>3</v>
      </c>
      <c r="AV237">
        <v>0</v>
      </c>
      <c r="AW237">
        <v>2</v>
      </c>
      <c r="AX237">
        <v>65428603</v>
      </c>
      <c r="AY237">
        <v>1</v>
      </c>
      <c r="AZ237">
        <v>0</v>
      </c>
      <c r="BA237">
        <v>239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ROUND(Y237*Source!I99,9)</f>
        <v>1.8E-3</v>
      </c>
      <c r="CY237">
        <f t="shared" ref="CY237:CY246" si="179">AA237</f>
        <v>43.35</v>
      </c>
      <c r="CZ237">
        <f t="shared" ref="CZ237:CZ246" si="180">AE237</f>
        <v>7.07</v>
      </c>
      <c r="DA237">
        <f t="shared" ref="DA237:DA246" si="181">AI237</f>
        <v>6</v>
      </c>
      <c r="DB237">
        <f t="shared" ref="DB237:DB246" si="182">ROUND(ROUND(AT237*CZ237,2),6)</f>
        <v>0.85</v>
      </c>
      <c r="DC237">
        <f t="shared" ref="DC237:DC246" si="183">ROUND(ROUND(AT237*AG237,2),6)</f>
        <v>0</v>
      </c>
      <c r="DD237" t="s">
        <v>3</v>
      </c>
      <c r="DE237" t="s">
        <v>3</v>
      </c>
      <c r="DF237">
        <f t="shared" ref="DF237:DF245" si="184">ROUND(ROUND(AE237*CX237,2)*AI237,2)</f>
        <v>0.06</v>
      </c>
      <c r="DG237">
        <f t="shared" si="176"/>
        <v>0</v>
      </c>
      <c r="DH237">
        <f t="shared" si="177"/>
        <v>0</v>
      </c>
      <c r="DI237">
        <f t="shared" si="145"/>
        <v>0</v>
      </c>
      <c r="DJ237">
        <f t="shared" ref="DJ237:DJ246" si="185">DF237</f>
        <v>0.06</v>
      </c>
      <c r="DK237">
        <v>0</v>
      </c>
    </row>
    <row r="238" spans="1:115" x14ac:dyDescent="0.2">
      <c r="A238">
        <f>ROW(Source!A99)</f>
        <v>99</v>
      </c>
      <c r="B238">
        <v>65425120</v>
      </c>
      <c r="C238">
        <v>65428594</v>
      </c>
      <c r="D238">
        <v>30571194</v>
      </c>
      <c r="E238">
        <v>1</v>
      </c>
      <c r="F238">
        <v>1</v>
      </c>
      <c r="G238">
        <v>30515945</v>
      </c>
      <c r="H238">
        <v>3</v>
      </c>
      <c r="I238" t="s">
        <v>487</v>
      </c>
      <c r="J238" t="s">
        <v>488</v>
      </c>
      <c r="K238" t="s">
        <v>489</v>
      </c>
      <c r="L238">
        <v>1348</v>
      </c>
      <c r="N238">
        <v>1009</v>
      </c>
      <c r="O238" t="s">
        <v>32</v>
      </c>
      <c r="P238" t="s">
        <v>32</v>
      </c>
      <c r="Q238">
        <v>1000</v>
      </c>
      <c r="W238">
        <v>0</v>
      </c>
      <c r="X238">
        <v>563176784</v>
      </c>
      <c r="Y238">
        <f t="shared" si="178"/>
        <v>3.6999999999999998E-2</v>
      </c>
      <c r="AA238">
        <v>60583.86</v>
      </c>
      <c r="AB238">
        <v>0</v>
      </c>
      <c r="AC238">
        <v>0</v>
      </c>
      <c r="AD238">
        <v>0</v>
      </c>
      <c r="AE238">
        <v>6521.42</v>
      </c>
      <c r="AF238">
        <v>0</v>
      </c>
      <c r="AG238">
        <v>0</v>
      </c>
      <c r="AH238">
        <v>0</v>
      </c>
      <c r="AI238">
        <v>9.09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3</v>
      </c>
      <c r="AT238">
        <v>3.6999999999999998E-2</v>
      </c>
      <c r="AU238" t="s">
        <v>3</v>
      </c>
      <c r="AV238">
        <v>0</v>
      </c>
      <c r="AW238">
        <v>2</v>
      </c>
      <c r="AX238">
        <v>65428604</v>
      </c>
      <c r="AY238">
        <v>1</v>
      </c>
      <c r="AZ238">
        <v>0</v>
      </c>
      <c r="BA238">
        <v>240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ROUND(Y238*Source!I99,9)</f>
        <v>5.5500000000000005E-4</v>
      </c>
      <c r="CY238">
        <f t="shared" si="179"/>
        <v>60583.86</v>
      </c>
      <c r="CZ238">
        <f t="shared" si="180"/>
        <v>6521.42</v>
      </c>
      <c r="DA238">
        <f t="shared" si="181"/>
        <v>9.09</v>
      </c>
      <c r="DB238">
        <f t="shared" si="182"/>
        <v>241.29</v>
      </c>
      <c r="DC238">
        <f t="shared" si="183"/>
        <v>0</v>
      </c>
      <c r="DD238" t="s">
        <v>3</v>
      </c>
      <c r="DE238" t="s">
        <v>3</v>
      </c>
      <c r="DF238">
        <f t="shared" si="184"/>
        <v>32.909999999999997</v>
      </c>
      <c r="DG238">
        <f t="shared" si="176"/>
        <v>0</v>
      </c>
      <c r="DH238">
        <f t="shared" si="177"/>
        <v>0</v>
      </c>
      <c r="DI238">
        <f t="shared" si="145"/>
        <v>0</v>
      </c>
      <c r="DJ238">
        <f t="shared" si="185"/>
        <v>32.909999999999997</v>
      </c>
      <c r="DK238">
        <v>0</v>
      </c>
    </row>
    <row r="239" spans="1:115" x14ac:dyDescent="0.2">
      <c r="A239">
        <f>ROW(Source!A99)</f>
        <v>99</v>
      </c>
      <c r="B239">
        <v>65425120</v>
      </c>
      <c r="C239">
        <v>65428594</v>
      </c>
      <c r="D239">
        <v>30572493</v>
      </c>
      <c r="E239">
        <v>1</v>
      </c>
      <c r="F239">
        <v>1</v>
      </c>
      <c r="G239">
        <v>30515945</v>
      </c>
      <c r="H239">
        <v>3</v>
      </c>
      <c r="I239" t="s">
        <v>490</v>
      </c>
      <c r="J239" t="s">
        <v>491</v>
      </c>
      <c r="K239" t="s">
        <v>492</v>
      </c>
      <c r="L239">
        <v>1348</v>
      </c>
      <c r="N239">
        <v>1009</v>
      </c>
      <c r="O239" t="s">
        <v>32</v>
      </c>
      <c r="P239" t="s">
        <v>32</v>
      </c>
      <c r="Q239">
        <v>1000</v>
      </c>
      <c r="W239">
        <v>0</v>
      </c>
      <c r="X239">
        <v>1212148528</v>
      </c>
      <c r="Y239">
        <f t="shared" si="178"/>
        <v>0.25</v>
      </c>
      <c r="AA239">
        <v>132153.54</v>
      </c>
      <c r="AB239">
        <v>0</v>
      </c>
      <c r="AC239">
        <v>0</v>
      </c>
      <c r="AD239">
        <v>0</v>
      </c>
      <c r="AE239">
        <v>7191.81</v>
      </c>
      <c r="AF239">
        <v>0</v>
      </c>
      <c r="AG239">
        <v>0</v>
      </c>
      <c r="AH239">
        <v>0</v>
      </c>
      <c r="AI239">
        <v>17.98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</v>
      </c>
      <c r="AT239">
        <v>0.25</v>
      </c>
      <c r="AU239" t="s">
        <v>3</v>
      </c>
      <c r="AV239">
        <v>0</v>
      </c>
      <c r="AW239">
        <v>2</v>
      </c>
      <c r="AX239">
        <v>65428605</v>
      </c>
      <c r="AY239">
        <v>1</v>
      </c>
      <c r="AZ239">
        <v>0</v>
      </c>
      <c r="BA239">
        <v>241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ROUND(Y239*Source!I99,9)</f>
        <v>3.7499999999999999E-3</v>
      </c>
      <c r="CY239">
        <f t="shared" si="179"/>
        <v>132153.54</v>
      </c>
      <c r="CZ239">
        <f t="shared" si="180"/>
        <v>7191.81</v>
      </c>
      <c r="DA239">
        <f t="shared" si="181"/>
        <v>17.98</v>
      </c>
      <c r="DB239">
        <f t="shared" si="182"/>
        <v>1797.95</v>
      </c>
      <c r="DC239">
        <f t="shared" si="183"/>
        <v>0</v>
      </c>
      <c r="DD239" t="s">
        <v>3</v>
      </c>
      <c r="DE239" t="s">
        <v>3</v>
      </c>
      <c r="DF239">
        <f t="shared" si="184"/>
        <v>484.92</v>
      </c>
      <c r="DG239">
        <f t="shared" si="176"/>
        <v>0</v>
      </c>
      <c r="DH239">
        <f t="shared" si="177"/>
        <v>0</v>
      </c>
      <c r="DI239">
        <f t="shared" si="145"/>
        <v>0</v>
      </c>
      <c r="DJ239">
        <f t="shared" si="185"/>
        <v>484.92</v>
      </c>
      <c r="DK239">
        <v>0</v>
      </c>
    </row>
    <row r="240" spans="1:115" x14ac:dyDescent="0.2">
      <c r="A240">
        <f>ROW(Source!A99)</f>
        <v>99</v>
      </c>
      <c r="B240">
        <v>65425120</v>
      </c>
      <c r="C240">
        <v>65428594</v>
      </c>
      <c r="D240">
        <v>30571285</v>
      </c>
      <c r="E240">
        <v>1</v>
      </c>
      <c r="F240">
        <v>1</v>
      </c>
      <c r="G240">
        <v>30515945</v>
      </c>
      <c r="H240">
        <v>3</v>
      </c>
      <c r="I240" t="s">
        <v>199</v>
      </c>
      <c r="J240" t="s">
        <v>201</v>
      </c>
      <c r="K240" t="s">
        <v>200</v>
      </c>
      <c r="L240">
        <v>1339</v>
      </c>
      <c r="N240">
        <v>1007</v>
      </c>
      <c r="O240" t="s">
        <v>106</v>
      </c>
      <c r="P240" t="s">
        <v>106</v>
      </c>
      <c r="Q240">
        <v>1</v>
      </c>
      <c r="W240">
        <v>0</v>
      </c>
      <c r="X240">
        <v>2117402955</v>
      </c>
      <c r="Y240">
        <f t="shared" si="178"/>
        <v>-0.81</v>
      </c>
      <c r="AA240">
        <v>7942.35</v>
      </c>
      <c r="AB240">
        <v>0</v>
      </c>
      <c r="AC240">
        <v>0</v>
      </c>
      <c r="AD240">
        <v>0</v>
      </c>
      <c r="AE240">
        <v>1828.56</v>
      </c>
      <c r="AF240">
        <v>0</v>
      </c>
      <c r="AG240">
        <v>0</v>
      </c>
      <c r="AH240">
        <v>0</v>
      </c>
      <c r="AI240">
        <v>4.25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</v>
      </c>
      <c r="AT240">
        <v>-0.81</v>
      </c>
      <c r="AU240" t="s">
        <v>3</v>
      </c>
      <c r="AV240">
        <v>0</v>
      </c>
      <c r="AW240">
        <v>2</v>
      </c>
      <c r="AX240">
        <v>65428606</v>
      </c>
      <c r="AY240">
        <v>1</v>
      </c>
      <c r="AZ240">
        <v>6144</v>
      </c>
      <c r="BA240">
        <v>242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ROUND(Y240*Source!I99,9)</f>
        <v>-1.2149999999999999E-2</v>
      </c>
      <c r="CY240">
        <f t="shared" si="179"/>
        <v>7942.35</v>
      </c>
      <c r="CZ240">
        <f t="shared" si="180"/>
        <v>1828.56</v>
      </c>
      <c r="DA240">
        <f t="shared" si="181"/>
        <v>4.25</v>
      </c>
      <c r="DB240">
        <f t="shared" si="182"/>
        <v>-1481.13</v>
      </c>
      <c r="DC240">
        <f t="shared" si="183"/>
        <v>0</v>
      </c>
      <c r="DD240" t="s">
        <v>3</v>
      </c>
      <c r="DE240" t="s">
        <v>3</v>
      </c>
      <c r="DF240">
        <f t="shared" si="184"/>
        <v>-94.44</v>
      </c>
      <c r="DG240">
        <f t="shared" si="176"/>
        <v>0</v>
      </c>
      <c r="DH240">
        <f t="shared" si="177"/>
        <v>0</v>
      </c>
      <c r="DI240">
        <f t="shared" si="145"/>
        <v>0</v>
      </c>
      <c r="DJ240">
        <f t="shared" si="185"/>
        <v>-94.44</v>
      </c>
      <c r="DK240">
        <v>0</v>
      </c>
    </row>
    <row r="241" spans="1:115" x14ac:dyDescent="0.2">
      <c r="A241">
        <f>ROW(Source!A99)</f>
        <v>99</v>
      </c>
      <c r="B241">
        <v>65425120</v>
      </c>
      <c r="C241">
        <v>65428594</v>
      </c>
      <c r="D241">
        <v>30571312</v>
      </c>
      <c r="E241">
        <v>1</v>
      </c>
      <c r="F241">
        <v>1</v>
      </c>
      <c r="G241">
        <v>30515945</v>
      </c>
      <c r="H241">
        <v>3</v>
      </c>
      <c r="I241" t="s">
        <v>496</v>
      </c>
      <c r="J241" t="s">
        <v>497</v>
      </c>
      <c r="K241" t="s">
        <v>498</v>
      </c>
      <c r="L241">
        <v>1348</v>
      </c>
      <c r="N241">
        <v>1009</v>
      </c>
      <c r="O241" t="s">
        <v>32</v>
      </c>
      <c r="P241" t="s">
        <v>32</v>
      </c>
      <c r="Q241">
        <v>1000</v>
      </c>
      <c r="W241">
        <v>0</v>
      </c>
      <c r="X241">
        <v>-1753839253</v>
      </c>
      <c r="Y241">
        <f t="shared" si="178"/>
        <v>0.04</v>
      </c>
      <c r="AA241">
        <v>5875.36</v>
      </c>
      <c r="AB241">
        <v>0</v>
      </c>
      <c r="AC241">
        <v>0</v>
      </c>
      <c r="AD241">
        <v>0</v>
      </c>
      <c r="AE241">
        <v>1260.72</v>
      </c>
      <c r="AF241">
        <v>0</v>
      </c>
      <c r="AG241">
        <v>0</v>
      </c>
      <c r="AH241">
        <v>0</v>
      </c>
      <c r="AI241">
        <v>4.5599999999999996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3</v>
      </c>
      <c r="AT241">
        <v>0.04</v>
      </c>
      <c r="AU241" t="s">
        <v>3</v>
      </c>
      <c r="AV241">
        <v>0</v>
      </c>
      <c r="AW241">
        <v>2</v>
      </c>
      <c r="AX241">
        <v>65428607</v>
      </c>
      <c r="AY241">
        <v>1</v>
      </c>
      <c r="AZ241">
        <v>0</v>
      </c>
      <c r="BA241">
        <v>243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ROUND(Y241*Source!I99,9)</f>
        <v>5.9999999999999995E-4</v>
      </c>
      <c r="CY241">
        <f t="shared" si="179"/>
        <v>5875.36</v>
      </c>
      <c r="CZ241">
        <f t="shared" si="180"/>
        <v>1260.72</v>
      </c>
      <c r="DA241">
        <f t="shared" si="181"/>
        <v>4.5599999999999996</v>
      </c>
      <c r="DB241">
        <f t="shared" si="182"/>
        <v>50.43</v>
      </c>
      <c r="DC241">
        <f t="shared" si="183"/>
        <v>0</v>
      </c>
      <c r="DD241" t="s">
        <v>3</v>
      </c>
      <c r="DE241" t="s">
        <v>3</v>
      </c>
      <c r="DF241">
        <f t="shared" si="184"/>
        <v>3.47</v>
      </c>
      <c r="DG241">
        <f t="shared" si="176"/>
        <v>0</v>
      </c>
      <c r="DH241">
        <f t="shared" si="177"/>
        <v>0</v>
      </c>
      <c r="DI241">
        <f t="shared" si="145"/>
        <v>0</v>
      </c>
      <c r="DJ241">
        <f t="shared" si="185"/>
        <v>3.47</v>
      </c>
      <c r="DK241">
        <v>0</v>
      </c>
    </row>
    <row r="242" spans="1:115" x14ac:dyDescent="0.2">
      <c r="A242">
        <f>ROW(Source!A99)</f>
        <v>99</v>
      </c>
      <c r="B242">
        <v>65425120</v>
      </c>
      <c r="C242">
        <v>65428594</v>
      </c>
      <c r="D242">
        <v>30571392</v>
      </c>
      <c r="E242">
        <v>1</v>
      </c>
      <c r="F242">
        <v>1</v>
      </c>
      <c r="G242">
        <v>30515945</v>
      </c>
      <c r="H242">
        <v>3</v>
      </c>
      <c r="I242" t="s">
        <v>499</v>
      </c>
      <c r="J242" t="s">
        <v>500</v>
      </c>
      <c r="K242" t="s">
        <v>501</v>
      </c>
      <c r="L242">
        <v>1348</v>
      </c>
      <c r="N242">
        <v>1009</v>
      </c>
      <c r="O242" t="s">
        <v>32</v>
      </c>
      <c r="P242" t="s">
        <v>32</v>
      </c>
      <c r="Q242">
        <v>1000</v>
      </c>
      <c r="W242">
        <v>0</v>
      </c>
      <c r="X242">
        <v>1305826648</v>
      </c>
      <c r="Y242">
        <f t="shared" si="178"/>
        <v>0.25</v>
      </c>
      <c r="AA242">
        <v>39699.19</v>
      </c>
      <c r="AB242">
        <v>0</v>
      </c>
      <c r="AC242">
        <v>0</v>
      </c>
      <c r="AD242">
        <v>0</v>
      </c>
      <c r="AE242">
        <v>4349.8999999999996</v>
      </c>
      <c r="AF242">
        <v>0</v>
      </c>
      <c r="AG242">
        <v>0</v>
      </c>
      <c r="AH242">
        <v>0</v>
      </c>
      <c r="AI242">
        <v>8.93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</v>
      </c>
      <c r="AT242">
        <v>0.25</v>
      </c>
      <c r="AU242" t="s">
        <v>3</v>
      </c>
      <c r="AV242">
        <v>0</v>
      </c>
      <c r="AW242">
        <v>2</v>
      </c>
      <c r="AX242">
        <v>65428608</v>
      </c>
      <c r="AY242">
        <v>1</v>
      </c>
      <c r="AZ242">
        <v>0</v>
      </c>
      <c r="BA242">
        <v>244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ROUND(Y242*Source!I99,9)</f>
        <v>3.7499999999999999E-3</v>
      </c>
      <c r="CY242">
        <f t="shared" si="179"/>
        <v>39699.19</v>
      </c>
      <c r="CZ242">
        <f t="shared" si="180"/>
        <v>4349.8999999999996</v>
      </c>
      <c r="DA242">
        <f t="shared" si="181"/>
        <v>8.93</v>
      </c>
      <c r="DB242">
        <f t="shared" si="182"/>
        <v>1087.48</v>
      </c>
      <c r="DC242">
        <f t="shared" si="183"/>
        <v>0</v>
      </c>
      <c r="DD242" t="s">
        <v>3</v>
      </c>
      <c r="DE242" t="s">
        <v>3</v>
      </c>
      <c r="DF242">
        <f t="shared" si="184"/>
        <v>145.65</v>
      </c>
      <c r="DG242">
        <f t="shared" si="176"/>
        <v>0</v>
      </c>
      <c r="DH242">
        <f t="shared" si="177"/>
        <v>0</v>
      </c>
      <c r="DI242">
        <f t="shared" si="145"/>
        <v>0</v>
      </c>
      <c r="DJ242">
        <f t="shared" si="185"/>
        <v>145.65</v>
      </c>
      <c r="DK242">
        <v>0</v>
      </c>
    </row>
    <row r="243" spans="1:115" x14ac:dyDescent="0.2">
      <c r="A243">
        <f>ROW(Source!A99)</f>
        <v>99</v>
      </c>
      <c r="B243">
        <v>65425120</v>
      </c>
      <c r="C243">
        <v>65428594</v>
      </c>
      <c r="D243">
        <v>30589623</v>
      </c>
      <c r="E243">
        <v>1</v>
      </c>
      <c r="F243">
        <v>1</v>
      </c>
      <c r="G243">
        <v>30515945</v>
      </c>
      <c r="H243">
        <v>3</v>
      </c>
      <c r="I243" t="s">
        <v>122</v>
      </c>
      <c r="J243" t="s">
        <v>124</v>
      </c>
      <c r="K243" t="s">
        <v>123</v>
      </c>
      <c r="L243">
        <v>1339</v>
      </c>
      <c r="N243">
        <v>1007</v>
      </c>
      <c r="O243" t="s">
        <v>106</v>
      </c>
      <c r="P243" t="s">
        <v>106</v>
      </c>
      <c r="Q243">
        <v>1</v>
      </c>
      <c r="W243">
        <v>0</v>
      </c>
      <c r="X243">
        <v>635219148</v>
      </c>
      <c r="Y243">
        <f t="shared" si="178"/>
        <v>101.5</v>
      </c>
      <c r="AA243">
        <v>6020.71</v>
      </c>
      <c r="AB243">
        <v>0</v>
      </c>
      <c r="AC243">
        <v>0</v>
      </c>
      <c r="AD243">
        <v>0</v>
      </c>
      <c r="AE243">
        <v>736.36</v>
      </c>
      <c r="AF243">
        <v>0</v>
      </c>
      <c r="AG243">
        <v>0</v>
      </c>
      <c r="AH243">
        <v>0</v>
      </c>
      <c r="AI243">
        <v>8.16</v>
      </c>
      <c r="AJ243">
        <v>1</v>
      </c>
      <c r="AK243">
        <v>1</v>
      </c>
      <c r="AL243">
        <v>1</v>
      </c>
      <c r="AN243">
        <v>0</v>
      </c>
      <c r="AO243">
        <v>0</v>
      </c>
      <c r="AP243">
        <v>0</v>
      </c>
      <c r="AQ243">
        <v>0</v>
      </c>
      <c r="AR243">
        <v>0</v>
      </c>
      <c r="AS243" t="s">
        <v>3</v>
      </c>
      <c r="AT243">
        <v>101.5</v>
      </c>
      <c r="AU243" t="s">
        <v>3</v>
      </c>
      <c r="AV243">
        <v>0</v>
      </c>
      <c r="AW243">
        <v>1</v>
      </c>
      <c r="AX243">
        <v>-1</v>
      </c>
      <c r="AY243">
        <v>0</v>
      </c>
      <c r="AZ243">
        <v>0</v>
      </c>
      <c r="BA243" t="s">
        <v>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ROUND(Y243*Source!I99,9)</f>
        <v>1.5225</v>
      </c>
      <c r="CY243">
        <f t="shared" si="179"/>
        <v>6020.71</v>
      </c>
      <c r="CZ243">
        <f t="shared" si="180"/>
        <v>736.36</v>
      </c>
      <c r="DA243">
        <f t="shared" si="181"/>
        <v>8.16</v>
      </c>
      <c r="DB243">
        <f t="shared" si="182"/>
        <v>74740.539999999994</v>
      </c>
      <c r="DC243">
        <f t="shared" si="183"/>
        <v>0</v>
      </c>
      <c r="DD243" t="s">
        <v>3</v>
      </c>
      <c r="DE243" t="s">
        <v>3</v>
      </c>
      <c r="DF243">
        <f t="shared" si="184"/>
        <v>9148.26</v>
      </c>
      <c r="DG243">
        <f t="shared" si="176"/>
        <v>0</v>
      </c>
      <c r="DH243">
        <f t="shared" si="177"/>
        <v>0</v>
      </c>
      <c r="DI243">
        <f t="shared" si="145"/>
        <v>0</v>
      </c>
      <c r="DJ243">
        <f t="shared" si="185"/>
        <v>9148.26</v>
      </c>
      <c r="DK243">
        <v>0</v>
      </c>
    </row>
    <row r="244" spans="1:115" x14ac:dyDescent="0.2">
      <c r="A244">
        <f>ROW(Source!A99)</f>
        <v>99</v>
      </c>
      <c r="B244">
        <v>65425120</v>
      </c>
      <c r="C244">
        <v>65428594</v>
      </c>
      <c r="D244">
        <v>30589922</v>
      </c>
      <c r="E244">
        <v>1</v>
      </c>
      <c r="F244">
        <v>1</v>
      </c>
      <c r="G244">
        <v>30515945</v>
      </c>
      <c r="H244">
        <v>3</v>
      </c>
      <c r="I244" t="s">
        <v>145</v>
      </c>
      <c r="J244" t="s">
        <v>147</v>
      </c>
      <c r="K244" t="s">
        <v>146</v>
      </c>
      <c r="L244">
        <v>1348</v>
      </c>
      <c r="N244">
        <v>1009</v>
      </c>
      <c r="O244" t="s">
        <v>32</v>
      </c>
      <c r="P244" t="s">
        <v>32</v>
      </c>
      <c r="Q244">
        <v>1000</v>
      </c>
      <c r="W244">
        <v>0</v>
      </c>
      <c r="X244">
        <v>725072865</v>
      </c>
      <c r="Y244">
        <f t="shared" si="178"/>
        <v>12.5</v>
      </c>
      <c r="AA244">
        <v>59142.37</v>
      </c>
      <c r="AB244">
        <v>0</v>
      </c>
      <c r="AC244">
        <v>0</v>
      </c>
      <c r="AD244">
        <v>0</v>
      </c>
      <c r="AE244">
        <v>5752.41</v>
      </c>
      <c r="AF244">
        <v>0</v>
      </c>
      <c r="AG244">
        <v>0</v>
      </c>
      <c r="AH244">
        <v>0</v>
      </c>
      <c r="AI244">
        <v>10.06</v>
      </c>
      <c r="AJ244">
        <v>1</v>
      </c>
      <c r="AK244">
        <v>1</v>
      </c>
      <c r="AL244">
        <v>1</v>
      </c>
      <c r="AN244">
        <v>0</v>
      </c>
      <c r="AO244">
        <v>0</v>
      </c>
      <c r="AP244">
        <v>0</v>
      </c>
      <c r="AQ244">
        <v>0</v>
      </c>
      <c r="AR244">
        <v>0</v>
      </c>
      <c r="AS244" t="s">
        <v>3</v>
      </c>
      <c r="AT244">
        <v>12.5</v>
      </c>
      <c r="AU244" t="s">
        <v>3</v>
      </c>
      <c r="AV244">
        <v>0</v>
      </c>
      <c r="AW244">
        <v>1</v>
      </c>
      <c r="AX244">
        <v>-1</v>
      </c>
      <c r="AY244">
        <v>0</v>
      </c>
      <c r="AZ244">
        <v>0</v>
      </c>
      <c r="BA244" t="s">
        <v>3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ROUND(Y244*Source!I99,9)</f>
        <v>0.1875</v>
      </c>
      <c r="CY244">
        <f t="shared" si="179"/>
        <v>59142.37</v>
      </c>
      <c r="CZ244">
        <f t="shared" si="180"/>
        <v>5752.41</v>
      </c>
      <c r="DA244">
        <f t="shared" si="181"/>
        <v>10.06</v>
      </c>
      <c r="DB244">
        <f t="shared" si="182"/>
        <v>71905.13</v>
      </c>
      <c r="DC244">
        <f t="shared" si="183"/>
        <v>0</v>
      </c>
      <c r="DD244" t="s">
        <v>3</v>
      </c>
      <c r="DE244" t="s">
        <v>3</v>
      </c>
      <c r="DF244">
        <f t="shared" si="184"/>
        <v>10850.51</v>
      </c>
      <c r="DG244">
        <f t="shared" si="176"/>
        <v>0</v>
      </c>
      <c r="DH244">
        <f t="shared" si="177"/>
        <v>0</v>
      </c>
      <c r="DI244">
        <f t="shared" si="145"/>
        <v>0</v>
      </c>
      <c r="DJ244">
        <f t="shared" si="185"/>
        <v>10850.51</v>
      </c>
      <c r="DK244">
        <v>0</v>
      </c>
    </row>
    <row r="245" spans="1:115" x14ac:dyDescent="0.2">
      <c r="A245">
        <f>ROW(Source!A99)</f>
        <v>99</v>
      </c>
      <c r="B245">
        <v>65425120</v>
      </c>
      <c r="C245">
        <v>65428594</v>
      </c>
      <c r="D245">
        <v>30595001</v>
      </c>
      <c r="E245">
        <v>1</v>
      </c>
      <c r="F245">
        <v>1</v>
      </c>
      <c r="G245">
        <v>30515945</v>
      </c>
      <c r="H245">
        <v>3</v>
      </c>
      <c r="I245" t="s">
        <v>208</v>
      </c>
      <c r="J245" t="s">
        <v>211</v>
      </c>
      <c r="K245" t="s">
        <v>209</v>
      </c>
      <c r="L245">
        <v>1327</v>
      </c>
      <c r="N245">
        <v>1005</v>
      </c>
      <c r="O245" t="s">
        <v>210</v>
      </c>
      <c r="P245" t="s">
        <v>210</v>
      </c>
      <c r="Q245">
        <v>1</v>
      </c>
      <c r="W245">
        <v>0</v>
      </c>
      <c r="X245">
        <v>-1347967455</v>
      </c>
      <c r="Y245">
        <f t="shared" si="178"/>
        <v>-77.900000000000006</v>
      </c>
      <c r="AA245">
        <v>184.26</v>
      </c>
      <c r="AB245">
        <v>0</v>
      </c>
      <c r="AC245">
        <v>0</v>
      </c>
      <c r="AD245">
        <v>0</v>
      </c>
      <c r="AE245">
        <v>60.91</v>
      </c>
      <c r="AF245">
        <v>0</v>
      </c>
      <c r="AG245">
        <v>0</v>
      </c>
      <c r="AH245">
        <v>0</v>
      </c>
      <c r="AI245">
        <v>2.96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3</v>
      </c>
      <c r="AT245">
        <v>-77.900000000000006</v>
      </c>
      <c r="AU245" t="s">
        <v>3</v>
      </c>
      <c r="AV245">
        <v>0</v>
      </c>
      <c r="AW245">
        <v>2</v>
      </c>
      <c r="AX245">
        <v>65428609</v>
      </c>
      <c r="AY245">
        <v>1</v>
      </c>
      <c r="AZ245">
        <v>6144</v>
      </c>
      <c r="BA245">
        <v>245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ROUND(Y245*Source!I99,9)</f>
        <v>-1.1685000000000001</v>
      </c>
      <c r="CY245">
        <f t="shared" si="179"/>
        <v>184.26</v>
      </c>
      <c r="CZ245">
        <f t="shared" si="180"/>
        <v>60.91</v>
      </c>
      <c r="DA245">
        <f t="shared" si="181"/>
        <v>2.96</v>
      </c>
      <c r="DB245">
        <f t="shared" si="182"/>
        <v>-4744.8900000000003</v>
      </c>
      <c r="DC245">
        <f t="shared" si="183"/>
        <v>0</v>
      </c>
      <c r="DD245" t="s">
        <v>3</v>
      </c>
      <c r="DE245" t="s">
        <v>3</v>
      </c>
      <c r="DF245">
        <f t="shared" si="184"/>
        <v>-210.66</v>
      </c>
      <c r="DG245">
        <f t="shared" si="176"/>
        <v>0</v>
      </c>
      <c r="DH245">
        <f t="shared" si="177"/>
        <v>0</v>
      </c>
      <c r="DI245">
        <f t="shared" si="145"/>
        <v>0</v>
      </c>
      <c r="DJ245">
        <f t="shared" si="185"/>
        <v>-210.66</v>
      </c>
      <c r="DK245">
        <v>0</v>
      </c>
    </row>
    <row r="246" spans="1:115" x14ac:dyDescent="0.2">
      <c r="A246">
        <f>ROW(Source!A99)</f>
        <v>99</v>
      </c>
      <c r="B246">
        <v>65425120</v>
      </c>
      <c r="C246">
        <v>65428594</v>
      </c>
      <c r="D246">
        <v>0</v>
      </c>
      <c r="E246">
        <v>30515945</v>
      </c>
      <c r="F246">
        <v>1</v>
      </c>
      <c r="G246">
        <v>30515945</v>
      </c>
      <c r="H246">
        <v>3</v>
      </c>
      <c r="I246" t="s">
        <v>158</v>
      </c>
      <c r="J246" t="s">
        <v>3</v>
      </c>
      <c r="K246" t="s">
        <v>203</v>
      </c>
      <c r="L246">
        <v>1339</v>
      </c>
      <c r="N246">
        <v>1007</v>
      </c>
      <c r="O246" t="s">
        <v>106</v>
      </c>
      <c r="P246" t="s">
        <v>106</v>
      </c>
      <c r="Q246">
        <v>1</v>
      </c>
      <c r="W246">
        <v>0</v>
      </c>
      <c r="X246">
        <v>-8131298</v>
      </c>
      <c r="Y246">
        <f t="shared" si="178"/>
        <v>33.333333000000003</v>
      </c>
      <c r="AA246">
        <v>11000</v>
      </c>
      <c r="AB246">
        <v>0</v>
      </c>
      <c r="AC246">
        <v>0</v>
      </c>
      <c r="AD246">
        <v>0</v>
      </c>
      <c r="AE246">
        <v>11000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0</v>
      </c>
      <c r="AP246">
        <v>0</v>
      </c>
      <c r="AQ246">
        <v>0</v>
      </c>
      <c r="AR246">
        <v>0</v>
      </c>
      <c r="AS246" t="s">
        <v>3</v>
      </c>
      <c r="AT246">
        <v>33.333333000000003</v>
      </c>
      <c r="AU246" t="s">
        <v>3</v>
      </c>
      <c r="AV246">
        <v>0</v>
      </c>
      <c r="AW246">
        <v>1</v>
      </c>
      <c r="AX246">
        <v>-1</v>
      </c>
      <c r="AY246">
        <v>0</v>
      </c>
      <c r="AZ246">
        <v>0</v>
      </c>
      <c r="BA246" t="s">
        <v>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ROUND(Y246*Source!I99,9)</f>
        <v>0.49999999499999997</v>
      </c>
      <c r="CY246">
        <f t="shared" si="179"/>
        <v>11000</v>
      </c>
      <c r="CZ246">
        <f t="shared" si="180"/>
        <v>11000</v>
      </c>
      <c r="DA246">
        <f t="shared" si="181"/>
        <v>1</v>
      </c>
      <c r="DB246">
        <f t="shared" si="182"/>
        <v>366666.66</v>
      </c>
      <c r="DC246">
        <f t="shared" si="183"/>
        <v>0</v>
      </c>
      <c r="DD246" t="s">
        <v>3</v>
      </c>
      <c r="DE246" t="s">
        <v>3</v>
      </c>
      <c r="DF246">
        <f t="shared" ref="DF246:DF251" si="186">ROUND(AE246*CX246,2)</f>
        <v>5500</v>
      </c>
      <c r="DG246">
        <f t="shared" si="176"/>
        <v>0</v>
      </c>
      <c r="DH246">
        <f t="shared" si="177"/>
        <v>0</v>
      </c>
      <c r="DI246">
        <f t="shared" si="145"/>
        <v>0</v>
      </c>
      <c r="DJ246">
        <f t="shared" si="185"/>
        <v>5500</v>
      </c>
      <c r="DK246">
        <v>0</v>
      </c>
    </row>
    <row r="247" spans="1:115" x14ac:dyDescent="0.2">
      <c r="A247">
        <f>ROW(Source!A110)</f>
        <v>110</v>
      </c>
      <c r="B247">
        <v>65425122</v>
      </c>
      <c r="C247">
        <v>65428900</v>
      </c>
      <c r="D247">
        <v>30515951</v>
      </c>
      <c r="E247">
        <v>30515945</v>
      </c>
      <c r="F247">
        <v>1</v>
      </c>
      <c r="G247">
        <v>30515945</v>
      </c>
      <c r="H247">
        <v>1</v>
      </c>
      <c r="I247" t="s">
        <v>432</v>
      </c>
      <c r="J247" t="s">
        <v>3</v>
      </c>
      <c r="K247" t="s">
        <v>433</v>
      </c>
      <c r="L247">
        <v>1191</v>
      </c>
      <c r="N247">
        <v>1013</v>
      </c>
      <c r="O247" t="s">
        <v>434</v>
      </c>
      <c r="P247" t="s">
        <v>434</v>
      </c>
      <c r="Q247">
        <v>1</v>
      </c>
      <c r="W247">
        <v>0</v>
      </c>
      <c r="X247">
        <v>476480486</v>
      </c>
      <c r="Y247">
        <f>(AT247*1.15)</f>
        <v>47.724999999999994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1</v>
      </c>
      <c r="AQ247">
        <v>0</v>
      </c>
      <c r="AR247">
        <v>0</v>
      </c>
      <c r="AS247" t="s">
        <v>3</v>
      </c>
      <c r="AT247">
        <v>41.5</v>
      </c>
      <c r="AU247" t="s">
        <v>60</v>
      </c>
      <c r="AV247">
        <v>1</v>
      </c>
      <c r="AW247">
        <v>2</v>
      </c>
      <c r="AX247">
        <v>65428905</v>
      </c>
      <c r="AY247">
        <v>1</v>
      </c>
      <c r="AZ247">
        <v>0</v>
      </c>
      <c r="BA247">
        <v>247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ROUND(Y247*Source!I110,9)</f>
        <v>5.7270000000000003</v>
      </c>
      <c r="CY247">
        <f>AD247</f>
        <v>0</v>
      </c>
      <c r="CZ247">
        <f>AH247</f>
        <v>0</v>
      </c>
      <c r="DA247">
        <f>AL247</f>
        <v>1</v>
      </c>
      <c r="DB247">
        <f>ROUND((ROUND(AT247*CZ247,2)*1.15),6)</f>
        <v>0</v>
      </c>
      <c r="DC247">
        <f>ROUND((ROUND(AT247*AG247,2)*1.15),6)</f>
        <v>0</v>
      </c>
      <c r="DD247" t="s">
        <v>3</v>
      </c>
      <c r="DE247" t="s">
        <v>3</v>
      </c>
      <c r="DF247">
        <f t="shared" si="186"/>
        <v>0</v>
      </c>
      <c r="DG247">
        <f t="shared" si="176"/>
        <v>0</v>
      </c>
      <c r="DH247">
        <f t="shared" si="177"/>
        <v>0</v>
      </c>
      <c r="DI247">
        <f t="shared" si="145"/>
        <v>0</v>
      </c>
      <c r="DJ247">
        <f>DI247</f>
        <v>0</v>
      </c>
      <c r="DK247">
        <v>0</v>
      </c>
    </row>
    <row r="248" spans="1:115" x14ac:dyDescent="0.2">
      <c r="A248">
        <f>ROW(Source!A110)</f>
        <v>110</v>
      </c>
      <c r="B248">
        <v>65425122</v>
      </c>
      <c r="C248">
        <v>65428900</v>
      </c>
      <c r="D248">
        <v>30516999</v>
      </c>
      <c r="E248">
        <v>30515945</v>
      </c>
      <c r="F248">
        <v>1</v>
      </c>
      <c r="G248">
        <v>30515945</v>
      </c>
      <c r="H248">
        <v>2</v>
      </c>
      <c r="I248" t="s">
        <v>448</v>
      </c>
      <c r="J248" t="s">
        <v>3</v>
      </c>
      <c r="K248" t="s">
        <v>449</v>
      </c>
      <c r="L248">
        <v>1344</v>
      </c>
      <c r="N248">
        <v>1008</v>
      </c>
      <c r="O248" t="s">
        <v>450</v>
      </c>
      <c r="P248" t="s">
        <v>450</v>
      </c>
      <c r="Q248">
        <v>1</v>
      </c>
      <c r="W248">
        <v>0</v>
      </c>
      <c r="X248">
        <v>-1180195794</v>
      </c>
      <c r="Y248">
        <f>(AT248*1.25)</f>
        <v>101.425</v>
      </c>
      <c r="AA248">
        <v>0</v>
      </c>
      <c r="AB248">
        <v>1</v>
      </c>
      <c r="AC248">
        <v>0</v>
      </c>
      <c r="AD248">
        <v>0</v>
      </c>
      <c r="AE248">
        <v>0</v>
      </c>
      <c r="AF248">
        <v>1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1</v>
      </c>
      <c r="AQ248">
        <v>0</v>
      </c>
      <c r="AR248">
        <v>0</v>
      </c>
      <c r="AS248" t="s">
        <v>3</v>
      </c>
      <c r="AT248">
        <v>81.14</v>
      </c>
      <c r="AU248" t="s">
        <v>59</v>
      </c>
      <c r="AV248">
        <v>0</v>
      </c>
      <c r="AW248">
        <v>2</v>
      </c>
      <c r="AX248">
        <v>65428906</v>
      </c>
      <c r="AY248">
        <v>1</v>
      </c>
      <c r="AZ248">
        <v>0</v>
      </c>
      <c r="BA248">
        <v>248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ROUND(Y248*Source!I110,9)</f>
        <v>12.170999999999999</v>
      </c>
      <c r="CY248">
        <f>AB248</f>
        <v>1</v>
      </c>
      <c r="CZ248">
        <f>AF248</f>
        <v>1</v>
      </c>
      <c r="DA248">
        <f>AJ248</f>
        <v>1</v>
      </c>
      <c r="DB248">
        <f>ROUND((ROUND(AT248*CZ248,2)*1.25),6)</f>
        <v>101.425</v>
      </c>
      <c r="DC248">
        <f>ROUND((ROUND(AT248*AG248,2)*1.25),6)</f>
        <v>0</v>
      </c>
      <c r="DD248" t="s">
        <v>3</v>
      </c>
      <c r="DE248" t="s">
        <v>3</v>
      </c>
      <c r="DF248">
        <f t="shared" si="186"/>
        <v>0</v>
      </c>
      <c r="DG248">
        <f t="shared" si="176"/>
        <v>12.17</v>
      </c>
      <c r="DH248">
        <f t="shared" si="177"/>
        <v>0</v>
      </c>
      <c r="DI248">
        <f t="shared" si="145"/>
        <v>0</v>
      </c>
      <c r="DJ248">
        <f>DG248</f>
        <v>12.17</v>
      </c>
      <c r="DK248">
        <v>0</v>
      </c>
    </row>
    <row r="249" spans="1:115" x14ac:dyDescent="0.2">
      <c r="A249">
        <f>ROW(Source!A110)</f>
        <v>110</v>
      </c>
      <c r="B249">
        <v>65425122</v>
      </c>
      <c r="C249">
        <v>65428900</v>
      </c>
      <c r="D249">
        <v>30592625</v>
      </c>
      <c r="E249">
        <v>1</v>
      </c>
      <c r="F249">
        <v>1</v>
      </c>
      <c r="G249">
        <v>30515945</v>
      </c>
      <c r="H249">
        <v>3</v>
      </c>
      <c r="I249" t="s">
        <v>220</v>
      </c>
      <c r="J249" t="s">
        <v>222</v>
      </c>
      <c r="K249" t="s">
        <v>221</v>
      </c>
      <c r="L249">
        <v>1348</v>
      </c>
      <c r="N249">
        <v>1009</v>
      </c>
      <c r="O249" t="s">
        <v>32</v>
      </c>
      <c r="P249" t="s">
        <v>32</v>
      </c>
      <c r="Q249">
        <v>1000</v>
      </c>
      <c r="W249">
        <v>0</v>
      </c>
      <c r="X249">
        <v>-1674014705</v>
      </c>
      <c r="Y249">
        <f>AT249</f>
        <v>0.25</v>
      </c>
      <c r="AA249">
        <v>14881.46</v>
      </c>
      <c r="AB249">
        <v>0</v>
      </c>
      <c r="AC249">
        <v>0</v>
      </c>
      <c r="AD249">
        <v>0</v>
      </c>
      <c r="AE249">
        <v>14881.46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0</v>
      </c>
      <c r="AP249">
        <v>0</v>
      </c>
      <c r="AQ249">
        <v>0</v>
      </c>
      <c r="AR249">
        <v>0</v>
      </c>
      <c r="AS249" t="s">
        <v>3</v>
      </c>
      <c r="AT249">
        <v>0.25</v>
      </c>
      <c r="AU249" t="s">
        <v>3</v>
      </c>
      <c r="AV249">
        <v>0</v>
      </c>
      <c r="AW249">
        <v>1</v>
      </c>
      <c r="AX249">
        <v>-1</v>
      </c>
      <c r="AY249">
        <v>0</v>
      </c>
      <c r="AZ249">
        <v>0</v>
      </c>
      <c r="BA249" t="s">
        <v>3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ROUND(Y249*Source!I110,9)</f>
        <v>0.03</v>
      </c>
      <c r="CY249">
        <f>AA249</f>
        <v>14881.46</v>
      </c>
      <c r="CZ249">
        <f>AE249</f>
        <v>14881.46</v>
      </c>
      <c r="DA249">
        <f>AI249</f>
        <v>1</v>
      </c>
      <c r="DB249">
        <f>ROUND(ROUND(AT249*CZ249,2),6)</f>
        <v>3720.37</v>
      </c>
      <c r="DC249">
        <f>ROUND(ROUND(AT249*AG249,2),6)</f>
        <v>0</v>
      </c>
      <c r="DD249" t="s">
        <v>3</v>
      </c>
      <c r="DE249" t="s">
        <v>3</v>
      </c>
      <c r="DF249">
        <f t="shared" si="186"/>
        <v>446.44</v>
      </c>
      <c r="DG249">
        <f t="shared" si="176"/>
        <v>0</v>
      </c>
      <c r="DH249">
        <f t="shared" si="177"/>
        <v>0</v>
      </c>
      <c r="DI249">
        <f t="shared" si="145"/>
        <v>0</v>
      </c>
      <c r="DJ249">
        <f>DF249</f>
        <v>446.44</v>
      </c>
      <c r="DK249">
        <v>0</v>
      </c>
    </row>
    <row r="250" spans="1:115" x14ac:dyDescent="0.2">
      <c r="A250">
        <f>ROW(Source!A111)</f>
        <v>111</v>
      </c>
      <c r="B250">
        <v>65425120</v>
      </c>
      <c r="C250">
        <v>65428900</v>
      </c>
      <c r="D250">
        <v>30515951</v>
      </c>
      <c r="E250">
        <v>30515945</v>
      </c>
      <c r="F250">
        <v>1</v>
      </c>
      <c r="G250">
        <v>30515945</v>
      </c>
      <c r="H250">
        <v>1</v>
      </c>
      <c r="I250" t="s">
        <v>432</v>
      </c>
      <c r="J250" t="s">
        <v>3</v>
      </c>
      <c r="K250" t="s">
        <v>433</v>
      </c>
      <c r="L250">
        <v>1191</v>
      </c>
      <c r="N250">
        <v>1013</v>
      </c>
      <c r="O250" t="s">
        <v>434</v>
      </c>
      <c r="P250" t="s">
        <v>434</v>
      </c>
      <c r="Q250">
        <v>1</v>
      </c>
      <c r="W250">
        <v>0</v>
      </c>
      <c r="X250">
        <v>476480486</v>
      </c>
      <c r="Y250">
        <f>(AT250*1.15)</f>
        <v>47.724999999999994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41.5</v>
      </c>
      <c r="AU250" t="s">
        <v>60</v>
      </c>
      <c r="AV250">
        <v>1</v>
      </c>
      <c r="AW250">
        <v>2</v>
      </c>
      <c r="AX250">
        <v>65428905</v>
      </c>
      <c r="AY250">
        <v>1</v>
      </c>
      <c r="AZ250">
        <v>0</v>
      </c>
      <c r="BA250">
        <v>251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ROUND(Y250*Source!I111,9)</f>
        <v>5.7270000000000003</v>
      </c>
      <c r="CY250">
        <f>AD250</f>
        <v>0</v>
      </c>
      <c r="CZ250">
        <f>AH250</f>
        <v>0</v>
      </c>
      <c r="DA250">
        <f>AL250</f>
        <v>1</v>
      </c>
      <c r="DB250">
        <f>ROUND((ROUND(AT250*CZ250,2)*1.15),6)</f>
        <v>0</v>
      </c>
      <c r="DC250">
        <f>ROUND((ROUND(AT250*AG250,2)*1.15),6)</f>
        <v>0</v>
      </c>
      <c r="DD250" t="s">
        <v>3</v>
      </c>
      <c r="DE250" t="s">
        <v>3</v>
      </c>
      <c r="DF250">
        <f t="shared" si="186"/>
        <v>0</v>
      </c>
      <c r="DG250">
        <f t="shared" si="176"/>
        <v>0</v>
      </c>
      <c r="DH250">
        <f t="shared" si="177"/>
        <v>0</v>
      </c>
      <c r="DI250">
        <f t="shared" si="145"/>
        <v>0</v>
      </c>
      <c r="DJ250">
        <f>DI250</f>
        <v>0</v>
      </c>
      <c r="DK250">
        <v>0</v>
      </c>
    </row>
    <row r="251" spans="1:115" x14ac:dyDescent="0.2">
      <c r="A251">
        <f>ROW(Source!A111)</f>
        <v>111</v>
      </c>
      <c r="B251">
        <v>65425120</v>
      </c>
      <c r="C251">
        <v>65428900</v>
      </c>
      <c r="D251">
        <v>30516999</v>
      </c>
      <c r="E251">
        <v>30515945</v>
      </c>
      <c r="F251">
        <v>1</v>
      </c>
      <c r="G251">
        <v>30515945</v>
      </c>
      <c r="H251">
        <v>2</v>
      </c>
      <c r="I251" t="s">
        <v>448</v>
      </c>
      <c r="J251" t="s">
        <v>3</v>
      </c>
      <c r="K251" t="s">
        <v>449</v>
      </c>
      <c r="L251">
        <v>1344</v>
      </c>
      <c r="N251">
        <v>1008</v>
      </c>
      <c r="O251" t="s">
        <v>450</v>
      </c>
      <c r="P251" t="s">
        <v>450</v>
      </c>
      <c r="Q251">
        <v>1</v>
      </c>
      <c r="W251">
        <v>0</v>
      </c>
      <c r="X251">
        <v>-1180195794</v>
      </c>
      <c r="Y251">
        <f>(AT251*1.25)</f>
        <v>101.425</v>
      </c>
      <c r="AA251">
        <v>0</v>
      </c>
      <c r="AB251">
        <v>1.05</v>
      </c>
      <c r="AC251">
        <v>0</v>
      </c>
      <c r="AD251">
        <v>0</v>
      </c>
      <c r="AE251">
        <v>0</v>
      </c>
      <c r="AF251">
        <v>1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1</v>
      </c>
      <c r="AQ251">
        <v>0</v>
      </c>
      <c r="AR251">
        <v>0</v>
      </c>
      <c r="AS251" t="s">
        <v>3</v>
      </c>
      <c r="AT251">
        <v>81.14</v>
      </c>
      <c r="AU251" t="s">
        <v>59</v>
      </c>
      <c r="AV251">
        <v>0</v>
      </c>
      <c r="AW251">
        <v>2</v>
      </c>
      <c r="AX251">
        <v>65428906</v>
      </c>
      <c r="AY251">
        <v>1</v>
      </c>
      <c r="AZ251">
        <v>0</v>
      </c>
      <c r="BA251">
        <v>252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ROUND(Y251*Source!I111,9)</f>
        <v>12.170999999999999</v>
      </c>
      <c r="CY251">
        <f>AB251</f>
        <v>1.05</v>
      </c>
      <c r="CZ251">
        <f>AF251</f>
        <v>1</v>
      </c>
      <c r="DA251">
        <f>AJ251</f>
        <v>1</v>
      </c>
      <c r="DB251">
        <f>ROUND((ROUND(AT251*CZ251,2)*1.25),6)</f>
        <v>101.425</v>
      </c>
      <c r="DC251">
        <f>ROUND((ROUND(AT251*AG251,2)*1.25),6)</f>
        <v>0</v>
      </c>
      <c r="DD251" t="s">
        <v>3</v>
      </c>
      <c r="DE251" t="s">
        <v>3</v>
      </c>
      <c r="DF251">
        <f t="shared" si="186"/>
        <v>0</v>
      </c>
      <c r="DG251">
        <f t="shared" si="176"/>
        <v>12.17</v>
      </c>
      <c r="DH251">
        <f t="shared" si="177"/>
        <v>0</v>
      </c>
      <c r="DI251">
        <f t="shared" si="145"/>
        <v>0</v>
      </c>
      <c r="DJ251">
        <f>DG251</f>
        <v>12.17</v>
      </c>
      <c r="DK251">
        <v>0</v>
      </c>
    </row>
    <row r="252" spans="1:115" x14ac:dyDescent="0.2">
      <c r="A252">
        <f>ROW(Source!A111)</f>
        <v>111</v>
      </c>
      <c r="B252">
        <v>65425120</v>
      </c>
      <c r="C252">
        <v>65428900</v>
      </c>
      <c r="D252">
        <v>30592625</v>
      </c>
      <c r="E252">
        <v>1</v>
      </c>
      <c r="F252">
        <v>1</v>
      </c>
      <c r="G252">
        <v>30515945</v>
      </c>
      <c r="H252">
        <v>3</v>
      </c>
      <c r="I252" t="s">
        <v>220</v>
      </c>
      <c r="J252" t="s">
        <v>222</v>
      </c>
      <c r="K252" t="s">
        <v>221</v>
      </c>
      <c r="L252">
        <v>1348</v>
      </c>
      <c r="N252">
        <v>1009</v>
      </c>
      <c r="O252" t="s">
        <v>32</v>
      </c>
      <c r="P252" t="s">
        <v>32</v>
      </c>
      <c r="Q252">
        <v>1000</v>
      </c>
      <c r="W252">
        <v>0</v>
      </c>
      <c r="X252">
        <v>-1674014705</v>
      </c>
      <c r="Y252">
        <f>AT252</f>
        <v>0.25</v>
      </c>
      <c r="AA252">
        <v>127534.11</v>
      </c>
      <c r="AB252">
        <v>0</v>
      </c>
      <c r="AC252">
        <v>0</v>
      </c>
      <c r="AD252">
        <v>0</v>
      </c>
      <c r="AE252">
        <v>14881.46</v>
      </c>
      <c r="AF252">
        <v>0</v>
      </c>
      <c r="AG252">
        <v>0</v>
      </c>
      <c r="AH252">
        <v>0</v>
      </c>
      <c r="AI252">
        <v>8.57</v>
      </c>
      <c r="AJ252">
        <v>1</v>
      </c>
      <c r="AK252">
        <v>1</v>
      </c>
      <c r="AL252">
        <v>1</v>
      </c>
      <c r="AN252">
        <v>0</v>
      </c>
      <c r="AO252">
        <v>0</v>
      </c>
      <c r="AP252">
        <v>0</v>
      </c>
      <c r="AQ252">
        <v>0</v>
      </c>
      <c r="AR252">
        <v>0</v>
      </c>
      <c r="AS252" t="s">
        <v>3</v>
      </c>
      <c r="AT252">
        <v>0.25</v>
      </c>
      <c r="AU252" t="s">
        <v>3</v>
      </c>
      <c r="AV252">
        <v>0</v>
      </c>
      <c r="AW252">
        <v>1</v>
      </c>
      <c r="AX252">
        <v>-1</v>
      </c>
      <c r="AY252">
        <v>0</v>
      </c>
      <c r="AZ252">
        <v>0</v>
      </c>
      <c r="BA252" t="s">
        <v>3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ROUND(Y252*Source!I111,9)</f>
        <v>0.03</v>
      </c>
      <c r="CY252">
        <f>AA252</f>
        <v>127534.11</v>
      </c>
      <c r="CZ252">
        <f>AE252</f>
        <v>14881.46</v>
      </c>
      <c r="DA252">
        <f>AI252</f>
        <v>8.57</v>
      </c>
      <c r="DB252">
        <f>ROUND(ROUND(AT252*CZ252,2),6)</f>
        <v>3720.37</v>
      </c>
      <c r="DC252">
        <f>ROUND(ROUND(AT252*AG252,2),6)</f>
        <v>0</v>
      </c>
      <c r="DD252" t="s">
        <v>3</v>
      </c>
      <c r="DE252" t="s">
        <v>3</v>
      </c>
      <c r="DF252">
        <f>ROUND(ROUND(AE252*CX252,2)*AI252,2)</f>
        <v>3825.99</v>
      </c>
      <c r="DG252">
        <f t="shared" si="176"/>
        <v>0</v>
      </c>
      <c r="DH252">
        <f t="shared" si="177"/>
        <v>0</v>
      </c>
      <c r="DI252">
        <f t="shared" si="145"/>
        <v>0</v>
      </c>
      <c r="DJ252">
        <f>DF252</f>
        <v>3825.99</v>
      </c>
      <c r="DK252">
        <v>0</v>
      </c>
    </row>
    <row r="253" spans="1:115" x14ac:dyDescent="0.2">
      <c r="A253">
        <f>ROW(Source!A114)</f>
        <v>114</v>
      </c>
      <c r="B253">
        <v>65425122</v>
      </c>
      <c r="C253">
        <v>65428920</v>
      </c>
      <c r="D253">
        <v>30515951</v>
      </c>
      <c r="E253">
        <v>30515945</v>
      </c>
      <c r="F253">
        <v>1</v>
      </c>
      <c r="G253">
        <v>30515945</v>
      </c>
      <c r="H253">
        <v>1</v>
      </c>
      <c r="I253" t="s">
        <v>432</v>
      </c>
      <c r="J253" t="s">
        <v>3</v>
      </c>
      <c r="K253" t="s">
        <v>433</v>
      </c>
      <c r="L253">
        <v>1191</v>
      </c>
      <c r="N253">
        <v>1013</v>
      </c>
      <c r="O253" t="s">
        <v>434</v>
      </c>
      <c r="P253" t="s">
        <v>434</v>
      </c>
      <c r="Q253">
        <v>1</v>
      </c>
      <c r="W253">
        <v>0</v>
      </c>
      <c r="X253">
        <v>476480486</v>
      </c>
      <c r="Y253">
        <f>(AT253*1.15)</f>
        <v>52.784999999999997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45.9</v>
      </c>
      <c r="AU253" t="s">
        <v>60</v>
      </c>
      <c r="AV253">
        <v>1</v>
      </c>
      <c r="AW253">
        <v>2</v>
      </c>
      <c r="AX253">
        <v>65428925</v>
      </c>
      <c r="AY253">
        <v>1</v>
      </c>
      <c r="AZ253">
        <v>0</v>
      </c>
      <c r="BA253">
        <v>255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ROUND(Y253*Source!I114,9)</f>
        <v>22.169699999999999</v>
      </c>
      <c r="CY253">
        <f>AD253</f>
        <v>0</v>
      </c>
      <c r="CZ253">
        <f>AH253</f>
        <v>0</v>
      </c>
      <c r="DA253">
        <f>AL253</f>
        <v>1</v>
      </c>
      <c r="DB253">
        <f>ROUND((ROUND(AT253*CZ253,2)*1.15),6)</f>
        <v>0</v>
      </c>
      <c r="DC253">
        <f>ROUND((ROUND(AT253*AG253,2)*1.15),6)</f>
        <v>0</v>
      </c>
      <c r="DD253" t="s">
        <v>3</v>
      </c>
      <c r="DE253" t="s">
        <v>3</v>
      </c>
      <c r="DF253">
        <f t="shared" ref="DF253:DF258" si="187">ROUND(AE253*CX253,2)</f>
        <v>0</v>
      </c>
      <c r="DG253">
        <f t="shared" si="176"/>
        <v>0</v>
      </c>
      <c r="DH253">
        <f t="shared" si="177"/>
        <v>0</v>
      </c>
      <c r="DI253">
        <f t="shared" si="145"/>
        <v>0</v>
      </c>
      <c r="DJ253">
        <f>DI253</f>
        <v>0</v>
      </c>
      <c r="DK253">
        <v>0</v>
      </c>
    </row>
    <row r="254" spans="1:115" x14ac:dyDescent="0.2">
      <c r="A254">
        <f>ROW(Source!A114)</f>
        <v>114</v>
      </c>
      <c r="B254">
        <v>65425122</v>
      </c>
      <c r="C254">
        <v>65428920</v>
      </c>
      <c r="D254">
        <v>30516999</v>
      </c>
      <c r="E254">
        <v>30515945</v>
      </c>
      <c r="F254">
        <v>1</v>
      </c>
      <c r="G254">
        <v>30515945</v>
      </c>
      <c r="H254">
        <v>2</v>
      </c>
      <c r="I254" t="s">
        <v>448</v>
      </c>
      <c r="J254" t="s">
        <v>3</v>
      </c>
      <c r="K254" t="s">
        <v>449</v>
      </c>
      <c r="L254">
        <v>1344</v>
      </c>
      <c r="N254">
        <v>1008</v>
      </c>
      <c r="O254" t="s">
        <v>450</v>
      </c>
      <c r="P254" t="s">
        <v>450</v>
      </c>
      <c r="Q254">
        <v>1</v>
      </c>
      <c r="W254">
        <v>0</v>
      </c>
      <c r="X254">
        <v>-1180195794</v>
      </c>
      <c r="Y254">
        <f>(AT254*1.25)</f>
        <v>9.3000000000000007</v>
      </c>
      <c r="AA254">
        <v>0</v>
      </c>
      <c r="AB254">
        <v>1</v>
      </c>
      <c r="AC254">
        <v>0</v>
      </c>
      <c r="AD254">
        <v>0</v>
      </c>
      <c r="AE254">
        <v>0</v>
      </c>
      <c r="AF254">
        <v>1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1</v>
      </c>
      <c r="AQ254">
        <v>0</v>
      </c>
      <c r="AR254">
        <v>0</v>
      </c>
      <c r="AS254" t="s">
        <v>3</v>
      </c>
      <c r="AT254">
        <v>7.44</v>
      </c>
      <c r="AU254" t="s">
        <v>59</v>
      </c>
      <c r="AV254">
        <v>0</v>
      </c>
      <c r="AW254">
        <v>2</v>
      </c>
      <c r="AX254">
        <v>65428926</v>
      </c>
      <c r="AY254">
        <v>1</v>
      </c>
      <c r="AZ254">
        <v>0</v>
      </c>
      <c r="BA254">
        <v>256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ROUND(Y254*Source!I114,9)</f>
        <v>3.9060000000000001</v>
      </c>
      <c r="CY254">
        <f>AB254</f>
        <v>1</v>
      </c>
      <c r="CZ254">
        <f>AF254</f>
        <v>1</v>
      </c>
      <c r="DA254">
        <f>AJ254</f>
        <v>1</v>
      </c>
      <c r="DB254">
        <f>ROUND((ROUND(AT254*CZ254,2)*1.25),6)</f>
        <v>9.3000000000000007</v>
      </c>
      <c r="DC254">
        <f>ROUND((ROUND(AT254*AG254,2)*1.25),6)</f>
        <v>0</v>
      </c>
      <c r="DD254" t="s">
        <v>3</v>
      </c>
      <c r="DE254" t="s">
        <v>3</v>
      </c>
      <c r="DF254">
        <f t="shared" si="187"/>
        <v>0</v>
      </c>
      <c r="DG254">
        <f t="shared" si="176"/>
        <v>3.91</v>
      </c>
      <c r="DH254">
        <f t="shared" si="177"/>
        <v>0</v>
      </c>
      <c r="DI254">
        <f t="shared" si="145"/>
        <v>0</v>
      </c>
      <c r="DJ254">
        <f>DG254</f>
        <v>3.91</v>
      </c>
      <c r="DK254">
        <v>0</v>
      </c>
    </row>
    <row r="255" spans="1:115" x14ac:dyDescent="0.2">
      <c r="A255">
        <f>ROW(Source!A114)</f>
        <v>114</v>
      </c>
      <c r="B255">
        <v>65425122</v>
      </c>
      <c r="C255">
        <v>65428920</v>
      </c>
      <c r="D255">
        <v>30571279</v>
      </c>
      <c r="E255">
        <v>1</v>
      </c>
      <c r="F255">
        <v>1</v>
      </c>
      <c r="G255">
        <v>30515945</v>
      </c>
      <c r="H255">
        <v>3</v>
      </c>
      <c r="I255" t="s">
        <v>525</v>
      </c>
      <c r="J255" t="s">
        <v>526</v>
      </c>
      <c r="K255" t="s">
        <v>527</v>
      </c>
      <c r="L255">
        <v>1339</v>
      </c>
      <c r="N255">
        <v>1007</v>
      </c>
      <c r="O255" t="s">
        <v>106</v>
      </c>
      <c r="P255" t="s">
        <v>106</v>
      </c>
      <c r="Q255">
        <v>1</v>
      </c>
      <c r="W255">
        <v>0</v>
      </c>
      <c r="X255">
        <v>52858058</v>
      </c>
      <c r="Y255">
        <f>AT255</f>
        <v>5.0000000000000001E-3</v>
      </c>
      <c r="AA255">
        <v>1828.56</v>
      </c>
      <c r="AB255">
        <v>0</v>
      </c>
      <c r="AC255">
        <v>0</v>
      </c>
      <c r="AD255">
        <v>0</v>
      </c>
      <c r="AE255">
        <v>1828.56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</v>
      </c>
      <c r="AT255">
        <v>5.0000000000000001E-3</v>
      </c>
      <c r="AU255" t="s">
        <v>3</v>
      </c>
      <c r="AV255">
        <v>0</v>
      </c>
      <c r="AW255">
        <v>2</v>
      </c>
      <c r="AX255">
        <v>65428927</v>
      </c>
      <c r="AY255">
        <v>1</v>
      </c>
      <c r="AZ255">
        <v>0</v>
      </c>
      <c r="BA255">
        <v>257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ROUND(Y255*Source!I114,9)</f>
        <v>2.0999999999999999E-3</v>
      </c>
      <c r="CY255">
        <f>AA255</f>
        <v>1828.56</v>
      </c>
      <c r="CZ255">
        <f>AE255</f>
        <v>1828.56</v>
      </c>
      <c r="DA255">
        <f>AI255</f>
        <v>1</v>
      </c>
      <c r="DB255">
        <f>ROUND(ROUND(AT255*CZ255,2),6)</f>
        <v>9.14</v>
      </c>
      <c r="DC255">
        <f>ROUND(ROUND(AT255*AG255,2),6)</f>
        <v>0</v>
      </c>
      <c r="DD255" t="s">
        <v>3</v>
      </c>
      <c r="DE255" t="s">
        <v>3</v>
      </c>
      <c r="DF255">
        <f t="shared" si="187"/>
        <v>3.84</v>
      </c>
      <c r="DG255">
        <f t="shared" si="176"/>
        <v>0</v>
      </c>
      <c r="DH255">
        <f t="shared" si="177"/>
        <v>0</v>
      </c>
      <c r="DI255">
        <f t="shared" si="145"/>
        <v>0</v>
      </c>
      <c r="DJ255">
        <f>DF255</f>
        <v>3.84</v>
      </c>
      <c r="DK255">
        <v>0</v>
      </c>
    </row>
    <row r="256" spans="1:115" x14ac:dyDescent="0.2">
      <c r="A256">
        <f>ROW(Source!A114)</f>
        <v>114</v>
      </c>
      <c r="B256">
        <v>65425122</v>
      </c>
      <c r="C256">
        <v>65428920</v>
      </c>
      <c r="D256">
        <v>30571280</v>
      </c>
      <c r="E256">
        <v>1</v>
      </c>
      <c r="F256">
        <v>1</v>
      </c>
      <c r="G256">
        <v>30515945</v>
      </c>
      <c r="H256">
        <v>3</v>
      </c>
      <c r="I256" t="s">
        <v>528</v>
      </c>
      <c r="J256" t="s">
        <v>529</v>
      </c>
      <c r="K256" t="s">
        <v>530</v>
      </c>
      <c r="L256">
        <v>1339</v>
      </c>
      <c r="N256">
        <v>1007</v>
      </c>
      <c r="O256" t="s">
        <v>106</v>
      </c>
      <c r="P256" t="s">
        <v>106</v>
      </c>
      <c r="Q256">
        <v>1</v>
      </c>
      <c r="W256">
        <v>0</v>
      </c>
      <c r="X256">
        <v>539710565</v>
      </c>
      <c r="Y256">
        <f>AT256</f>
        <v>2.5000000000000001E-3</v>
      </c>
      <c r="AA256">
        <v>1828.56</v>
      </c>
      <c r="AB256">
        <v>0</v>
      </c>
      <c r="AC256">
        <v>0</v>
      </c>
      <c r="AD256">
        <v>0</v>
      </c>
      <c r="AE256">
        <v>1828.56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3</v>
      </c>
      <c r="AT256">
        <v>2.5000000000000001E-3</v>
      </c>
      <c r="AU256" t="s">
        <v>3</v>
      </c>
      <c r="AV256">
        <v>0</v>
      </c>
      <c r="AW256">
        <v>2</v>
      </c>
      <c r="AX256">
        <v>65428928</v>
      </c>
      <c r="AY256">
        <v>1</v>
      </c>
      <c r="AZ256">
        <v>0</v>
      </c>
      <c r="BA256">
        <v>258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ROUND(Y256*Source!I114,9)</f>
        <v>1.0499999999999999E-3</v>
      </c>
      <c r="CY256">
        <f>AA256</f>
        <v>1828.56</v>
      </c>
      <c r="CZ256">
        <f>AE256</f>
        <v>1828.56</v>
      </c>
      <c r="DA256">
        <f>AI256</f>
        <v>1</v>
      </c>
      <c r="DB256">
        <f>ROUND(ROUND(AT256*CZ256,2),6)</f>
        <v>4.57</v>
      </c>
      <c r="DC256">
        <f>ROUND(ROUND(AT256*AG256,2),6)</f>
        <v>0</v>
      </c>
      <c r="DD256" t="s">
        <v>3</v>
      </c>
      <c r="DE256" t="s">
        <v>3</v>
      </c>
      <c r="DF256">
        <f t="shared" si="187"/>
        <v>1.92</v>
      </c>
      <c r="DG256">
        <f t="shared" si="176"/>
        <v>0</v>
      </c>
      <c r="DH256">
        <f t="shared" si="177"/>
        <v>0</v>
      </c>
      <c r="DI256">
        <f t="shared" si="145"/>
        <v>0</v>
      </c>
      <c r="DJ256">
        <f>DF256</f>
        <v>1.92</v>
      </c>
      <c r="DK256">
        <v>0</v>
      </c>
    </row>
    <row r="257" spans="1:115" x14ac:dyDescent="0.2">
      <c r="A257">
        <f>ROW(Source!A115)</f>
        <v>115</v>
      </c>
      <c r="B257">
        <v>65425120</v>
      </c>
      <c r="C257">
        <v>65428920</v>
      </c>
      <c r="D257">
        <v>30515951</v>
      </c>
      <c r="E257">
        <v>30515945</v>
      </c>
      <c r="F257">
        <v>1</v>
      </c>
      <c r="G257">
        <v>30515945</v>
      </c>
      <c r="H257">
        <v>1</v>
      </c>
      <c r="I257" t="s">
        <v>432</v>
      </c>
      <c r="J257" t="s">
        <v>3</v>
      </c>
      <c r="K257" t="s">
        <v>433</v>
      </c>
      <c r="L257">
        <v>1191</v>
      </c>
      <c r="N257">
        <v>1013</v>
      </c>
      <c r="O257" t="s">
        <v>434</v>
      </c>
      <c r="P257" t="s">
        <v>434</v>
      </c>
      <c r="Q257">
        <v>1</v>
      </c>
      <c r="W257">
        <v>0</v>
      </c>
      <c r="X257">
        <v>476480486</v>
      </c>
      <c r="Y257">
        <f>(AT257*1.15)</f>
        <v>52.784999999999997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</v>
      </c>
      <c r="AJ257">
        <v>1</v>
      </c>
      <c r="AK257">
        <v>1</v>
      </c>
      <c r="AL257">
        <v>1</v>
      </c>
      <c r="AN257">
        <v>0</v>
      </c>
      <c r="AO257">
        <v>1</v>
      </c>
      <c r="AP257">
        <v>1</v>
      </c>
      <c r="AQ257">
        <v>0</v>
      </c>
      <c r="AR257">
        <v>0</v>
      </c>
      <c r="AS257" t="s">
        <v>3</v>
      </c>
      <c r="AT257">
        <v>45.9</v>
      </c>
      <c r="AU257" t="s">
        <v>60</v>
      </c>
      <c r="AV257">
        <v>1</v>
      </c>
      <c r="AW257">
        <v>2</v>
      </c>
      <c r="AX257">
        <v>65428925</v>
      </c>
      <c r="AY257">
        <v>1</v>
      </c>
      <c r="AZ257">
        <v>0</v>
      </c>
      <c r="BA257">
        <v>259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ROUND(Y257*Source!I115,9)</f>
        <v>22.169699999999999</v>
      </c>
      <c r="CY257">
        <f>AD257</f>
        <v>0</v>
      </c>
      <c r="CZ257">
        <f>AH257</f>
        <v>0</v>
      </c>
      <c r="DA257">
        <f>AL257</f>
        <v>1</v>
      </c>
      <c r="DB257">
        <f>ROUND((ROUND(AT257*CZ257,2)*1.15),6)</f>
        <v>0</v>
      </c>
      <c r="DC257">
        <f>ROUND((ROUND(AT257*AG257,2)*1.15),6)</f>
        <v>0</v>
      </c>
      <c r="DD257" t="s">
        <v>3</v>
      </c>
      <c r="DE257" t="s">
        <v>3</v>
      </c>
      <c r="DF257">
        <f t="shared" si="187"/>
        <v>0</v>
      </c>
      <c r="DG257">
        <f t="shared" si="176"/>
        <v>0</v>
      </c>
      <c r="DH257">
        <f t="shared" si="177"/>
        <v>0</v>
      </c>
      <c r="DI257">
        <f t="shared" ref="DI257:DI320" si="188">ROUND(AH257*CX257,2)</f>
        <v>0</v>
      </c>
      <c r="DJ257">
        <f>DI257</f>
        <v>0</v>
      </c>
      <c r="DK257">
        <v>0</v>
      </c>
    </row>
    <row r="258" spans="1:115" x14ac:dyDescent="0.2">
      <c r="A258">
        <f>ROW(Source!A115)</f>
        <v>115</v>
      </c>
      <c r="B258">
        <v>65425120</v>
      </c>
      <c r="C258">
        <v>65428920</v>
      </c>
      <c r="D258">
        <v>30516999</v>
      </c>
      <c r="E258">
        <v>30515945</v>
      </c>
      <c r="F258">
        <v>1</v>
      </c>
      <c r="G258">
        <v>30515945</v>
      </c>
      <c r="H258">
        <v>2</v>
      </c>
      <c r="I258" t="s">
        <v>448</v>
      </c>
      <c r="J258" t="s">
        <v>3</v>
      </c>
      <c r="K258" t="s">
        <v>449</v>
      </c>
      <c r="L258">
        <v>1344</v>
      </c>
      <c r="N258">
        <v>1008</v>
      </c>
      <c r="O258" t="s">
        <v>450</v>
      </c>
      <c r="P258" t="s">
        <v>450</v>
      </c>
      <c r="Q258">
        <v>1</v>
      </c>
      <c r="W258">
        <v>0</v>
      </c>
      <c r="X258">
        <v>-1180195794</v>
      </c>
      <c r="Y258">
        <f>(AT258*1.25)</f>
        <v>9.3000000000000007</v>
      </c>
      <c r="AA258">
        <v>0</v>
      </c>
      <c r="AB258">
        <v>1.05</v>
      </c>
      <c r="AC258">
        <v>0</v>
      </c>
      <c r="AD258">
        <v>0</v>
      </c>
      <c r="AE258">
        <v>0</v>
      </c>
      <c r="AF258">
        <v>1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N258">
        <v>0</v>
      </c>
      <c r="AO258">
        <v>1</v>
      </c>
      <c r="AP258">
        <v>1</v>
      </c>
      <c r="AQ258">
        <v>0</v>
      </c>
      <c r="AR258">
        <v>0</v>
      </c>
      <c r="AS258" t="s">
        <v>3</v>
      </c>
      <c r="AT258">
        <v>7.44</v>
      </c>
      <c r="AU258" t="s">
        <v>59</v>
      </c>
      <c r="AV258">
        <v>0</v>
      </c>
      <c r="AW258">
        <v>2</v>
      </c>
      <c r="AX258">
        <v>65428926</v>
      </c>
      <c r="AY258">
        <v>1</v>
      </c>
      <c r="AZ258">
        <v>0</v>
      </c>
      <c r="BA258">
        <v>260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ROUND(Y258*Source!I115,9)</f>
        <v>3.9060000000000001</v>
      </c>
      <c r="CY258">
        <f>AB258</f>
        <v>1.05</v>
      </c>
      <c r="CZ258">
        <f>AF258</f>
        <v>1</v>
      </c>
      <c r="DA258">
        <f>AJ258</f>
        <v>1</v>
      </c>
      <c r="DB258">
        <f>ROUND((ROUND(AT258*CZ258,2)*1.25),6)</f>
        <v>9.3000000000000007</v>
      </c>
      <c r="DC258">
        <f>ROUND((ROUND(AT258*AG258,2)*1.25),6)</f>
        <v>0</v>
      </c>
      <c r="DD258" t="s">
        <v>3</v>
      </c>
      <c r="DE258" t="s">
        <v>3</v>
      </c>
      <c r="DF258">
        <f t="shared" si="187"/>
        <v>0</v>
      </c>
      <c r="DG258">
        <f t="shared" si="176"/>
        <v>3.91</v>
      </c>
      <c r="DH258">
        <f t="shared" si="177"/>
        <v>0</v>
      </c>
      <c r="DI258">
        <f t="shared" si="188"/>
        <v>0</v>
      </c>
      <c r="DJ258">
        <f>DG258</f>
        <v>3.91</v>
      </c>
      <c r="DK258">
        <v>0</v>
      </c>
    </row>
    <row r="259" spans="1:115" x14ac:dyDescent="0.2">
      <c r="A259">
        <f>ROW(Source!A115)</f>
        <v>115</v>
      </c>
      <c r="B259">
        <v>65425120</v>
      </c>
      <c r="C259">
        <v>65428920</v>
      </c>
      <c r="D259">
        <v>30571279</v>
      </c>
      <c r="E259">
        <v>1</v>
      </c>
      <c r="F259">
        <v>1</v>
      </c>
      <c r="G259">
        <v>30515945</v>
      </c>
      <c r="H259">
        <v>3</v>
      </c>
      <c r="I259" t="s">
        <v>525</v>
      </c>
      <c r="J259" t="s">
        <v>526</v>
      </c>
      <c r="K259" t="s">
        <v>527</v>
      </c>
      <c r="L259">
        <v>1339</v>
      </c>
      <c r="N259">
        <v>1007</v>
      </c>
      <c r="O259" t="s">
        <v>106</v>
      </c>
      <c r="P259" t="s">
        <v>106</v>
      </c>
      <c r="Q259">
        <v>1</v>
      </c>
      <c r="W259">
        <v>0</v>
      </c>
      <c r="X259">
        <v>52858058</v>
      </c>
      <c r="Y259">
        <f>AT259</f>
        <v>5.0000000000000001E-3</v>
      </c>
      <c r="AA259">
        <v>13677.63</v>
      </c>
      <c r="AB259">
        <v>0</v>
      </c>
      <c r="AC259">
        <v>0</v>
      </c>
      <c r="AD259">
        <v>0</v>
      </c>
      <c r="AE259">
        <v>1828.56</v>
      </c>
      <c r="AF259">
        <v>0</v>
      </c>
      <c r="AG259">
        <v>0</v>
      </c>
      <c r="AH259">
        <v>0</v>
      </c>
      <c r="AI259">
        <v>7.48</v>
      </c>
      <c r="AJ259">
        <v>1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3</v>
      </c>
      <c r="AT259">
        <v>5.0000000000000001E-3</v>
      </c>
      <c r="AU259" t="s">
        <v>3</v>
      </c>
      <c r="AV259">
        <v>0</v>
      </c>
      <c r="AW259">
        <v>2</v>
      </c>
      <c r="AX259">
        <v>65428927</v>
      </c>
      <c r="AY259">
        <v>1</v>
      </c>
      <c r="AZ259">
        <v>0</v>
      </c>
      <c r="BA259">
        <v>261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ROUND(Y259*Source!I115,9)</f>
        <v>2.0999999999999999E-3</v>
      </c>
      <c r="CY259">
        <f>AA259</f>
        <v>13677.63</v>
      </c>
      <c r="CZ259">
        <f>AE259</f>
        <v>1828.56</v>
      </c>
      <c r="DA259">
        <f>AI259</f>
        <v>7.48</v>
      </c>
      <c r="DB259">
        <f>ROUND(ROUND(AT259*CZ259,2),6)</f>
        <v>9.14</v>
      </c>
      <c r="DC259">
        <f>ROUND(ROUND(AT259*AG259,2),6)</f>
        <v>0</v>
      </c>
      <c r="DD259" t="s">
        <v>3</v>
      </c>
      <c r="DE259" t="s">
        <v>3</v>
      </c>
      <c r="DF259">
        <f>ROUND(ROUND(AE259*CX259,2)*AI259,2)</f>
        <v>28.72</v>
      </c>
      <c r="DG259">
        <f t="shared" si="176"/>
        <v>0</v>
      </c>
      <c r="DH259">
        <f t="shared" si="177"/>
        <v>0</v>
      </c>
      <c r="DI259">
        <f t="shared" si="188"/>
        <v>0</v>
      </c>
      <c r="DJ259">
        <f>DF259</f>
        <v>28.72</v>
      </c>
      <c r="DK259">
        <v>0</v>
      </c>
    </row>
    <row r="260" spans="1:115" x14ac:dyDescent="0.2">
      <c r="A260">
        <f>ROW(Source!A115)</f>
        <v>115</v>
      </c>
      <c r="B260">
        <v>65425120</v>
      </c>
      <c r="C260">
        <v>65428920</v>
      </c>
      <c r="D260">
        <v>30571280</v>
      </c>
      <c r="E260">
        <v>1</v>
      </c>
      <c r="F260">
        <v>1</v>
      </c>
      <c r="G260">
        <v>30515945</v>
      </c>
      <c r="H260">
        <v>3</v>
      </c>
      <c r="I260" t="s">
        <v>528</v>
      </c>
      <c r="J260" t="s">
        <v>529</v>
      </c>
      <c r="K260" t="s">
        <v>530</v>
      </c>
      <c r="L260">
        <v>1339</v>
      </c>
      <c r="N260">
        <v>1007</v>
      </c>
      <c r="O260" t="s">
        <v>106</v>
      </c>
      <c r="P260" t="s">
        <v>106</v>
      </c>
      <c r="Q260">
        <v>1</v>
      </c>
      <c r="W260">
        <v>0</v>
      </c>
      <c r="X260">
        <v>539710565</v>
      </c>
      <c r="Y260">
        <f>AT260</f>
        <v>2.5000000000000001E-3</v>
      </c>
      <c r="AA260">
        <v>9983.94</v>
      </c>
      <c r="AB260">
        <v>0</v>
      </c>
      <c r="AC260">
        <v>0</v>
      </c>
      <c r="AD260">
        <v>0</v>
      </c>
      <c r="AE260">
        <v>1828.56</v>
      </c>
      <c r="AF260">
        <v>0</v>
      </c>
      <c r="AG260">
        <v>0</v>
      </c>
      <c r="AH260">
        <v>0</v>
      </c>
      <c r="AI260">
        <v>5.46</v>
      </c>
      <c r="AJ260">
        <v>1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3</v>
      </c>
      <c r="AT260">
        <v>2.5000000000000001E-3</v>
      </c>
      <c r="AU260" t="s">
        <v>3</v>
      </c>
      <c r="AV260">
        <v>0</v>
      </c>
      <c r="AW260">
        <v>2</v>
      </c>
      <c r="AX260">
        <v>65428928</v>
      </c>
      <c r="AY260">
        <v>1</v>
      </c>
      <c r="AZ260">
        <v>0</v>
      </c>
      <c r="BA260">
        <v>262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ROUND(Y260*Source!I115,9)</f>
        <v>1.0499999999999999E-3</v>
      </c>
      <c r="CY260">
        <f>AA260</f>
        <v>9983.94</v>
      </c>
      <c r="CZ260">
        <f>AE260</f>
        <v>1828.56</v>
      </c>
      <c r="DA260">
        <f>AI260</f>
        <v>5.46</v>
      </c>
      <c r="DB260">
        <f>ROUND(ROUND(AT260*CZ260,2),6)</f>
        <v>4.57</v>
      </c>
      <c r="DC260">
        <f>ROUND(ROUND(AT260*AG260,2),6)</f>
        <v>0</v>
      </c>
      <c r="DD260" t="s">
        <v>3</v>
      </c>
      <c r="DE260" t="s">
        <v>3</v>
      </c>
      <c r="DF260">
        <f>ROUND(ROUND(AE260*CX260,2)*AI260,2)</f>
        <v>10.48</v>
      </c>
      <c r="DG260">
        <f t="shared" si="176"/>
        <v>0</v>
      </c>
      <c r="DH260">
        <f t="shared" si="177"/>
        <v>0</v>
      </c>
      <c r="DI260">
        <f t="shared" si="188"/>
        <v>0</v>
      </c>
      <c r="DJ260">
        <f>DF260</f>
        <v>10.48</v>
      </c>
      <c r="DK260">
        <v>0</v>
      </c>
    </row>
    <row r="261" spans="1:115" x14ac:dyDescent="0.2">
      <c r="A261">
        <f>ROW(Source!A116)</f>
        <v>116</v>
      </c>
      <c r="B261">
        <v>65425122</v>
      </c>
      <c r="C261">
        <v>65429383</v>
      </c>
      <c r="D261">
        <v>30515951</v>
      </c>
      <c r="E261">
        <v>30515945</v>
      </c>
      <c r="F261">
        <v>1</v>
      </c>
      <c r="G261">
        <v>30515945</v>
      </c>
      <c r="H261">
        <v>1</v>
      </c>
      <c r="I261" t="s">
        <v>432</v>
      </c>
      <c r="J261" t="s">
        <v>3</v>
      </c>
      <c r="K261" t="s">
        <v>433</v>
      </c>
      <c r="L261">
        <v>1191</v>
      </c>
      <c r="N261">
        <v>1013</v>
      </c>
      <c r="O261" t="s">
        <v>434</v>
      </c>
      <c r="P261" t="s">
        <v>434</v>
      </c>
      <c r="Q261">
        <v>1</v>
      </c>
      <c r="W261">
        <v>0</v>
      </c>
      <c r="X261">
        <v>476480486</v>
      </c>
      <c r="Y261">
        <f>(AT261*1.15)</f>
        <v>1.0349999999999999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1</v>
      </c>
      <c r="AJ261">
        <v>1</v>
      </c>
      <c r="AK261">
        <v>1</v>
      </c>
      <c r="AL261">
        <v>1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0.9</v>
      </c>
      <c r="AU261" t="s">
        <v>60</v>
      </c>
      <c r="AV261">
        <v>1</v>
      </c>
      <c r="AW261">
        <v>2</v>
      </c>
      <c r="AX261">
        <v>65429384</v>
      </c>
      <c r="AY261">
        <v>1</v>
      </c>
      <c r="AZ261">
        <v>0</v>
      </c>
      <c r="BA261">
        <v>263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ROUND(Y261*Source!I116,9)</f>
        <v>10.660500000000001</v>
      </c>
      <c r="CY261">
        <f>AD261</f>
        <v>0</v>
      </c>
      <c r="CZ261">
        <f>AH261</f>
        <v>0</v>
      </c>
      <c r="DA261">
        <f>AL261</f>
        <v>1</v>
      </c>
      <c r="DB261">
        <f>ROUND((ROUND(AT261*CZ261,2)*1.15),6)</f>
        <v>0</v>
      </c>
      <c r="DC261">
        <f>ROUND((ROUND(AT261*AG261,2)*1.15),6)</f>
        <v>0</v>
      </c>
      <c r="DD261" t="s">
        <v>3</v>
      </c>
      <c r="DE261" t="s">
        <v>3</v>
      </c>
      <c r="DF261">
        <f t="shared" ref="DF261:DF273" si="189">ROUND(AE261*CX261,2)</f>
        <v>0</v>
      </c>
      <c r="DG261">
        <f t="shared" si="176"/>
        <v>0</v>
      </c>
      <c r="DH261">
        <f t="shared" si="177"/>
        <v>0</v>
      </c>
      <c r="DI261">
        <f t="shared" si="188"/>
        <v>0</v>
      </c>
      <c r="DJ261">
        <f>DI261</f>
        <v>0</v>
      </c>
      <c r="DK261">
        <v>0</v>
      </c>
    </row>
    <row r="262" spans="1:115" x14ac:dyDescent="0.2">
      <c r="A262">
        <f>ROW(Source!A117)</f>
        <v>117</v>
      </c>
      <c r="B262">
        <v>65425120</v>
      </c>
      <c r="C262">
        <v>65429383</v>
      </c>
      <c r="D262">
        <v>30515951</v>
      </c>
      <c r="E262">
        <v>30515945</v>
      </c>
      <c r="F262">
        <v>1</v>
      </c>
      <c r="G262">
        <v>30515945</v>
      </c>
      <c r="H262">
        <v>1</v>
      </c>
      <c r="I262" t="s">
        <v>432</v>
      </c>
      <c r="J262" t="s">
        <v>3</v>
      </c>
      <c r="K262" t="s">
        <v>433</v>
      </c>
      <c r="L262">
        <v>1191</v>
      </c>
      <c r="N262">
        <v>1013</v>
      </c>
      <c r="O262" t="s">
        <v>434</v>
      </c>
      <c r="P262" t="s">
        <v>434</v>
      </c>
      <c r="Q262">
        <v>1</v>
      </c>
      <c r="W262">
        <v>0</v>
      </c>
      <c r="X262">
        <v>476480486</v>
      </c>
      <c r="Y262">
        <f>(AT262*1.15)</f>
        <v>1.0349999999999999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1</v>
      </c>
      <c r="AJ262">
        <v>1</v>
      </c>
      <c r="AK262">
        <v>1</v>
      </c>
      <c r="AL262">
        <v>1</v>
      </c>
      <c r="AN262">
        <v>0</v>
      </c>
      <c r="AO262">
        <v>1</v>
      </c>
      <c r="AP262">
        <v>1</v>
      </c>
      <c r="AQ262">
        <v>0</v>
      </c>
      <c r="AR262">
        <v>0</v>
      </c>
      <c r="AS262" t="s">
        <v>3</v>
      </c>
      <c r="AT262">
        <v>0.9</v>
      </c>
      <c r="AU262" t="s">
        <v>60</v>
      </c>
      <c r="AV262">
        <v>1</v>
      </c>
      <c r="AW262">
        <v>2</v>
      </c>
      <c r="AX262">
        <v>65429384</v>
      </c>
      <c r="AY262">
        <v>1</v>
      </c>
      <c r="AZ262">
        <v>0</v>
      </c>
      <c r="BA262">
        <v>264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ROUND(Y262*Source!I117,9)</f>
        <v>10.660500000000001</v>
      </c>
      <c r="CY262">
        <f>AD262</f>
        <v>0</v>
      </c>
      <c r="CZ262">
        <f>AH262</f>
        <v>0</v>
      </c>
      <c r="DA262">
        <f>AL262</f>
        <v>1</v>
      </c>
      <c r="DB262">
        <f>ROUND((ROUND(AT262*CZ262,2)*1.15),6)</f>
        <v>0</v>
      </c>
      <c r="DC262">
        <f>ROUND((ROUND(AT262*AG262,2)*1.15),6)</f>
        <v>0</v>
      </c>
      <c r="DD262" t="s">
        <v>3</v>
      </c>
      <c r="DE262" t="s">
        <v>3</v>
      </c>
      <c r="DF262">
        <f t="shared" si="189"/>
        <v>0</v>
      </c>
      <c r="DG262">
        <f t="shared" si="176"/>
        <v>0</v>
      </c>
      <c r="DH262">
        <f t="shared" si="177"/>
        <v>0</v>
      </c>
      <c r="DI262">
        <f t="shared" si="188"/>
        <v>0</v>
      </c>
      <c r="DJ262">
        <f>DI262</f>
        <v>0</v>
      </c>
      <c r="DK262">
        <v>0</v>
      </c>
    </row>
    <row r="263" spans="1:115" x14ac:dyDescent="0.2">
      <c r="A263">
        <f>ROW(Source!A118)</f>
        <v>118</v>
      </c>
      <c r="B263">
        <v>65425122</v>
      </c>
      <c r="C263">
        <v>65427322</v>
      </c>
      <c r="D263">
        <v>30515951</v>
      </c>
      <c r="E263">
        <v>30515945</v>
      </c>
      <c r="F263">
        <v>1</v>
      </c>
      <c r="G263">
        <v>30515945</v>
      </c>
      <c r="H263">
        <v>1</v>
      </c>
      <c r="I263" t="s">
        <v>432</v>
      </c>
      <c r="J263" t="s">
        <v>3</v>
      </c>
      <c r="K263" t="s">
        <v>433</v>
      </c>
      <c r="L263">
        <v>1191</v>
      </c>
      <c r="N263">
        <v>1013</v>
      </c>
      <c r="O263" t="s">
        <v>434</v>
      </c>
      <c r="P263" t="s">
        <v>434</v>
      </c>
      <c r="Q263">
        <v>1</v>
      </c>
      <c r="W263">
        <v>0</v>
      </c>
      <c r="X263">
        <v>476480486</v>
      </c>
      <c r="Y263">
        <f>(AT263*1.15)</f>
        <v>152.94999999999999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N263">
        <v>0</v>
      </c>
      <c r="AO263">
        <v>1</v>
      </c>
      <c r="AP263">
        <v>1</v>
      </c>
      <c r="AQ263">
        <v>0</v>
      </c>
      <c r="AR263">
        <v>0</v>
      </c>
      <c r="AS263" t="s">
        <v>3</v>
      </c>
      <c r="AT263">
        <v>133</v>
      </c>
      <c r="AU263" t="s">
        <v>60</v>
      </c>
      <c r="AV263">
        <v>1</v>
      </c>
      <c r="AW263">
        <v>2</v>
      </c>
      <c r="AX263">
        <v>65427331</v>
      </c>
      <c r="AY263">
        <v>1</v>
      </c>
      <c r="AZ263">
        <v>0</v>
      </c>
      <c r="BA263">
        <v>265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ROUND(Y263*Source!I118,9)</f>
        <v>71.886499999999998</v>
      </c>
      <c r="CY263">
        <f>AD263</f>
        <v>0</v>
      </c>
      <c r="CZ263">
        <f>AH263</f>
        <v>0</v>
      </c>
      <c r="DA263">
        <f>AL263</f>
        <v>1</v>
      </c>
      <c r="DB263">
        <f>ROUND((ROUND(AT263*CZ263,2)*1.15),6)</f>
        <v>0</v>
      </c>
      <c r="DC263">
        <f>ROUND((ROUND(AT263*AG263,2)*1.15),6)</f>
        <v>0</v>
      </c>
      <c r="DD263" t="s">
        <v>3</v>
      </c>
      <c r="DE263" t="s">
        <v>3</v>
      </c>
      <c r="DF263">
        <f t="shared" si="189"/>
        <v>0</v>
      </c>
      <c r="DG263">
        <f t="shared" si="176"/>
        <v>0</v>
      </c>
      <c r="DH263">
        <f t="shared" si="177"/>
        <v>0</v>
      </c>
      <c r="DI263">
        <f t="shared" si="188"/>
        <v>0</v>
      </c>
      <c r="DJ263">
        <f>DI263</f>
        <v>0</v>
      </c>
      <c r="DK263">
        <v>0</v>
      </c>
    </row>
    <row r="264" spans="1:115" x14ac:dyDescent="0.2">
      <c r="A264">
        <f>ROW(Source!A118)</f>
        <v>118</v>
      </c>
      <c r="B264">
        <v>65425122</v>
      </c>
      <c r="C264">
        <v>65427322</v>
      </c>
      <c r="D264">
        <v>30516999</v>
      </c>
      <c r="E264">
        <v>30515945</v>
      </c>
      <c r="F264">
        <v>1</v>
      </c>
      <c r="G264">
        <v>30515945</v>
      </c>
      <c r="H264">
        <v>2</v>
      </c>
      <c r="I264" t="s">
        <v>448</v>
      </c>
      <c r="J264" t="s">
        <v>3</v>
      </c>
      <c r="K264" t="s">
        <v>449</v>
      </c>
      <c r="L264">
        <v>1344</v>
      </c>
      <c r="N264">
        <v>1008</v>
      </c>
      <c r="O264" t="s">
        <v>450</v>
      </c>
      <c r="P264" t="s">
        <v>450</v>
      </c>
      <c r="Q264">
        <v>1</v>
      </c>
      <c r="W264">
        <v>0</v>
      </c>
      <c r="X264">
        <v>-1180195794</v>
      </c>
      <c r="Y264">
        <f>(AT264*1.25)</f>
        <v>333.8125</v>
      </c>
      <c r="AA264">
        <v>0</v>
      </c>
      <c r="AB264">
        <v>1</v>
      </c>
      <c r="AC264">
        <v>0</v>
      </c>
      <c r="AD264">
        <v>0</v>
      </c>
      <c r="AE264">
        <v>0</v>
      </c>
      <c r="AF264">
        <v>1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N264">
        <v>0</v>
      </c>
      <c r="AO264">
        <v>1</v>
      </c>
      <c r="AP264">
        <v>1</v>
      </c>
      <c r="AQ264">
        <v>0</v>
      </c>
      <c r="AR264">
        <v>0</v>
      </c>
      <c r="AS264" t="s">
        <v>3</v>
      </c>
      <c r="AT264">
        <v>267.05</v>
      </c>
      <c r="AU264" t="s">
        <v>59</v>
      </c>
      <c r="AV264">
        <v>0</v>
      </c>
      <c r="AW264">
        <v>2</v>
      </c>
      <c r="AX264">
        <v>65427332</v>
      </c>
      <c r="AY264">
        <v>1</v>
      </c>
      <c r="AZ264">
        <v>0</v>
      </c>
      <c r="BA264">
        <v>266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ROUND(Y264*Source!I118,9)</f>
        <v>156.891875</v>
      </c>
      <c r="CY264">
        <f>AB264</f>
        <v>1</v>
      </c>
      <c r="CZ264">
        <f>AF264</f>
        <v>1</v>
      </c>
      <c r="DA264">
        <f>AJ264</f>
        <v>1</v>
      </c>
      <c r="DB264">
        <f>ROUND((ROUND(AT264*CZ264,2)*1.25),6)</f>
        <v>333.8125</v>
      </c>
      <c r="DC264">
        <f>ROUND((ROUND(AT264*AG264,2)*1.25),6)</f>
        <v>0</v>
      </c>
      <c r="DD264" t="s">
        <v>3</v>
      </c>
      <c r="DE264" t="s">
        <v>3</v>
      </c>
      <c r="DF264">
        <f t="shared" si="189"/>
        <v>0</v>
      </c>
      <c r="DG264">
        <f t="shared" si="176"/>
        <v>156.88999999999999</v>
      </c>
      <c r="DH264">
        <f t="shared" si="177"/>
        <v>0</v>
      </c>
      <c r="DI264">
        <f t="shared" si="188"/>
        <v>0</v>
      </c>
      <c r="DJ264">
        <f>DG264</f>
        <v>156.88999999999999</v>
      </c>
      <c r="DK264">
        <v>0</v>
      </c>
    </row>
    <row r="265" spans="1:115" x14ac:dyDescent="0.2">
      <c r="A265">
        <f>ROW(Source!A118)</f>
        <v>118</v>
      </c>
      <c r="B265">
        <v>65425122</v>
      </c>
      <c r="C265">
        <v>65427322</v>
      </c>
      <c r="D265">
        <v>30571979</v>
      </c>
      <c r="E265">
        <v>1</v>
      </c>
      <c r="F265">
        <v>1</v>
      </c>
      <c r="G265">
        <v>30515945</v>
      </c>
      <c r="H265">
        <v>3</v>
      </c>
      <c r="I265" t="s">
        <v>257</v>
      </c>
      <c r="J265" t="s">
        <v>259</v>
      </c>
      <c r="K265" t="s">
        <v>258</v>
      </c>
      <c r="L265">
        <v>1327</v>
      </c>
      <c r="N265">
        <v>1005</v>
      </c>
      <c r="O265" t="s">
        <v>210</v>
      </c>
      <c r="P265" t="s">
        <v>210</v>
      </c>
      <c r="Q265">
        <v>1</v>
      </c>
      <c r="W265">
        <v>0</v>
      </c>
      <c r="X265">
        <v>-734155594</v>
      </c>
      <c r="Y265">
        <f t="shared" ref="Y265:Y271" si="190">AT265</f>
        <v>-108</v>
      </c>
      <c r="AA265">
        <v>33.56</v>
      </c>
      <c r="AB265">
        <v>0</v>
      </c>
      <c r="AC265">
        <v>0</v>
      </c>
      <c r="AD265">
        <v>0</v>
      </c>
      <c r="AE265">
        <v>33.56</v>
      </c>
      <c r="AF265">
        <v>0</v>
      </c>
      <c r="AG265">
        <v>0</v>
      </c>
      <c r="AH265">
        <v>0</v>
      </c>
      <c r="AI265">
        <v>1</v>
      </c>
      <c r="AJ265">
        <v>1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</v>
      </c>
      <c r="AT265">
        <v>-108</v>
      </c>
      <c r="AU265" t="s">
        <v>3</v>
      </c>
      <c r="AV265">
        <v>0</v>
      </c>
      <c r="AW265">
        <v>2</v>
      </c>
      <c r="AX265">
        <v>65427334</v>
      </c>
      <c r="AY265">
        <v>1</v>
      </c>
      <c r="AZ265">
        <v>6144</v>
      </c>
      <c r="BA265">
        <v>268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ROUND(Y265*Source!I118,9)</f>
        <v>-50.76</v>
      </c>
      <c r="CY265">
        <f t="shared" ref="CY265:CY271" si="191">AA265</f>
        <v>33.56</v>
      </c>
      <c r="CZ265">
        <f t="shared" ref="CZ265:CZ271" si="192">AE265</f>
        <v>33.56</v>
      </c>
      <c r="DA265">
        <f t="shared" ref="DA265:DA271" si="193">AI265</f>
        <v>1</v>
      </c>
      <c r="DB265">
        <f t="shared" ref="DB265:DB271" si="194">ROUND(ROUND(AT265*CZ265,2),6)</f>
        <v>-3624.48</v>
      </c>
      <c r="DC265">
        <f t="shared" ref="DC265:DC271" si="195">ROUND(ROUND(AT265*AG265,2),6)</f>
        <v>0</v>
      </c>
      <c r="DD265" t="s">
        <v>3</v>
      </c>
      <c r="DE265" t="s">
        <v>3</v>
      </c>
      <c r="DF265">
        <f t="shared" si="189"/>
        <v>-1703.51</v>
      </c>
      <c r="DG265">
        <f t="shared" si="176"/>
        <v>0</v>
      </c>
      <c r="DH265">
        <f t="shared" si="177"/>
        <v>0</v>
      </c>
      <c r="DI265">
        <f t="shared" si="188"/>
        <v>0</v>
      </c>
      <c r="DJ265">
        <f t="shared" ref="DJ265:DJ271" si="196">DF265</f>
        <v>-1703.51</v>
      </c>
      <c r="DK265">
        <v>0</v>
      </c>
    </row>
    <row r="266" spans="1:115" x14ac:dyDescent="0.2">
      <c r="A266">
        <f>ROW(Source!A118)</f>
        <v>118</v>
      </c>
      <c r="B266">
        <v>65425122</v>
      </c>
      <c r="C266">
        <v>65427322</v>
      </c>
      <c r="D266">
        <v>30571181</v>
      </c>
      <c r="E266">
        <v>1</v>
      </c>
      <c r="F266">
        <v>1</v>
      </c>
      <c r="G266">
        <v>30515945</v>
      </c>
      <c r="H266">
        <v>3</v>
      </c>
      <c r="I266" t="s">
        <v>249</v>
      </c>
      <c r="J266" t="s">
        <v>251</v>
      </c>
      <c r="K266" t="s">
        <v>250</v>
      </c>
      <c r="L266">
        <v>1339</v>
      </c>
      <c r="N266">
        <v>1007</v>
      </c>
      <c r="O266" t="s">
        <v>106</v>
      </c>
      <c r="P266" t="s">
        <v>106</v>
      </c>
      <c r="Q266">
        <v>1</v>
      </c>
      <c r="W266">
        <v>0</v>
      </c>
      <c r="X266">
        <v>-862991314</v>
      </c>
      <c r="Y266">
        <f t="shared" si="190"/>
        <v>0.18228</v>
      </c>
      <c r="AA266">
        <v>7.07</v>
      </c>
      <c r="AB266">
        <v>0</v>
      </c>
      <c r="AC266">
        <v>0</v>
      </c>
      <c r="AD266">
        <v>0</v>
      </c>
      <c r="AE266">
        <v>7.07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N266">
        <v>0</v>
      </c>
      <c r="AO266">
        <v>0</v>
      </c>
      <c r="AP266">
        <v>0</v>
      </c>
      <c r="AQ266">
        <v>0</v>
      </c>
      <c r="AR266">
        <v>0</v>
      </c>
      <c r="AS266" t="s">
        <v>3</v>
      </c>
      <c r="AT266">
        <v>0.18228</v>
      </c>
      <c r="AU266" t="s">
        <v>3</v>
      </c>
      <c r="AV266">
        <v>0</v>
      </c>
      <c r="AW266">
        <v>1</v>
      </c>
      <c r="AX266">
        <v>-1</v>
      </c>
      <c r="AY266">
        <v>0</v>
      </c>
      <c r="AZ266">
        <v>0</v>
      </c>
      <c r="BA266" t="s">
        <v>3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ROUND(Y266*Source!I118,9)</f>
        <v>8.5671600000000001E-2</v>
      </c>
      <c r="CY266">
        <f t="shared" si="191"/>
        <v>7.07</v>
      </c>
      <c r="CZ266">
        <f t="shared" si="192"/>
        <v>7.07</v>
      </c>
      <c r="DA266">
        <f t="shared" si="193"/>
        <v>1</v>
      </c>
      <c r="DB266">
        <f t="shared" si="194"/>
        <v>1.29</v>
      </c>
      <c r="DC266">
        <f t="shared" si="195"/>
        <v>0</v>
      </c>
      <c r="DD266" t="s">
        <v>3</v>
      </c>
      <c r="DE266" t="s">
        <v>3</v>
      </c>
      <c r="DF266">
        <f t="shared" si="189"/>
        <v>0.61</v>
      </c>
      <c r="DG266">
        <f t="shared" si="176"/>
        <v>0</v>
      </c>
      <c r="DH266">
        <f t="shared" si="177"/>
        <v>0</v>
      </c>
      <c r="DI266">
        <f t="shared" si="188"/>
        <v>0</v>
      </c>
      <c r="DJ266">
        <f t="shared" si="196"/>
        <v>0.61</v>
      </c>
      <c r="DK266">
        <v>0</v>
      </c>
    </row>
    <row r="267" spans="1:115" x14ac:dyDescent="0.2">
      <c r="A267">
        <f>ROW(Source!A118)</f>
        <v>118</v>
      </c>
      <c r="B267">
        <v>65425122</v>
      </c>
      <c r="C267">
        <v>65427322</v>
      </c>
      <c r="D267">
        <v>30571294</v>
      </c>
      <c r="E267">
        <v>1</v>
      </c>
      <c r="F267">
        <v>1</v>
      </c>
      <c r="G267">
        <v>30515945</v>
      </c>
      <c r="H267">
        <v>3</v>
      </c>
      <c r="I267" t="s">
        <v>531</v>
      </c>
      <c r="J267" t="s">
        <v>532</v>
      </c>
      <c r="K267" t="s">
        <v>533</v>
      </c>
      <c r="L267">
        <v>1348</v>
      </c>
      <c r="N267">
        <v>1009</v>
      </c>
      <c r="O267" t="s">
        <v>32</v>
      </c>
      <c r="P267" t="s">
        <v>32</v>
      </c>
      <c r="Q267">
        <v>1000</v>
      </c>
      <c r="W267">
        <v>0</v>
      </c>
      <c r="X267">
        <v>1693650758</v>
      </c>
      <c r="Y267">
        <f t="shared" si="190"/>
        <v>2.5000000000000001E-3</v>
      </c>
      <c r="AA267">
        <v>20166.439999999999</v>
      </c>
      <c r="AB267">
        <v>0</v>
      </c>
      <c r="AC267">
        <v>0</v>
      </c>
      <c r="AD267">
        <v>0</v>
      </c>
      <c r="AE267">
        <v>20166.439999999999</v>
      </c>
      <c r="AF267">
        <v>0</v>
      </c>
      <c r="AG267">
        <v>0</v>
      </c>
      <c r="AH267">
        <v>0</v>
      </c>
      <c r="AI267">
        <v>1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3</v>
      </c>
      <c r="AT267">
        <v>2.5000000000000001E-3</v>
      </c>
      <c r="AU267" t="s">
        <v>3</v>
      </c>
      <c r="AV267">
        <v>0</v>
      </c>
      <c r="AW267">
        <v>2</v>
      </c>
      <c r="AX267">
        <v>65427335</v>
      </c>
      <c r="AY267">
        <v>1</v>
      </c>
      <c r="AZ267">
        <v>0</v>
      </c>
      <c r="BA267">
        <v>269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ROUND(Y267*Source!I118,9)</f>
        <v>1.175E-3</v>
      </c>
      <c r="CY267">
        <f t="shared" si="191"/>
        <v>20166.439999999999</v>
      </c>
      <c r="CZ267">
        <f t="shared" si="192"/>
        <v>20166.439999999999</v>
      </c>
      <c r="DA267">
        <f t="shared" si="193"/>
        <v>1</v>
      </c>
      <c r="DB267">
        <f t="shared" si="194"/>
        <v>50.42</v>
      </c>
      <c r="DC267">
        <f t="shared" si="195"/>
        <v>0</v>
      </c>
      <c r="DD267" t="s">
        <v>3</v>
      </c>
      <c r="DE267" t="s">
        <v>3</v>
      </c>
      <c r="DF267">
        <f t="shared" si="189"/>
        <v>23.7</v>
      </c>
      <c r="DG267">
        <f t="shared" si="176"/>
        <v>0</v>
      </c>
      <c r="DH267">
        <f t="shared" si="177"/>
        <v>0</v>
      </c>
      <c r="DI267">
        <f t="shared" si="188"/>
        <v>0</v>
      </c>
      <c r="DJ267">
        <f t="shared" si="196"/>
        <v>23.7</v>
      </c>
      <c r="DK267">
        <v>0</v>
      </c>
    </row>
    <row r="268" spans="1:115" x14ac:dyDescent="0.2">
      <c r="A268">
        <f>ROW(Source!A118)</f>
        <v>118</v>
      </c>
      <c r="B268">
        <v>65425122</v>
      </c>
      <c r="C268">
        <v>65427322</v>
      </c>
      <c r="D268">
        <v>30574127</v>
      </c>
      <c r="E268">
        <v>1</v>
      </c>
      <c r="F268">
        <v>1</v>
      </c>
      <c r="G268">
        <v>30515945</v>
      </c>
      <c r="H268">
        <v>3</v>
      </c>
      <c r="I268" t="s">
        <v>245</v>
      </c>
      <c r="J268" t="s">
        <v>247</v>
      </c>
      <c r="K268" t="s">
        <v>246</v>
      </c>
      <c r="L268">
        <v>1327</v>
      </c>
      <c r="N268">
        <v>1005</v>
      </c>
      <c r="O268" t="s">
        <v>210</v>
      </c>
      <c r="P268" t="s">
        <v>210</v>
      </c>
      <c r="Q268">
        <v>1</v>
      </c>
      <c r="W268">
        <v>0</v>
      </c>
      <c r="X268">
        <v>-1388015114</v>
      </c>
      <c r="Y268">
        <f t="shared" si="190"/>
        <v>108</v>
      </c>
      <c r="AA268">
        <v>28.46</v>
      </c>
      <c r="AB268">
        <v>0</v>
      </c>
      <c r="AC268">
        <v>0</v>
      </c>
      <c r="AD268">
        <v>0</v>
      </c>
      <c r="AE268">
        <v>28.46</v>
      </c>
      <c r="AF268">
        <v>0</v>
      </c>
      <c r="AG268">
        <v>0</v>
      </c>
      <c r="AH268">
        <v>0</v>
      </c>
      <c r="AI268">
        <v>1</v>
      </c>
      <c r="AJ268">
        <v>1</v>
      </c>
      <c r="AK268">
        <v>1</v>
      </c>
      <c r="AL268">
        <v>1</v>
      </c>
      <c r="AN268">
        <v>0</v>
      </c>
      <c r="AO268">
        <v>0</v>
      </c>
      <c r="AP268">
        <v>1</v>
      </c>
      <c r="AQ268">
        <v>0</v>
      </c>
      <c r="AR268">
        <v>0</v>
      </c>
      <c r="AS268" t="s">
        <v>3</v>
      </c>
      <c r="AT268">
        <v>108</v>
      </c>
      <c r="AU268" t="s">
        <v>3</v>
      </c>
      <c r="AV268">
        <v>0</v>
      </c>
      <c r="AW268">
        <v>1</v>
      </c>
      <c r="AX268">
        <v>-1</v>
      </c>
      <c r="AY268">
        <v>0</v>
      </c>
      <c r="AZ268">
        <v>0</v>
      </c>
      <c r="BA268" t="s">
        <v>3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ROUND(Y268*Source!I118,9)</f>
        <v>50.76</v>
      </c>
      <c r="CY268">
        <f t="shared" si="191"/>
        <v>28.46</v>
      </c>
      <c r="CZ268">
        <f t="shared" si="192"/>
        <v>28.46</v>
      </c>
      <c r="DA268">
        <f t="shared" si="193"/>
        <v>1</v>
      </c>
      <c r="DB268">
        <f t="shared" si="194"/>
        <v>3073.68</v>
      </c>
      <c r="DC268">
        <f t="shared" si="195"/>
        <v>0</v>
      </c>
      <c r="DD268" t="s">
        <v>3</v>
      </c>
      <c r="DE268" t="s">
        <v>3</v>
      </c>
      <c r="DF268">
        <f t="shared" si="189"/>
        <v>1444.63</v>
      </c>
      <c r="DG268">
        <f t="shared" ref="DG268:DG290" si="197">ROUND(AF268*CX268,2)</f>
        <v>0</v>
      </c>
      <c r="DH268">
        <f t="shared" ref="DH268:DH290" si="198">ROUND(AG268*CX268,2)</f>
        <v>0</v>
      </c>
      <c r="DI268">
        <f t="shared" si="188"/>
        <v>0</v>
      </c>
      <c r="DJ268">
        <f t="shared" si="196"/>
        <v>1444.63</v>
      </c>
      <c r="DK268">
        <v>0</v>
      </c>
    </row>
    <row r="269" spans="1:115" x14ac:dyDescent="0.2">
      <c r="A269">
        <f>ROW(Source!A118)</f>
        <v>118</v>
      </c>
      <c r="B269">
        <v>65425122</v>
      </c>
      <c r="C269">
        <v>65427322</v>
      </c>
      <c r="D269">
        <v>30571721</v>
      </c>
      <c r="E269">
        <v>1</v>
      </c>
      <c r="F269">
        <v>1</v>
      </c>
      <c r="G269">
        <v>30515945</v>
      </c>
      <c r="H269">
        <v>3</v>
      </c>
      <c r="I269" t="s">
        <v>534</v>
      </c>
      <c r="J269" t="s">
        <v>535</v>
      </c>
      <c r="K269" t="s">
        <v>536</v>
      </c>
      <c r="L269">
        <v>1346</v>
      </c>
      <c r="N269">
        <v>1009</v>
      </c>
      <c r="O269" t="s">
        <v>269</v>
      </c>
      <c r="P269" t="s">
        <v>269</v>
      </c>
      <c r="Q269">
        <v>1</v>
      </c>
      <c r="W269">
        <v>0</v>
      </c>
      <c r="X269">
        <v>1241994263</v>
      </c>
      <c r="Y269">
        <f t="shared" si="190"/>
        <v>12</v>
      </c>
      <c r="AA269">
        <v>9.86</v>
      </c>
      <c r="AB269">
        <v>0</v>
      </c>
      <c r="AC269">
        <v>0</v>
      </c>
      <c r="AD269">
        <v>0</v>
      </c>
      <c r="AE269">
        <v>9.86</v>
      </c>
      <c r="AF269">
        <v>0</v>
      </c>
      <c r="AG269">
        <v>0</v>
      </c>
      <c r="AH269">
        <v>0</v>
      </c>
      <c r="AI269">
        <v>1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3</v>
      </c>
      <c r="AT269">
        <v>12</v>
      </c>
      <c r="AU269" t="s">
        <v>3</v>
      </c>
      <c r="AV269">
        <v>0</v>
      </c>
      <c r="AW269">
        <v>2</v>
      </c>
      <c r="AX269">
        <v>65427336</v>
      </c>
      <c r="AY269">
        <v>1</v>
      </c>
      <c r="AZ269">
        <v>0</v>
      </c>
      <c r="BA269">
        <v>270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ROUND(Y269*Source!I118,9)</f>
        <v>5.64</v>
      </c>
      <c r="CY269">
        <f t="shared" si="191"/>
        <v>9.86</v>
      </c>
      <c r="CZ269">
        <f t="shared" si="192"/>
        <v>9.86</v>
      </c>
      <c r="DA269">
        <f t="shared" si="193"/>
        <v>1</v>
      </c>
      <c r="DB269">
        <f t="shared" si="194"/>
        <v>118.32</v>
      </c>
      <c r="DC269">
        <f t="shared" si="195"/>
        <v>0</v>
      </c>
      <c r="DD269" t="s">
        <v>3</v>
      </c>
      <c r="DE269" t="s">
        <v>3</v>
      </c>
      <c r="DF269">
        <f t="shared" si="189"/>
        <v>55.61</v>
      </c>
      <c r="DG269">
        <f t="shared" si="197"/>
        <v>0</v>
      </c>
      <c r="DH269">
        <f t="shared" si="198"/>
        <v>0</v>
      </c>
      <c r="DI269">
        <f t="shared" si="188"/>
        <v>0</v>
      </c>
      <c r="DJ269">
        <f t="shared" si="196"/>
        <v>55.61</v>
      </c>
      <c r="DK269">
        <v>0</v>
      </c>
    </row>
    <row r="270" spans="1:115" x14ac:dyDescent="0.2">
      <c r="A270">
        <f>ROW(Source!A118)</f>
        <v>118</v>
      </c>
      <c r="B270">
        <v>65425122</v>
      </c>
      <c r="C270">
        <v>65427322</v>
      </c>
      <c r="D270">
        <v>30589692</v>
      </c>
      <c r="E270">
        <v>1</v>
      </c>
      <c r="F270">
        <v>1</v>
      </c>
      <c r="G270">
        <v>30515945</v>
      </c>
      <c r="H270">
        <v>3</v>
      </c>
      <c r="I270" t="s">
        <v>253</v>
      </c>
      <c r="J270" t="s">
        <v>255</v>
      </c>
      <c r="K270" t="s">
        <v>254</v>
      </c>
      <c r="L270">
        <v>1339</v>
      </c>
      <c r="N270">
        <v>1007</v>
      </c>
      <c r="O270" t="s">
        <v>106</v>
      </c>
      <c r="P270" t="s">
        <v>106</v>
      </c>
      <c r="Q270">
        <v>1</v>
      </c>
      <c r="W270">
        <v>0</v>
      </c>
      <c r="X270">
        <v>590295705</v>
      </c>
      <c r="Y270">
        <f t="shared" si="190"/>
        <v>2.6040000000000001</v>
      </c>
      <c r="AA270">
        <v>478.96</v>
      </c>
      <c r="AB270">
        <v>0</v>
      </c>
      <c r="AC270">
        <v>0</v>
      </c>
      <c r="AD270">
        <v>0</v>
      </c>
      <c r="AE270">
        <v>478.96</v>
      </c>
      <c r="AF270">
        <v>0</v>
      </c>
      <c r="AG270">
        <v>0</v>
      </c>
      <c r="AH270">
        <v>0</v>
      </c>
      <c r="AI270">
        <v>1</v>
      </c>
      <c r="AJ270">
        <v>1</v>
      </c>
      <c r="AK270">
        <v>1</v>
      </c>
      <c r="AL270">
        <v>1</v>
      </c>
      <c r="AN270">
        <v>0</v>
      </c>
      <c r="AO270">
        <v>0</v>
      </c>
      <c r="AP270">
        <v>0</v>
      </c>
      <c r="AQ270">
        <v>0</v>
      </c>
      <c r="AR270">
        <v>0</v>
      </c>
      <c r="AS270" t="s">
        <v>3</v>
      </c>
      <c r="AT270">
        <v>2.6040000000000001</v>
      </c>
      <c r="AU270" t="s">
        <v>3</v>
      </c>
      <c r="AV270">
        <v>0</v>
      </c>
      <c r="AW270">
        <v>1</v>
      </c>
      <c r="AX270">
        <v>-1</v>
      </c>
      <c r="AY270">
        <v>0</v>
      </c>
      <c r="AZ270">
        <v>0</v>
      </c>
      <c r="BA270" t="s">
        <v>3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ROUND(Y270*Source!I118,9)</f>
        <v>1.2238800000000001</v>
      </c>
      <c r="CY270">
        <f t="shared" si="191"/>
        <v>478.96</v>
      </c>
      <c r="CZ270">
        <f t="shared" si="192"/>
        <v>478.96</v>
      </c>
      <c r="DA270">
        <f t="shared" si="193"/>
        <v>1</v>
      </c>
      <c r="DB270">
        <f t="shared" si="194"/>
        <v>1247.21</v>
      </c>
      <c r="DC270">
        <f t="shared" si="195"/>
        <v>0</v>
      </c>
      <c r="DD270" t="s">
        <v>3</v>
      </c>
      <c r="DE270" t="s">
        <v>3</v>
      </c>
      <c r="DF270">
        <f t="shared" si="189"/>
        <v>586.19000000000005</v>
      </c>
      <c r="DG270">
        <f t="shared" si="197"/>
        <v>0</v>
      </c>
      <c r="DH270">
        <f t="shared" si="198"/>
        <v>0</v>
      </c>
      <c r="DI270">
        <f t="shared" si="188"/>
        <v>0</v>
      </c>
      <c r="DJ270">
        <f t="shared" si="196"/>
        <v>586.19000000000005</v>
      </c>
      <c r="DK270">
        <v>0</v>
      </c>
    </row>
    <row r="271" spans="1:115" x14ac:dyDescent="0.2">
      <c r="A271">
        <f>ROW(Source!A118)</f>
        <v>118</v>
      </c>
      <c r="B271">
        <v>65425122</v>
      </c>
      <c r="C271">
        <v>65427322</v>
      </c>
      <c r="D271">
        <v>30541208</v>
      </c>
      <c r="E271">
        <v>30515945</v>
      </c>
      <c r="F271">
        <v>1</v>
      </c>
      <c r="G271">
        <v>30515945</v>
      </c>
      <c r="H271">
        <v>3</v>
      </c>
      <c r="I271" t="s">
        <v>511</v>
      </c>
      <c r="J271" t="s">
        <v>3</v>
      </c>
      <c r="K271" t="s">
        <v>512</v>
      </c>
      <c r="L271">
        <v>1344</v>
      </c>
      <c r="N271">
        <v>1008</v>
      </c>
      <c r="O271" t="s">
        <v>450</v>
      </c>
      <c r="P271" t="s">
        <v>450</v>
      </c>
      <c r="Q271">
        <v>1</v>
      </c>
      <c r="W271">
        <v>0</v>
      </c>
      <c r="X271">
        <v>-94250534</v>
      </c>
      <c r="Y271">
        <f t="shared" si="190"/>
        <v>3</v>
      </c>
      <c r="AA271">
        <v>1</v>
      </c>
      <c r="AB271">
        <v>0</v>
      </c>
      <c r="AC271">
        <v>0</v>
      </c>
      <c r="AD271">
        <v>0</v>
      </c>
      <c r="AE271">
        <v>1</v>
      </c>
      <c r="AF271">
        <v>0</v>
      </c>
      <c r="AG271">
        <v>0</v>
      </c>
      <c r="AH271">
        <v>0</v>
      </c>
      <c r="AI271">
        <v>1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3</v>
      </c>
      <c r="AT271">
        <v>3</v>
      </c>
      <c r="AU271" t="s">
        <v>3</v>
      </c>
      <c r="AV271">
        <v>0</v>
      </c>
      <c r="AW271">
        <v>2</v>
      </c>
      <c r="AX271">
        <v>65427339</v>
      </c>
      <c r="AY271">
        <v>1</v>
      </c>
      <c r="AZ271">
        <v>0</v>
      </c>
      <c r="BA271">
        <v>273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ROUND(Y271*Source!I118,9)</f>
        <v>1.41</v>
      </c>
      <c r="CY271">
        <f t="shared" si="191"/>
        <v>1</v>
      </c>
      <c r="CZ271">
        <f t="shared" si="192"/>
        <v>1</v>
      </c>
      <c r="DA271">
        <f t="shared" si="193"/>
        <v>1</v>
      </c>
      <c r="DB271">
        <f t="shared" si="194"/>
        <v>3</v>
      </c>
      <c r="DC271">
        <f t="shared" si="195"/>
        <v>0</v>
      </c>
      <c r="DD271" t="s">
        <v>3</v>
      </c>
      <c r="DE271" t="s">
        <v>3</v>
      </c>
      <c r="DF271">
        <f t="shared" si="189"/>
        <v>1.41</v>
      </c>
      <c r="DG271">
        <f t="shared" si="197"/>
        <v>0</v>
      </c>
      <c r="DH271">
        <f t="shared" si="198"/>
        <v>0</v>
      </c>
      <c r="DI271">
        <f t="shared" si="188"/>
        <v>0</v>
      </c>
      <c r="DJ271">
        <f t="shared" si="196"/>
        <v>1.41</v>
      </c>
      <c r="DK271">
        <v>0</v>
      </c>
    </row>
    <row r="272" spans="1:115" x14ac:dyDescent="0.2">
      <c r="A272">
        <f>ROW(Source!A119)</f>
        <v>119</v>
      </c>
      <c r="B272">
        <v>65425120</v>
      </c>
      <c r="C272">
        <v>65427322</v>
      </c>
      <c r="D272">
        <v>30515951</v>
      </c>
      <c r="E272">
        <v>30515945</v>
      </c>
      <c r="F272">
        <v>1</v>
      </c>
      <c r="G272">
        <v>30515945</v>
      </c>
      <c r="H272">
        <v>1</v>
      </c>
      <c r="I272" t="s">
        <v>432</v>
      </c>
      <c r="J272" t="s">
        <v>3</v>
      </c>
      <c r="K272" t="s">
        <v>433</v>
      </c>
      <c r="L272">
        <v>1191</v>
      </c>
      <c r="N272">
        <v>1013</v>
      </c>
      <c r="O272" t="s">
        <v>434</v>
      </c>
      <c r="P272" t="s">
        <v>434</v>
      </c>
      <c r="Q272">
        <v>1</v>
      </c>
      <c r="W272">
        <v>0</v>
      </c>
      <c r="X272">
        <v>476480486</v>
      </c>
      <c r="Y272">
        <f>(AT272*1.15)</f>
        <v>152.94999999999999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1</v>
      </c>
      <c r="AQ272">
        <v>0</v>
      </c>
      <c r="AR272">
        <v>0</v>
      </c>
      <c r="AS272" t="s">
        <v>3</v>
      </c>
      <c r="AT272">
        <v>133</v>
      </c>
      <c r="AU272" t="s">
        <v>60</v>
      </c>
      <c r="AV272">
        <v>1</v>
      </c>
      <c r="AW272">
        <v>2</v>
      </c>
      <c r="AX272">
        <v>65427331</v>
      </c>
      <c r="AY272">
        <v>1</v>
      </c>
      <c r="AZ272">
        <v>0</v>
      </c>
      <c r="BA272">
        <v>274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ROUND(Y272*Source!I119,9)</f>
        <v>71.886499999999998</v>
      </c>
      <c r="CY272">
        <f>AD272</f>
        <v>0</v>
      </c>
      <c r="CZ272">
        <f>AH272</f>
        <v>0</v>
      </c>
      <c r="DA272">
        <f>AL272</f>
        <v>1</v>
      </c>
      <c r="DB272">
        <f>ROUND((ROUND(AT272*CZ272,2)*1.15),6)</f>
        <v>0</v>
      </c>
      <c r="DC272">
        <f>ROUND((ROUND(AT272*AG272,2)*1.15),6)</f>
        <v>0</v>
      </c>
      <c r="DD272" t="s">
        <v>3</v>
      </c>
      <c r="DE272" t="s">
        <v>3</v>
      </c>
      <c r="DF272">
        <f t="shared" si="189"/>
        <v>0</v>
      </c>
      <c r="DG272">
        <f t="shared" si="197"/>
        <v>0</v>
      </c>
      <c r="DH272">
        <f t="shared" si="198"/>
        <v>0</v>
      </c>
      <c r="DI272">
        <f t="shared" si="188"/>
        <v>0</v>
      </c>
      <c r="DJ272">
        <f>DI272</f>
        <v>0</v>
      </c>
      <c r="DK272">
        <v>0</v>
      </c>
    </row>
    <row r="273" spans="1:115" x14ac:dyDescent="0.2">
      <c r="A273">
        <f>ROW(Source!A119)</f>
        <v>119</v>
      </c>
      <c r="B273">
        <v>65425120</v>
      </c>
      <c r="C273">
        <v>65427322</v>
      </c>
      <c r="D273">
        <v>30516999</v>
      </c>
      <c r="E273">
        <v>30515945</v>
      </c>
      <c r="F273">
        <v>1</v>
      </c>
      <c r="G273">
        <v>30515945</v>
      </c>
      <c r="H273">
        <v>2</v>
      </c>
      <c r="I273" t="s">
        <v>448</v>
      </c>
      <c r="J273" t="s">
        <v>3</v>
      </c>
      <c r="K273" t="s">
        <v>449</v>
      </c>
      <c r="L273">
        <v>1344</v>
      </c>
      <c r="N273">
        <v>1008</v>
      </c>
      <c r="O273" t="s">
        <v>450</v>
      </c>
      <c r="P273" t="s">
        <v>450</v>
      </c>
      <c r="Q273">
        <v>1</v>
      </c>
      <c r="W273">
        <v>0</v>
      </c>
      <c r="X273">
        <v>-1180195794</v>
      </c>
      <c r="Y273">
        <f>(AT273*1.25)</f>
        <v>333.8125</v>
      </c>
      <c r="AA273">
        <v>0</v>
      </c>
      <c r="AB273">
        <v>1.03</v>
      </c>
      <c r="AC273">
        <v>0</v>
      </c>
      <c r="AD273">
        <v>0</v>
      </c>
      <c r="AE273">
        <v>0</v>
      </c>
      <c r="AF273">
        <v>1</v>
      </c>
      <c r="AG273">
        <v>0</v>
      </c>
      <c r="AH273">
        <v>0</v>
      </c>
      <c r="AI273">
        <v>1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1</v>
      </c>
      <c r="AQ273">
        <v>0</v>
      </c>
      <c r="AR273">
        <v>0</v>
      </c>
      <c r="AS273" t="s">
        <v>3</v>
      </c>
      <c r="AT273">
        <v>267.05</v>
      </c>
      <c r="AU273" t="s">
        <v>59</v>
      </c>
      <c r="AV273">
        <v>0</v>
      </c>
      <c r="AW273">
        <v>2</v>
      </c>
      <c r="AX273">
        <v>65427332</v>
      </c>
      <c r="AY273">
        <v>1</v>
      </c>
      <c r="AZ273">
        <v>0</v>
      </c>
      <c r="BA273">
        <v>275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ROUND(Y273*Source!I119,9)</f>
        <v>156.891875</v>
      </c>
      <c r="CY273">
        <f>AB273</f>
        <v>1.03</v>
      </c>
      <c r="CZ273">
        <f>AF273</f>
        <v>1</v>
      </c>
      <c r="DA273">
        <f>AJ273</f>
        <v>1</v>
      </c>
      <c r="DB273">
        <f>ROUND((ROUND(AT273*CZ273,2)*1.25),6)</f>
        <v>333.8125</v>
      </c>
      <c r="DC273">
        <f>ROUND((ROUND(AT273*AG273,2)*1.25),6)</f>
        <v>0</v>
      </c>
      <c r="DD273" t="s">
        <v>3</v>
      </c>
      <c r="DE273" t="s">
        <v>3</v>
      </c>
      <c r="DF273">
        <f t="shared" si="189"/>
        <v>0</v>
      </c>
      <c r="DG273">
        <f t="shared" si="197"/>
        <v>156.88999999999999</v>
      </c>
      <c r="DH273">
        <f t="shared" si="198"/>
        <v>0</v>
      </c>
      <c r="DI273">
        <f t="shared" si="188"/>
        <v>0</v>
      </c>
      <c r="DJ273">
        <f>DG273</f>
        <v>156.88999999999999</v>
      </c>
      <c r="DK273">
        <v>0</v>
      </c>
    </row>
    <row r="274" spans="1:115" x14ac:dyDescent="0.2">
      <c r="A274">
        <f>ROW(Source!A119)</f>
        <v>119</v>
      </c>
      <c r="B274">
        <v>65425120</v>
      </c>
      <c r="C274">
        <v>65427322</v>
      </c>
      <c r="D274">
        <v>30571979</v>
      </c>
      <c r="E274">
        <v>1</v>
      </c>
      <c r="F274">
        <v>1</v>
      </c>
      <c r="G274">
        <v>30515945</v>
      </c>
      <c r="H274">
        <v>3</v>
      </c>
      <c r="I274" t="s">
        <v>257</v>
      </c>
      <c r="J274" t="s">
        <v>259</v>
      </c>
      <c r="K274" t="s">
        <v>258</v>
      </c>
      <c r="L274">
        <v>1327</v>
      </c>
      <c r="N274">
        <v>1005</v>
      </c>
      <c r="O274" t="s">
        <v>210</v>
      </c>
      <c r="P274" t="s">
        <v>210</v>
      </c>
      <c r="Q274">
        <v>1</v>
      </c>
      <c r="W274">
        <v>0</v>
      </c>
      <c r="X274">
        <v>-734155594</v>
      </c>
      <c r="Y274">
        <f t="shared" ref="Y274:Y280" si="199">AT274</f>
        <v>-108</v>
      </c>
      <c r="AA274">
        <v>767.18</v>
      </c>
      <c r="AB274">
        <v>0</v>
      </c>
      <c r="AC274">
        <v>0</v>
      </c>
      <c r="AD274">
        <v>0</v>
      </c>
      <c r="AE274">
        <v>33.56</v>
      </c>
      <c r="AF274">
        <v>0</v>
      </c>
      <c r="AG274">
        <v>0</v>
      </c>
      <c r="AH274">
        <v>0</v>
      </c>
      <c r="AI274">
        <v>22.86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3</v>
      </c>
      <c r="AT274">
        <v>-108</v>
      </c>
      <c r="AU274" t="s">
        <v>3</v>
      </c>
      <c r="AV274">
        <v>0</v>
      </c>
      <c r="AW274">
        <v>2</v>
      </c>
      <c r="AX274">
        <v>65427334</v>
      </c>
      <c r="AY274">
        <v>1</v>
      </c>
      <c r="AZ274">
        <v>6144</v>
      </c>
      <c r="BA274">
        <v>277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ROUND(Y274*Source!I119,9)</f>
        <v>-50.76</v>
      </c>
      <c r="CY274">
        <f t="shared" ref="CY274:CY280" si="200">AA274</f>
        <v>767.18</v>
      </c>
      <c r="CZ274">
        <f t="shared" ref="CZ274:CZ280" si="201">AE274</f>
        <v>33.56</v>
      </c>
      <c r="DA274">
        <f t="shared" ref="DA274:DA280" si="202">AI274</f>
        <v>22.86</v>
      </c>
      <c r="DB274">
        <f t="shared" ref="DB274:DB280" si="203">ROUND(ROUND(AT274*CZ274,2),6)</f>
        <v>-3624.48</v>
      </c>
      <c r="DC274">
        <f t="shared" ref="DC274:DC280" si="204">ROUND(ROUND(AT274*AG274,2),6)</f>
        <v>0</v>
      </c>
      <c r="DD274" t="s">
        <v>3</v>
      </c>
      <c r="DE274" t="s">
        <v>3</v>
      </c>
      <c r="DF274">
        <f t="shared" ref="DF274:DF279" si="205">ROUND(ROUND(AE274*CX274,2)*AI274,2)</f>
        <v>-38942.239999999998</v>
      </c>
      <c r="DG274">
        <f t="shared" si="197"/>
        <v>0</v>
      </c>
      <c r="DH274">
        <f t="shared" si="198"/>
        <v>0</v>
      </c>
      <c r="DI274">
        <f t="shared" si="188"/>
        <v>0</v>
      </c>
      <c r="DJ274">
        <f t="shared" ref="DJ274:DJ280" si="206">DF274</f>
        <v>-38942.239999999998</v>
      </c>
      <c r="DK274">
        <v>0</v>
      </c>
    </row>
    <row r="275" spans="1:115" x14ac:dyDescent="0.2">
      <c r="A275">
        <f>ROW(Source!A119)</f>
        <v>119</v>
      </c>
      <c r="B275">
        <v>65425120</v>
      </c>
      <c r="C275">
        <v>65427322</v>
      </c>
      <c r="D275">
        <v>30571181</v>
      </c>
      <c r="E275">
        <v>1</v>
      </c>
      <c r="F275">
        <v>1</v>
      </c>
      <c r="G275">
        <v>30515945</v>
      </c>
      <c r="H275">
        <v>3</v>
      </c>
      <c r="I275" t="s">
        <v>249</v>
      </c>
      <c r="J275" t="s">
        <v>251</v>
      </c>
      <c r="K275" t="s">
        <v>250</v>
      </c>
      <c r="L275">
        <v>1339</v>
      </c>
      <c r="N275">
        <v>1007</v>
      </c>
      <c r="O275" t="s">
        <v>106</v>
      </c>
      <c r="P275" t="s">
        <v>106</v>
      </c>
      <c r="Q275">
        <v>1</v>
      </c>
      <c r="W275">
        <v>0</v>
      </c>
      <c r="X275">
        <v>-862991314</v>
      </c>
      <c r="Y275">
        <f t="shared" si="199"/>
        <v>0.18228</v>
      </c>
      <c r="AA275">
        <v>42.42</v>
      </c>
      <c r="AB275">
        <v>0</v>
      </c>
      <c r="AC275">
        <v>0</v>
      </c>
      <c r="AD275">
        <v>0</v>
      </c>
      <c r="AE275">
        <v>7.07</v>
      </c>
      <c r="AF275">
        <v>0</v>
      </c>
      <c r="AG275">
        <v>0</v>
      </c>
      <c r="AH275">
        <v>0</v>
      </c>
      <c r="AI275">
        <v>6</v>
      </c>
      <c r="AJ275">
        <v>1</v>
      </c>
      <c r="AK275">
        <v>1</v>
      </c>
      <c r="AL275">
        <v>1</v>
      </c>
      <c r="AN275">
        <v>0</v>
      </c>
      <c r="AO275">
        <v>0</v>
      </c>
      <c r="AP275">
        <v>0</v>
      </c>
      <c r="AQ275">
        <v>0</v>
      </c>
      <c r="AR275">
        <v>0</v>
      </c>
      <c r="AS275" t="s">
        <v>3</v>
      </c>
      <c r="AT275">
        <v>0.18228</v>
      </c>
      <c r="AU275" t="s">
        <v>3</v>
      </c>
      <c r="AV275">
        <v>0</v>
      </c>
      <c r="AW275">
        <v>1</v>
      </c>
      <c r="AX275">
        <v>-1</v>
      </c>
      <c r="AY275">
        <v>0</v>
      </c>
      <c r="AZ275">
        <v>0</v>
      </c>
      <c r="BA275" t="s">
        <v>3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ROUND(Y275*Source!I119,9)</f>
        <v>8.5671600000000001E-2</v>
      </c>
      <c r="CY275">
        <f t="shared" si="200"/>
        <v>42.42</v>
      </c>
      <c r="CZ275">
        <f t="shared" si="201"/>
        <v>7.07</v>
      </c>
      <c r="DA275">
        <f t="shared" si="202"/>
        <v>6</v>
      </c>
      <c r="DB275">
        <f t="shared" si="203"/>
        <v>1.29</v>
      </c>
      <c r="DC275">
        <f t="shared" si="204"/>
        <v>0</v>
      </c>
      <c r="DD275" t="s">
        <v>3</v>
      </c>
      <c r="DE275" t="s">
        <v>3</v>
      </c>
      <c r="DF275">
        <f t="shared" si="205"/>
        <v>3.66</v>
      </c>
      <c r="DG275">
        <f t="shared" si="197"/>
        <v>0</v>
      </c>
      <c r="DH275">
        <f t="shared" si="198"/>
        <v>0</v>
      </c>
      <c r="DI275">
        <f t="shared" si="188"/>
        <v>0</v>
      </c>
      <c r="DJ275">
        <f t="shared" si="206"/>
        <v>3.66</v>
      </c>
      <c r="DK275">
        <v>0</v>
      </c>
    </row>
    <row r="276" spans="1:115" x14ac:dyDescent="0.2">
      <c r="A276">
        <f>ROW(Source!A119)</f>
        <v>119</v>
      </c>
      <c r="B276">
        <v>65425120</v>
      </c>
      <c r="C276">
        <v>65427322</v>
      </c>
      <c r="D276">
        <v>30571294</v>
      </c>
      <c r="E276">
        <v>1</v>
      </c>
      <c r="F276">
        <v>1</v>
      </c>
      <c r="G276">
        <v>30515945</v>
      </c>
      <c r="H276">
        <v>3</v>
      </c>
      <c r="I276" t="s">
        <v>531</v>
      </c>
      <c r="J276" t="s">
        <v>532</v>
      </c>
      <c r="K276" t="s">
        <v>533</v>
      </c>
      <c r="L276">
        <v>1348</v>
      </c>
      <c r="N276">
        <v>1009</v>
      </c>
      <c r="O276" t="s">
        <v>32</v>
      </c>
      <c r="P276" t="s">
        <v>32</v>
      </c>
      <c r="Q276">
        <v>1000</v>
      </c>
      <c r="W276">
        <v>0</v>
      </c>
      <c r="X276">
        <v>1693650758</v>
      </c>
      <c r="Y276">
        <f t="shared" si="199"/>
        <v>2.5000000000000001E-3</v>
      </c>
      <c r="AA276">
        <v>222435.83</v>
      </c>
      <c r="AB276">
        <v>0</v>
      </c>
      <c r="AC276">
        <v>0</v>
      </c>
      <c r="AD276">
        <v>0</v>
      </c>
      <c r="AE276">
        <v>20166.439999999999</v>
      </c>
      <c r="AF276">
        <v>0</v>
      </c>
      <c r="AG276">
        <v>0</v>
      </c>
      <c r="AH276">
        <v>0</v>
      </c>
      <c r="AI276">
        <v>11.03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3</v>
      </c>
      <c r="AT276">
        <v>2.5000000000000001E-3</v>
      </c>
      <c r="AU276" t="s">
        <v>3</v>
      </c>
      <c r="AV276">
        <v>0</v>
      </c>
      <c r="AW276">
        <v>2</v>
      </c>
      <c r="AX276">
        <v>65427335</v>
      </c>
      <c r="AY276">
        <v>1</v>
      </c>
      <c r="AZ276">
        <v>0</v>
      </c>
      <c r="BA276">
        <v>278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ROUND(Y276*Source!I119,9)</f>
        <v>1.175E-3</v>
      </c>
      <c r="CY276">
        <f t="shared" si="200"/>
        <v>222435.83</v>
      </c>
      <c r="CZ276">
        <f t="shared" si="201"/>
        <v>20166.439999999999</v>
      </c>
      <c r="DA276">
        <f t="shared" si="202"/>
        <v>11.03</v>
      </c>
      <c r="DB276">
        <f t="shared" si="203"/>
        <v>50.42</v>
      </c>
      <c r="DC276">
        <f t="shared" si="204"/>
        <v>0</v>
      </c>
      <c r="DD276" t="s">
        <v>3</v>
      </c>
      <c r="DE276" t="s">
        <v>3</v>
      </c>
      <c r="DF276">
        <f t="shared" si="205"/>
        <v>261.41000000000003</v>
      </c>
      <c r="DG276">
        <f t="shared" si="197"/>
        <v>0</v>
      </c>
      <c r="DH276">
        <f t="shared" si="198"/>
        <v>0</v>
      </c>
      <c r="DI276">
        <f t="shared" si="188"/>
        <v>0</v>
      </c>
      <c r="DJ276">
        <f t="shared" si="206"/>
        <v>261.41000000000003</v>
      </c>
      <c r="DK276">
        <v>0</v>
      </c>
    </row>
    <row r="277" spans="1:115" x14ac:dyDescent="0.2">
      <c r="A277">
        <f>ROW(Source!A119)</f>
        <v>119</v>
      </c>
      <c r="B277">
        <v>65425120</v>
      </c>
      <c r="C277">
        <v>65427322</v>
      </c>
      <c r="D277">
        <v>30574127</v>
      </c>
      <c r="E277">
        <v>1</v>
      </c>
      <c r="F277">
        <v>1</v>
      </c>
      <c r="G277">
        <v>30515945</v>
      </c>
      <c r="H277">
        <v>3</v>
      </c>
      <c r="I277" t="s">
        <v>245</v>
      </c>
      <c r="J277" t="s">
        <v>247</v>
      </c>
      <c r="K277" t="s">
        <v>246</v>
      </c>
      <c r="L277">
        <v>1327</v>
      </c>
      <c r="N277">
        <v>1005</v>
      </c>
      <c r="O277" t="s">
        <v>210</v>
      </c>
      <c r="P277" t="s">
        <v>210</v>
      </c>
      <c r="Q277">
        <v>1</v>
      </c>
      <c r="W277">
        <v>0</v>
      </c>
      <c r="X277">
        <v>-1388015114</v>
      </c>
      <c r="Y277">
        <f t="shared" si="199"/>
        <v>108</v>
      </c>
      <c r="AA277">
        <v>815.66</v>
      </c>
      <c r="AB277">
        <v>0</v>
      </c>
      <c r="AC277">
        <v>0</v>
      </c>
      <c r="AD277">
        <v>0</v>
      </c>
      <c r="AE277">
        <v>28.46</v>
      </c>
      <c r="AF277">
        <v>0</v>
      </c>
      <c r="AG277">
        <v>0</v>
      </c>
      <c r="AH277">
        <v>0</v>
      </c>
      <c r="AI277">
        <v>28.66</v>
      </c>
      <c r="AJ277">
        <v>1</v>
      </c>
      <c r="AK277">
        <v>1</v>
      </c>
      <c r="AL277">
        <v>1</v>
      </c>
      <c r="AN277">
        <v>0</v>
      </c>
      <c r="AO277">
        <v>0</v>
      </c>
      <c r="AP277">
        <v>1</v>
      </c>
      <c r="AQ277">
        <v>0</v>
      </c>
      <c r="AR277">
        <v>0</v>
      </c>
      <c r="AS277" t="s">
        <v>3</v>
      </c>
      <c r="AT277">
        <v>108</v>
      </c>
      <c r="AU277" t="s">
        <v>3</v>
      </c>
      <c r="AV277">
        <v>0</v>
      </c>
      <c r="AW277">
        <v>1</v>
      </c>
      <c r="AX277">
        <v>-1</v>
      </c>
      <c r="AY277">
        <v>0</v>
      </c>
      <c r="AZ277">
        <v>0</v>
      </c>
      <c r="BA277" t="s">
        <v>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ROUND(Y277*Source!I119,9)</f>
        <v>50.76</v>
      </c>
      <c r="CY277">
        <f t="shared" si="200"/>
        <v>815.66</v>
      </c>
      <c r="CZ277">
        <f t="shared" si="201"/>
        <v>28.46</v>
      </c>
      <c r="DA277">
        <f t="shared" si="202"/>
        <v>28.66</v>
      </c>
      <c r="DB277">
        <f t="shared" si="203"/>
        <v>3073.68</v>
      </c>
      <c r="DC277">
        <f t="shared" si="204"/>
        <v>0</v>
      </c>
      <c r="DD277" t="s">
        <v>3</v>
      </c>
      <c r="DE277" t="s">
        <v>3</v>
      </c>
      <c r="DF277">
        <f t="shared" si="205"/>
        <v>41403.1</v>
      </c>
      <c r="DG277">
        <f t="shared" si="197"/>
        <v>0</v>
      </c>
      <c r="DH277">
        <f t="shared" si="198"/>
        <v>0</v>
      </c>
      <c r="DI277">
        <f t="shared" si="188"/>
        <v>0</v>
      </c>
      <c r="DJ277">
        <f t="shared" si="206"/>
        <v>41403.1</v>
      </c>
      <c r="DK277">
        <v>0</v>
      </c>
    </row>
    <row r="278" spans="1:115" x14ac:dyDescent="0.2">
      <c r="A278">
        <f>ROW(Source!A119)</f>
        <v>119</v>
      </c>
      <c r="B278">
        <v>65425120</v>
      </c>
      <c r="C278">
        <v>65427322</v>
      </c>
      <c r="D278">
        <v>30571721</v>
      </c>
      <c r="E278">
        <v>1</v>
      </c>
      <c r="F278">
        <v>1</v>
      </c>
      <c r="G278">
        <v>30515945</v>
      </c>
      <c r="H278">
        <v>3</v>
      </c>
      <c r="I278" t="s">
        <v>534</v>
      </c>
      <c r="J278" t="s">
        <v>535</v>
      </c>
      <c r="K278" t="s">
        <v>536</v>
      </c>
      <c r="L278">
        <v>1346</v>
      </c>
      <c r="N278">
        <v>1009</v>
      </c>
      <c r="O278" t="s">
        <v>269</v>
      </c>
      <c r="P278" t="s">
        <v>269</v>
      </c>
      <c r="Q278">
        <v>1</v>
      </c>
      <c r="W278">
        <v>0</v>
      </c>
      <c r="X278">
        <v>1241994263</v>
      </c>
      <c r="Y278">
        <f t="shared" si="199"/>
        <v>12</v>
      </c>
      <c r="AA278">
        <v>98.4</v>
      </c>
      <c r="AB278">
        <v>0</v>
      </c>
      <c r="AC278">
        <v>0</v>
      </c>
      <c r="AD278">
        <v>0</v>
      </c>
      <c r="AE278">
        <v>9.86</v>
      </c>
      <c r="AF278">
        <v>0</v>
      </c>
      <c r="AG278">
        <v>0</v>
      </c>
      <c r="AH278">
        <v>0</v>
      </c>
      <c r="AI278">
        <v>9.98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3</v>
      </c>
      <c r="AT278">
        <v>12</v>
      </c>
      <c r="AU278" t="s">
        <v>3</v>
      </c>
      <c r="AV278">
        <v>0</v>
      </c>
      <c r="AW278">
        <v>2</v>
      </c>
      <c r="AX278">
        <v>65427336</v>
      </c>
      <c r="AY278">
        <v>1</v>
      </c>
      <c r="AZ278">
        <v>0</v>
      </c>
      <c r="BA278">
        <v>279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ROUND(Y278*Source!I119,9)</f>
        <v>5.64</v>
      </c>
      <c r="CY278">
        <f t="shared" si="200"/>
        <v>98.4</v>
      </c>
      <c r="CZ278">
        <f t="shared" si="201"/>
        <v>9.86</v>
      </c>
      <c r="DA278">
        <f t="shared" si="202"/>
        <v>9.98</v>
      </c>
      <c r="DB278">
        <f t="shared" si="203"/>
        <v>118.32</v>
      </c>
      <c r="DC278">
        <f t="shared" si="204"/>
        <v>0</v>
      </c>
      <c r="DD278" t="s">
        <v>3</v>
      </c>
      <c r="DE278" t="s">
        <v>3</v>
      </c>
      <c r="DF278">
        <f t="shared" si="205"/>
        <v>554.99</v>
      </c>
      <c r="DG278">
        <f t="shared" si="197"/>
        <v>0</v>
      </c>
      <c r="DH278">
        <f t="shared" si="198"/>
        <v>0</v>
      </c>
      <c r="DI278">
        <f t="shared" si="188"/>
        <v>0</v>
      </c>
      <c r="DJ278">
        <f t="shared" si="206"/>
        <v>554.99</v>
      </c>
      <c r="DK278">
        <v>0</v>
      </c>
    </row>
    <row r="279" spans="1:115" x14ac:dyDescent="0.2">
      <c r="A279">
        <f>ROW(Source!A119)</f>
        <v>119</v>
      </c>
      <c r="B279">
        <v>65425120</v>
      </c>
      <c r="C279">
        <v>65427322</v>
      </c>
      <c r="D279">
        <v>30589692</v>
      </c>
      <c r="E279">
        <v>1</v>
      </c>
      <c r="F279">
        <v>1</v>
      </c>
      <c r="G279">
        <v>30515945</v>
      </c>
      <c r="H279">
        <v>3</v>
      </c>
      <c r="I279" t="s">
        <v>253</v>
      </c>
      <c r="J279" t="s">
        <v>255</v>
      </c>
      <c r="K279" t="s">
        <v>254</v>
      </c>
      <c r="L279">
        <v>1339</v>
      </c>
      <c r="N279">
        <v>1007</v>
      </c>
      <c r="O279" t="s">
        <v>106</v>
      </c>
      <c r="P279" t="s">
        <v>106</v>
      </c>
      <c r="Q279">
        <v>1</v>
      </c>
      <c r="W279">
        <v>0</v>
      </c>
      <c r="X279">
        <v>590295705</v>
      </c>
      <c r="Y279">
        <f t="shared" si="199"/>
        <v>2.6040000000000001</v>
      </c>
      <c r="AA279">
        <v>4214.8500000000004</v>
      </c>
      <c r="AB279">
        <v>0</v>
      </c>
      <c r="AC279">
        <v>0</v>
      </c>
      <c r="AD279">
        <v>0</v>
      </c>
      <c r="AE279">
        <v>478.96</v>
      </c>
      <c r="AF279">
        <v>0</v>
      </c>
      <c r="AG279">
        <v>0</v>
      </c>
      <c r="AH279">
        <v>0</v>
      </c>
      <c r="AI279">
        <v>8.8000000000000007</v>
      </c>
      <c r="AJ279">
        <v>1</v>
      </c>
      <c r="AK279">
        <v>1</v>
      </c>
      <c r="AL279">
        <v>1</v>
      </c>
      <c r="AN279">
        <v>0</v>
      </c>
      <c r="AO279">
        <v>0</v>
      </c>
      <c r="AP279">
        <v>0</v>
      </c>
      <c r="AQ279">
        <v>0</v>
      </c>
      <c r="AR279">
        <v>0</v>
      </c>
      <c r="AS279" t="s">
        <v>3</v>
      </c>
      <c r="AT279">
        <v>2.6040000000000001</v>
      </c>
      <c r="AU279" t="s">
        <v>3</v>
      </c>
      <c r="AV279">
        <v>0</v>
      </c>
      <c r="AW279">
        <v>1</v>
      </c>
      <c r="AX279">
        <v>-1</v>
      </c>
      <c r="AY279">
        <v>0</v>
      </c>
      <c r="AZ279">
        <v>0</v>
      </c>
      <c r="BA279" t="s">
        <v>3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ROUND(Y279*Source!I119,9)</f>
        <v>1.2238800000000001</v>
      </c>
      <c r="CY279">
        <f t="shared" si="200"/>
        <v>4214.8500000000004</v>
      </c>
      <c r="CZ279">
        <f t="shared" si="201"/>
        <v>478.96</v>
      </c>
      <c r="DA279">
        <f t="shared" si="202"/>
        <v>8.8000000000000007</v>
      </c>
      <c r="DB279">
        <f t="shared" si="203"/>
        <v>1247.21</v>
      </c>
      <c r="DC279">
        <f t="shared" si="204"/>
        <v>0</v>
      </c>
      <c r="DD279" t="s">
        <v>3</v>
      </c>
      <c r="DE279" t="s">
        <v>3</v>
      </c>
      <c r="DF279">
        <f t="shared" si="205"/>
        <v>5158.47</v>
      </c>
      <c r="DG279">
        <f t="shared" si="197"/>
        <v>0</v>
      </c>
      <c r="DH279">
        <f t="shared" si="198"/>
        <v>0</v>
      </c>
      <c r="DI279">
        <f t="shared" si="188"/>
        <v>0</v>
      </c>
      <c r="DJ279">
        <f t="shared" si="206"/>
        <v>5158.47</v>
      </c>
      <c r="DK279">
        <v>0</v>
      </c>
    </row>
    <row r="280" spans="1:115" x14ac:dyDescent="0.2">
      <c r="A280">
        <f>ROW(Source!A119)</f>
        <v>119</v>
      </c>
      <c r="B280">
        <v>65425120</v>
      </c>
      <c r="C280">
        <v>65427322</v>
      </c>
      <c r="D280">
        <v>30541208</v>
      </c>
      <c r="E280">
        <v>30515945</v>
      </c>
      <c r="F280">
        <v>1</v>
      </c>
      <c r="G280">
        <v>30515945</v>
      </c>
      <c r="H280">
        <v>3</v>
      </c>
      <c r="I280" t="s">
        <v>511</v>
      </c>
      <c r="J280" t="s">
        <v>3</v>
      </c>
      <c r="K280" t="s">
        <v>512</v>
      </c>
      <c r="L280">
        <v>1344</v>
      </c>
      <c r="N280">
        <v>1008</v>
      </c>
      <c r="O280" t="s">
        <v>450</v>
      </c>
      <c r="P280" t="s">
        <v>450</v>
      </c>
      <c r="Q280">
        <v>1</v>
      </c>
      <c r="W280">
        <v>0</v>
      </c>
      <c r="X280">
        <v>-94250534</v>
      </c>
      <c r="Y280">
        <f t="shared" si="199"/>
        <v>3</v>
      </c>
      <c r="AA280">
        <v>1</v>
      </c>
      <c r="AB280">
        <v>0</v>
      </c>
      <c r="AC280">
        <v>0</v>
      </c>
      <c r="AD280">
        <v>0</v>
      </c>
      <c r="AE280">
        <v>1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0</v>
      </c>
      <c r="AQ280">
        <v>0</v>
      </c>
      <c r="AR280">
        <v>0</v>
      </c>
      <c r="AS280" t="s">
        <v>3</v>
      </c>
      <c r="AT280">
        <v>3</v>
      </c>
      <c r="AU280" t="s">
        <v>3</v>
      </c>
      <c r="AV280">
        <v>0</v>
      </c>
      <c r="AW280">
        <v>2</v>
      </c>
      <c r="AX280">
        <v>65427339</v>
      </c>
      <c r="AY280">
        <v>1</v>
      </c>
      <c r="AZ280">
        <v>0</v>
      </c>
      <c r="BA280">
        <v>282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ROUND(Y280*Source!I119,9)</f>
        <v>1.41</v>
      </c>
      <c r="CY280">
        <f t="shared" si="200"/>
        <v>1</v>
      </c>
      <c r="CZ280">
        <f t="shared" si="201"/>
        <v>1</v>
      </c>
      <c r="DA280">
        <f t="shared" si="202"/>
        <v>1</v>
      </c>
      <c r="DB280">
        <f t="shared" si="203"/>
        <v>3</v>
      </c>
      <c r="DC280">
        <f t="shared" si="204"/>
        <v>0</v>
      </c>
      <c r="DD280" t="s">
        <v>3</v>
      </c>
      <c r="DE280" t="s">
        <v>3</v>
      </c>
      <c r="DF280">
        <f t="shared" ref="DF280:DF292" si="207">ROUND(AE280*CX280,2)</f>
        <v>1.41</v>
      </c>
      <c r="DG280">
        <f t="shared" si="197"/>
        <v>0</v>
      </c>
      <c r="DH280">
        <f t="shared" si="198"/>
        <v>0</v>
      </c>
      <c r="DI280">
        <f t="shared" si="188"/>
        <v>0</v>
      </c>
      <c r="DJ280">
        <f t="shared" si="206"/>
        <v>1.41</v>
      </c>
      <c r="DK280">
        <v>0</v>
      </c>
    </row>
    <row r="281" spans="1:115" x14ac:dyDescent="0.2">
      <c r="A281">
        <f>ROW(Source!A128)</f>
        <v>128</v>
      </c>
      <c r="B281">
        <v>65425122</v>
      </c>
      <c r="C281">
        <v>65428969</v>
      </c>
      <c r="D281">
        <v>30515951</v>
      </c>
      <c r="E281">
        <v>30515945</v>
      </c>
      <c r="F281">
        <v>1</v>
      </c>
      <c r="G281">
        <v>30515945</v>
      </c>
      <c r="H281">
        <v>1</v>
      </c>
      <c r="I281" t="s">
        <v>432</v>
      </c>
      <c r="J281" t="s">
        <v>3</v>
      </c>
      <c r="K281" t="s">
        <v>433</v>
      </c>
      <c r="L281">
        <v>1191</v>
      </c>
      <c r="N281">
        <v>1013</v>
      </c>
      <c r="O281" t="s">
        <v>434</v>
      </c>
      <c r="P281" t="s">
        <v>434</v>
      </c>
      <c r="Q281">
        <v>1</v>
      </c>
      <c r="W281">
        <v>0</v>
      </c>
      <c r="X281">
        <v>476480486</v>
      </c>
      <c r="Y281">
        <f>(AT281*1.15)</f>
        <v>15.179999999999998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</v>
      </c>
      <c r="AT281">
        <v>13.2</v>
      </c>
      <c r="AU281" t="s">
        <v>60</v>
      </c>
      <c r="AV281">
        <v>1</v>
      </c>
      <c r="AW281">
        <v>2</v>
      </c>
      <c r="AX281">
        <v>65428970</v>
      </c>
      <c r="AY281">
        <v>1</v>
      </c>
      <c r="AZ281">
        <v>0</v>
      </c>
      <c r="BA281">
        <v>283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ROUND(Y281*Source!I128,9)</f>
        <v>10.625999999999999</v>
      </c>
      <c r="CY281">
        <f>AD281</f>
        <v>0</v>
      </c>
      <c r="CZ281">
        <f>AH281</f>
        <v>0</v>
      </c>
      <c r="DA281">
        <f>AL281</f>
        <v>1</v>
      </c>
      <c r="DB281">
        <f>ROUND((ROUND(AT281*CZ281,2)*1.15),6)</f>
        <v>0</v>
      </c>
      <c r="DC281">
        <f>ROUND((ROUND(AT281*AG281,2)*1.15),6)</f>
        <v>0</v>
      </c>
      <c r="DD281" t="s">
        <v>3</v>
      </c>
      <c r="DE281" t="s">
        <v>3</v>
      </c>
      <c r="DF281">
        <f t="shared" si="207"/>
        <v>0</v>
      </c>
      <c r="DG281">
        <f t="shared" si="197"/>
        <v>0</v>
      </c>
      <c r="DH281">
        <f t="shared" si="198"/>
        <v>0</v>
      </c>
      <c r="DI281">
        <f t="shared" si="188"/>
        <v>0</v>
      </c>
      <c r="DJ281">
        <f>DI281</f>
        <v>0</v>
      </c>
      <c r="DK281">
        <v>0</v>
      </c>
    </row>
    <row r="282" spans="1:115" x14ac:dyDescent="0.2">
      <c r="A282">
        <f>ROW(Source!A128)</f>
        <v>128</v>
      </c>
      <c r="B282">
        <v>65425122</v>
      </c>
      <c r="C282">
        <v>65428969</v>
      </c>
      <c r="D282">
        <v>30596074</v>
      </c>
      <c r="E282">
        <v>1</v>
      </c>
      <c r="F282">
        <v>1</v>
      </c>
      <c r="G282">
        <v>30515945</v>
      </c>
      <c r="H282">
        <v>2</v>
      </c>
      <c r="I282" t="s">
        <v>472</v>
      </c>
      <c r="J282" t="s">
        <v>473</v>
      </c>
      <c r="K282" t="s">
        <v>474</v>
      </c>
      <c r="L282">
        <v>1368</v>
      </c>
      <c r="N282">
        <v>1011</v>
      </c>
      <c r="O282" t="s">
        <v>438</v>
      </c>
      <c r="P282" t="s">
        <v>438</v>
      </c>
      <c r="Q282">
        <v>1</v>
      </c>
      <c r="W282">
        <v>0</v>
      </c>
      <c r="X282">
        <v>-2098595084</v>
      </c>
      <c r="Y282">
        <f>(AT282*1.25)</f>
        <v>0.13750000000000001</v>
      </c>
      <c r="AA282">
        <v>0</v>
      </c>
      <c r="AB282">
        <v>76.81</v>
      </c>
      <c r="AC282">
        <v>14.36</v>
      </c>
      <c r="AD282">
        <v>0</v>
      </c>
      <c r="AE282">
        <v>0</v>
      </c>
      <c r="AF282">
        <v>76.81</v>
      </c>
      <c r="AG282">
        <v>14.36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</v>
      </c>
      <c r="AT282">
        <v>0.11</v>
      </c>
      <c r="AU282" t="s">
        <v>59</v>
      </c>
      <c r="AV282">
        <v>0</v>
      </c>
      <c r="AW282">
        <v>2</v>
      </c>
      <c r="AX282">
        <v>65428971</v>
      </c>
      <c r="AY282">
        <v>1</v>
      </c>
      <c r="AZ282">
        <v>0</v>
      </c>
      <c r="BA282">
        <v>284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ROUND(Y282*Source!I128,9)</f>
        <v>9.6250000000000002E-2</v>
      </c>
      <c r="CY282">
        <f>AB282</f>
        <v>76.81</v>
      </c>
      <c r="CZ282">
        <f>AF282</f>
        <v>76.81</v>
      </c>
      <c r="DA282">
        <f>AJ282</f>
        <v>1</v>
      </c>
      <c r="DB282">
        <f>ROUND((ROUND(AT282*CZ282,2)*1.25),6)</f>
        <v>10.5625</v>
      </c>
      <c r="DC282">
        <f>ROUND((ROUND(AT282*AG282,2)*1.25),6)</f>
        <v>1.9750000000000001</v>
      </c>
      <c r="DD282" t="s">
        <v>3</v>
      </c>
      <c r="DE282" t="s">
        <v>3</v>
      </c>
      <c r="DF282">
        <f t="shared" si="207"/>
        <v>0</v>
      </c>
      <c r="DG282">
        <f t="shared" si="197"/>
        <v>7.39</v>
      </c>
      <c r="DH282">
        <f t="shared" si="198"/>
        <v>1.38</v>
      </c>
      <c r="DI282">
        <f t="shared" si="188"/>
        <v>0</v>
      </c>
      <c r="DJ282">
        <f>DG282</f>
        <v>7.39</v>
      </c>
      <c r="DK282">
        <v>0</v>
      </c>
    </row>
    <row r="283" spans="1:115" x14ac:dyDescent="0.2">
      <c r="A283">
        <f>ROW(Source!A128)</f>
        <v>128</v>
      </c>
      <c r="B283">
        <v>65425122</v>
      </c>
      <c r="C283">
        <v>65428969</v>
      </c>
      <c r="D283">
        <v>30595428</v>
      </c>
      <c r="E283">
        <v>1</v>
      </c>
      <c r="F283">
        <v>1</v>
      </c>
      <c r="G283">
        <v>30515945</v>
      </c>
      <c r="H283">
        <v>2</v>
      </c>
      <c r="I283" t="s">
        <v>537</v>
      </c>
      <c r="J283" t="s">
        <v>538</v>
      </c>
      <c r="K283" t="s">
        <v>539</v>
      </c>
      <c r="L283">
        <v>1368</v>
      </c>
      <c r="N283">
        <v>1011</v>
      </c>
      <c r="O283" t="s">
        <v>438</v>
      </c>
      <c r="P283" t="s">
        <v>438</v>
      </c>
      <c r="Q283">
        <v>1</v>
      </c>
      <c r="W283">
        <v>0</v>
      </c>
      <c r="X283">
        <v>-2105789691</v>
      </c>
      <c r="Y283">
        <f>(AT283*1.25)</f>
        <v>0.26250000000000001</v>
      </c>
      <c r="AA283">
        <v>0</v>
      </c>
      <c r="AB283">
        <v>0.71</v>
      </c>
      <c r="AC283">
        <v>0</v>
      </c>
      <c r="AD283">
        <v>0</v>
      </c>
      <c r="AE283">
        <v>0</v>
      </c>
      <c r="AF283">
        <v>0.71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3</v>
      </c>
      <c r="AT283">
        <v>0.21</v>
      </c>
      <c r="AU283" t="s">
        <v>59</v>
      </c>
      <c r="AV283">
        <v>0</v>
      </c>
      <c r="AW283">
        <v>2</v>
      </c>
      <c r="AX283">
        <v>65428972</v>
      </c>
      <c r="AY283">
        <v>1</v>
      </c>
      <c r="AZ283">
        <v>0</v>
      </c>
      <c r="BA283">
        <v>285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ROUND(Y283*Source!I128,9)</f>
        <v>0.18375</v>
      </c>
      <c r="CY283">
        <f>AB283</f>
        <v>0.71</v>
      </c>
      <c r="CZ283">
        <f>AF283</f>
        <v>0.71</v>
      </c>
      <c r="DA283">
        <f>AJ283</f>
        <v>1</v>
      </c>
      <c r="DB283">
        <f>ROUND((ROUND(AT283*CZ283,2)*1.25),6)</f>
        <v>0.1875</v>
      </c>
      <c r="DC283">
        <f>ROUND((ROUND(AT283*AG283,2)*1.25),6)</f>
        <v>0</v>
      </c>
      <c r="DD283" t="s">
        <v>3</v>
      </c>
      <c r="DE283" t="s">
        <v>3</v>
      </c>
      <c r="DF283">
        <f t="shared" si="207"/>
        <v>0</v>
      </c>
      <c r="DG283">
        <f t="shared" si="197"/>
        <v>0.13</v>
      </c>
      <c r="DH283">
        <f t="shared" si="198"/>
        <v>0</v>
      </c>
      <c r="DI283">
        <f t="shared" si="188"/>
        <v>0</v>
      </c>
      <c r="DJ283">
        <f>DG283</f>
        <v>0.13</v>
      </c>
      <c r="DK283">
        <v>0</v>
      </c>
    </row>
    <row r="284" spans="1:115" x14ac:dyDescent="0.2">
      <c r="A284">
        <f>ROW(Source!A128)</f>
        <v>128</v>
      </c>
      <c r="B284">
        <v>65425122</v>
      </c>
      <c r="C284">
        <v>65428969</v>
      </c>
      <c r="D284">
        <v>30571178</v>
      </c>
      <c r="E284">
        <v>1</v>
      </c>
      <c r="F284">
        <v>1</v>
      </c>
      <c r="G284">
        <v>30515945</v>
      </c>
      <c r="H284">
        <v>3</v>
      </c>
      <c r="I284" t="s">
        <v>540</v>
      </c>
      <c r="J284" t="s">
        <v>541</v>
      </c>
      <c r="K284" t="s">
        <v>542</v>
      </c>
      <c r="L284">
        <v>1346</v>
      </c>
      <c r="N284">
        <v>1009</v>
      </c>
      <c r="O284" t="s">
        <v>269</v>
      </c>
      <c r="P284" t="s">
        <v>269</v>
      </c>
      <c r="Q284">
        <v>1</v>
      </c>
      <c r="W284">
        <v>0</v>
      </c>
      <c r="X284">
        <v>622621594</v>
      </c>
      <c r="Y284">
        <f t="shared" ref="Y284:Y289" si="208">AT284</f>
        <v>0.41</v>
      </c>
      <c r="AA284">
        <v>1.61</v>
      </c>
      <c r="AB284">
        <v>0</v>
      </c>
      <c r="AC284">
        <v>0</v>
      </c>
      <c r="AD284">
        <v>0</v>
      </c>
      <c r="AE284">
        <v>1.61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0</v>
      </c>
      <c r="AQ284">
        <v>0</v>
      </c>
      <c r="AR284">
        <v>0</v>
      </c>
      <c r="AS284" t="s">
        <v>3</v>
      </c>
      <c r="AT284">
        <v>0.41</v>
      </c>
      <c r="AU284" t="s">
        <v>3</v>
      </c>
      <c r="AV284">
        <v>0</v>
      </c>
      <c r="AW284">
        <v>2</v>
      </c>
      <c r="AX284">
        <v>65428973</v>
      </c>
      <c r="AY284">
        <v>1</v>
      </c>
      <c r="AZ284">
        <v>0</v>
      </c>
      <c r="BA284">
        <v>286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ROUND(Y284*Source!I128,9)</f>
        <v>0.28699999999999998</v>
      </c>
      <c r="CY284">
        <f t="shared" ref="CY284:CY289" si="209">AA284</f>
        <v>1.61</v>
      </c>
      <c r="CZ284">
        <f t="shared" ref="CZ284:CZ289" si="210">AE284</f>
        <v>1.61</v>
      </c>
      <c r="DA284">
        <f t="shared" ref="DA284:DA289" si="211">AI284</f>
        <v>1</v>
      </c>
      <c r="DB284">
        <f t="shared" ref="DB284:DB289" si="212">ROUND(ROUND(AT284*CZ284,2),6)</f>
        <v>0.66</v>
      </c>
      <c r="DC284">
        <f t="shared" ref="DC284:DC289" si="213">ROUND(ROUND(AT284*AG284,2),6)</f>
        <v>0</v>
      </c>
      <c r="DD284" t="s">
        <v>3</v>
      </c>
      <c r="DE284" t="s">
        <v>3</v>
      </c>
      <c r="DF284">
        <f t="shared" si="207"/>
        <v>0.46</v>
      </c>
      <c r="DG284">
        <f t="shared" si="197"/>
        <v>0</v>
      </c>
      <c r="DH284">
        <f t="shared" si="198"/>
        <v>0</v>
      </c>
      <c r="DI284">
        <f t="shared" si="188"/>
        <v>0</v>
      </c>
      <c r="DJ284">
        <f t="shared" ref="DJ284:DJ289" si="214">DF284</f>
        <v>0.46</v>
      </c>
      <c r="DK284">
        <v>0</v>
      </c>
    </row>
    <row r="285" spans="1:115" x14ac:dyDescent="0.2">
      <c r="A285">
        <f>ROW(Source!A128)</f>
        <v>128</v>
      </c>
      <c r="B285">
        <v>65425122</v>
      </c>
      <c r="C285">
        <v>65428969</v>
      </c>
      <c r="D285">
        <v>30572413</v>
      </c>
      <c r="E285">
        <v>1</v>
      </c>
      <c r="F285">
        <v>1</v>
      </c>
      <c r="G285">
        <v>30515945</v>
      </c>
      <c r="H285">
        <v>3</v>
      </c>
      <c r="I285" t="s">
        <v>543</v>
      </c>
      <c r="J285" t="s">
        <v>544</v>
      </c>
      <c r="K285" t="s">
        <v>545</v>
      </c>
      <c r="L285">
        <v>1348</v>
      </c>
      <c r="N285">
        <v>1009</v>
      </c>
      <c r="O285" t="s">
        <v>32</v>
      </c>
      <c r="P285" t="s">
        <v>32</v>
      </c>
      <c r="Q285">
        <v>1000</v>
      </c>
      <c r="W285">
        <v>0</v>
      </c>
      <c r="X285">
        <v>-641418192</v>
      </c>
      <c r="Y285">
        <f t="shared" si="208"/>
        <v>1.2E-2</v>
      </c>
      <c r="AA285">
        <v>10697.76</v>
      </c>
      <c r="AB285">
        <v>0</v>
      </c>
      <c r="AC285">
        <v>0</v>
      </c>
      <c r="AD285">
        <v>0</v>
      </c>
      <c r="AE285">
        <v>10697.76</v>
      </c>
      <c r="AF285">
        <v>0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0</v>
      </c>
      <c r="AQ285">
        <v>0</v>
      </c>
      <c r="AR285">
        <v>0</v>
      </c>
      <c r="AS285" t="s">
        <v>3</v>
      </c>
      <c r="AT285">
        <v>1.2E-2</v>
      </c>
      <c r="AU285" t="s">
        <v>3</v>
      </c>
      <c r="AV285">
        <v>0</v>
      </c>
      <c r="AW285">
        <v>2</v>
      </c>
      <c r="AX285">
        <v>65428974</v>
      </c>
      <c r="AY285">
        <v>1</v>
      </c>
      <c r="AZ285">
        <v>0</v>
      </c>
      <c r="BA285">
        <v>287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ROUND(Y285*Source!I128,9)</f>
        <v>8.3999999999999995E-3</v>
      </c>
      <c r="CY285">
        <f t="shared" si="209"/>
        <v>10697.76</v>
      </c>
      <c r="CZ285">
        <f t="shared" si="210"/>
        <v>10697.76</v>
      </c>
      <c r="DA285">
        <f t="shared" si="211"/>
        <v>1</v>
      </c>
      <c r="DB285">
        <f t="shared" si="212"/>
        <v>128.37</v>
      </c>
      <c r="DC285">
        <f t="shared" si="213"/>
        <v>0</v>
      </c>
      <c r="DD285" t="s">
        <v>3</v>
      </c>
      <c r="DE285" t="s">
        <v>3</v>
      </c>
      <c r="DF285">
        <f t="shared" si="207"/>
        <v>89.86</v>
      </c>
      <c r="DG285">
        <f t="shared" si="197"/>
        <v>0</v>
      </c>
      <c r="DH285">
        <f t="shared" si="198"/>
        <v>0</v>
      </c>
      <c r="DI285">
        <f t="shared" si="188"/>
        <v>0</v>
      </c>
      <c r="DJ285">
        <f t="shared" si="214"/>
        <v>89.86</v>
      </c>
      <c r="DK285">
        <v>0</v>
      </c>
    </row>
    <row r="286" spans="1:115" x14ac:dyDescent="0.2">
      <c r="A286">
        <f>ROW(Source!A128)</f>
        <v>128</v>
      </c>
      <c r="B286">
        <v>65425122</v>
      </c>
      <c r="C286">
        <v>65428969</v>
      </c>
      <c r="D286">
        <v>30571227</v>
      </c>
      <c r="E286">
        <v>1</v>
      </c>
      <c r="F286">
        <v>1</v>
      </c>
      <c r="G286">
        <v>30515945</v>
      </c>
      <c r="H286">
        <v>3</v>
      </c>
      <c r="I286" t="s">
        <v>546</v>
      </c>
      <c r="J286" t="s">
        <v>547</v>
      </c>
      <c r="K286" t="s">
        <v>548</v>
      </c>
      <c r="L286">
        <v>1348</v>
      </c>
      <c r="N286">
        <v>1009</v>
      </c>
      <c r="O286" t="s">
        <v>32</v>
      </c>
      <c r="P286" t="s">
        <v>32</v>
      </c>
      <c r="Q286">
        <v>1000</v>
      </c>
      <c r="W286">
        <v>0</v>
      </c>
      <c r="X286">
        <v>1814523768</v>
      </c>
      <c r="Y286">
        <f t="shared" si="208"/>
        <v>1.4999999999999999E-2</v>
      </c>
      <c r="AA286">
        <v>11449.85</v>
      </c>
      <c r="AB286">
        <v>0</v>
      </c>
      <c r="AC286">
        <v>0</v>
      </c>
      <c r="AD286">
        <v>0</v>
      </c>
      <c r="AE286">
        <v>11449.85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3</v>
      </c>
      <c r="AT286">
        <v>1.4999999999999999E-2</v>
      </c>
      <c r="AU286" t="s">
        <v>3</v>
      </c>
      <c r="AV286">
        <v>0</v>
      </c>
      <c r="AW286">
        <v>2</v>
      </c>
      <c r="AX286">
        <v>65428975</v>
      </c>
      <c r="AY286">
        <v>1</v>
      </c>
      <c r="AZ286">
        <v>0</v>
      </c>
      <c r="BA286">
        <v>288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ROUND(Y286*Source!I128,9)</f>
        <v>1.0500000000000001E-2</v>
      </c>
      <c r="CY286">
        <f t="shared" si="209"/>
        <v>11449.85</v>
      </c>
      <c r="CZ286">
        <f t="shared" si="210"/>
        <v>11449.85</v>
      </c>
      <c r="DA286">
        <f t="shared" si="211"/>
        <v>1</v>
      </c>
      <c r="DB286">
        <f t="shared" si="212"/>
        <v>171.75</v>
      </c>
      <c r="DC286">
        <f t="shared" si="213"/>
        <v>0</v>
      </c>
      <c r="DD286" t="s">
        <v>3</v>
      </c>
      <c r="DE286" t="s">
        <v>3</v>
      </c>
      <c r="DF286">
        <f t="shared" si="207"/>
        <v>120.22</v>
      </c>
      <c r="DG286">
        <f t="shared" si="197"/>
        <v>0</v>
      </c>
      <c r="DH286">
        <f t="shared" si="198"/>
        <v>0</v>
      </c>
      <c r="DI286">
        <f t="shared" si="188"/>
        <v>0</v>
      </c>
      <c r="DJ286">
        <f t="shared" si="214"/>
        <v>120.22</v>
      </c>
      <c r="DK286">
        <v>0</v>
      </c>
    </row>
    <row r="287" spans="1:115" x14ac:dyDescent="0.2">
      <c r="A287">
        <f>ROW(Source!A128)</f>
        <v>128</v>
      </c>
      <c r="B287">
        <v>65425122</v>
      </c>
      <c r="C287">
        <v>65428969</v>
      </c>
      <c r="D287">
        <v>30574630</v>
      </c>
      <c r="E287">
        <v>1</v>
      </c>
      <c r="F287">
        <v>1</v>
      </c>
      <c r="G287">
        <v>30515945</v>
      </c>
      <c r="H287">
        <v>3</v>
      </c>
      <c r="I287" t="s">
        <v>268</v>
      </c>
      <c r="J287" t="s">
        <v>270</v>
      </c>
      <c r="K287" t="s">
        <v>625</v>
      </c>
      <c r="L287">
        <v>1346</v>
      </c>
      <c r="N287">
        <v>1009</v>
      </c>
      <c r="O287" t="s">
        <v>269</v>
      </c>
      <c r="P287" t="s">
        <v>269</v>
      </c>
      <c r="Q287">
        <v>1</v>
      </c>
      <c r="W287">
        <v>0</v>
      </c>
      <c r="X287">
        <v>-766220863</v>
      </c>
      <c r="Y287">
        <f t="shared" si="208"/>
        <v>59</v>
      </c>
      <c r="AA287">
        <v>111.69</v>
      </c>
      <c r="AB287">
        <v>0</v>
      </c>
      <c r="AC287">
        <v>0</v>
      </c>
      <c r="AD287">
        <v>0</v>
      </c>
      <c r="AE287">
        <v>111.69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0</v>
      </c>
      <c r="AP287">
        <v>0</v>
      </c>
      <c r="AQ287">
        <v>0</v>
      </c>
      <c r="AR287">
        <v>0</v>
      </c>
      <c r="AS287" t="s">
        <v>3</v>
      </c>
      <c r="AT287">
        <v>59</v>
      </c>
      <c r="AU287" t="s">
        <v>3</v>
      </c>
      <c r="AV287">
        <v>0</v>
      </c>
      <c r="AW287">
        <v>1</v>
      </c>
      <c r="AX287">
        <v>-1</v>
      </c>
      <c r="AY287">
        <v>0</v>
      </c>
      <c r="AZ287">
        <v>0</v>
      </c>
      <c r="BA287" t="s">
        <v>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ROUND(Y287*Source!I128,9)</f>
        <v>41.3</v>
      </c>
      <c r="CY287">
        <f t="shared" si="209"/>
        <v>111.69</v>
      </c>
      <c r="CZ287">
        <f t="shared" si="210"/>
        <v>111.69</v>
      </c>
      <c r="DA287">
        <f t="shared" si="211"/>
        <v>1</v>
      </c>
      <c r="DB287">
        <f t="shared" si="212"/>
        <v>6589.71</v>
      </c>
      <c r="DC287">
        <f t="shared" si="213"/>
        <v>0</v>
      </c>
      <c r="DD287" t="s">
        <v>3</v>
      </c>
      <c r="DE287" t="s">
        <v>3</v>
      </c>
      <c r="DF287">
        <f t="shared" si="207"/>
        <v>4612.8</v>
      </c>
      <c r="DG287">
        <f t="shared" si="197"/>
        <v>0</v>
      </c>
      <c r="DH287">
        <f t="shared" si="198"/>
        <v>0</v>
      </c>
      <c r="DI287">
        <f t="shared" si="188"/>
        <v>0</v>
      </c>
      <c r="DJ287">
        <f t="shared" si="214"/>
        <v>4612.8</v>
      </c>
      <c r="DK287">
        <v>0</v>
      </c>
    </row>
    <row r="288" spans="1:115" x14ac:dyDescent="0.2">
      <c r="A288">
        <f>ROW(Source!A128)</f>
        <v>128</v>
      </c>
      <c r="B288">
        <v>65425122</v>
      </c>
      <c r="C288">
        <v>65428969</v>
      </c>
      <c r="D288">
        <v>30571734</v>
      </c>
      <c r="E288">
        <v>1</v>
      </c>
      <c r="F288">
        <v>1</v>
      </c>
      <c r="G288">
        <v>30515945</v>
      </c>
      <c r="H288">
        <v>3</v>
      </c>
      <c r="I288" t="s">
        <v>549</v>
      </c>
      <c r="J288" t="s">
        <v>550</v>
      </c>
      <c r="K288" t="s">
        <v>551</v>
      </c>
      <c r="L288">
        <v>1348</v>
      </c>
      <c r="N288">
        <v>1009</v>
      </c>
      <c r="O288" t="s">
        <v>32</v>
      </c>
      <c r="P288" t="s">
        <v>32</v>
      </c>
      <c r="Q288">
        <v>1000</v>
      </c>
      <c r="W288">
        <v>0</v>
      </c>
      <c r="X288">
        <v>-2107245089</v>
      </c>
      <c r="Y288">
        <f t="shared" si="208"/>
        <v>2.4000000000000001E-4</v>
      </c>
      <c r="AA288">
        <v>176.5</v>
      </c>
      <c r="AB288">
        <v>0</v>
      </c>
      <c r="AC288">
        <v>0</v>
      </c>
      <c r="AD288">
        <v>0</v>
      </c>
      <c r="AE288">
        <v>176.5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3</v>
      </c>
      <c r="AT288">
        <v>2.4000000000000001E-4</v>
      </c>
      <c r="AU288" t="s">
        <v>3</v>
      </c>
      <c r="AV288">
        <v>0</v>
      </c>
      <c r="AW288">
        <v>2</v>
      </c>
      <c r="AX288">
        <v>65428976</v>
      </c>
      <c r="AY288">
        <v>1</v>
      </c>
      <c r="AZ288">
        <v>0</v>
      </c>
      <c r="BA288">
        <v>289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ROUND(Y288*Source!I128,9)</f>
        <v>1.6799999999999999E-4</v>
      </c>
      <c r="CY288">
        <f t="shared" si="209"/>
        <v>176.5</v>
      </c>
      <c r="CZ288">
        <f t="shared" si="210"/>
        <v>176.5</v>
      </c>
      <c r="DA288">
        <f t="shared" si="211"/>
        <v>1</v>
      </c>
      <c r="DB288">
        <f t="shared" si="212"/>
        <v>0.04</v>
      </c>
      <c r="DC288">
        <f t="shared" si="213"/>
        <v>0</v>
      </c>
      <c r="DD288" t="s">
        <v>3</v>
      </c>
      <c r="DE288" t="s">
        <v>3</v>
      </c>
      <c r="DF288">
        <f t="shared" si="207"/>
        <v>0.03</v>
      </c>
      <c r="DG288">
        <f t="shared" si="197"/>
        <v>0</v>
      </c>
      <c r="DH288">
        <f t="shared" si="198"/>
        <v>0</v>
      </c>
      <c r="DI288">
        <f t="shared" si="188"/>
        <v>0</v>
      </c>
      <c r="DJ288">
        <f t="shared" si="214"/>
        <v>0.03</v>
      </c>
      <c r="DK288">
        <v>0</v>
      </c>
    </row>
    <row r="289" spans="1:115" x14ac:dyDescent="0.2">
      <c r="A289">
        <f>ROW(Source!A128)</f>
        <v>128</v>
      </c>
      <c r="B289">
        <v>65425122</v>
      </c>
      <c r="C289">
        <v>65428969</v>
      </c>
      <c r="D289">
        <v>30571951</v>
      </c>
      <c r="E289">
        <v>1</v>
      </c>
      <c r="F289">
        <v>1</v>
      </c>
      <c r="G289">
        <v>30515945</v>
      </c>
      <c r="H289">
        <v>3</v>
      </c>
      <c r="I289" t="s">
        <v>552</v>
      </c>
      <c r="J289" t="s">
        <v>553</v>
      </c>
      <c r="K289" t="s">
        <v>554</v>
      </c>
      <c r="L289">
        <v>1348</v>
      </c>
      <c r="N289">
        <v>1009</v>
      </c>
      <c r="O289" t="s">
        <v>32</v>
      </c>
      <c r="P289" t="s">
        <v>32</v>
      </c>
      <c r="Q289">
        <v>1000</v>
      </c>
      <c r="W289">
        <v>0</v>
      </c>
      <c r="X289">
        <v>1320659850</v>
      </c>
      <c r="Y289">
        <f t="shared" si="208"/>
        <v>0.01</v>
      </c>
      <c r="AA289">
        <v>12534.98</v>
      </c>
      <c r="AB289">
        <v>0</v>
      </c>
      <c r="AC289">
        <v>0</v>
      </c>
      <c r="AD289">
        <v>0</v>
      </c>
      <c r="AE289">
        <v>12534.98</v>
      </c>
      <c r="AF289">
        <v>0</v>
      </c>
      <c r="AG289">
        <v>0</v>
      </c>
      <c r="AH289">
        <v>0</v>
      </c>
      <c r="AI289">
        <v>1</v>
      </c>
      <c r="AJ289">
        <v>1</v>
      </c>
      <c r="AK289">
        <v>1</v>
      </c>
      <c r="AL289">
        <v>1</v>
      </c>
      <c r="AN289">
        <v>0</v>
      </c>
      <c r="AO289">
        <v>1</v>
      </c>
      <c r="AP289">
        <v>0</v>
      </c>
      <c r="AQ289">
        <v>0</v>
      </c>
      <c r="AR289">
        <v>0</v>
      </c>
      <c r="AS289" t="s">
        <v>3</v>
      </c>
      <c r="AT289">
        <v>0.01</v>
      </c>
      <c r="AU289" t="s">
        <v>3</v>
      </c>
      <c r="AV289">
        <v>0</v>
      </c>
      <c r="AW289">
        <v>2</v>
      </c>
      <c r="AX289">
        <v>65428977</v>
      </c>
      <c r="AY289">
        <v>1</v>
      </c>
      <c r="AZ289">
        <v>0</v>
      </c>
      <c r="BA289">
        <v>290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ROUND(Y289*Source!I128,9)</f>
        <v>7.0000000000000001E-3</v>
      </c>
      <c r="CY289">
        <f t="shared" si="209"/>
        <v>12534.98</v>
      </c>
      <c r="CZ289">
        <f t="shared" si="210"/>
        <v>12534.98</v>
      </c>
      <c r="DA289">
        <f t="shared" si="211"/>
        <v>1</v>
      </c>
      <c r="DB289">
        <f t="shared" si="212"/>
        <v>125.35</v>
      </c>
      <c r="DC289">
        <f t="shared" si="213"/>
        <v>0</v>
      </c>
      <c r="DD289" t="s">
        <v>3</v>
      </c>
      <c r="DE289" t="s">
        <v>3</v>
      </c>
      <c r="DF289">
        <f t="shared" si="207"/>
        <v>87.74</v>
      </c>
      <c r="DG289">
        <f t="shared" si="197"/>
        <v>0</v>
      </c>
      <c r="DH289">
        <f t="shared" si="198"/>
        <v>0</v>
      </c>
      <c r="DI289">
        <f t="shared" si="188"/>
        <v>0</v>
      </c>
      <c r="DJ289">
        <f t="shared" si="214"/>
        <v>87.74</v>
      </c>
      <c r="DK289">
        <v>0</v>
      </c>
    </row>
    <row r="290" spans="1:115" x14ac:dyDescent="0.2">
      <c r="A290">
        <f>ROW(Source!A129)</f>
        <v>129</v>
      </c>
      <c r="B290">
        <v>65425120</v>
      </c>
      <c r="C290">
        <v>65428969</v>
      </c>
      <c r="D290">
        <v>30515951</v>
      </c>
      <c r="E290">
        <v>30515945</v>
      </c>
      <c r="F290">
        <v>1</v>
      </c>
      <c r="G290">
        <v>30515945</v>
      </c>
      <c r="H290">
        <v>1</v>
      </c>
      <c r="I290" t="s">
        <v>432</v>
      </c>
      <c r="J290" t="s">
        <v>3</v>
      </c>
      <c r="K290" t="s">
        <v>433</v>
      </c>
      <c r="L290">
        <v>1191</v>
      </c>
      <c r="N290">
        <v>1013</v>
      </c>
      <c r="O290" t="s">
        <v>434</v>
      </c>
      <c r="P290" t="s">
        <v>434</v>
      </c>
      <c r="Q290">
        <v>1</v>
      </c>
      <c r="W290">
        <v>0</v>
      </c>
      <c r="X290">
        <v>476480486</v>
      </c>
      <c r="Y290">
        <f>(AT290*1.15)</f>
        <v>15.179999999999998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13.2</v>
      </c>
      <c r="AU290" t="s">
        <v>60</v>
      </c>
      <c r="AV290">
        <v>1</v>
      </c>
      <c r="AW290">
        <v>2</v>
      </c>
      <c r="AX290">
        <v>65428970</v>
      </c>
      <c r="AY290">
        <v>1</v>
      </c>
      <c r="AZ290">
        <v>0</v>
      </c>
      <c r="BA290">
        <v>292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ROUND(Y290*Source!I129,9)</f>
        <v>10.625999999999999</v>
      </c>
      <c r="CY290">
        <f>AD290</f>
        <v>0</v>
      </c>
      <c r="CZ290">
        <f>AH290</f>
        <v>0</v>
      </c>
      <c r="DA290">
        <f>AL290</f>
        <v>1</v>
      </c>
      <c r="DB290">
        <f>ROUND((ROUND(AT290*CZ290,2)*1.15),6)</f>
        <v>0</v>
      </c>
      <c r="DC290">
        <f>ROUND((ROUND(AT290*AG290,2)*1.15),6)</f>
        <v>0</v>
      </c>
      <c r="DD290" t="s">
        <v>3</v>
      </c>
      <c r="DE290" t="s">
        <v>3</v>
      </c>
      <c r="DF290">
        <f t="shared" si="207"/>
        <v>0</v>
      </c>
      <c r="DG290">
        <f t="shared" si="197"/>
        <v>0</v>
      </c>
      <c r="DH290">
        <f t="shared" si="198"/>
        <v>0</v>
      </c>
      <c r="DI290">
        <f t="shared" si="188"/>
        <v>0</v>
      </c>
      <c r="DJ290">
        <f>DI290</f>
        <v>0</v>
      </c>
      <c r="DK290">
        <v>0</v>
      </c>
    </row>
    <row r="291" spans="1:115" x14ac:dyDescent="0.2">
      <c r="A291">
        <f>ROW(Source!A129)</f>
        <v>129</v>
      </c>
      <c r="B291">
        <v>65425120</v>
      </c>
      <c r="C291">
        <v>65428969</v>
      </c>
      <c r="D291">
        <v>30596074</v>
      </c>
      <c r="E291">
        <v>1</v>
      </c>
      <c r="F291">
        <v>1</v>
      </c>
      <c r="G291">
        <v>30515945</v>
      </c>
      <c r="H291">
        <v>2</v>
      </c>
      <c r="I291" t="s">
        <v>472</v>
      </c>
      <c r="J291" t="s">
        <v>473</v>
      </c>
      <c r="K291" t="s">
        <v>474</v>
      </c>
      <c r="L291">
        <v>1368</v>
      </c>
      <c r="N291">
        <v>1011</v>
      </c>
      <c r="O291" t="s">
        <v>438</v>
      </c>
      <c r="P291" t="s">
        <v>438</v>
      </c>
      <c r="Q291">
        <v>1</v>
      </c>
      <c r="W291">
        <v>0</v>
      </c>
      <c r="X291">
        <v>-2098595084</v>
      </c>
      <c r="Y291">
        <f>(AT291*1.25)</f>
        <v>0.13750000000000001</v>
      </c>
      <c r="AA291">
        <v>0</v>
      </c>
      <c r="AB291">
        <v>885.42</v>
      </c>
      <c r="AC291">
        <v>436.46</v>
      </c>
      <c r="AD291">
        <v>0</v>
      </c>
      <c r="AE291">
        <v>0</v>
      </c>
      <c r="AF291">
        <v>76.81</v>
      </c>
      <c r="AG291">
        <v>14.36</v>
      </c>
      <c r="AH291">
        <v>0</v>
      </c>
      <c r="AI291">
        <v>1</v>
      </c>
      <c r="AJ291">
        <v>11.01</v>
      </c>
      <c r="AK291">
        <v>29.03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</v>
      </c>
      <c r="AT291">
        <v>0.11</v>
      </c>
      <c r="AU291" t="s">
        <v>59</v>
      </c>
      <c r="AV291">
        <v>0</v>
      </c>
      <c r="AW291">
        <v>2</v>
      </c>
      <c r="AX291">
        <v>65428971</v>
      </c>
      <c r="AY291">
        <v>1</v>
      </c>
      <c r="AZ291">
        <v>0</v>
      </c>
      <c r="BA291">
        <v>293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ROUND(Y291*Source!I129,9)</f>
        <v>9.6250000000000002E-2</v>
      </c>
      <c r="CY291">
        <f>AB291</f>
        <v>885.42</v>
      </c>
      <c r="CZ291">
        <f>AF291</f>
        <v>76.81</v>
      </c>
      <c r="DA291">
        <f>AJ291</f>
        <v>11.01</v>
      </c>
      <c r="DB291">
        <f>ROUND((ROUND(AT291*CZ291,2)*1.25),6)</f>
        <v>10.5625</v>
      </c>
      <c r="DC291">
        <f>ROUND((ROUND(AT291*AG291,2)*1.25),6)</f>
        <v>1.9750000000000001</v>
      </c>
      <c r="DD291" t="s">
        <v>3</v>
      </c>
      <c r="DE291" t="s">
        <v>3</v>
      </c>
      <c r="DF291">
        <f t="shared" si="207"/>
        <v>0</v>
      </c>
      <c r="DG291">
        <f>ROUND(ROUND(AF291*CX291,2)*AJ291,2)</f>
        <v>81.36</v>
      </c>
      <c r="DH291">
        <f>ROUND(ROUND(AG291*CX291,2)*AK291,2)</f>
        <v>40.06</v>
      </c>
      <c r="DI291">
        <f t="shared" si="188"/>
        <v>0</v>
      </c>
      <c r="DJ291">
        <f>DG291</f>
        <v>81.36</v>
      </c>
      <c r="DK291">
        <v>0</v>
      </c>
    </row>
    <row r="292" spans="1:115" x14ac:dyDescent="0.2">
      <c r="A292">
        <f>ROW(Source!A129)</f>
        <v>129</v>
      </c>
      <c r="B292">
        <v>65425120</v>
      </c>
      <c r="C292">
        <v>65428969</v>
      </c>
      <c r="D292">
        <v>30595428</v>
      </c>
      <c r="E292">
        <v>1</v>
      </c>
      <c r="F292">
        <v>1</v>
      </c>
      <c r="G292">
        <v>30515945</v>
      </c>
      <c r="H292">
        <v>2</v>
      </c>
      <c r="I292" t="s">
        <v>537</v>
      </c>
      <c r="J292" t="s">
        <v>538</v>
      </c>
      <c r="K292" t="s">
        <v>539</v>
      </c>
      <c r="L292">
        <v>1368</v>
      </c>
      <c r="N292">
        <v>1011</v>
      </c>
      <c r="O292" t="s">
        <v>438</v>
      </c>
      <c r="P292" t="s">
        <v>438</v>
      </c>
      <c r="Q292">
        <v>1</v>
      </c>
      <c r="W292">
        <v>0</v>
      </c>
      <c r="X292">
        <v>-2105789691</v>
      </c>
      <c r="Y292">
        <f>(AT292*1.25)</f>
        <v>0.26250000000000001</v>
      </c>
      <c r="AA292">
        <v>0</v>
      </c>
      <c r="AB292">
        <v>4.84</v>
      </c>
      <c r="AC292">
        <v>0</v>
      </c>
      <c r="AD292">
        <v>0</v>
      </c>
      <c r="AE292">
        <v>0</v>
      </c>
      <c r="AF292">
        <v>0.71</v>
      </c>
      <c r="AG292">
        <v>0</v>
      </c>
      <c r="AH292">
        <v>0</v>
      </c>
      <c r="AI292">
        <v>1</v>
      </c>
      <c r="AJ292">
        <v>6.51</v>
      </c>
      <c r="AK292">
        <v>29.03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</v>
      </c>
      <c r="AT292">
        <v>0.21</v>
      </c>
      <c r="AU292" t="s">
        <v>59</v>
      </c>
      <c r="AV292">
        <v>0</v>
      </c>
      <c r="AW292">
        <v>2</v>
      </c>
      <c r="AX292">
        <v>65428972</v>
      </c>
      <c r="AY292">
        <v>1</v>
      </c>
      <c r="AZ292">
        <v>0</v>
      </c>
      <c r="BA292">
        <v>294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ROUND(Y292*Source!I129,9)</f>
        <v>0.18375</v>
      </c>
      <c r="CY292">
        <f>AB292</f>
        <v>4.84</v>
      </c>
      <c r="CZ292">
        <f>AF292</f>
        <v>0.71</v>
      </c>
      <c r="DA292">
        <f>AJ292</f>
        <v>6.51</v>
      </c>
      <c r="DB292">
        <f>ROUND((ROUND(AT292*CZ292,2)*1.25),6)</f>
        <v>0.1875</v>
      </c>
      <c r="DC292">
        <f>ROUND((ROUND(AT292*AG292,2)*1.25),6)</f>
        <v>0</v>
      </c>
      <c r="DD292" t="s">
        <v>3</v>
      </c>
      <c r="DE292" t="s">
        <v>3</v>
      </c>
      <c r="DF292">
        <f t="shared" si="207"/>
        <v>0</v>
      </c>
      <c r="DG292">
        <f>ROUND(ROUND(AF292*CX292,2)*AJ292,2)</f>
        <v>0.85</v>
      </c>
      <c r="DH292">
        <f>ROUND(ROUND(AG292*CX292,2)*AK292,2)</f>
        <v>0</v>
      </c>
      <c r="DI292">
        <f t="shared" si="188"/>
        <v>0</v>
      </c>
      <c r="DJ292">
        <f>DG292</f>
        <v>0.85</v>
      </c>
      <c r="DK292">
        <v>0</v>
      </c>
    </row>
    <row r="293" spans="1:115" x14ac:dyDescent="0.2">
      <c r="A293">
        <f>ROW(Source!A129)</f>
        <v>129</v>
      </c>
      <c r="B293">
        <v>65425120</v>
      </c>
      <c r="C293">
        <v>65428969</v>
      </c>
      <c r="D293">
        <v>30571178</v>
      </c>
      <c r="E293">
        <v>1</v>
      </c>
      <c r="F293">
        <v>1</v>
      </c>
      <c r="G293">
        <v>30515945</v>
      </c>
      <c r="H293">
        <v>3</v>
      </c>
      <c r="I293" t="s">
        <v>540</v>
      </c>
      <c r="J293" t="s">
        <v>541</v>
      </c>
      <c r="K293" t="s">
        <v>542</v>
      </c>
      <c r="L293">
        <v>1346</v>
      </c>
      <c r="N293">
        <v>1009</v>
      </c>
      <c r="O293" t="s">
        <v>269</v>
      </c>
      <c r="P293" t="s">
        <v>269</v>
      </c>
      <c r="Q293">
        <v>1</v>
      </c>
      <c r="W293">
        <v>0</v>
      </c>
      <c r="X293">
        <v>622621594</v>
      </c>
      <c r="Y293">
        <f t="shared" ref="Y293:Y298" si="215">AT293</f>
        <v>0.41</v>
      </c>
      <c r="AA293">
        <v>52.68</v>
      </c>
      <c r="AB293">
        <v>0</v>
      </c>
      <c r="AC293">
        <v>0</v>
      </c>
      <c r="AD293">
        <v>0</v>
      </c>
      <c r="AE293">
        <v>1.61</v>
      </c>
      <c r="AF293">
        <v>0</v>
      </c>
      <c r="AG293">
        <v>0</v>
      </c>
      <c r="AH293">
        <v>0</v>
      </c>
      <c r="AI293">
        <v>32.619999999999997</v>
      </c>
      <c r="AJ293">
        <v>1</v>
      </c>
      <c r="AK293">
        <v>1</v>
      </c>
      <c r="AL293">
        <v>1</v>
      </c>
      <c r="AN293">
        <v>0</v>
      </c>
      <c r="AO293">
        <v>1</v>
      </c>
      <c r="AP293">
        <v>0</v>
      </c>
      <c r="AQ293">
        <v>0</v>
      </c>
      <c r="AR293">
        <v>0</v>
      </c>
      <c r="AS293" t="s">
        <v>3</v>
      </c>
      <c r="AT293">
        <v>0.41</v>
      </c>
      <c r="AU293" t="s">
        <v>3</v>
      </c>
      <c r="AV293">
        <v>0</v>
      </c>
      <c r="AW293">
        <v>2</v>
      </c>
      <c r="AX293">
        <v>65428973</v>
      </c>
      <c r="AY293">
        <v>1</v>
      </c>
      <c r="AZ293">
        <v>0</v>
      </c>
      <c r="BA293">
        <v>295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ROUND(Y293*Source!I129,9)</f>
        <v>0.28699999999999998</v>
      </c>
      <c r="CY293">
        <f t="shared" ref="CY293:CY298" si="216">AA293</f>
        <v>52.68</v>
      </c>
      <c r="CZ293">
        <f t="shared" ref="CZ293:CZ298" si="217">AE293</f>
        <v>1.61</v>
      </c>
      <c r="DA293">
        <f t="shared" ref="DA293:DA298" si="218">AI293</f>
        <v>32.619999999999997</v>
      </c>
      <c r="DB293">
        <f t="shared" ref="DB293:DB298" si="219">ROUND(ROUND(AT293*CZ293,2),6)</f>
        <v>0.66</v>
      </c>
      <c r="DC293">
        <f t="shared" ref="DC293:DC298" si="220">ROUND(ROUND(AT293*AG293,2),6)</f>
        <v>0</v>
      </c>
      <c r="DD293" t="s">
        <v>3</v>
      </c>
      <c r="DE293" t="s">
        <v>3</v>
      </c>
      <c r="DF293">
        <f t="shared" ref="DF293:DF298" si="221">ROUND(ROUND(AE293*CX293,2)*AI293,2)</f>
        <v>15.01</v>
      </c>
      <c r="DG293">
        <f t="shared" ref="DG293:DG318" si="222">ROUND(AF293*CX293,2)</f>
        <v>0</v>
      </c>
      <c r="DH293">
        <f t="shared" ref="DH293:DH318" si="223">ROUND(AG293*CX293,2)</f>
        <v>0</v>
      </c>
      <c r="DI293">
        <f t="shared" si="188"/>
        <v>0</v>
      </c>
      <c r="DJ293">
        <f t="shared" ref="DJ293:DJ298" si="224">DF293</f>
        <v>15.01</v>
      </c>
      <c r="DK293">
        <v>0</v>
      </c>
    </row>
    <row r="294" spans="1:115" x14ac:dyDescent="0.2">
      <c r="A294">
        <f>ROW(Source!A129)</f>
        <v>129</v>
      </c>
      <c r="B294">
        <v>65425120</v>
      </c>
      <c r="C294">
        <v>65428969</v>
      </c>
      <c r="D294">
        <v>30572413</v>
      </c>
      <c r="E294">
        <v>1</v>
      </c>
      <c r="F294">
        <v>1</v>
      </c>
      <c r="G294">
        <v>30515945</v>
      </c>
      <c r="H294">
        <v>3</v>
      </c>
      <c r="I294" t="s">
        <v>543</v>
      </c>
      <c r="J294" t="s">
        <v>544</v>
      </c>
      <c r="K294" t="s">
        <v>545</v>
      </c>
      <c r="L294">
        <v>1348</v>
      </c>
      <c r="N294">
        <v>1009</v>
      </c>
      <c r="O294" t="s">
        <v>32</v>
      </c>
      <c r="P294" t="s">
        <v>32</v>
      </c>
      <c r="Q294">
        <v>1000</v>
      </c>
      <c r="W294">
        <v>0</v>
      </c>
      <c r="X294">
        <v>-641418192</v>
      </c>
      <c r="Y294">
        <f t="shared" si="215"/>
        <v>1.2E-2</v>
      </c>
      <c r="AA294">
        <v>173072.53</v>
      </c>
      <c r="AB294">
        <v>0</v>
      </c>
      <c r="AC294">
        <v>0</v>
      </c>
      <c r="AD294">
        <v>0</v>
      </c>
      <c r="AE294">
        <v>10697.76</v>
      </c>
      <c r="AF294">
        <v>0</v>
      </c>
      <c r="AG294">
        <v>0</v>
      </c>
      <c r="AH294">
        <v>0</v>
      </c>
      <c r="AI294">
        <v>16.13</v>
      </c>
      <c r="AJ294">
        <v>1</v>
      </c>
      <c r="AK294">
        <v>1</v>
      </c>
      <c r="AL294">
        <v>1</v>
      </c>
      <c r="AN294">
        <v>0</v>
      </c>
      <c r="AO294">
        <v>1</v>
      </c>
      <c r="AP294">
        <v>0</v>
      </c>
      <c r="AQ294">
        <v>0</v>
      </c>
      <c r="AR294">
        <v>0</v>
      </c>
      <c r="AS294" t="s">
        <v>3</v>
      </c>
      <c r="AT294">
        <v>1.2E-2</v>
      </c>
      <c r="AU294" t="s">
        <v>3</v>
      </c>
      <c r="AV294">
        <v>0</v>
      </c>
      <c r="AW294">
        <v>2</v>
      </c>
      <c r="AX294">
        <v>65428974</v>
      </c>
      <c r="AY294">
        <v>1</v>
      </c>
      <c r="AZ294">
        <v>0</v>
      </c>
      <c r="BA294">
        <v>296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ROUND(Y294*Source!I129,9)</f>
        <v>8.3999999999999995E-3</v>
      </c>
      <c r="CY294">
        <f t="shared" si="216"/>
        <v>173072.53</v>
      </c>
      <c r="CZ294">
        <f t="shared" si="217"/>
        <v>10697.76</v>
      </c>
      <c r="DA294">
        <f t="shared" si="218"/>
        <v>16.13</v>
      </c>
      <c r="DB294">
        <f t="shared" si="219"/>
        <v>128.37</v>
      </c>
      <c r="DC294">
        <f t="shared" si="220"/>
        <v>0</v>
      </c>
      <c r="DD294" t="s">
        <v>3</v>
      </c>
      <c r="DE294" t="s">
        <v>3</v>
      </c>
      <c r="DF294">
        <f t="shared" si="221"/>
        <v>1449.44</v>
      </c>
      <c r="DG294">
        <f t="shared" si="222"/>
        <v>0</v>
      </c>
      <c r="DH294">
        <f t="shared" si="223"/>
        <v>0</v>
      </c>
      <c r="DI294">
        <f t="shared" si="188"/>
        <v>0</v>
      </c>
      <c r="DJ294">
        <f t="shared" si="224"/>
        <v>1449.44</v>
      </c>
      <c r="DK294">
        <v>0</v>
      </c>
    </row>
    <row r="295" spans="1:115" x14ac:dyDescent="0.2">
      <c r="A295">
        <f>ROW(Source!A129)</f>
        <v>129</v>
      </c>
      <c r="B295">
        <v>65425120</v>
      </c>
      <c r="C295">
        <v>65428969</v>
      </c>
      <c r="D295">
        <v>30571227</v>
      </c>
      <c r="E295">
        <v>1</v>
      </c>
      <c r="F295">
        <v>1</v>
      </c>
      <c r="G295">
        <v>30515945</v>
      </c>
      <c r="H295">
        <v>3</v>
      </c>
      <c r="I295" t="s">
        <v>546</v>
      </c>
      <c r="J295" t="s">
        <v>547</v>
      </c>
      <c r="K295" t="s">
        <v>548</v>
      </c>
      <c r="L295">
        <v>1348</v>
      </c>
      <c r="N295">
        <v>1009</v>
      </c>
      <c r="O295" t="s">
        <v>32</v>
      </c>
      <c r="P295" t="s">
        <v>32</v>
      </c>
      <c r="Q295">
        <v>1000</v>
      </c>
      <c r="W295">
        <v>0</v>
      </c>
      <c r="X295">
        <v>1814523768</v>
      </c>
      <c r="Y295">
        <f t="shared" si="215"/>
        <v>1.4999999999999999E-2</v>
      </c>
      <c r="AA295">
        <v>137925.24</v>
      </c>
      <c r="AB295">
        <v>0</v>
      </c>
      <c r="AC295">
        <v>0</v>
      </c>
      <c r="AD295">
        <v>0</v>
      </c>
      <c r="AE295">
        <v>11449.85</v>
      </c>
      <c r="AF295">
        <v>0</v>
      </c>
      <c r="AG295">
        <v>0</v>
      </c>
      <c r="AH295">
        <v>0</v>
      </c>
      <c r="AI295">
        <v>12.01</v>
      </c>
      <c r="AJ295">
        <v>1</v>
      </c>
      <c r="AK295">
        <v>1</v>
      </c>
      <c r="AL295">
        <v>1</v>
      </c>
      <c r="AN295">
        <v>0</v>
      </c>
      <c r="AO295">
        <v>1</v>
      </c>
      <c r="AP295">
        <v>0</v>
      </c>
      <c r="AQ295">
        <v>0</v>
      </c>
      <c r="AR295">
        <v>0</v>
      </c>
      <c r="AS295" t="s">
        <v>3</v>
      </c>
      <c r="AT295">
        <v>1.4999999999999999E-2</v>
      </c>
      <c r="AU295" t="s">
        <v>3</v>
      </c>
      <c r="AV295">
        <v>0</v>
      </c>
      <c r="AW295">
        <v>2</v>
      </c>
      <c r="AX295">
        <v>65428975</v>
      </c>
      <c r="AY295">
        <v>1</v>
      </c>
      <c r="AZ295">
        <v>0</v>
      </c>
      <c r="BA295">
        <v>297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ROUND(Y295*Source!I129,9)</f>
        <v>1.0500000000000001E-2</v>
      </c>
      <c r="CY295">
        <f t="shared" si="216"/>
        <v>137925.24</v>
      </c>
      <c r="CZ295">
        <f t="shared" si="217"/>
        <v>11449.85</v>
      </c>
      <c r="DA295">
        <f t="shared" si="218"/>
        <v>12.01</v>
      </c>
      <c r="DB295">
        <f t="shared" si="219"/>
        <v>171.75</v>
      </c>
      <c r="DC295">
        <f t="shared" si="220"/>
        <v>0</v>
      </c>
      <c r="DD295" t="s">
        <v>3</v>
      </c>
      <c r="DE295" t="s">
        <v>3</v>
      </c>
      <c r="DF295">
        <f t="shared" si="221"/>
        <v>1443.84</v>
      </c>
      <c r="DG295">
        <f t="shared" si="222"/>
        <v>0</v>
      </c>
      <c r="DH295">
        <f t="shared" si="223"/>
        <v>0</v>
      </c>
      <c r="DI295">
        <f t="shared" si="188"/>
        <v>0</v>
      </c>
      <c r="DJ295">
        <f t="shared" si="224"/>
        <v>1443.84</v>
      </c>
      <c r="DK295">
        <v>0</v>
      </c>
    </row>
    <row r="296" spans="1:115" x14ac:dyDescent="0.2">
      <c r="A296">
        <f>ROW(Source!A129)</f>
        <v>129</v>
      </c>
      <c r="B296">
        <v>65425120</v>
      </c>
      <c r="C296">
        <v>65428969</v>
      </c>
      <c r="D296">
        <v>30574630</v>
      </c>
      <c r="E296">
        <v>1</v>
      </c>
      <c r="F296">
        <v>1</v>
      </c>
      <c r="G296">
        <v>30515945</v>
      </c>
      <c r="H296">
        <v>3</v>
      </c>
      <c r="I296" t="s">
        <v>268</v>
      </c>
      <c r="J296" t="s">
        <v>270</v>
      </c>
      <c r="K296" t="s">
        <v>625</v>
      </c>
      <c r="L296">
        <v>1346</v>
      </c>
      <c r="N296">
        <v>1009</v>
      </c>
      <c r="O296" t="s">
        <v>269</v>
      </c>
      <c r="P296" t="s">
        <v>269</v>
      </c>
      <c r="Q296">
        <v>1</v>
      </c>
      <c r="W296">
        <v>0</v>
      </c>
      <c r="X296">
        <v>-766220863</v>
      </c>
      <c r="Y296">
        <f t="shared" si="215"/>
        <v>59</v>
      </c>
      <c r="AA296">
        <v>509.71</v>
      </c>
      <c r="AB296">
        <v>0</v>
      </c>
      <c r="AC296">
        <v>0</v>
      </c>
      <c r="AD296">
        <v>0</v>
      </c>
      <c r="AE296">
        <v>111.69</v>
      </c>
      <c r="AF296">
        <v>0</v>
      </c>
      <c r="AG296">
        <v>0</v>
      </c>
      <c r="AH296">
        <v>0</v>
      </c>
      <c r="AI296">
        <v>4.55</v>
      </c>
      <c r="AJ296">
        <v>1</v>
      </c>
      <c r="AK296">
        <v>1</v>
      </c>
      <c r="AL296">
        <v>1</v>
      </c>
      <c r="AN296">
        <v>0</v>
      </c>
      <c r="AO296">
        <v>0</v>
      </c>
      <c r="AP296">
        <v>0</v>
      </c>
      <c r="AQ296">
        <v>0</v>
      </c>
      <c r="AR296">
        <v>0</v>
      </c>
      <c r="AS296" t="s">
        <v>3</v>
      </c>
      <c r="AT296">
        <v>59</v>
      </c>
      <c r="AU296" t="s">
        <v>3</v>
      </c>
      <c r="AV296">
        <v>0</v>
      </c>
      <c r="AW296">
        <v>1</v>
      </c>
      <c r="AX296">
        <v>-1</v>
      </c>
      <c r="AY296">
        <v>0</v>
      </c>
      <c r="AZ296">
        <v>0</v>
      </c>
      <c r="BA296" t="s">
        <v>3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ROUND(Y296*Source!I129,9)</f>
        <v>41.3</v>
      </c>
      <c r="CY296">
        <f t="shared" si="216"/>
        <v>509.71</v>
      </c>
      <c r="CZ296">
        <f t="shared" si="217"/>
        <v>111.69</v>
      </c>
      <c r="DA296">
        <f t="shared" si="218"/>
        <v>4.55</v>
      </c>
      <c r="DB296">
        <f t="shared" si="219"/>
        <v>6589.71</v>
      </c>
      <c r="DC296">
        <f t="shared" si="220"/>
        <v>0</v>
      </c>
      <c r="DD296" t="s">
        <v>3</v>
      </c>
      <c r="DE296" t="s">
        <v>3</v>
      </c>
      <c r="DF296">
        <f t="shared" si="221"/>
        <v>20988.240000000002</v>
      </c>
      <c r="DG296">
        <f t="shared" si="222"/>
        <v>0</v>
      </c>
      <c r="DH296">
        <f t="shared" si="223"/>
        <v>0</v>
      </c>
      <c r="DI296">
        <f t="shared" si="188"/>
        <v>0</v>
      </c>
      <c r="DJ296">
        <f t="shared" si="224"/>
        <v>20988.240000000002</v>
      </c>
      <c r="DK296">
        <v>0</v>
      </c>
    </row>
    <row r="297" spans="1:115" x14ac:dyDescent="0.2">
      <c r="A297">
        <f>ROW(Source!A129)</f>
        <v>129</v>
      </c>
      <c r="B297">
        <v>65425120</v>
      </c>
      <c r="C297">
        <v>65428969</v>
      </c>
      <c r="D297">
        <v>30571734</v>
      </c>
      <c r="E297">
        <v>1</v>
      </c>
      <c r="F297">
        <v>1</v>
      </c>
      <c r="G297">
        <v>30515945</v>
      </c>
      <c r="H297">
        <v>3</v>
      </c>
      <c r="I297" t="s">
        <v>549</v>
      </c>
      <c r="J297" t="s">
        <v>550</v>
      </c>
      <c r="K297" t="s">
        <v>551</v>
      </c>
      <c r="L297">
        <v>1348</v>
      </c>
      <c r="N297">
        <v>1009</v>
      </c>
      <c r="O297" t="s">
        <v>32</v>
      </c>
      <c r="P297" t="s">
        <v>32</v>
      </c>
      <c r="Q297">
        <v>1000</v>
      </c>
      <c r="W297">
        <v>0</v>
      </c>
      <c r="X297">
        <v>-2107245089</v>
      </c>
      <c r="Y297">
        <f t="shared" si="215"/>
        <v>2.4000000000000001E-4</v>
      </c>
      <c r="AA297">
        <v>1773.84</v>
      </c>
      <c r="AB297">
        <v>0</v>
      </c>
      <c r="AC297">
        <v>0</v>
      </c>
      <c r="AD297">
        <v>0</v>
      </c>
      <c r="AE297">
        <v>176.5</v>
      </c>
      <c r="AF297">
        <v>0</v>
      </c>
      <c r="AG297">
        <v>0</v>
      </c>
      <c r="AH297">
        <v>0</v>
      </c>
      <c r="AI297">
        <v>10.02</v>
      </c>
      <c r="AJ297">
        <v>1</v>
      </c>
      <c r="AK297">
        <v>1</v>
      </c>
      <c r="AL297">
        <v>1</v>
      </c>
      <c r="AN297">
        <v>0</v>
      </c>
      <c r="AO297">
        <v>1</v>
      </c>
      <c r="AP297">
        <v>0</v>
      </c>
      <c r="AQ297">
        <v>0</v>
      </c>
      <c r="AR297">
        <v>0</v>
      </c>
      <c r="AS297" t="s">
        <v>3</v>
      </c>
      <c r="AT297">
        <v>2.4000000000000001E-4</v>
      </c>
      <c r="AU297" t="s">
        <v>3</v>
      </c>
      <c r="AV297">
        <v>0</v>
      </c>
      <c r="AW297">
        <v>2</v>
      </c>
      <c r="AX297">
        <v>65428976</v>
      </c>
      <c r="AY297">
        <v>1</v>
      </c>
      <c r="AZ297">
        <v>0</v>
      </c>
      <c r="BA297">
        <v>298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ROUND(Y297*Source!I129,9)</f>
        <v>1.6799999999999999E-4</v>
      </c>
      <c r="CY297">
        <f t="shared" si="216"/>
        <v>1773.84</v>
      </c>
      <c r="CZ297">
        <f t="shared" si="217"/>
        <v>176.5</v>
      </c>
      <c r="DA297">
        <f t="shared" si="218"/>
        <v>10.02</v>
      </c>
      <c r="DB297">
        <f t="shared" si="219"/>
        <v>0.04</v>
      </c>
      <c r="DC297">
        <f t="shared" si="220"/>
        <v>0</v>
      </c>
      <c r="DD297" t="s">
        <v>3</v>
      </c>
      <c r="DE297" t="s">
        <v>3</v>
      </c>
      <c r="DF297">
        <f t="shared" si="221"/>
        <v>0.3</v>
      </c>
      <c r="DG297">
        <f t="shared" si="222"/>
        <v>0</v>
      </c>
      <c r="DH297">
        <f t="shared" si="223"/>
        <v>0</v>
      </c>
      <c r="DI297">
        <f t="shared" si="188"/>
        <v>0</v>
      </c>
      <c r="DJ297">
        <f t="shared" si="224"/>
        <v>0.3</v>
      </c>
      <c r="DK297">
        <v>0</v>
      </c>
    </row>
    <row r="298" spans="1:115" x14ac:dyDescent="0.2">
      <c r="A298">
        <f>ROW(Source!A129)</f>
        <v>129</v>
      </c>
      <c r="B298">
        <v>65425120</v>
      </c>
      <c r="C298">
        <v>65428969</v>
      </c>
      <c r="D298">
        <v>30571951</v>
      </c>
      <c r="E298">
        <v>1</v>
      </c>
      <c r="F298">
        <v>1</v>
      </c>
      <c r="G298">
        <v>30515945</v>
      </c>
      <c r="H298">
        <v>3</v>
      </c>
      <c r="I298" t="s">
        <v>552</v>
      </c>
      <c r="J298" t="s">
        <v>553</v>
      </c>
      <c r="K298" t="s">
        <v>554</v>
      </c>
      <c r="L298">
        <v>1348</v>
      </c>
      <c r="N298">
        <v>1009</v>
      </c>
      <c r="O298" t="s">
        <v>32</v>
      </c>
      <c r="P298" t="s">
        <v>32</v>
      </c>
      <c r="Q298">
        <v>1000</v>
      </c>
      <c r="W298">
        <v>0</v>
      </c>
      <c r="X298">
        <v>1320659850</v>
      </c>
      <c r="Y298">
        <f t="shared" si="215"/>
        <v>0.01</v>
      </c>
      <c r="AA298">
        <v>54313.57</v>
      </c>
      <c r="AB298">
        <v>0</v>
      </c>
      <c r="AC298">
        <v>0</v>
      </c>
      <c r="AD298">
        <v>0</v>
      </c>
      <c r="AE298">
        <v>12534.98</v>
      </c>
      <c r="AF298">
        <v>0</v>
      </c>
      <c r="AG298">
        <v>0</v>
      </c>
      <c r="AH298">
        <v>0</v>
      </c>
      <c r="AI298">
        <v>4.32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3</v>
      </c>
      <c r="AT298">
        <v>0.01</v>
      </c>
      <c r="AU298" t="s">
        <v>3</v>
      </c>
      <c r="AV298">
        <v>0</v>
      </c>
      <c r="AW298">
        <v>2</v>
      </c>
      <c r="AX298">
        <v>65428977</v>
      </c>
      <c r="AY298">
        <v>1</v>
      </c>
      <c r="AZ298">
        <v>0</v>
      </c>
      <c r="BA298">
        <v>299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ROUND(Y298*Source!I129,9)</f>
        <v>7.0000000000000001E-3</v>
      </c>
      <c r="CY298">
        <f t="shared" si="216"/>
        <v>54313.57</v>
      </c>
      <c r="CZ298">
        <f t="shared" si="217"/>
        <v>12534.98</v>
      </c>
      <c r="DA298">
        <f t="shared" si="218"/>
        <v>4.32</v>
      </c>
      <c r="DB298">
        <f t="shared" si="219"/>
        <v>125.35</v>
      </c>
      <c r="DC298">
        <f t="shared" si="220"/>
        <v>0</v>
      </c>
      <c r="DD298" t="s">
        <v>3</v>
      </c>
      <c r="DE298" t="s">
        <v>3</v>
      </c>
      <c r="DF298">
        <f t="shared" si="221"/>
        <v>379.04</v>
      </c>
      <c r="DG298">
        <f t="shared" si="222"/>
        <v>0</v>
      </c>
      <c r="DH298">
        <f t="shared" si="223"/>
        <v>0</v>
      </c>
      <c r="DI298">
        <f t="shared" si="188"/>
        <v>0</v>
      </c>
      <c r="DJ298">
        <f t="shared" si="224"/>
        <v>379.04</v>
      </c>
      <c r="DK298">
        <v>0</v>
      </c>
    </row>
    <row r="299" spans="1:115" x14ac:dyDescent="0.2">
      <c r="A299">
        <f>ROW(Source!A132)</f>
        <v>132</v>
      </c>
      <c r="B299">
        <v>65425122</v>
      </c>
      <c r="C299">
        <v>65426712</v>
      </c>
      <c r="D299">
        <v>30515951</v>
      </c>
      <c r="E299">
        <v>30515945</v>
      </c>
      <c r="F299">
        <v>1</v>
      </c>
      <c r="G299">
        <v>30515945</v>
      </c>
      <c r="H299">
        <v>1</v>
      </c>
      <c r="I299" t="s">
        <v>432</v>
      </c>
      <c r="J299" t="s">
        <v>3</v>
      </c>
      <c r="K299" t="s">
        <v>433</v>
      </c>
      <c r="L299">
        <v>1191</v>
      </c>
      <c r="N299">
        <v>1013</v>
      </c>
      <c r="O299" t="s">
        <v>434</v>
      </c>
      <c r="P299" t="s">
        <v>434</v>
      </c>
      <c r="Q299">
        <v>1</v>
      </c>
      <c r="W299">
        <v>0</v>
      </c>
      <c r="X299">
        <v>476480486</v>
      </c>
      <c r="Y299">
        <f>(AT299*1.15)</f>
        <v>10.441999999999998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1</v>
      </c>
      <c r="AQ299">
        <v>0</v>
      </c>
      <c r="AR299">
        <v>0</v>
      </c>
      <c r="AS299" t="s">
        <v>3</v>
      </c>
      <c r="AT299">
        <v>9.08</v>
      </c>
      <c r="AU299" t="s">
        <v>60</v>
      </c>
      <c r="AV299">
        <v>1</v>
      </c>
      <c r="AW299">
        <v>2</v>
      </c>
      <c r="AX299">
        <v>65426713</v>
      </c>
      <c r="AY299">
        <v>1</v>
      </c>
      <c r="AZ299">
        <v>0</v>
      </c>
      <c r="BA299">
        <v>301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ROUND(Y299*Source!I132,9)</f>
        <v>0.15662999999999999</v>
      </c>
      <c r="CY299">
        <f>AD299</f>
        <v>0</v>
      </c>
      <c r="CZ299">
        <f>AH299</f>
        <v>0</v>
      </c>
      <c r="DA299">
        <f>AL299</f>
        <v>1</v>
      </c>
      <c r="DB299">
        <f>ROUND((ROUND(AT299*CZ299,2)*1.15),6)</f>
        <v>0</v>
      </c>
      <c r="DC299">
        <f>ROUND((ROUND(AT299*AG299,2)*1.15),6)</f>
        <v>0</v>
      </c>
      <c r="DD299" t="s">
        <v>3</v>
      </c>
      <c r="DE299" t="s">
        <v>3</v>
      </c>
      <c r="DF299">
        <f>ROUND(AE299*CX299,2)</f>
        <v>0</v>
      </c>
      <c r="DG299">
        <f t="shared" si="222"/>
        <v>0</v>
      </c>
      <c r="DH299">
        <f t="shared" si="223"/>
        <v>0</v>
      </c>
      <c r="DI299">
        <f t="shared" si="188"/>
        <v>0</v>
      </c>
      <c r="DJ299">
        <f>DI299</f>
        <v>0</v>
      </c>
      <c r="DK299">
        <v>0</v>
      </c>
    </row>
    <row r="300" spans="1:115" x14ac:dyDescent="0.2">
      <c r="A300">
        <f>ROW(Source!A132)</f>
        <v>132</v>
      </c>
      <c r="B300">
        <v>65425122</v>
      </c>
      <c r="C300">
        <v>65426712</v>
      </c>
      <c r="D300">
        <v>30516999</v>
      </c>
      <c r="E300">
        <v>30515945</v>
      </c>
      <c r="F300">
        <v>1</v>
      </c>
      <c r="G300">
        <v>30515945</v>
      </c>
      <c r="H300">
        <v>2</v>
      </c>
      <c r="I300" t="s">
        <v>448</v>
      </c>
      <c r="J300" t="s">
        <v>3</v>
      </c>
      <c r="K300" t="s">
        <v>449</v>
      </c>
      <c r="L300">
        <v>1344</v>
      </c>
      <c r="N300">
        <v>1008</v>
      </c>
      <c r="O300" t="s">
        <v>450</v>
      </c>
      <c r="P300" t="s">
        <v>450</v>
      </c>
      <c r="Q300">
        <v>1</v>
      </c>
      <c r="W300">
        <v>0</v>
      </c>
      <c r="X300">
        <v>-1180195794</v>
      </c>
      <c r="Y300">
        <f>(AT300*1.25)</f>
        <v>1.8625</v>
      </c>
      <c r="AA300">
        <v>0</v>
      </c>
      <c r="AB300">
        <v>1</v>
      </c>
      <c r="AC300">
        <v>0</v>
      </c>
      <c r="AD300">
        <v>0</v>
      </c>
      <c r="AE300">
        <v>0</v>
      </c>
      <c r="AF300">
        <v>1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1</v>
      </c>
      <c r="AQ300">
        <v>0</v>
      </c>
      <c r="AR300">
        <v>0</v>
      </c>
      <c r="AS300" t="s">
        <v>3</v>
      </c>
      <c r="AT300">
        <v>1.49</v>
      </c>
      <c r="AU300" t="s">
        <v>59</v>
      </c>
      <c r="AV300">
        <v>0</v>
      </c>
      <c r="AW300">
        <v>2</v>
      </c>
      <c r="AX300">
        <v>65426714</v>
      </c>
      <c r="AY300">
        <v>1</v>
      </c>
      <c r="AZ300">
        <v>0</v>
      </c>
      <c r="BA300">
        <v>302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ROUND(Y300*Source!I132,9)</f>
        <v>2.7937500000000001E-2</v>
      </c>
      <c r="CY300">
        <f>AB300</f>
        <v>1</v>
      </c>
      <c r="CZ300">
        <f>AF300</f>
        <v>1</v>
      </c>
      <c r="DA300">
        <f>AJ300</f>
        <v>1</v>
      </c>
      <c r="DB300">
        <f>ROUND((ROUND(AT300*CZ300,2)*1.25),6)</f>
        <v>1.8625</v>
      </c>
      <c r="DC300">
        <f>ROUND((ROUND(AT300*AG300,2)*1.25),6)</f>
        <v>0</v>
      </c>
      <c r="DD300" t="s">
        <v>3</v>
      </c>
      <c r="DE300" t="s">
        <v>3</v>
      </c>
      <c r="DF300">
        <f>ROUND(AE300*CX300,2)</f>
        <v>0</v>
      </c>
      <c r="DG300">
        <f t="shared" si="222"/>
        <v>0.03</v>
      </c>
      <c r="DH300">
        <f t="shared" si="223"/>
        <v>0</v>
      </c>
      <c r="DI300">
        <f t="shared" si="188"/>
        <v>0</v>
      </c>
      <c r="DJ300">
        <f>DG300</f>
        <v>0.03</v>
      </c>
      <c r="DK300">
        <v>0</v>
      </c>
    </row>
    <row r="301" spans="1:115" x14ac:dyDescent="0.2">
      <c r="A301">
        <f>ROW(Source!A132)</f>
        <v>132</v>
      </c>
      <c r="B301">
        <v>65425122</v>
      </c>
      <c r="C301">
        <v>65426712</v>
      </c>
      <c r="D301">
        <v>30571951</v>
      </c>
      <c r="E301">
        <v>1</v>
      </c>
      <c r="F301">
        <v>1</v>
      </c>
      <c r="G301">
        <v>30515945</v>
      </c>
      <c r="H301">
        <v>3</v>
      </c>
      <c r="I301" t="s">
        <v>552</v>
      </c>
      <c r="J301" t="s">
        <v>553</v>
      </c>
      <c r="K301" t="s">
        <v>554</v>
      </c>
      <c r="L301">
        <v>1348</v>
      </c>
      <c r="N301">
        <v>1009</v>
      </c>
      <c r="O301" t="s">
        <v>32</v>
      </c>
      <c r="P301" t="s">
        <v>32</v>
      </c>
      <c r="Q301">
        <v>1000</v>
      </c>
      <c r="W301">
        <v>0</v>
      </c>
      <c r="X301">
        <v>1320659850</v>
      </c>
      <c r="Y301">
        <f>AT301</f>
        <v>3.2000000000000001E-2</v>
      </c>
      <c r="AA301">
        <v>12534.98</v>
      </c>
      <c r="AB301">
        <v>0</v>
      </c>
      <c r="AC301">
        <v>0</v>
      </c>
      <c r="AD301">
        <v>0</v>
      </c>
      <c r="AE301">
        <v>12534.98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0</v>
      </c>
      <c r="AQ301">
        <v>0</v>
      </c>
      <c r="AR301">
        <v>0</v>
      </c>
      <c r="AS301" t="s">
        <v>3</v>
      </c>
      <c r="AT301">
        <v>3.2000000000000001E-2</v>
      </c>
      <c r="AU301" t="s">
        <v>3</v>
      </c>
      <c r="AV301">
        <v>0</v>
      </c>
      <c r="AW301">
        <v>2</v>
      </c>
      <c r="AX301">
        <v>65426715</v>
      </c>
      <c r="AY301">
        <v>1</v>
      </c>
      <c r="AZ301">
        <v>0</v>
      </c>
      <c r="BA301">
        <v>303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ROUND(Y301*Source!I132,9)</f>
        <v>4.8000000000000001E-4</v>
      </c>
      <c r="CY301">
        <f>AA301</f>
        <v>12534.98</v>
      </c>
      <c r="CZ301">
        <f>AE301</f>
        <v>12534.98</v>
      </c>
      <c r="DA301">
        <f>AI301</f>
        <v>1</v>
      </c>
      <c r="DB301">
        <f>ROUND(ROUND(AT301*CZ301,2),6)</f>
        <v>401.12</v>
      </c>
      <c r="DC301">
        <f>ROUND(ROUND(AT301*AG301,2),6)</f>
        <v>0</v>
      </c>
      <c r="DD301" t="s">
        <v>3</v>
      </c>
      <c r="DE301" t="s">
        <v>3</v>
      </c>
      <c r="DF301">
        <f>ROUND(AE301*CX301,2)</f>
        <v>6.02</v>
      </c>
      <c r="DG301">
        <f t="shared" si="222"/>
        <v>0</v>
      </c>
      <c r="DH301">
        <f t="shared" si="223"/>
        <v>0</v>
      </c>
      <c r="DI301">
        <f t="shared" si="188"/>
        <v>0</v>
      </c>
      <c r="DJ301">
        <f>DF301</f>
        <v>6.02</v>
      </c>
      <c r="DK301">
        <v>0</v>
      </c>
    </row>
    <row r="302" spans="1:115" x14ac:dyDescent="0.2">
      <c r="A302">
        <f>ROW(Source!A133)</f>
        <v>133</v>
      </c>
      <c r="B302">
        <v>65425120</v>
      </c>
      <c r="C302">
        <v>65426712</v>
      </c>
      <c r="D302">
        <v>30515951</v>
      </c>
      <c r="E302">
        <v>30515945</v>
      </c>
      <c r="F302">
        <v>1</v>
      </c>
      <c r="G302">
        <v>30515945</v>
      </c>
      <c r="H302">
        <v>1</v>
      </c>
      <c r="I302" t="s">
        <v>432</v>
      </c>
      <c r="J302" t="s">
        <v>3</v>
      </c>
      <c r="K302" t="s">
        <v>433</v>
      </c>
      <c r="L302">
        <v>1191</v>
      </c>
      <c r="N302">
        <v>1013</v>
      </c>
      <c r="O302" t="s">
        <v>434</v>
      </c>
      <c r="P302" t="s">
        <v>434</v>
      </c>
      <c r="Q302">
        <v>1</v>
      </c>
      <c r="W302">
        <v>0</v>
      </c>
      <c r="X302">
        <v>476480486</v>
      </c>
      <c r="Y302">
        <f>(AT302*1.15)</f>
        <v>10.441999999999998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1</v>
      </c>
      <c r="AQ302">
        <v>0</v>
      </c>
      <c r="AR302">
        <v>0</v>
      </c>
      <c r="AS302" t="s">
        <v>3</v>
      </c>
      <c r="AT302">
        <v>9.08</v>
      </c>
      <c r="AU302" t="s">
        <v>60</v>
      </c>
      <c r="AV302">
        <v>1</v>
      </c>
      <c r="AW302">
        <v>2</v>
      </c>
      <c r="AX302">
        <v>65426713</v>
      </c>
      <c r="AY302">
        <v>1</v>
      </c>
      <c r="AZ302">
        <v>0</v>
      </c>
      <c r="BA302">
        <v>304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ROUND(Y302*Source!I133,9)</f>
        <v>0.15662999999999999</v>
      </c>
      <c r="CY302">
        <f>AD302</f>
        <v>0</v>
      </c>
      <c r="CZ302">
        <f>AH302</f>
        <v>0</v>
      </c>
      <c r="DA302">
        <f>AL302</f>
        <v>1</v>
      </c>
      <c r="DB302">
        <f>ROUND((ROUND(AT302*CZ302,2)*1.15),6)</f>
        <v>0</v>
      </c>
      <c r="DC302">
        <f>ROUND((ROUND(AT302*AG302,2)*1.15),6)</f>
        <v>0</v>
      </c>
      <c r="DD302" t="s">
        <v>3</v>
      </c>
      <c r="DE302" t="s">
        <v>3</v>
      </c>
      <c r="DF302">
        <f>ROUND(AE302*CX302,2)</f>
        <v>0</v>
      </c>
      <c r="DG302">
        <f t="shared" si="222"/>
        <v>0</v>
      </c>
      <c r="DH302">
        <f t="shared" si="223"/>
        <v>0</v>
      </c>
      <c r="DI302">
        <f t="shared" si="188"/>
        <v>0</v>
      </c>
      <c r="DJ302">
        <f>DI302</f>
        <v>0</v>
      </c>
      <c r="DK302">
        <v>0</v>
      </c>
    </row>
    <row r="303" spans="1:115" x14ac:dyDescent="0.2">
      <c r="A303">
        <f>ROW(Source!A133)</f>
        <v>133</v>
      </c>
      <c r="B303">
        <v>65425120</v>
      </c>
      <c r="C303">
        <v>65426712</v>
      </c>
      <c r="D303">
        <v>30516999</v>
      </c>
      <c r="E303">
        <v>30515945</v>
      </c>
      <c r="F303">
        <v>1</v>
      </c>
      <c r="G303">
        <v>30515945</v>
      </c>
      <c r="H303">
        <v>2</v>
      </c>
      <c r="I303" t="s">
        <v>448</v>
      </c>
      <c r="J303" t="s">
        <v>3</v>
      </c>
      <c r="K303" t="s">
        <v>449</v>
      </c>
      <c r="L303">
        <v>1344</v>
      </c>
      <c r="N303">
        <v>1008</v>
      </c>
      <c r="O303" t="s">
        <v>450</v>
      </c>
      <c r="P303" t="s">
        <v>450</v>
      </c>
      <c r="Q303">
        <v>1</v>
      </c>
      <c r="W303">
        <v>0</v>
      </c>
      <c r="X303">
        <v>-1180195794</v>
      </c>
      <c r="Y303">
        <f>(AT303*1.25)</f>
        <v>1.8625</v>
      </c>
      <c r="AA303">
        <v>0</v>
      </c>
      <c r="AB303">
        <v>1.05</v>
      </c>
      <c r="AC303">
        <v>0</v>
      </c>
      <c r="AD303">
        <v>0</v>
      </c>
      <c r="AE303">
        <v>0</v>
      </c>
      <c r="AF303">
        <v>1</v>
      </c>
      <c r="AG303">
        <v>0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3</v>
      </c>
      <c r="AT303">
        <v>1.49</v>
      </c>
      <c r="AU303" t="s">
        <v>59</v>
      </c>
      <c r="AV303">
        <v>0</v>
      </c>
      <c r="AW303">
        <v>2</v>
      </c>
      <c r="AX303">
        <v>65426714</v>
      </c>
      <c r="AY303">
        <v>1</v>
      </c>
      <c r="AZ303">
        <v>0</v>
      </c>
      <c r="BA303">
        <v>305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ROUND(Y303*Source!I133,9)</f>
        <v>2.7937500000000001E-2</v>
      </c>
      <c r="CY303">
        <f>AB303</f>
        <v>1.05</v>
      </c>
      <c r="CZ303">
        <f>AF303</f>
        <v>1</v>
      </c>
      <c r="DA303">
        <f>AJ303</f>
        <v>1</v>
      </c>
      <c r="DB303">
        <f>ROUND((ROUND(AT303*CZ303,2)*1.25),6)</f>
        <v>1.8625</v>
      </c>
      <c r="DC303">
        <f>ROUND((ROUND(AT303*AG303,2)*1.25),6)</f>
        <v>0</v>
      </c>
      <c r="DD303" t="s">
        <v>3</v>
      </c>
      <c r="DE303" t="s">
        <v>3</v>
      </c>
      <c r="DF303">
        <f>ROUND(AE303*CX303,2)</f>
        <v>0</v>
      </c>
      <c r="DG303">
        <f t="shared" si="222"/>
        <v>0.03</v>
      </c>
      <c r="DH303">
        <f t="shared" si="223"/>
        <v>0</v>
      </c>
      <c r="DI303">
        <f t="shared" si="188"/>
        <v>0</v>
      </c>
      <c r="DJ303">
        <f>DG303</f>
        <v>0.03</v>
      </c>
      <c r="DK303">
        <v>0</v>
      </c>
    </row>
    <row r="304" spans="1:115" x14ac:dyDescent="0.2">
      <c r="A304">
        <f>ROW(Source!A133)</f>
        <v>133</v>
      </c>
      <c r="B304">
        <v>65425120</v>
      </c>
      <c r="C304">
        <v>65426712</v>
      </c>
      <c r="D304">
        <v>30571951</v>
      </c>
      <c r="E304">
        <v>1</v>
      </c>
      <c r="F304">
        <v>1</v>
      </c>
      <c r="G304">
        <v>30515945</v>
      </c>
      <c r="H304">
        <v>3</v>
      </c>
      <c r="I304" t="s">
        <v>552</v>
      </c>
      <c r="J304" t="s">
        <v>553</v>
      </c>
      <c r="K304" t="s">
        <v>554</v>
      </c>
      <c r="L304">
        <v>1348</v>
      </c>
      <c r="N304">
        <v>1009</v>
      </c>
      <c r="O304" t="s">
        <v>32</v>
      </c>
      <c r="P304" t="s">
        <v>32</v>
      </c>
      <c r="Q304">
        <v>1000</v>
      </c>
      <c r="W304">
        <v>0</v>
      </c>
      <c r="X304">
        <v>1320659850</v>
      </c>
      <c r="Y304">
        <f t="shared" ref="Y304:Y312" si="225">AT304</f>
        <v>3.2000000000000001E-2</v>
      </c>
      <c r="AA304">
        <v>54151.11</v>
      </c>
      <c r="AB304">
        <v>0</v>
      </c>
      <c r="AC304">
        <v>0</v>
      </c>
      <c r="AD304">
        <v>0</v>
      </c>
      <c r="AE304">
        <v>12534.98</v>
      </c>
      <c r="AF304">
        <v>0</v>
      </c>
      <c r="AG304">
        <v>0</v>
      </c>
      <c r="AH304">
        <v>0</v>
      </c>
      <c r="AI304">
        <v>4.32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0</v>
      </c>
      <c r="AQ304">
        <v>0</v>
      </c>
      <c r="AR304">
        <v>0</v>
      </c>
      <c r="AS304" t="s">
        <v>3</v>
      </c>
      <c r="AT304">
        <v>3.2000000000000001E-2</v>
      </c>
      <c r="AU304" t="s">
        <v>3</v>
      </c>
      <c r="AV304">
        <v>0</v>
      </c>
      <c r="AW304">
        <v>2</v>
      </c>
      <c r="AX304">
        <v>65426715</v>
      </c>
      <c r="AY304">
        <v>1</v>
      </c>
      <c r="AZ304">
        <v>0</v>
      </c>
      <c r="BA304">
        <v>306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ROUND(Y304*Source!I133,9)</f>
        <v>4.8000000000000001E-4</v>
      </c>
      <c r="CY304">
        <f>AA304</f>
        <v>54151.11</v>
      </c>
      <c r="CZ304">
        <f>AE304</f>
        <v>12534.98</v>
      </c>
      <c r="DA304">
        <f>AI304</f>
        <v>4.32</v>
      </c>
      <c r="DB304">
        <f t="shared" ref="DB304:DB312" si="226">ROUND(ROUND(AT304*CZ304,2),6)</f>
        <v>401.12</v>
      </c>
      <c r="DC304">
        <f t="shared" ref="DC304:DC312" si="227">ROUND(ROUND(AT304*AG304,2),6)</f>
        <v>0</v>
      </c>
      <c r="DD304" t="s">
        <v>3</v>
      </c>
      <c r="DE304" t="s">
        <v>3</v>
      </c>
      <c r="DF304">
        <f>ROUND(ROUND(AE304*CX304,2)*AI304,2)</f>
        <v>26.01</v>
      </c>
      <c r="DG304">
        <f t="shared" si="222"/>
        <v>0</v>
      </c>
      <c r="DH304">
        <f t="shared" si="223"/>
        <v>0</v>
      </c>
      <c r="DI304">
        <f t="shared" si="188"/>
        <v>0</v>
      </c>
      <c r="DJ304">
        <f>DF304</f>
        <v>26.01</v>
      </c>
      <c r="DK304">
        <v>0</v>
      </c>
    </row>
    <row r="305" spans="1:115" x14ac:dyDescent="0.2">
      <c r="A305">
        <f>ROW(Source!A134)</f>
        <v>134</v>
      </c>
      <c r="B305">
        <v>65425122</v>
      </c>
      <c r="C305">
        <v>65426259</v>
      </c>
      <c r="D305">
        <v>30515951</v>
      </c>
      <c r="E305">
        <v>30515945</v>
      </c>
      <c r="F305">
        <v>1</v>
      </c>
      <c r="G305">
        <v>30515945</v>
      </c>
      <c r="H305">
        <v>1</v>
      </c>
      <c r="I305" t="s">
        <v>432</v>
      </c>
      <c r="J305" t="s">
        <v>3</v>
      </c>
      <c r="K305" t="s">
        <v>433</v>
      </c>
      <c r="L305">
        <v>1191</v>
      </c>
      <c r="N305">
        <v>1013</v>
      </c>
      <c r="O305" t="s">
        <v>434</v>
      </c>
      <c r="P305" t="s">
        <v>434</v>
      </c>
      <c r="Q305">
        <v>1</v>
      </c>
      <c r="W305">
        <v>0</v>
      </c>
      <c r="X305">
        <v>476480486</v>
      </c>
      <c r="Y305">
        <f t="shared" si="225"/>
        <v>49.2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0</v>
      </c>
      <c r="AQ305">
        <v>0</v>
      </c>
      <c r="AR305">
        <v>0</v>
      </c>
      <c r="AS305" t="s">
        <v>3</v>
      </c>
      <c r="AT305">
        <v>49.2</v>
      </c>
      <c r="AU305" t="s">
        <v>3</v>
      </c>
      <c r="AV305">
        <v>1</v>
      </c>
      <c r="AW305">
        <v>2</v>
      </c>
      <c r="AX305">
        <v>65426260</v>
      </c>
      <c r="AY305">
        <v>1</v>
      </c>
      <c r="AZ305">
        <v>0</v>
      </c>
      <c r="BA305">
        <v>307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ROUND(Y305*Source!I134,9)</f>
        <v>0.73799999999999999</v>
      </c>
      <c r="CY305">
        <f>AD305</f>
        <v>0</v>
      </c>
      <c r="CZ305">
        <f>AH305</f>
        <v>0</v>
      </c>
      <c r="DA305">
        <f>AL305</f>
        <v>1</v>
      </c>
      <c r="DB305">
        <f t="shared" si="226"/>
        <v>0</v>
      </c>
      <c r="DC305">
        <f t="shared" si="227"/>
        <v>0</v>
      </c>
      <c r="DD305" t="s">
        <v>3</v>
      </c>
      <c r="DE305" t="s">
        <v>3</v>
      </c>
      <c r="DF305">
        <f>ROUND(AE305*CX305,2)</f>
        <v>0</v>
      </c>
      <c r="DG305">
        <f t="shared" si="222"/>
        <v>0</v>
      </c>
      <c r="DH305">
        <f t="shared" si="223"/>
        <v>0</v>
      </c>
      <c r="DI305">
        <f t="shared" si="188"/>
        <v>0</v>
      </c>
      <c r="DJ305">
        <f>DI305</f>
        <v>0</v>
      </c>
      <c r="DK305">
        <v>0</v>
      </c>
    </row>
    <row r="306" spans="1:115" x14ac:dyDescent="0.2">
      <c r="A306">
        <f>ROW(Source!A134)</f>
        <v>134</v>
      </c>
      <c r="B306">
        <v>65425122</v>
      </c>
      <c r="C306">
        <v>65426259</v>
      </c>
      <c r="D306">
        <v>30571527</v>
      </c>
      <c r="E306">
        <v>1</v>
      </c>
      <c r="F306">
        <v>1</v>
      </c>
      <c r="G306">
        <v>30515945</v>
      </c>
      <c r="H306">
        <v>3</v>
      </c>
      <c r="I306" t="s">
        <v>282</v>
      </c>
      <c r="J306" t="s">
        <v>284</v>
      </c>
      <c r="K306" t="s">
        <v>283</v>
      </c>
      <c r="L306">
        <v>1348</v>
      </c>
      <c r="N306">
        <v>1009</v>
      </c>
      <c r="O306" t="s">
        <v>32</v>
      </c>
      <c r="P306" t="s">
        <v>32</v>
      </c>
      <c r="Q306">
        <v>1000</v>
      </c>
      <c r="W306">
        <v>0</v>
      </c>
      <c r="X306">
        <v>-1971136070</v>
      </c>
      <c r="Y306">
        <f t="shared" si="225"/>
        <v>-0.01</v>
      </c>
      <c r="AA306">
        <v>16189.08</v>
      </c>
      <c r="AB306">
        <v>0</v>
      </c>
      <c r="AC306">
        <v>0</v>
      </c>
      <c r="AD306">
        <v>0</v>
      </c>
      <c r="AE306">
        <v>16189.08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0</v>
      </c>
      <c r="AQ306">
        <v>0</v>
      </c>
      <c r="AR306">
        <v>0</v>
      </c>
      <c r="AS306" t="s">
        <v>3</v>
      </c>
      <c r="AT306">
        <v>-0.01</v>
      </c>
      <c r="AU306" t="s">
        <v>3</v>
      </c>
      <c r="AV306">
        <v>0</v>
      </c>
      <c r="AW306">
        <v>2</v>
      </c>
      <c r="AX306">
        <v>65426261</v>
      </c>
      <c r="AY306">
        <v>1</v>
      </c>
      <c r="AZ306">
        <v>6144</v>
      </c>
      <c r="BA306">
        <v>308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ROUND(Y306*Source!I134,9)</f>
        <v>-1.4999999999999999E-4</v>
      </c>
      <c r="CY306">
        <f>AA306</f>
        <v>16189.08</v>
      </c>
      <c r="CZ306">
        <f>AE306</f>
        <v>16189.08</v>
      </c>
      <c r="DA306">
        <f>AI306</f>
        <v>1</v>
      </c>
      <c r="DB306">
        <f t="shared" si="226"/>
        <v>-161.88999999999999</v>
      </c>
      <c r="DC306">
        <f t="shared" si="227"/>
        <v>0</v>
      </c>
      <c r="DD306" t="s">
        <v>3</v>
      </c>
      <c r="DE306" t="s">
        <v>3</v>
      </c>
      <c r="DF306">
        <f>ROUND(AE306*CX306,2)</f>
        <v>-2.4300000000000002</v>
      </c>
      <c r="DG306">
        <f t="shared" si="222"/>
        <v>0</v>
      </c>
      <c r="DH306">
        <f t="shared" si="223"/>
        <v>0</v>
      </c>
      <c r="DI306">
        <f t="shared" si="188"/>
        <v>0</v>
      </c>
      <c r="DJ306">
        <f>DF306</f>
        <v>-2.4300000000000002</v>
      </c>
      <c r="DK306">
        <v>0</v>
      </c>
    </row>
    <row r="307" spans="1:115" x14ac:dyDescent="0.2">
      <c r="A307">
        <f>ROW(Source!A134)</f>
        <v>134</v>
      </c>
      <c r="B307">
        <v>65425122</v>
      </c>
      <c r="C307">
        <v>65426259</v>
      </c>
      <c r="D307">
        <v>30541208</v>
      </c>
      <c r="E307">
        <v>30515945</v>
      </c>
      <c r="F307">
        <v>1</v>
      </c>
      <c r="G307">
        <v>30515945</v>
      </c>
      <c r="H307">
        <v>3</v>
      </c>
      <c r="I307" t="s">
        <v>511</v>
      </c>
      <c r="J307" t="s">
        <v>3</v>
      </c>
      <c r="K307" t="s">
        <v>512</v>
      </c>
      <c r="L307">
        <v>1344</v>
      </c>
      <c r="N307">
        <v>1008</v>
      </c>
      <c r="O307" t="s">
        <v>450</v>
      </c>
      <c r="P307" t="s">
        <v>450</v>
      </c>
      <c r="Q307">
        <v>1</v>
      </c>
      <c r="W307">
        <v>0</v>
      </c>
      <c r="X307">
        <v>-94250534</v>
      </c>
      <c r="Y307">
        <f t="shared" si="225"/>
        <v>3.47</v>
      </c>
      <c r="AA307">
        <v>1</v>
      </c>
      <c r="AB307">
        <v>0</v>
      </c>
      <c r="AC307">
        <v>0</v>
      </c>
      <c r="AD307">
        <v>0</v>
      </c>
      <c r="AE307">
        <v>1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0</v>
      </c>
      <c r="AQ307">
        <v>0</v>
      </c>
      <c r="AR307">
        <v>0</v>
      </c>
      <c r="AS307" t="s">
        <v>3</v>
      </c>
      <c r="AT307">
        <v>3.47</v>
      </c>
      <c r="AU307" t="s">
        <v>3</v>
      </c>
      <c r="AV307">
        <v>0</v>
      </c>
      <c r="AW307">
        <v>2</v>
      </c>
      <c r="AX307">
        <v>65426262</v>
      </c>
      <c r="AY307">
        <v>1</v>
      </c>
      <c r="AZ307">
        <v>0</v>
      </c>
      <c r="BA307">
        <v>309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ROUND(Y307*Source!I134,9)</f>
        <v>5.2049999999999999E-2</v>
      </c>
      <c r="CY307">
        <f>AA307</f>
        <v>1</v>
      </c>
      <c r="CZ307">
        <f>AE307</f>
        <v>1</v>
      </c>
      <c r="DA307">
        <f>AI307</f>
        <v>1</v>
      </c>
      <c r="DB307">
        <f t="shared" si="226"/>
        <v>3.47</v>
      </c>
      <c r="DC307">
        <f t="shared" si="227"/>
        <v>0</v>
      </c>
      <c r="DD307" t="s">
        <v>3</v>
      </c>
      <c r="DE307" t="s">
        <v>3</v>
      </c>
      <c r="DF307">
        <f>ROUND(AE307*CX307,2)</f>
        <v>0.05</v>
      </c>
      <c r="DG307">
        <f t="shared" si="222"/>
        <v>0</v>
      </c>
      <c r="DH307">
        <f t="shared" si="223"/>
        <v>0</v>
      </c>
      <c r="DI307">
        <f t="shared" si="188"/>
        <v>0</v>
      </c>
      <c r="DJ307">
        <f>DF307</f>
        <v>0.05</v>
      </c>
      <c r="DK307">
        <v>0</v>
      </c>
    </row>
    <row r="308" spans="1:115" x14ac:dyDescent="0.2">
      <c r="A308">
        <f>ROW(Source!A134)</f>
        <v>134</v>
      </c>
      <c r="B308">
        <v>65425122</v>
      </c>
      <c r="C308">
        <v>65426259</v>
      </c>
      <c r="D308">
        <v>0</v>
      </c>
      <c r="E308">
        <v>30515945</v>
      </c>
      <c r="F308">
        <v>1</v>
      </c>
      <c r="G308">
        <v>30515945</v>
      </c>
      <c r="H308">
        <v>3</v>
      </c>
      <c r="I308" t="s">
        <v>158</v>
      </c>
      <c r="J308" t="s">
        <v>3</v>
      </c>
      <c r="K308" t="s">
        <v>286</v>
      </c>
      <c r="L308">
        <v>1346</v>
      </c>
      <c r="N308">
        <v>1009</v>
      </c>
      <c r="O308" t="s">
        <v>269</v>
      </c>
      <c r="P308" t="s">
        <v>269</v>
      </c>
      <c r="Q308">
        <v>1</v>
      </c>
      <c r="W308">
        <v>0</v>
      </c>
      <c r="X308">
        <v>-1348569530</v>
      </c>
      <c r="Y308">
        <f t="shared" si="225"/>
        <v>53.333333000000003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0</v>
      </c>
      <c r="AP308">
        <v>0</v>
      </c>
      <c r="AQ308">
        <v>0</v>
      </c>
      <c r="AR308">
        <v>0</v>
      </c>
      <c r="AS308" t="s">
        <v>3</v>
      </c>
      <c r="AT308">
        <v>53.333333000000003</v>
      </c>
      <c r="AU308" t="s">
        <v>3</v>
      </c>
      <c r="AV308">
        <v>0</v>
      </c>
      <c r="AW308">
        <v>1</v>
      </c>
      <c r="AX308">
        <v>-1</v>
      </c>
      <c r="AY308">
        <v>0</v>
      </c>
      <c r="AZ308">
        <v>0</v>
      </c>
      <c r="BA308" t="s">
        <v>3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ROUND(Y308*Source!I134,9)</f>
        <v>0.79999999499999996</v>
      </c>
      <c r="CY308">
        <f>AA308</f>
        <v>0</v>
      </c>
      <c r="CZ308">
        <f>AE308</f>
        <v>0</v>
      </c>
      <c r="DA308">
        <f>AI308</f>
        <v>1</v>
      </c>
      <c r="DB308">
        <f t="shared" si="226"/>
        <v>0</v>
      </c>
      <c r="DC308">
        <f t="shared" si="227"/>
        <v>0</v>
      </c>
      <c r="DD308" t="s">
        <v>3</v>
      </c>
      <c r="DE308" t="s">
        <v>3</v>
      </c>
      <c r="DF308">
        <f>ROUND(AE308*CX308,2)</f>
        <v>0</v>
      </c>
      <c r="DG308">
        <f t="shared" si="222"/>
        <v>0</v>
      </c>
      <c r="DH308">
        <f t="shared" si="223"/>
        <v>0</v>
      </c>
      <c r="DI308">
        <f t="shared" si="188"/>
        <v>0</v>
      </c>
      <c r="DJ308">
        <f>DF308</f>
        <v>0</v>
      </c>
      <c r="DK308">
        <v>0</v>
      </c>
    </row>
    <row r="309" spans="1:115" x14ac:dyDescent="0.2">
      <c r="A309">
        <f>ROW(Source!A135)</f>
        <v>135</v>
      </c>
      <c r="B309">
        <v>65425120</v>
      </c>
      <c r="C309">
        <v>65426259</v>
      </c>
      <c r="D309">
        <v>30515951</v>
      </c>
      <c r="E309">
        <v>30515945</v>
      </c>
      <c r="F309">
        <v>1</v>
      </c>
      <c r="G309">
        <v>30515945</v>
      </c>
      <c r="H309">
        <v>1</v>
      </c>
      <c r="I309" t="s">
        <v>432</v>
      </c>
      <c r="J309" t="s">
        <v>3</v>
      </c>
      <c r="K309" t="s">
        <v>433</v>
      </c>
      <c r="L309">
        <v>1191</v>
      </c>
      <c r="N309">
        <v>1013</v>
      </c>
      <c r="O309" t="s">
        <v>434</v>
      </c>
      <c r="P309" t="s">
        <v>434</v>
      </c>
      <c r="Q309">
        <v>1</v>
      </c>
      <c r="W309">
        <v>0</v>
      </c>
      <c r="X309">
        <v>476480486</v>
      </c>
      <c r="Y309">
        <f t="shared" si="225"/>
        <v>49.2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0</v>
      </c>
      <c r="AQ309">
        <v>0</v>
      </c>
      <c r="AR309">
        <v>0</v>
      </c>
      <c r="AS309" t="s">
        <v>3</v>
      </c>
      <c r="AT309">
        <v>49.2</v>
      </c>
      <c r="AU309" t="s">
        <v>3</v>
      </c>
      <c r="AV309">
        <v>1</v>
      </c>
      <c r="AW309">
        <v>2</v>
      </c>
      <c r="AX309">
        <v>65426260</v>
      </c>
      <c r="AY309">
        <v>1</v>
      </c>
      <c r="AZ309">
        <v>0</v>
      </c>
      <c r="BA309">
        <v>310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ROUND(Y309*Source!I135,9)</f>
        <v>0.73799999999999999</v>
      </c>
      <c r="CY309">
        <f>AD309</f>
        <v>0</v>
      </c>
      <c r="CZ309">
        <f>AH309</f>
        <v>0</v>
      </c>
      <c r="DA309">
        <f>AL309</f>
        <v>1</v>
      </c>
      <c r="DB309">
        <f t="shared" si="226"/>
        <v>0</v>
      </c>
      <c r="DC309">
        <f t="shared" si="227"/>
        <v>0</v>
      </c>
      <c r="DD309" t="s">
        <v>3</v>
      </c>
      <c r="DE309" t="s">
        <v>3</v>
      </c>
      <c r="DF309">
        <f>ROUND(AE309*CX309,2)</f>
        <v>0</v>
      </c>
      <c r="DG309">
        <f t="shared" si="222"/>
        <v>0</v>
      </c>
      <c r="DH309">
        <f t="shared" si="223"/>
        <v>0</v>
      </c>
      <c r="DI309">
        <f t="shared" si="188"/>
        <v>0</v>
      </c>
      <c r="DJ309">
        <f>DI309</f>
        <v>0</v>
      </c>
      <c r="DK309">
        <v>0</v>
      </c>
    </row>
    <row r="310" spans="1:115" x14ac:dyDescent="0.2">
      <c r="A310">
        <f>ROW(Source!A135)</f>
        <v>135</v>
      </c>
      <c r="B310">
        <v>65425120</v>
      </c>
      <c r="C310">
        <v>65426259</v>
      </c>
      <c r="D310">
        <v>30571527</v>
      </c>
      <c r="E310">
        <v>1</v>
      </c>
      <c r="F310">
        <v>1</v>
      </c>
      <c r="G310">
        <v>30515945</v>
      </c>
      <c r="H310">
        <v>3</v>
      </c>
      <c r="I310" t="s">
        <v>282</v>
      </c>
      <c r="J310" t="s">
        <v>284</v>
      </c>
      <c r="K310" t="s">
        <v>283</v>
      </c>
      <c r="L310">
        <v>1348</v>
      </c>
      <c r="N310">
        <v>1009</v>
      </c>
      <c r="O310" t="s">
        <v>32</v>
      </c>
      <c r="P310" t="s">
        <v>32</v>
      </c>
      <c r="Q310">
        <v>1000</v>
      </c>
      <c r="W310">
        <v>0</v>
      </c>
      <c r="X310">
        <v>-1971136070</v>
      </c>
      <c r="Y310">
        <f t="shared" si="225"/>
        <v>-0.01</v>
      </c>
      <c r="AA310">
        <v>48405.35</v>
      </c>
      <c r="AB310">
        <v>0</v>
      </c>
      <c r="AC310">
        <v>0</v>
      </c>
      <c r="AD310">
        <v>0</v>
      </c>
      <c r="AE310">
        <v>16189.08</v>
      </c>
      <c r="AF310">
        <v>0</v>
      </c>
      <c r="AG310">
        <v>0</v>
      </c>
      <c r="AH310">
        <v>0</v>
      </c>
      <c r="AI310">
        <v>2.99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3</v>
      </c>
      <c r="AT310">
        <v>-0.01</v>
      </c>
      <c r="AU310" t="s">
        <v>3</v>
      </c>
      <c r="AV310">
        <v>0</v>
      </c>
      <c r="AW310">
        <v>2</v>
      </c>
      <c r="AX310">
        <v>65426261</v>
      </c>
      <c r="AY310">
        <v>1</v>
      </c>
      <c r="AZ310">
        <v>6144</v>
      </c>
      <c r="BA310">
        <v>311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ROUND(Y310*Source!I135,9)</f>
        <v>-1.4999999999999999E-4</v>
      </c>
      <c r="CY310">
        <f>AA310</f>
        <v>48405.35</v>
      </c>
      <c r="CZ310">
        <f>AE310</f>
        <v>16189.08</v>
      </c>
      <c r="DA310">
        <f>AI310</f>
        <v>2.99</v>
      </c>
      <c r="DB310">
        <f t="shared" si="226"/>
        <v>-161.88999999999999</v>
      </c>
      <c r="DC310">
        <f t="shared" si="227"/>
        <v>0</v>
      </c>
      <c r="DD310" t="s">
        <v>3</v>
      </c>
      <c r="DE310" t="s">
        <v>3</v>
      </c>
      <c r="DF310">
        <f>ROUND(ROUND(AE310*CX310,2)*AI310,2)</f>
        <v>-7.27</v>
      </c>
      <c r="DG310">
        <f t="shared" si="222"/>
        <v>0</v>
      </c>
      <c r="DH310">
        <f t="shared" si="223"/>
        <v>0</v>
      </c>
      <c r="DI310">
        <f t="shared" si="188"/>
        <v>0</v>
      </c>
      <c r="DJ310">
        <f>DF310</f>
        <v>-7.27</v>
      </c>
      <c r="DK310">
        <v>0</v>
      </c>
    </row>
    <row r="311" spans="1:115" x14ac:dyDescent="0.2">
      <c r="A311">
        <f>ROW(Source!A135)</f>
        <v>135</v>
      </c>
      <c r="B311">
        <v>65425120</v>
      </c>
      <c r="C311">
        <v>65426259</v>
      </c>
      <c r="D311">
        <v>30541208</v>
      </c>
      <c r="E311">
        <v>30515945</v>
      </c>
      <c r="F311">
        <v>1</v>
      </c>
      <c r="G311">
        <v>30515945</v>
      </c>
      <c r="H311">
        <v>3</v>
      </c>
      <c r="I311" t="s">
        <v>511</v>
      </c>
      <c r="J311" t="s">
        <v>3</v>
      </c>
      <c r="K311" t="s">
        <v>512</v>
      </c>
      <c r="L311">
        <v>1344</v>
      </c>
      <c r="N311">
        <v>1008</v>
      </c>
      <c r="O311" t="s">
        <v>450</v>
      </c>
      <c r="P311" t="s">
        <v>450</v>
      </c>
      <c r="Q311">
        <v>1</v>
      </c>
      <c r="W311">
        <v>0</v>
      </c>
      <c r="X311">
        <v>-94250534</v>
      </c>
      <c r="Y311">
        <f t="shared" si="225"/>
        <v>3.47</v>
      </c>
      <c r="AA311">
        <v>1</v>
      </c>
      <c r="AB311">
        <v>0</v>
      </c>
      <c r="AC311">
        <v>0</v>
      </c>
      <c r="AD311">
        <v>0</v>
      </c>
      <c r="AE311">
        <v>1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3</v>
      </c>
      <c r="AT311">
        <v>3.47</v>
      </c>
      <c r="AU311" t="s">
        <v>3</v>
      </c>
      <c r="AV311">
        <v>0</v>
      </c>
      <c r="AW311">
        <v>2</v>
      </c>
      <c r="AX311">
        <v>65426262</v>
      </c>
      <c r="AY311">
        <v>1</v>
      </c>
      <c r="AZ311">
        <v>0</v>
      </c>
      <c r="BA311">
        <v>312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ROUND(Y311*Source!I135,9)</f>
        <v>5.2049999999999999E-2</v>
      </c>
      <c r="CY311">
        <f>AA311</f>
        <v>1</v>
      </c>
      <c r="CZ311">
        <f>AE311</f>
        <v>1</v>
      </c>
      <c r="DA311">
        <f>AI311</f>
        <v>1</v>
      </c>
      <c r="DB311">
        <f t="shared" si="226"/>
        <v>3.47</v>
      </c>
      <c r="DC311">
        <f t="shared" si="227"/>
        <v>0</v>
      </c>
      <c r="DD311" t="s">
        <v>3</v>
      </c>
      <c r="DE311" t="s">
        <v>3</v>
      </c>
      <c r="DF311">
        <f t="shared" ref="DF311:DF319" si="228">ROUND(AE311*CX311,2)</f>
        <v>0.05</v>
      </c>
      <c r="DG311">
        <f t="shared" si="222"/>
        <v>0</v>
      </c>
      <c r="DH311">
        <f t="shared" si="223"/>
        <v>0</v>
      </c>
      <c r="DI311">
        <f t="shared" si="188"/>
        <v>0</v>
      </c>
      <c r="DJ311">
        <f>DF311</f>
        <v>0.05</v>
      </c>
      <c r="DK311">
        <v>0</v>
      </c>
    </row>
    <row r="312" spans="1:115" x14ac:dyDescent="0.2">
      <c r="A312">
        <f>ROW(Source!A135)</f>
        <v>135</v>
      </c>
      <c r="B312">
        <v>65425120</v>
      </c>
      <c r="C312">
        <v>65426259</v>
      </c>
      <c r="D312">
        <v>0</v>
      </c>
      <c r="E312">
        <v>30515945</v>
      </c>
      <c r="F312">
        <v>1</v>
      </c>
      <c r="G312">
        <v>30515945</v>
      </c>
      <c r="H312">
        <v>3</v>
      </c>
      <c r="I312" t="s">
        <v>158</v>
      </c>
      <c r="J312" t="s">
        <v>3</v>
      </c>
      <c r="K312" t="s">
        <v>286</v>
      </c>
      <c r="L312">
        <v>1346</v>
      </c>
      <c r="N312">
        <v>1009</v>
      </c>
      <c r="O312" t="s">
        <v>269</v>
      </c>
      <c r="P312" t="s">
        <v>269</v>
      </c>
      <c r="Q312">
        <v>1</v>
      </c>
      <c r="W312">
        <v>0</v>
      </c>
      <c r="X312">
        <v>-1348569530</v>
      </c>
      <c r="Y312">
        <f t="shared" si="225"/>
        <v>53.333333000000003</v>
      </c>
      <c r="AA312">
        <v>640</v>
      </c>
      <c r="AB312">
        <v>0</v>
      </c>
      <c r="AC312">
        <v>0</v>
      </c>
      <c r="AD312">
        <v>0</v>
      </c>
      <c r="AE312">
        <v>640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0</v>
      </c>
      <c r="AP312">
        <v>0</v>
      </c>
      <c r="AQ312">
        <v>0</v>
      </c>
      <c r="AR312">
        <v>0</v>
      </c>
      <c r="AS312" t="s">
        <v>3</v>
      </c>
      <c r="AT312">
        <v>53.333333000000003</v>
      </c>
      <c r="AU312" t="s">
        <v>3</v>
      </c>
      <c r="AV312">
        <v>0</v>
      </c>
      <c r="AW312">
        <v>1</v>
      </c>
      <c r="AX312">
        <v>-1</v>
      </c>
      <c r="AY312">
        <v>0</v>
      </c>
      <c r="AZ312">
        <v>0</v>
      </c>
      <c r="BA312" t="s">
        <v>3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ROUND(Y312*Source!I135,9)</f>
        <v>0.79999999499999996</v>
      </c>
      <c r="CY312">
        <f>AA312</f>
        <v>640</v>
      </c>
      <c r="CZ312">
        <f>AE312</f>
        <v>640</v>
      </c>
      <c r="DA312">
        <f>AI312</f>
        <v>1</v>
      </c>
      <c r="DB312">
        <f t="shared" si="226"/>
        <v>34133.33</v>
      </c>
      <c r="DC312">
        <f t="shared" si="227"/>
        <v>0</v>
      </c>
      <c r="DD312" t="s">
        <v>3</v>
      </c>
      <c r="DE312" t="s">
        <v>3</v>
      </c>
      <c r="DF312">
        <f t="shared" si="228"/>
        <v>512</v>
      </c>
      <c r="DG312">
        <f t="shared" si="222"/>
        <v>0</v>
      </c>
      <c r="DH312">
        <f t="shared" si="223"/>
        <v>0</v>
      </c>
      <c r="DI312">
        <f t="shared" si="188"/>
        <v>0</v>
      </c>
      <c r="DJ312">
        <f>DF312</f>
        <v>512</v>
      </c>
      <c r="DK312">
        <v>0</v>
      </c>
    </row>
    <row r="313" spans="1:115" x14ac:dyDescent="0.2">
      <c r="A313">
        <f>ROW(Source!A140)</f>
        <v>140</v>
      </c>
      <c r="B313">
        <v>65425122</v>
      </c>
      <c r="C313">
        <v>65428865</v>
      </c>
      <c r="D313">
        <v>30515951</v>
      </c>
      <c r="E313">
        <v>30515945</v>
      </c>
      <c r="F313">
        <v>1</v>
      </c>
      <c r="G313">
        <v>30515945</v>
      </c>
      <c r="H313">
        <v>1</v>
      </c>
      <c r="I313" t="s">
        <v>432</v>
      </c>
      <c r="J313" t="s">
        <v>3</v>
      </c>
      <c r="K313" t="s">
        <v>433</v>
      </c>
      <c r="L313">
        <v>1191</v>
      </c>
      <c r="N313">
        <v>1013</v>
      </c>
      <c r="O313" t="s">
        <v>434</v>
      </c>
      <c r="P313" t="s">
        <v>434</v>
      </c>
      <c r="Q313">
        <v>1</v>
      </c>
      <c r="W313">
        <v>0</v>
      </c>
      <c r="X313">
        <v>476480486</v>
      </c>
      <c r="Y313">
        <f>(AT313*1.15)</f>
        <v>80.27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1</v>
      </c>
      <c r="AQ313">
        <v>0</v>
      </c>
      <c r="AR313">
        <v>0</v>
      </c>
      <c r="AS313" t="s">
        <v>3</v>
      </c>
      <c r="AT313">
        <v>69.8</v>
      </c>
      <c r="AU313" t="s">
        <v>60</v>
      </c>
      <c r="AV313">
        <v>1</v>
      </c>
      <c r="AW313">
        <v>2</v>
      </c>
      <c r="AX313">
        <v>65428872</v>
      </c>
      <c r="AY313">
        <v>1</v>
      </c>
      <c r="AZ313">
        <v>0</v>
      </c>
      <c r="BA313">
        <v>313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ROUND(Y313*Source!I140,9)</f>
        <v>4.8162000000000003</v>
      </c>
      <c r="CY313">
        <f>AD313</f>
        <v>0</v>
      </c>
      <c r="CZ313">
        <f>AH313</f>
        <v>0</v>
      </c>
      <c r="DA313">
        <f>AL313</f>
        <v>1</v>
      </c>
      <c r="DB313">
        <f>ROUND((ROUND(AT313*CZ313,2)*1.15),6)</f>
        <v>0</v>
      </c>
      <c r="DC313">
        <f>ROUND((ROUND(AT313*AG313,2)*1.15),6)</f>
        <v>0</v>
      </c>
      <c r="DD313" t="s">
        <v>3</v>
      </c>
      <c r="DE313" t="s">
        <v>3</v>
      </c>
      <c r="DF313">
        <f t="shared" si="228"/>
        <v>0</v>
      </c>
      <c r="DG313">
        <f t="shared" si="222"/>
        <v>0</v>
      </c>
      <c r="DH313">
        <f t="shared" si="223"/>
        <v>0</v>
      </c>
      <c r="DI313">
        <f t="shared" si="188"/>
        <v>0</v>
      </c>
      <c r="DJ313">
        <f>DI313</f>
        <v>0</v>
      </c>
      <c r="DK313">
        <v>0</v>
      </c>
    </row>
    <row r="314" spans="1:115" x14ac:dyDescent="0.2">
      <c r="A314">
        <f>ROW(Source!A140)</f>
        <v>140</v>
      </c>
      <c r="B314">
        <v>65425122</v>
      </c>
      <c r="C314">
        <v>65428865</v>
      </c>
      <c r="D314">
        <v>30595321</v>
      </c>
      <c r="E314">
        <v>1</v>
      </c>
      <c r="F314">
        <v>1</v>
      </c>
      <c r="G314">
        <v>30515945</v>
      </c>
      <c r="H314">
        <v>2</v>
      </c>
      <c r="I314" t="s">
        <v>478</v>
      </c>
      <c r="J314" t="s">
        <v>479</v>
      </c>
      <c r="K314" t="s">
        <v>480</v>
      </c>
      <c r="L314">
        <v>1368</v>
      </c>
      <c r="N314">
        <v>1011</v>
      </c>
      <c r="O314" t="s">
        <v>438</v>
      </c>
      <c r="P314" t="s">
        <v>438</v>
      </c>
      <c r="Q314">
        <v>1</v>
      </c>
      <c r="W314">
        <v>0</v>
      </c>
      <c r="X314">
        <v>-1472098154</v>
      </c>
      <c r="Y314">
        <f>(AT314*1.25)</f>
        <v>0.76249999999999996</v>
      </c>
      <c r="AA314">
        <v>0</v>
      </c>
      <c r="AB314">
        <v>190.93</v>
      </c>
      <c r="AC314">
        <v>18.149999999999999</v>
      </c>
      <c r="AD314">
        <v>0</v>
      </c>
      <c r="AE314">
        <v>0</v>
      </c>
      <c r="AF314">
        <v>190.93</v>
      </c>
      <c r="AG314">
        <v>18.149999999999999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0.61</v>
      </c>
      <c r="AU314" t="s">
        <v>59</v>
      </c>
      <c r="AV314">
        <v>0</v>
      </c>
      <c r="AW314">
        <v>2</v>
      </c>
      <c r="AX314">
        <v>65428873</v>
      </c>
      <c r="AY314">
        <v>1</v>
      </c>
      <c r="AZ314">
        <v>0</v>
      </c>
      <c r="BA314">
        <v>314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ROUND(Y314*Source!I140,9)</f>
        <v>4.5749999999999999E-2</v>
      </c>
      <c r="CY314">
        <f>AB314</f>
        <v>190.93</v>
      </c>
      <c r="CZ314">
        <f>AF314</f>
        <v>190.93</v>
      </c>
      <c r="DA314">
        <f>AJ314</f>
        <v>1</v>
      </c>
      <c r="DB314">
        <f>ROUND((ROUND(AT314*CZ314,2)*1.25),6)</f>
        <v>145.58750000000001</v>
      </c>
      <c r="DC314">
        <f>ROUND((ROUND(AT314*AG314,2)*1.25),6)</f>
        <v>13.8375</v>
      </c>
      <c r="DD314" t="s">
        <v>3</v>
      </c>
      <c r="DE314" t="s">
        <v>3</v>
      </c>
      <c r="DF314">
        <f t="shared" si="228"/>
        <v>0</v>
      </c>
      <c r="DG314">
        <f t="shared" si="222"/>
        <v>8.74</v>
      </c>
      <c r="DH314">
        <f t="shared" si="223"/>
        <v>0.83</v>
      </c>
      <c r="DI314">
        <f t="shared" si="188"/>
        <v>0</v>
      </c>
      <c r="DJ314">
        <f>DG314</f>
        <v>8.74</v>
      </c>
      <c r="DK314">
        <v>0</v>
      </c>
    </row>
    <row r="315" spans="1:115" x14ac:dyDescent="0.2">
      <c r="A315">
        <f>ROW(Source!A140)</f>
        <v>140</v>
      </c>
      <c r="B315">
        <v>65425122</v>
      </c>
      <c r="C315">
        <v>65428865</v>
      </c>
      <c r="D315">
        <v>30589557</v>
      </c>
      <c r="E315">
        <v>1</v>
      </c>
      <c r="F315">
        <v>1</v>
      </c>
      <c r="G315">
        <v>30515945</v>
      </c>
      <c r="H315">
        <v>3</v>
      </c>
      <c r="I315" t="s">
        <v>555</v>
      </c>
      <c r="J315" t="s">
        <v>556</v>
      </c>
      <c r="K315" t="s">
        <v>557</v>
      </c>
      <c r="L315">
        <v>1339</v>
      </c>
      <c r="N315">
        <v>1007</v>
      </c>
      <c r="O315" t="s">
        <v>106</v>
      </c>
      <c r="P315" t="s">
        <v>106</v>
      </c>
      <c r="Q315">
        <v>1</v>
      </c>
      <c r="W315">
        <v>0</v>
      </c>
      <c r="X315">
        <v>-758282629</v>
      </c>
      <c r="Y315">
        <f>AT315</f>
        <v>5.9</v>
      </c>
      <c r="AA315">
        <v>704.89</v>
      </c>
      <c r="AB315">
        <v>0</v>
      </c>
      <c r="AC315">
        <v>0</v>
      </c>
      <c r="AD315">
        <v>0</v>
      </c>
      <c r="AE315">
        <v>704.89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3</v>
      </c>
      <c r="AT315">
        <v>5.9</v>
      </c>
      <c r="AU315" t="s">
        <v>3</v>
      </c>
      <c r="AV315">
        <v>0</v>
      </c>
      <c r="AW315">
        <v>2</v>
      </c>
      <c r="AX315">
        <v>65428874</v>
      </c>
      <c r="AY315">
        <v>1</v>
      </c>
      <c r="AZ315">
        <v>0</v>
      </c>
      <c r="BA315">
        <v>315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ROUND(Y315*Source!I140,9)</f>
        <v>0.35399999999999998</v>
      </c>
      <c r="CY315">
        <f>AA315</f>
        <v>704.89</v>
      </c>
      <c r="CZ315">
        <f>AE315</f>
        <v>704.89</v>
      </c>
      <c r="DA315">
        <f>AI315</f>
        <v>1</v>
      </c>
      <c r="DB315">
        <f>ROUND(ROUND(AT315*CZ315,2),6)</f>
        <v>4158.8500000000004</v>
      </c>
      <c r="DC315">
        <f>ROUND(ROUND(AT315*AG315,2),6)</f>
        <v>0</v>
      </c>
      <c r="DD315" t="s">
        <v>3</v>
      </c>
      <c r="DE315" t="s">
        <v>3</v>
      </c>
      <c r="DF315">
        <f t="shared" si="228"/>
        <v>249.53</v>
      </c>
      <c r="DG315">
        <f t="shared" si="222"/>
        <v>0</v>
      </c>
      <c r="DH315">
        <f t="shared" si="223"/>
        <v>0</v>
      </c>
      <c r="DI315">
        <f t="shared" si="188"/>
        <v>0</v>
      </c>
      <c r="DJ315">
        <f>DF315</f>
        <v>249.53</v>
      </c>
      <c r="DK315">
        <v>0</v>
      </c>
    </row>
    <row r="316" spans="1:115" x14ac:dyDescent="0.2">
      <c r="A316">
        <f>ROW(Source!A140)</f>
        <v>140</v>
      </c>
      <c r="B316">
        <v>65425122</v>
      </c>
      <c r="C316">
        <v>65428865</v>
      </c>
      <c r="D316">
        <v>30589691</v>
      </c>
      <c r="E316">
        <v>1</v>
      </c>
      <c r="F316">
        <v>1</v>
      </c>
      <c r="G316">
        <v>30515945</v>
      </c>
      <c r="H316">
        <v>3</v>
      </c>
      <c r="I316" t="s">
        <v>558</v>
      </c>
      <c r="J316" t="s">
        <v>559</v>
      </c>
      <c r="K316" t="s">
        <v>560</v>
      </c>
      <c r="L316">
        <v>1339</v>
      </c>
      <c r="N316">
        <v>1007</v>
      </c>
      <c r="O316" t="s">
        <v>106</v>
      </c>
      <c r="P316" t="s">
        <v>106</v>
      </c>
      <c r="Q316">
        <v>1</v>
      </c>
      <c r="W316">
        <v>0</v>
      </c>
      <c r="X316">
        <v>-718781615</v>
      </c>
      <c r="Y316">
        <f>AT316</f>
        <v>0.06</v>
      </c>
      <c r="AA316">
        <v>451.14</v>
      </c>
      <c r="AB316">
        <v>0</v>
      </c>
      <c r="AC316">
        <v>0</v>
      </c>
      <c r="AD316">
        <v>0</v>
      </c>
      <c r="AE316">
        <v>451.14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3</v>
      </c>
      <c r="AT316">
        <v>0.06</v>
      </c>
      <c r="AU316" t="s">
        <v>3</v>
      </c>
      <c r="AV316">
        <v>0</v>
      </c>
      <c r="AW316">
        <v>2</v>
      </c>
      <c r="AX316">
        <v>65428875</v>
      </c>
      <c r="AY316">
        <v>1</v>
      </c>
      <c r="AZ316">
        <v>0</v>
      </c>
      <c r="BA316">
        <v>316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ROUND(Y316*Source!I140,9)</f>
        <v>3.5999999999999999E-3</v>
      </c>
      <c r="CY316">
        <f>AA316</f>
        <v>451.14</v>
      </c>
      <c r="CZ316">
        <f>AE316</f>
        <v>451.14</v>
      </c>
      <c r="DA316">
        <f>AI316</f>
        <v>1</v>
      </c>
      <c r="DB316">
        <f>ROUND(ROUND(AT316*CZ316,2),6)</f>
        <v>27.07</v>
      </c>
      <c r="DC316">
        <f>ROUND(ROUND(AT316*AG316,2),6)</f>
        <v>0</v>
      </c>
      <c r="DD316" t="s">
        <v>3</v>
      </c>
      <c r="DE316" t="s">
        <v>3</v>
      </c>
      <c r="DF316">
        <f t="shared" si="228"/>
        <v>1.62</v>
      </c>
      <c r="DG316">
        <f t="shared" si="222"/>
        <v>0</v>
      </c>
      <c r="DH316">
        <f t="shared" si="223"/>
        <v>0</v>
      </c>
      <c r="DI316">
        <f t="shared" si="188"/>
        <v>0</v>
      </c>
      <c r="DJ316">
        <f>DF316</f>
        <v>1.62</v>
      </c>
      <c r="DK316">
        <v>0</v>
      </c>
    </row>
    <row r="317" spans="1:115" x14ac:dyDescent="0.2">
      <c r="A317">
        <f>ROW(Source!A140)</f>
        <v>140</v>
      </c>
      <c r="B317">
        <v>65425122</v>
      </c>
      <c r="C317">
        <v>65428865</v>
      </c>
      <c r="D317">
        <v>30541208</v>
      </c>
      <c r="E317">
        <v>30515945</v>
      </c>
      <c r="F317">
        <v>1</v>
      </c>
      <c r="G317">
        <v>30515945</v>
      </c>
      <c r="H317">
        <v>3</v>
      </c>
      <c r="I317" t="s">
        <v>511</v>
      </c>
      <c r="J317" t="s">
        <v>3</v>
      </c>
      <c r="K317" t="s">
        <v>512</v>
      </c>
      <c r="L317">
        <v>1344</v>
      </c>
      <c r="N317">
        <v>1008</v>
      </c>
      <c r="O317" t="s">
        <v>450</v>
      </c>
      <c r="P317" t="s">
        <v>450</v>
      </c>
      <c r="Q317">
        <v>1</v>
      </c>
      <c r="W317">
        <v>0</v>
      </c>
      <c r="X317">
        <v>-94250534</v>
      </c>
      <c r="Y317">
        <f>AT317</f>
        <v>116.34</v>
      </c>
      <c r="AA317">
        <v>1</v>
      </c>
      <c r="AB317">
        <v>0</v>
      </c>
      <c r="AC317">
        <v>0</v>
      </c>
      <c r="AD317">
        <v>0</v>
      </c>
      <c r="AE317">
        <v>1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3</v>
      </c>
      <c r="AT317">
        <v>116.34</v>
      </c>
      <c r="AU317" t="s">
        <v>3</v>
      </c>
      <c r="AV317">
        <v>0</v>
      </c>
      <c r="AW317">
        <v>2</v>
      </c>
      <c r="AX317">
        <v>65428877</v>
      </c>
      <c r="AY317">
        <v>1</v>
      </c>
      <c r="AZ317">
        <v>0</v>
      </c>
      <c r="BA317">
        <v>318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ROUND(Y317*Source!I140,9)</f>
        <v>6.9804000000000004</v>
      </c>
      <c r="CY317">
        <f>AA317</f>
        <v>1</v>
      </c>
      <c r="CZ317">
        <f>AE317</f>
        <v>1</v>
      </c>
      <c r="DA317">
        <f>AI317</f>
        <v>1</v>
      </c>
      <c r="DB317">
        <f>ROUND(ROUND(AT317*CZ317,2),6)</f>
        <v>116.34</v>
      </c>
      <c r="DC317">
        <f>ROUND(ROUND(AT317*AG317,2),6)</f>
        <v>0</v>
      </c>
      <c r="DD317" t="s">
        <v>3</v>
      </c>
      <c r="DE317" t="s">
        <v>3</v>
      </c>
      <c r="DF317">
        <f t="shared" si="228"/>
        <v>6.98</v>
      </c>
      <c r="DG317">
        <f t="shared" si="222"/>
        <v>0</v>
      </c>
      <c r="DH317">
        <f t="shared" si="223"/>
        <v>0</v>
      </c>
      <c r="DI317">
        <f t="shared" si="188"/>
        <v>0</v>
      </c>
      <c r="DJ317">
        <f>DF317</f>
        <v>6.98</v>
      </c>
      <c r="DK317">
        <v>0</v>
      </c>
    </row>
    <row r="318" spans="1:115" x14ac:dyDescent="0.2">
      <c r="A318">
        <f>ROW(Source!A141)</f>
        <v>141</v>
      </c>
      <c r="B318">
        <v>65425120</v>
      </c>
      <c r="C318">
        <v>65428865</v>
      </c>
      <c r="D318">
        <v>30515951</v>
      </c>
      <c r="E318">
        <v>30515945</v>
      </c>
      <c r="F318">
        <v>1</v>
      </c>
      <c r="G318">
        <v>30515945</v>
      </c>
      <c r="H318">
        <v>1</v>
      </c>
      <c r="I318" t="s">
        <v>432</v>
      </c>
      <c r="J318" t="s">
        <v>3</v>
      </c>
      <c r="K318" t="s">
        <v>433</v>
      </c>
      <c r="L318">
        <v>1191</v>
      </c>
      <c r="N318">
        <v>1013</v>
      </c>
      <c r="O318" t="s">
        <v>434</v>
      </c>
      <c r="P318" t="s">
        <v>434</v>
      </c>
      <c r="Q318">
        <v>1</v>
      </c>
      <c r="W318">
        <v>0</v>
      </c>
      <c r="X318">
        <v>476480486</v>
      </c>
      <c r="Y318">
        <f>(AT318*1.15)</f>
        <v>80.27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1</v>
      </c>
      <c r="AQ318">
        <v>0</v>
      </c>
      <c r="AR318">
        <v>0</v>
      </c>
      <c r="AS318" t="s">
        <v>3</v>
      </c>
      <c r="AT318">
        <v>69.8</v>
      </c>
      <c r="AU318" t="s">
        <v>60</v>
      </c>
      <c r="AV318">
        <v>1</v>
      </c>
      <c r="AW318">
        <v>2</v>
      </c>
      <c r="AX318">
        <v>65428872</v>
      </c>
      <c r="AY318">
        <v>1</v>
      </c>
      <c r="AZ318">
        <v>0</v>
      </c>
      <c r="BA318">
        <v>319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ROUND(Y318*Source!I141,9)</f>
        <v>4.8162000000000003</v>
      </c>
      <c r="CY318">
        <f>AD318</f>
        <v>0</v>
      </c>
      <c r="CZ318">
        <f>AH318</f>
        <v>0</v>
      </c>
      <c r="DA318">
        <f>AL318</f>
        <v>1</v>
      </c>
      <c r="DB318">
        <f>ROUND((ROUND(AT318*CZ318,2)*1.15),6)</f>
        <v>0</v>
      </c>
      <c r="DC318">
        <f>ROUND((ROUND(AT318*AG318,2)*1.15),6)</f>
        <v>0</v>
      </c>
      <c r="DD318" t="s">
        <v>3</v>
      </c>
      <c r="DE318" t="s">
        <v>3</v>
      </c>
      <c r="DF318">
        <f t="shared" si="228"/>
        <v>0</v>
      </c>
      <c r="DG318">
        <f t="shared" si="222"/>
        <v>0</v>
      </c>
      <c r="DH318">
        <f t="shared" si="223"/>
        <v>0</v>
      </c>
      <c r="DI318">
        <f t="shared" si="188"/>
        <v>0</v>
      </c>
      <c r="DJ318">
        <f>DI318</f>
        <v>0</v>
      </c>
      <c r="DK318">
        <v>0</v>
      </c>
    </row>
    <row r="319" spans="1:115" x14ac:dyDescent="0.2">
      <c r="A319">
        <f>ROW(Source!A141)</f>
        <v>141</v>
      </c>
      <c r="B319">
        <v>65425120</v>
      </c>
      <c r="C319">
        <v>65428865</v>
      </c>
      <c r="D319">
        <v>30595321</v>
      </c>
      <c r="E319">
        <v>1</v>
      </c>
      <c r="F319">
        <v>1</v>
      </c>
      <c r="G319">
        <v>30515945</v>
      </c>
      <c r="H319">
        <v>2</v>
      </c>
      <c r="I319" t="s">
        <v>478</v>
      </c>
      <c r="J319" t="s">
        <v>479</v>
      </c>
      <c r="K319" t="s">
        <v>480</v>
      </c>
      <c r="L319">
        <v>1368</v>
      </c>
      <c r="N319">
        <v>1011</v>
      </c>
      <c r="O319" t="s">
        <v>438</v>
      </c>
      <c r="P319" t="s">
        <v>438</v>
      </c>
      <c r="Q319">
        <v>1</v>
      </c>
      <c r="W319">
        <v>0</v>
      </c>
      <c r="X319">
        <v>-1472098154</v>
      </c>
      <c r="Y319">
        <f>(AT319*1.25)</f>
        <v>0.76249999999999996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1</v>
      </c>
      <c r="AJ319">
        <v>10.119999999999999</v>
      </c>
      <c r="AK319">
        <v>29.03</v>
      </c>
      <c r="AL319">
        <v>1</v>
      </c>
      <c r="AN319">
        <v>0</v>
      </c>
      <c r="AO319">
        <v>1</v>
      </c>
      <c r="AP319">
        <v>1</v>
      </c>
      <c r="AQ319">
        <v>0</v>
      </c>
      <c r="AR319">
        <v>0</v>
      </c>
      <c r="AS319" t="s">
        <v>3</v>
      </c>
      <c r="AT319">
        <v>0.61</v>
      </c>
      <c r="AU319" t="s">
        <v>59</v>
      </c>
      <c r="AV319">
        <v>0</v>
      </c>
      <c r="AW319">
        <v>2</v>
      </c>
      <c r="AX319">
        <v>65428873</v>
      </c>
      <c r="AY319">
        <v>1</v>
      </c>
      <c r="AZ319">
        <v>0</v>
      </c>
      <c r="BA319">
        <v>320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ROUND(Y319*Source!I141,9)</f>
        <v>4.5749999999999999E-2</v>
      </c>
      <c r="CY319">
        <f>AB319</f>
        <v>0</v>
      </c>
      <c r="CZ319">
        <f>AF319</f>
        <v>0</v>
      </c>
      <c r="DA319">
        <f>AJ319</f>
        <v>10.119999999999999</v>
      </c>
      <c r="DB319">
        <f>ROUND((ROUND(AT319*CZ319,2)*1.25),6)</f>
        <v>0</v>
      </c>
      <c r="DC319">
        <f>ROUND((ROUND(AT319*AG319,2)*1.25),6)</f>
        <v>0</v>
      </c>
      <c r="DD319" t="s">
        <v>3</v>
      </c>
      <c r="DE319" t="s">
        <v>3</v>
      </c>
      <c r="DF319">
        <f t="shared" si="228"/>
        <v>0</v>
      </c>
      <c r="DG319">
        <f>ROUND(ROUND(AF319*CX319,2)*AJ319,2)</f>
        <v>0</v>
      </c>
      <c r="DH319">
        <f>ROUND(ROUND(AG319*CX319,2)*AK319,2)</f>
        <v>0</v>
      </c>
      <c r="DI319">
        <f t="shared" si="188"/>
        <v>0</v>
      </c>
      <c r="DJ319">
        <f>DG319</f>
        <v>0</v>
      </c>
      <c r="DK319">
        <v>0</v>
      </c>
    </row>
    <row r="320" spans="1:115" x14ac:dyDescent="0.2">
      <c r="A320">
        <f>ROW(Source!A141)</f>
        <v>141</v>
      </c>
      <c r="B320">
        <v>65425120</v>
      </c>
      <c r="C320">
        <v>65428865</v>
      </c>
      <c r="D320">
        <v>30589557</v>
      </c>
      <c r="E320">
        <v>1</v>
      </c>
      <c r="F320">
        <v>1</v>
      </c>
      <c r="G320">
        <v>30515945</v>
      </c>
      <c r="H320">
        <v>3</v>
      </c>
      <c r="I320" t="s">
        <v>555</v>
      </c>
      <c r="J320" t="s">
        <v>556</v>
      </c>
      <c r="K320" t="s">
        <v>557</v>
      </c>
      <c r="L320">
        <v>1339</v>
      </c>
      <c r="N320">
        <v>1007</v>
      </c>
      <c r="O320" t="s">
        <v>106</v>
      </c>
      <c r="P320" t="s">
        <v>106</v>
      </c>
      <c r="Q320">
        <v>1</v>
      </c>
      <c r="W320">
        <v>0</v>
      </c>
      <c r="X320">
        <v>-758282629</v>
      </c>
      <c r="Y320">
        <f t="shared" ref="Y320:Y334" si="229">AT320</f>
        <v>5.9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8.41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3</v>
      </c>
      <c r="AT320">
        <v>5.9</v>
      </c>
      <c r="AU320" t="s">
        <v>3</v>
      </c>
      <c r="AV320">
        <v>0</v>
      </c>
      <c r="AW320">
        <v>2</v>
      </c>
      <c r="AX320">
        <v>65428874</v>
      </c>
      <c r="AY320">
        <v>1</v>
      </c>
      <c r="AZ320">
        <v>0</v>
      </c>
      <c r="BA320">
        <v>321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ROUND(Y320*Source!I141,9)</f>
        <v>0.35399999999999998</v>
      </c>
      <c r="CY320">
        <f>AA320</f>
        <v>0</v>
      </c>
      <c r="CZ320">
        <f>AE320</f>
        <v>0</v>
      </c>
      <c r="DA320">
        <f>AI320</f>
        <v>8.41</v>
      </c>
      <c r="DB320">
        <f t="shared" ref="DB320:DB334" si="230">ROUND(ROUND(AT320*CZ320,2),6)</f>
        <v>0</v>
      </c>
      <c r="DC320">
        <f t="shared" ref="DC320:DC334" si="231">ROUND(ROUND(AT320*AG320,2),6)</f>
        <v>0</v>
      </c>
      <c r="DD320" t="s">
        <v>3</v>
      </c>
      <c r="DE320" t="s">
        <v>3</v>
      </c>
      <c r="DF320">
        <f>ROUND(ROUND(AE320*CX320,2)*AI320,2)</f>
        <v>0</v>
      </c>
      <c r="DG320">
        <f t="shared" ref="DG320:DG329" si="232">ROUND(AF320*CX320,2)</f>
        <v>0</v>
      </c>
      <c r="DH320">
        <f t="shared" ref="DH320:DH329" si="233">ROUND(AG320*CX320,2)</f>
        <v>0</v>
      </c>
      <c r="DI320">
        <f t="shared" si="188"/>
        <v>0</v>
      </c>
      <c r="DJ320">
        <f>DF320</f>
        <v>0</v>
      </c>
      <c r="DK320">
        <v>0</v>
      </c>
    </row>
    <row r="321" spans="1:115" x14ac:dyDescent="0.2">
      <c r="A321">
        <f>ROW(Source!A141)</f>
        <v>141</v>
      </c>
      <c r="B321">
        <v>65425120</v>
      </c>
      <c r="C321">
        <v>65428865</v>
      </c>
      <c r="D321">
        <v>30589691</v>
      </c>
      <c r="E321">
        <v>1</v>
      </c>
      <c r="F321">
        <v>1</v>
      </c>
      <c r="G321">
        <v>30515945</v>
      </c>
      <c r="H321">
        <v>3</v>
      </c>
      <c r="I321" t="s">
        <v>558</v>
      </c>
      <c r="J321" t="s">
        <v>559</v>
      </c>
      <c r="K321" t="s">
        <v>560</v>
      </c>
      <c r="L321">
        <v>1339</v>
      </c>
      <c r="N321">
        <v>1007</v>
      </c>
      <c r="O321" t="s">
        <v>106</v>
      </c>
      <c r="P321" t="s">
        <v>106</v>
      </c>
      <c r="Q321">
        <v>1</v>
      </c>
      <c r="W321">
        <v>0</v>
      </c>
      <c r="X321">
        <v>-718781615</v>
      </c>
      <c r="Y321">
        <f t="shared" si="229"/>
        <v>0.06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8.81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3</v>
      </c>
      <c r="AT321">
        <v>0.06</v>
      </c>
      <c r="AU321" t="s">
        <v>3</v>
      </c>
      <c r="AV321">
        <v>0</v>
      </c>
      <c r="AW321">
        <v>2</v>
      </c>
      <c r="AX321">
        <v>65428875</v>
      </c>
      <c r="AY321">
        <v>1</v>
      </c>
      <c r="AZ321">
        <v>0</v>
      </c>
      <c r="BA321">
        <v>322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ROUND(Y321*Source!I141,9)</f>
        <v>3.5999999999999999E-3</v>
      </c>
      <c r="CY321">
        <f>AA321</f>
        <v>0</v>
      </c>
      <c r="CZ321">
        <f>AE321</f>
        <v>0</v>
      </c>
      <c r="DA321">
        <f>AI321</f>
        <v>8.81</v>
      </c>
      <c r="DB321">
        <f t="shared" si="230"/>
        <v>0</v>
      </c>
      <c r="DC321">
        <f t="shared" si="231"/>
        <v>0</v>
      </c>
      <c r="DD321" t="s">
        <v>3</v>
      </c>
      <c r="DE321" t="s">
        <v>3</v>
      </c>
      <c r="DF321">
        <f>ROUND(ROUND(AE321*CX321,2)*AI321,2)</f>
        <v>0</v>
      </c>
      <c r="DG321">
        <f t="shared" si="232"/>
        <v>0</v>
      </c>
      <c r="DH321">
        <f t="shared" si="233"/>
        <v>0</v>
      </c>
      <c r="DI321">
        <f t="shared" ref="DI321:DI384" si="234">ROUND(AH321*CX321,2)</f>
        <v>0</v>
      </c>
      <c r="DJ321">
        <f>DF321</f>
        <v>0</v>
      </c>
      <c r="DK321">
        <v>0</v>
      </c>
    </row>
    <row r="322" spans="1:115" x14ac:dyDescent="0.2">
      <c r="A322">
        <f>ROW(Source!A141)</f>
        <v>141</v>
      </c>
      <c r="B322">
        <v>65425120</v>
      </c>
      <c r="C322">
        <v>65428865</v>
      </c>
      <c r="D322">
        <v>30541208</v>
      </c>
      <c r="E322">
        <v>30515945</v>
      </c>
      <c r="F322">
        <v>1</v>
      </c>
      <c r="G322">
        <v>30515945</v>
      </c>
      <c r="H322">
        <v>3</v>
      </c>
      <c r="I322" t="s">
        <v>511</v>
      </c>
      <c r="J322" t="s">
        <v>3</v>
      </c>
      <c r="K322" t="s">
        <v>512</v>
      </c>
      <c r="L322">
        <v>1344</v>
      </c>
      <c r="N322">
        <v>1008</v>
      </c>
      <c r="O322" t="s">
        <v>450</v>
      </c>
      <c r="P322" t="s">
        <v>450</v>
      </c>
      <c r="Q322">
        <v>1</v>
      </c>
      <c r="W322">
        <v>0</v>
      </c>
      <c r="X322">
        <v>-94250534</v>
      </c>
      <c r="Y322">
        <f t="shared" si="229"/>
        <v>116.34</v>
      </c>
      <c r="AA322">
        <v>1.01</v>
      </c>
      <c r="AB322">
        <v>0</v>
      </c>
      <c r="AC322">
        <v>0</v>
      </c>
      <c r="AD322">
        <v>0</v>
      </c>
      <c r="AE322">
        <v>1</v>
      </c>
      <c r="AF322">
        <v>0</v>
      </c>
      <c r="AG322">
        <v>0</v>
      </c>
      <c r="AH322">
        <v>0</v>
      </c>
      <c r="AI322">
        <v>1</v>
      </c>
      <c r="AJ322">
        <v>1</v>
      </c>
      <c r="AK322">
        <v>1</v>
      </c>
      <c r="AL322">
        <v>1</v>
      </c>
      <c r="AN322">
        <v>0</v>
      </c>
      <c r="AO322">
        <v>1</v>
      </c>
      <c r="AP322">
        <v>0</v>
      </c>
      <c r="AQ322">
        <v>0</v>
      </c>
      <c r="AR322">
        <v>0</v>
      </c>
      <c r="AS322" t="s">
        <v>3</v>
      </c>
      <c r="AT322">
        <v>116.34</v>
      </c>
      <c r="AU322" t="s">
        <v>3</v>
      </c>
      <c r="AV322">
        <v>0</v>
      </c>
      <c r="AW322">
        <v>2</v>
      </c>
      <c r="AX322">
        <v>65428877</v>
      </c>
      <c r="AY322">
        <v>1</v>
      </c>
      <c r="AZ322">
        <v>16384</v>
      </c>
      <c r="BA322">
        <v>324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ROUND(Y322*Source!I141,9)</f>
        <v>6.9804000000000004</v>
      </c>
      <c r="CY322">
        <f>AA322</f>
        <v>1.01</v>
      </c>
      <c r="CZ322">
        <f>AE322</f>
        <v>1</v>
      </c>
      <c r="DA322">
        <f>AI322</f>
        <v>1</v>
      </c>
      <c r="DB322">
        <f t="shared" si="230"/>
        <v>116.34</v>
      </c>
      <c r="DC322">
        <f t="shared" si="231"/>
        <v>0</v>
      </c>
      <c r="DD322" t="s">
        <v>3</v>
      </c>
      <c r="DE322" t="s">
        <v>3</v>
      </c>
      <c r="DF322">
        <f t="shared" ref="DF322:DF332" si="235">ROUND(AE322*CX322,2)</f>
        <v>6.98</v>
      </c>
      <c r="DG322">
        <f t="shared" si="232"/>
        <v>0</v>
      </c>
      <c r="DH322">
        <f t="shared" si="233"/>
        <v>0</v>
      </c>
      <c r="DI322">
        <f t="shared" si="234"/>
        <v>0</v>
      </c>
      <c r="DJ322">
        <f>DF322</f>
        <v>6.98</v>
      </c>
      <c r="DK322">
        <v>0</v>
      </c>
    </row>
    <row r="323" spans="1:115" x14ac:dyDescent="0.2">
      <c r="A323">
        <f>ROW(Source!A142)</f>
        <v>142</v>
      </c>
      <c r="B323">
        <v>65425122</v>
      </c>
      <c r="C323">
        <v>65428744</v>
      </c>
      <c r="D323">
        <v>30515951</v>
      </c>
      <c r="E323">
        <v>30515945</v>
      </c>
      <c r="F323">
        <v>1</v>
      </c>
      <c r="G323">
        <v>30515945</v>
      </c>
      <c r="H323">
        <v>1</v>
      </c>
      <c r="I323" t="s">
        <v>432</v>
      </c>
      <c r="J323" t="s">
        <v>3</v>
      </c>
      <c r="K323" t="s">
        <v>433</v>
      </c>
      <c r="L323">
        <v>1191</v>
      </c>
      <c r="N323">
        <v>1013</v>
      </c>
      <c r="O323" t="s">
        <v>434</v>
      </c>
      <c r="P323" t="s">
        <v>434</v>
      </c>
      <c r="Q323">
        <v>1</v>
      </c>
      <c r="W323">
        <v>0</v>
      </c>
      <c r="X323">
        <v>476480486</v>
      </c>
      <c r="Y323">
        <f t="shared" si="229"/>
        <v>54.6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1</v>
      </c>
      <c r="AL323">
        <v>1</v>
      </c>
      <c r="AN323">
        <v>0</v>
      </c>
      <c r="AO323">
        <v>1</v>
      </c>
      <c r="AP323">
        <v>1</v>
      </c>
      <c r="AQ323">
        <v>0</v>
      </c>
      <c r="AR323">
        <v>0</v>
      </c>
      <c r="AS323" t="s">
        <v>3</v>
      </c>
      <c r="AT323">
        <v>54.6</v>
      </c>
      <c r="AU323" t="s">
        <v>3</v>
      </c>
      <c r="AV323">
        <v>1</v>
      </c>
      <c r="AW323">
        <v>2</v>
      </c>
      <c r="AX323">
        <v>65428751</v>
      </c>
      <c r="AY323">
        <v>1</v>
      </c>
      <c r="AZ323">
        <v>0</v>
      </c>
      <c r="BA323">
        <v>325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ROUND(Y323*Source!I142,9)</f>
        <v>6.1588799999999999</v>
      </c>
      <c r="CY323">
        <f>AD323</f>
        <v>0</v>
      </c>
      <c r="CZ323">
        <f>AH323</f>
        <v>0</v>
      </c>
      <c r="DA323">
        <f>AL323</f>
        <v>1</v>
      </c>
      <c r="DB323">
        <f t="shared" si="230"/>
        <v>0</v>
      </c>
      <c r="DC323">
        <f t="shared" si="231"/>
        <v>0</v>
      </c>
      <c r="DD323" t="s">
        <v>3</v>
      </c>
      <c r="DE323" t="s">
        <v>3</v>
      </c>
      <c r="DF323">
        <f t="shared" si="235"/>
        <v>0</v>
      </c>
      <c r="DG323">
        <f t="shared" si="232"/>
        <v>0</v>
      </c>
      <c r="DH323">
        <f t="shared" si="233"/>
        <v>0</v>
      </c>
      <c r="DI323">
        <f t="shared" si="234"/>
        <v>0</v>
      </c>
      <c r="DJ323">
        <f>DI323</f>
        <v>0</v>
      </c>
      <c r="DK323">
        <v>0</v>
      </c>
    </row>
    <row r="324" spans="1:115" x14ac:dyDescent="0.2">
      <c r="A324">
        <f>ROW(Source!A142)</f>
        <v>142</v>
      </c>
      <c r="B324">
        <v>65425122</v>
      </c>
      <c r="C324">
        <v>65428744</v>
      </c>
      <c r="D324">
        <v>30595485</v>
      </c>
      <c r="E324">
        <v>1</v>
      </c>
      <c r="F324">
        <v>1</v>
      </c>
      <c r="G324">
        <v>30515945</v>
      </c>
      <c r="H324">
        <v>2</v>
      </c>
      <c r="I324" t="s">
        <v>561</v>
      </c>
      <c r="J324" t="s">
        <v>562</v>
      </c>
      <c r="K324" t="s">
        <v>563</v>
      </c>
      <c r="L324">
        <v>1368</v>
      </c>
      <c r="N324">
        <v>1011</v>
      </c>
      <c r="O324" t="s">
        <v>438</v>
      </c>
      <c r="P324" t="s">
        <v>438</v>
      </c>
      <c r="Q324">
        <v>1</v>
      </c>
      <c r="W324">
        <v>0</v>
      </c>
      <c r="X324">
        <v>-676810625</v>
      </c>
      <c r="Y324">
        <f t="shared" si="229"/>
        <v>7.48</v>
      </c>
      <c r="AA324">
        <v>0</v>
      </c>
      <c r="AB324">
        <v>169.44</v>
      </c>
      <c r="AC324">
        <v>15.02</v>
      </c>
      <c r="AD324">
        <v>0</v>
      </c>
      <c r="AE324">
        <v>0</v>
      </c>
      <c r="AF324">
        <v>169.44</v>
      </c>
      <c r="AG324">
        <v>15.02</v>
      </c>
      <c r="AH324">
        <v>0</v>
      </c>
      <c r="AI324">
        <v>1</v>
      </c>
      <c r="AJ324">
        <v>1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</v>
      </c>
      <c r="AT324">
        <v>7.48</v>
      </c>
      <c r="AU324" t="s">
        <v>3</v>
      </c>
      <c r="AV324">
        <v>0</v>
      </c>
      <c r="AW324">
        <v>2</v>
      </c>
      <c r="AX324">
        <v>65428752</v>
      </c>
      <c r="AY324">
        <v>1</v>
      </c>
      <c r="AZ324">
        <v>0</v>
      </c>
      <c r="BA324">
        <v>326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ROUND(Y324*Source!I142,9)</f>
        <v>0.84374400000000005</v>
      </c>
      <c r="CY324">
        <f>AB324</f>
        <v>169.44</v>
      </c>
      <c r="CZ324">
        <f>AF324</f>
        <v>169.44</v>
      </c>
      <c r="DA324">
        <f>AJ324</f>
        <v>1</v>
      </c>
      <c r="DB324">
        <f t="shared" si="230"/>
        <v>1267.4100000000001</v>
      </c>
      <c r="DC324">
        <f t="shared" si="231"/>
        <v>112.35</v>
      </c>
      <c r="DD324" t="s">
        <v>3</v>
      </c>
      <c r="DE324" t="s">
        <v>3</v>
      </c>
      <c r="DF324">
        <f t="shared" si="235"/>
        <v>0</v>
      </c>
      <c r="DG324">
        <f t="shared" si="232"/>
        <v>142.96</v>
      </c>
      <c r="DH324">
        <f t="shared" si="233"/>
        <v>12.67</v>
      </c>
      <c r="DI324">
        <f t="shared" si="234"/>
        <v>0</v>
      </c>
      <c r="DJ324">
        <f>DG324</f>
        <v>142.96</v>
      </c>
      <c r="DK324">
        <v>0</v>
      </c>
    </row>
    <row r="325" spans="1:115" x14ac:dyDescent="0.2">
      <c r="A325">
        <f>ROW(Source!A142)</f>
        <v>142</v>
      </c>
      <c r="B325">
        <v>65425122</v>
      </c>
      <c r="C325">
        <v>65428744</v>
      </c>
      <c r="D325">
        <v>30595486</v>
      </c>
      <c r="E325">
        <v>1</v>
      </c>
      <c r="F325">
        <v>1</v>
      </c>
      <c r="G325">
        <v>30515945</v>
      </c>
      <c r="H325">
        <v>2</v>
      </c>
      <c r="I325" t="s">
        <v>564</v>
      </c>
      <c r="J325" t="s">
        <v>565</v>
      </c>
      <c r="K325" t="s">
        <v>566</v>
      </c>
      <c r="L325">
        <v>1368</v>
      </c>
      <c r="N325">
        <v>1011</v>
      </c>
      <c r="O325" t="s">
        <v>438</v>
      </c>
      <c r="P325" t="s">
        <v>438</v>
      </c>
      <c r="Q325">
        <v>1</v>
      </c>
      <c r="W325">
        <v>0</v>
      </c>
      <c r="X325">
        <v>-706147976</v>
      </c>
      <c r="Y325">
        <f t="shared" si="229"/>
        <v>11.9</v>
      </c>
      <c r="AA325">
        <v>0</v>
      </c>
      <c r="AB325">
        <v>219.5</v>
      </c>
      <c r="AC325">
        <v>17.510000000000002</v>
      </c>
      <c r="AD325">
        <v>0</v>
      </c>
      <c r="AE325">
        <v>0</v>
      </c>
      <c r="AF325">
        <v>219.5</v>
      </c>
      <c r="AG325">
        <v>17.510000000000002</v>
      </c>
      <c r="AH325">
        <v>0</v>
      </c>
      <c r="AI325">
        <v>1</v>
      </c>
      <c r="AJ325">
        <v>1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3</v>
      </c>
      <c r="AT325">
        <v>11.9</v>
      </c>
      <c r="AU325" t="s">
        <v>3</v>
      </c>
      <c r="AV325">
        <v>0</v>
      </c>
      <c r="AW325">
        <v>2</v>
      </c>
      <c r="AX325">
        <v>65428753</v>
      </c>
      <c r="AY325">
        <v>1</v>
      </c>
      <c r="AZ325">
        <v>0</v>
      </c>
      <c r="BA325">
        <v>327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ROUND(Y325*Source!I142,9)</f>
        <v>1.34232</v>
      </c>
      <c r="CY325">
        <f>AB325</f>
        <v>219.5</v>
      </c>
      <c r="CZ325">
        <f>AF325</f>
        <v>219.5</v>
      </c>
      <c r="DA325">
        <f>AJ325</f>
        <v>1</v>
      </c>
      <c r="DB325">
        <f t="shared" si="230"/>
        <v>2612.0500000000002</v>
      </c>
      <c r="DC325">
        <f t="shared" si="231"/>
        <v>208.37</v>
      </c>
      <c r="DD325" t="s">
        <v>3</v>
      </c>
      <c r="DE325" t="s">
        <v>3</v>
      </c>
      <c r="DF325">
        <f t="shared" si="235"/>
        <v>0</v>
      </c>
      <c r="DG325">
        <f t="shared" si="232"/>
        <v>294.64</v>
      </c>
      <c r="DH325">
        <f t="shared" si="233"/>
        <v>23.5</v>
      </c>
      <c r="DI325">
        <f t="shared" si="234"/>
        <v>0</v>
      </c>
      <c r="DJ325">
        <f>DG325</f>
        <v>294.64</v>
      </c>
      <c r="DK325">
        <v>0</v>
      </c>
    </row>
    <row r="326" spans="1:115" x14ac:dyDescent="0.2">
      <c r="A326">
        <f>ROW(Source!A142)</f>
        <v>142</v>
      </c>
      <c r="B326">
        <v>65425122</v>
      </c>
      <c r="C326">
        <v>65428744</v>
      </c>
      <c r="D326">
        <v>30516999</v>
      </c>
      <c r="E326">
        <v>30515945</v>
      </c>
      <c r="F326">
        <v>1</v>
      </c>
      <c r="G326">
        <v>30515945</v>
      </c>
      <c r="H326">
        <v>2</v>
      </c>
      <c r="I326" t="s">
        <v>448</v>
      </c>
      <c r="J326" t="s">
        <v>3</v>
      </c>
      <c r="K326" t="s">
        <v>449</v>
      </c>
      <c r="L326">
        <v>1344</v>
      </c>
      <c r="N326">
        <v>1008</v>
      </c>
      <c r="O326" t="s">
        <v>450</v>
      </c>
      <c r="P326" t="s">
        <v>450</v>
      </c>
      <c r="Q326">
        <v>1</v>
      </c>
      <c r="W326">
        <v>0</v>
      </c>
      <c r="X326">
        <v>-1180195794</v>
      </c>
      <c r="Y326">
        <f t="shared" si="229"/>
        <v>35.729999999999997</v>
      </c>
      <c r="AA326">
        <v>0</v>
      </c>
      <c r="AB326">
        <v>1</v>
      </c>
      <c r="AC326">
        <v>0</v>
      </c>
      <c r="AD326">
        <v>0</v>
      </c>
      <c r="AE326">
        <v>0</v>
      </c>
      <c r="AF326">
        <v>1</v>
      </c>
      <c r="AG326">
        <v>0</v>
      </c>
      <c r="AH326">
        <v>0</v>
      </c>
      <c r="AI326">
        <v>1</v>
      </c>
      <c r="AJ326">
        <v>1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</v>
      </c>
      <c r="AT326">
        <v>35.729999999999997</v>
      </c>
      <c r="AU326" t="s">
        <v>3</v>
      </c>
      <c r="AV326">
        <v>0</v>
      </c>
      <c r="AW326">
        <v>2</v>
      </c>
      <c r="AX326">
        <v>65428754</v>
      </c>
      <c r="AY326">
        <v>1</v>
      </c>
      <c r="AZ326">
        <v>0</v>
      </c>
      <c r="BA326">
        <v>328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ROUND(Y326*Source!I142,9)</f>
        <v>4.0303440000000004</v>
      </c>
      <c r="CY326">
        <f>AB326</f>
        <v>1</v>
      </c>
      <c r="CZ326">
        <f>AF326</f>
        <v>1</v>
      </c>
      <c r="DA326">
        <f>AJ326</f>
        <v>1</v>
      </c>
      <c r="DB326">
        <f t="shared" si="230"/>
        <v>35.729999999999997</v>
      </c>
      <c r="DC326">
        <f t="shared" si="231"/>
        <v>0</v>
      </c>
      <c r="DD326" t="s">
        <v>3</v>
      </c>
      <c r="DE326" t="s">
        <v>3</v>
      </c>
      <c r="DF326">
        <f t="shared" si="235"/>
        <v>0</v>
      </c>
      <c r="DG326">
        <f t="shared" si="232"/>
        <v>4.03</v>
      </c>
      <c r="DH326">
        <f t="shared" si="233"/>
        <v>0</v>
      </c>
      <c r="DI326">
        <f t="shared" si="234"/>
        <v>0</v>
      </c>
      <c r="DJ326">
        <f>DG326</f>
        <v>4.03</v>
      </c>
      <c r="DK326">
        <v>0</v>
      </c>
    </row>
    <row r="327" spans="1:115" x14ac:dyDescent="0.2">
      <c r="A327">
        <f>ROW(Source!A142)</f>
        <v>142</v>
      </c>
      <c r="B327">
        <v>65425122</v>
      </c>
      <c r="C327">
        <v>65428744</v>
      </c>
      <c r="D327">
        <v>30589885</v>
      </c>
      <c r="E327">
        <v>1</v>
      </c>
      <c r="F327">
        <v>1</v>
      </c>
      <c r="G327">
        <v>30515945</v>
      </c>
      <c r="H327">
        <v>3</v>
      </c>
      <c r="I327" t="s">
        <v>302</v>
      </c>
      <c r="J327" t="s">
        <v>304</v>
      </c>
      <c r="K327" t="s">
        <v>303</v>
      </c>
      <c r="L327">
        <v>1348</v>
      </c>
      <c r="N327">
        <v>1009</v>
      </c>
      <c r="O327" t="s">
        <v>32</v>
      </c>
      <c r="P327" t="s">
        <v>32</v>
      </c>
      <c r="Q327">
        <v>1000</v>
      </c>
      <c r="W327">
        <v>0</v>
      </c>
      <c r="X327">
        <v>-1094886432</v>
      </c>
      <c r="Y327">
        <f t="shared" si="229"/>
        <v>101</v>
      </c>
      <c r="AA327">
        <v>533.63</v>
      </c>
      <c r="AB327">
        <v>0</v>
      </c>
      <c r="AC327">
        <v>0</v>
      </c>
      <c r="AD327">
        <v>0</v>
      </c>
      <c r="AE327">
        <v>533.63</v>
      </c>
      <c r="AF327">
        <v>0</v>
      </c>
      <c r="AG327">
        <v>0</v>
      </c>
      <c r="AH327">
        <v>0</v>
      </c>
      <c r="AI327">
        <v>1</v>
      </c>
      <c r="AJ327">
        <v>1</v>
      </c>
      <c r="AK327">
        <v>1</v>
      </c>
      <c r="AL327">
        <v>1</v>
      </c>
      <c r="AN327">
        <v>0</v>
      </c>
      <c r="AO327">
        <v>0</v>
      </c>
      <c r="AP327">
        <v>1</v>
      </c>
      <c r="AQ327">
        <v>0</v>
      </c>
      <c r="AR327">
        <v>0</v>
      </c>
      <c r="AS327" t="s">
        <v>3</v>
      </c>
      <c r="AT327">
        <v>101</v>
      </c>
      <c r="AU327" t="s">
        <v>3</v>
      </c>
      <c r="AV327">
        <v>0</v>
      </c>
      <c r="AW327">
        <v>1</v>
      </c>
      <c r="AX327">
        <v>-1</v>
      </c>
      <c r="AY327">
        <v>0</v>
      </c>
      <c r="AZ327">
        <v>0</v>
      </c>
      <c r="BA327" t="s">
        <v>3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ROUND(Y327*Source!I142,9)</f>
        <v>11.392799999999999</v>
      </c>
      <c r="CY327">
        <f>AA327</f>
        <v>533.63</v>
      </c>
      <c r="CZ327">
        <f>AE327</f>
        <v>533.63</v>
      </c>
      <c r="DA327">
        <f>AI327</f>
        <v>1</v>
      </c>
      <c r="DB327">
        <f t="shared" si="230"/>
        <v>53896.63</v>
      </c>
      <c r="DC327">
        <f t="shared" si="231"/>
        <v>0</v>
      </c>
      <c r="DD327" t="s">
        <v>3</v>
      </c>
      <c r="DE327" t="s">
        <v>3</v>
      </c>
      <c r="DF327">
        <f t="shared" si="235"/>
        <v>6079.54</v>
      </c>
      <c r="DG327">
        <f t="shared" si="232"/>
        <v>0</v>
      </c>
      <c r="DH327">
        <f t="shared" si="233"/>
        <v>0</v>
      </c>
      <c r="DI327">
        <f t="shared" si="234"/>
        <v>0</v>
      </c>
      <c r="DJ327">
        <f>DF327</f>
        <v>6079.54</v>
      </c>
      <c r="DK327">
        <v>0</v>
      </c>
    </row>
    <row r="328" spans="1:115" x14ac:dyDescent="0.2">
      <c r="A328">
        <f>ROW(Source!A142)</f>
        <v>142</v>
      </c>
      <c r="B328">
        <v>65425122</v>
      </c>
      <c r="C328">
        <v>65428744</v>
      </c>
      <c r="D328">
        <v>30541208</v>
      </c>
      <c r="E328">
        <v>30515945</v>
      </c>
      <c r="F328">
        <v>1</v>
      </c>
      <c r="G328">
        <v>30515945</v>
      </c>
      <c r="H328">
        <v>3</v>
      </c>
      <c r="I328" t="s">
        <v>511</v>
      </c>
      <c r="J328" t="s">
        <v>3</v>
      </c>
      <c r="K328" t="s">
        <v>512</v>
      </c>
      <c r="L328">
        <v>1344</v>
      </c>
      <c r="N328">
        <v>1008</v>
      </c>
      <c r="O328" t="s">
        <v>450</v>
      </c>
      <c r="P328" t="s">
        <v>450</v>
      </c>
      <c r="Q328">
        <v>1</v>
      </c>
      <c r="W328">
        <v>0</v>
      </c>
      <c r="X328">
        <v>-94250534</v>
      </c>
      <c r="Y328">
        <f t="shared" si="229"/>
        <v>33.39</v>
      </c>
      <c r="AA328">
        <v>1</v>
      </c>
      <c r="AB328">
        <v>0</v>
      </c>
      <c r="AC328">
        <v>0</v>
      </c>
      <c r="AD328">
        <v>0</v>
      </c>
      <c r="AE328">
        <v>1</v>
      </c>
      <c r="AF328">
        <v>0</v>
      </c>
      <c r="AG328">
        <v>0</v>
      </c>
      <c r="AH328">
        <v>0</v>
      </c>
      <c r="AI328">
        <v>1</v>
      </c>
      <c r="AJ328">
        <v>1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</v>
      </c>
      <c r="AT328">
        <v>33.39</v>
      </c>
      <c r="AU328" t="s">
        <v>3</v>
      </c>
      <c r="AV328">
        <v>0</v>
      </c>
      <c r="AW328">
        <v>2</v>
      </c>
      <c r="AX328">
        <v>65428756</v>
      </c>
      <c r="AY328">
        <v>1</v>
      </c>
      <c r="AZ328">
        <v>0</v>
      </c>
      <c r="BA328">
        <v>330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ROUND(Y328*Source!I142,9)</f>
        <v>3.7663920000000002</v>
      </c>
      <c r="CY328">
        <f>AA328</f>
        <v>1</v>
      </c>
      <c r="CZ328">
        <f>AE328</f>
        <v>1</v>
      </c>
      <c r="DA328">
        <f>AI328</f>
        <v>1</v>
      </c>
      <c r="DB328">
        <f t="shared" si="230"/>
        <v>33.39</v>
      </c>
      <c r="DC328">
        <f t="shared" si="231"/>
        <v>0</v>
      </c>
      <c r="DD328" t="s">
        <v>3</v>
      </c>
      <c r="DE328" t="s">
        <v>3</v>
      </c>
      <c r="DF328">
        <f t="shared" si="235"/>
        <v>3.77</v>
      </c>
      <c r="DG328">
        <f t="shared" si="232"/>
        <v>0</v>
      </c>
      <c r="DH328">
        <f t="shared" si="233"/>
        <v>0</v>
      </c>
      <c r="DI328">
        <f t="shared" si="234"/>
        <v>0</v>
      </c>
      <c r="DJ328">
        <f>DF328</f>
        <v>3.77</v>
      </c>
      <c r="DK328">
        <v>0</v>
      </c>
    </row>
    <row r="329" spans="1:115" x14ac:dyDescent="0.2">
      <c r="A329">
        <f>ROW(Source!A143)</f>
        <v>143</v>
      </c>
      <c r="B329">
        <v>65425120</v>
      </c>
      <c r="C329">
        <v>65428744</v>
      </c>
      <c r="D329">
        <v>30515951</v>
      </c>
      <c r="E329">
        <v>30515945</v>
      </c>
      <c r="F329">
        <v>1</v>
      </c>
      <c r="G329">
        <v>30515945</v>
      </c>
      <c r="H329">
        <v>1</v>
      </c>
      <c r="I329" t="s">
        <v>432</v>
      </c>
      <c r="J329" t="s">
        <v>3</v>
      </c>
      <c r="K329" t="s">
        <v>433</v>
      </c>
      <c r="L329">
        <v>1191</v>
      </c>
      <c r="N329">
        <v>1013</v>
      </c>
      <c r="O329" t="s">
        <v>434</v>
      </c>
      <c r="P329" t="s">
        <v>434</v>
      </c>
      <c r="Q329">
        <v>1</v>
      </c>
      <c r="W329">
        <v>0</v>
      </c>
      <c r="X329">
        <v>476480486</v>
      </c>
      <c r="Y329">
        <f t="shared" si="229"/>
        <v>54.6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1</v>
      </c>
      <c r="AJ329">
        <v>1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</v>
      </c>
      <c r="AT329">
        <v>54.6</v>
      </c>
      <c r="AU329" t="s">
        <v>3</v>
      </c>
      <c r="AV329">
        <v>1</v>
      </c>
      <c r="AW329">
        <v>2</v>
      </c>
      <c r="AX329">
        <v>65428751</v>
      </c>
      <c r="AY329">
        <v>1</v>
      </c>
      <c r="AZ329">
        <v>0</v>
      </c>
      <c r="BA329">
        <v>331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ROUND(Y329*Source!I143,9)</f>
        <v>6.1588799999999999</v>
      </c>
      <c r="CY329">
        <f>AD329</f>
        <v>0</v>
      </c>
      <c r="CZ329">
        <f>AH329</f>
        <v>0</v>
      </c>
      <c r="DA329">
        <f>AL329</f>
        <v>1</v>
      </c>
      <c r="DB329">
        <f t="shared" si="230"/>
        <v>0</v>
      </c>
      <c r="DC329">
        <f t="shared" si="231"/>
        <v>0</v>
      </c>
      <c r="DD329" t="s">
        <v>3</v>
      </c>
      <c r="DE329" t="s">
        <v>3</v>
      </c>
      <c r="DF329">
        <f t="shared" si="235"/>
        <v>0</v>
      </c>
      <c r="DG329">
        <f t="shared" si="232"/>
        <v>0</v>
      </c>
      <c r="DH329">
        <f t="shared" si="233"/>
        <v>0</v>
      </c>
      <c r="DI329">
        <f t="shared" si="234"/>
        <v>0</v>
      </c>
      <c r="DJ329">
        <f>DI329</f>
        <v>0</v>
      </c>
      <c r="DK329">
        <v>0</v>
      </c>
    </row>
    <row r="330" spans="1:115" x14ac:dyDescent="0.2">
      <c r="A330">
        <f>ROW(Source!A143)</f>
        <v>143</v>
      </c>
      <c r="B330">
        <v>65425120</v>
      </c>
      <c r="C330">
        <v>65428744</v>
      </c>
      <c r="D330">
        <v>30595485</v>
      </c>
      <c r="E330">
        <v>1</v>
      </c>
      <c r="F330">
        <v>1</v>
      </c>
      <c r="G330">
        <v>30515945</v>
      </c>
      <c r="H330">
        <v>2</v>
      </c>
      <c r="I330" t="s">
        <v>561</v>
      </c>
      <c r="J330" t="s">
        <v>562</v>
      </c>
      <c r="K330" t="s">
        <v>563</v>
      </c>
      <c r="L330">
        <v>1368</v>
      </c>
      <c r="N330">
        <v>1011</v>
      </c>
      <c r="O330" t="s">
        <v>438</v>
      </c>
      <c r="P330" t="s">
        <v>438</v>
      </c>
      <c r="Q330">
        <v>1</v>
      </c>
      <c r="W330">
        <v>0</v>
      </c>
      <c r="X330">
        <v>-676810625</v>
      </c>
      <c r="Y330">
        <f t="shared" si="229"/>
        <v>7.48</v>
      </c>
      <c r="AA330">
        <v>0</v>
      </c>
      <c r="AB330">
        <v>1782.91</v>
      </c>
      <c r="AC330">
        <v>456.52</v>
      </c>
      <c r="AD330">
        <v>0</v>
      </c>
      <c r="AE330">
        <v>0</v>
      </c>
      <c r="AF330">
        <v>169.44</v>
      </c>
      <c r="AG330">
        <v>15.02</v>
      </c>
      <c r="AH330">
        <v>0</v>
      </c>
      <c r="AI330">
        <v>1</v>
      </c>
      <c r="AJ330">
        <v>10.050000000000001</v>
      </c>
      <c r="AK330">
        <v>29.03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</v>
      </c>
      <c r="AT330">
        <v>7.48</v>
      </c>
      <c r="AU330" t="s">
        <v>3</v>
      </c>
      <c r="AV330">
        <v>0</v>
      </c>
      <c r="AW330">
        <v>2</v>
      </c>
      <c r="AX330">
        <v>65428752</v>
      </c>
      <c r="AY330">
        <v>1</v>
      </c>
      <c r="AZ330">
        <v>0</v>
      </c>
      <c r="BA330">
        <v>332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ROUND(Y330*Source!I143,9)</f>
        <v>0.84374400000000005</v>
      </c>
      <c r="CY330">
        <f>AB330</f>
        <v>1782.91</v>
      </c>
      <c r="CZ330">
        <f>AF330</f>
        <v>169.44</v>
      </c>
      <c r="DA330">
        <f>AJ330</f>
        <v>10.050000000000001</v>
      </c>
      <c r="DB330">
        <f t="shared" si="230"/>
        <v>1267.4100000000001</v>
      </c>
      <c r="DC330">
        <f t="shared" si="231"/>
        <v>112.35</v>
      </c>
      <c r="DD330" t="s">
        <v>3</v>
      </c>
      <c r="DE330" t="s">
        <v>3</v>
      </c>
      <c r="DF330">
        <f t="shared" si="235"/>
        <v>0</v>
      </c>
      <c r="DG330">
        <f>ROUND(ROUND(AF330*CX330,2)*AJ330,2)</f>
        <v>1436.75</v>
      </c>
      <c r="DH330">
        <f>ROUND(ROUND(AG330*CX330,2)*AK330,2)</f>
        <v>367.81</v>
      </c>
      <c r="DI330">
        <f t="shared" si="234"/>
        <v>0</v>
      </c>
      <c r="DJ330">
        <f>DG330</f>
        <v>1436.75</v>
      </c>
      <c r="DK330">
        <v>0</v>
      </c>
    </row>
    <row r="331" spans="1:115" x14ac:dyDescent="0.2">
      <c r="A331">
        <f>ROW(Source!A143)</f>
        <v>143</v>
      </c>
      <c r="B331">
        <v>65425120</v>
      </c>
      <c r="C331">
        <v>65428744</v>
      </c>
      <c r="D331">
        <v>30595486</v>
      </c>
      <c r="E331">
        <v>1</v>
      </c>
      <c r="F331">
        <v>1</v>
      </c>
      <c r="G331">
        <v>30515945</v>
      </c>
      <c r="H331">
        <v>2</v>
      </c>
      <c r="I331" t="s">
        <v>564</v>
      </c>
      <c r="J331" t="s">
        <v>565</v>
      </c>
      <c r="K331" t="s">
        <v>566</v>
      </c>
      <c r="L331">
        <v>1368</v>
      </c>
      <c r="N331">
        <v>1011</v>
      </c>
      <c r="O331" t="s">
        <v>438</v>
      </c>
      <c r="P331" t="s">
        <v>438</v>
      </c>
      <c r="Q331">
        <v>1</v>
      </c>
      <c r="W331">
        <v>0</v>
      </c>
      <c r="X331">
        <v>-706147976</v>
      </c>
      <c r="Y331">
        <f t="shared" si="229"/>
        <v>11.9</v>
      </c>
      <c r="AA331">
        <v>0</v>
      </c>
      <c r="AB331">
        <v>2353.3200000000002</v>
      </c>
      <c r="AC331">
        <v>532.21</v>
      </c>
      <c r="AD331">
        <v>0</v>
      </c>
      <c r="AE331">
        <v>0</v>
      </c>
      <c r="AF331">
        <v>219.5</v>
      </c>
      <c r="AG331">
        <v>17.510000000000002</v>
      </c>
      <c r="AH331">
        <v>0</v>
      </c>
      <c r="AI331">
        <v>1</v>
      </c>
      <c r="AJ331">
        <v>10.24</v>
      </c>
      <c r="AK331">
        <v>29.03</v>
      </c>
      <c r="AL331">
        <v>1</v>
      </c>
      <c r="AN331">
        <v>0</v>
      </c>
      <c r="AO331">
        <v>1</v>
      </c>
      <c r="AP331">
        <v>1</v>
      </c>
      <c r="AQ331">
        <v>0</v>
      </c>
      <c r="AR331">
        <v>0</v>
      </c>
      <c r="AS331" t="s">
        <v>3</v>
      </c>
      <c r="AT331">
        <v>11.9</v>
      </c>
      <c r="AU331" t="s">
        <v>3</v>
      </c>
      <c r="AV331">
        <v>0</v>
      </c>
      <c r="AW331">
        <v>2</v>
      </c>
      <c r="AX331">
        <v>65428753</v>
      </c>
      <c r="AY331">
        <v>1</v>
      </c>
      <c r="AZ331">
        <v>0</v>
      </c>
      <c r="BA331">
        <v>333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ROUND(Y331*Source!I143,9)</f>
        <v>1.34232</v>
      </c>
      <c r="CY331">
        <f>AB331</f>
        <v>2353.3200000000002</v>
      </c>
      <c r="CZ331">
        <f>AF331</f>
        <v>219.5</v>
      </c>
      <c r="DA331">
        <f>AJ331</f>
        <v>10.24</v>
      </c>
      <c r="DB331">
        <f t="shared" si="230"/>
        <v>2612.0500000000002</v>
      </c>
      <c r="DC331">
        <f t="shared" si="231"/>
        <v>208.37</v>
      </c>
      <c r="DD331" t="s">
        <v>3</v>
      </c>
      <c r="DE331" t="s">
        <v>3</v>
      </c>
      <c r="DF331">
        <f t="shared" si="235"/>
        <v>0</v>
      </c>
      <c r="DG331">
        <f>ROUND(ROUND(AF331*CX331,2)*AJ331,2)</f>
        <v>3017.11</v>
      </c>
      <c r="DH331">
        <f>ROUND(ROUND(AG331*CX331,2)*AK331,2)</f>
        <v>682.21</v>
      </c>
      <c r="DI331">
        <f t="shared" si="234"/>
        <v>0</v>
      </c>
      <c r="DJ331">
        <f>DG331</f>
        <v>3017.11</v>
      </c>
      <c r="DK331">
        <v>0</v>
      </c>
    </row>
    <row r="332" spans="1:115" x14ac:dyDescent="0.2">
      <c r="A332">
        <f>ROW(Source!A143)</f>
        <v>143</v>
      </c>
      <c r="B332">
        <v>65425120</v>
      </c>
      <c r="C332">
        <v>65428744</v>
      </c>
      <c r="D332">
        <v>30516999</v>
      </c>
      <c r="E332">
        <v>30515945</v>
      </c>
      <c r="F332">
        <v>1</v>
      </c>
      <c r="G332">
        <v>30515945</v>
      </c>
      <c r="H332">
        <v>2</v>
      </c>
      <c r="I332" t="s">
        <v>448</v>
      </c>
      <c r="J332" t="s">
        <v>3</v>
      </c>
      <c r="K332" t="s">
        <v>449</v>
      </c>
      <c r="L332">
        <v>1344</v>
      </c>
      <c r="N332">
        <v>1008</v>
      </c>
      <c r="O332" t="s">
        <v>450</v>
      </c>
      <c r="P332" t="s">
        <v>450</v>
      </c>
      <c r="Q332">
        <v>1</v>
      </c>
      <c r="W332">
        <v>0</v>
      </c>
      <c r="X332">
        <v>-1180195794</v>
      </c>
      <c r="Y332">
        <f t="shared" si="229"/>
        <v>35.729999999999997</v>
      </c>
      <c r="AA332">
        <v>0</v>
      </c>
      <c r="AB332">
        <v>1.05</v>
      </c>
      <c r="AC332">
        <v>0</v>
      </c>
      <c r="AD332">
        <v>0</v>
      </c>
      <c r="AE332">
        <v>0</v>
      </c>
      <c r="AF332">
        <v>1</v>
      </c>
      <c r="AG332">
        <v>0</v>
      </c>
      <c r="AH332">
        <v>0</v>
      </c>
      <c r="AI332">
        <v>1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1</v>
      </c>
      <c r="AQ332">
        <v>0</v>
      </c>
      <c r="AR332">
        <v>0</v>
      </c>
      <c r="AS332" t="s">
        <v>3</v>
      </c>
      <c r="AT332">
        <v>35.729999999999997</v>
      </c>
      <c r="AU332" t="s">
        <v>3</v>
      </c>
      <c r="AV332">
        <v>0</v>
      </c>
      <c r="AW332">
        <v>2</v>
      </c>
      <c r="AX332">
        <v>65428754</v>
      </c>
      <c r="AY332">
        <v>1</v>
      </c>
      <c r="AZ332">
        <v>0</v>
      </c>
      <c r="BA332">
        <v>334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ROUND(Y332*Source!I143,9)</f>
        <v>4.0303440000000004</v>
      </c>
      <c r="CY332">
        <f>AB332</f>
        <v>1.05</v>
      </c>
      <c r="CZ332">
        <f>AF332</f>
        <v>1</v>
      </c>
      <c r="DA332">
        <f>AJ332</f>
        <v>1</v>
      </c>
      <c r="DB332">
        <f t="shared" si="230"/>
        <v>35.729999999999997</v>
      </c>
      <c r="DC332">
        <f t="shared" si="231"/>
        <v>0</v>
      </c>
      <c r="DD332" t="s">
        <v>3</v>
      </c>
      <c r="DE332" t="s">
        <v>3</v>
      </c>
      <c r="DF332">
        <f t="shared" si="235"/>
        <v>0</v>
      </c>
      <c r="DG332">
        <f t="shared" ref="DG332:DG345" si="236">ROUND(AF332*CX332,2)</f>
        <v>4.03</v>
      </c>
      <c r="DH332">
        <f t="shared" ref="DH332:DH345" si="237">ROUND(AG332*CX332,2)</f>
        <v>0</v>
      </c>
      <c r="DI332">
        <f t="shared" si="234"/>
        <v>0</v>
      </c>
      <c r="DJ332">
        <f>DG332</f>
        <v>4.03</v>
      </c>
      <c r="DK332">
        <v>0</v>
      </c>
    </row>
    <row r="333" spans="1:115" x14ac:dyDescent="0.2">
      <c r="A333">
        <f>ROW(Source!A143)</f>
        <v>143</v>
      </c>
      <c r="B333">
        <v>65425120</v>
      </c>
      <c r="C333">
        <v>65428744</v>
      </c>
      <c r="D333">
        <v>30589885</v>
      </c>
      <c r="E333">
        <v>1</v>
      </c>
      <c r="F333">
        <v>1</v>
      </c>
      <c r="G333">
        <v>30515945</v>
      </c>
      <c r="H333">
        <v>3</v>
      </c>
      <c r="I333" t="s">
        <v>302</v>
      </c>
      <c r="J333" t="s">
        <v>304</v>
      </c>
      <c r="K333" t="s">
        <v>303</v>
      </c>
      <c r="L333">
        <v>1348</v>
      </c>
      <c r="N333">
        <v>1009</v>
      </c>
      <c r="O333" t="s">
        <v>32</v>
      </c>
      <c r="P333" t="s">
        <v>32</v>
      </c>
      <c r="Q333">
        <v>1000</v>
      </c>
      <c r="W333">
        <v>0</v>
      </c>
      <c r="X333">
        <v>-1094886432</v>
      </c>
      <c r="Y333">
        <f t="shared" si="229"/>
        <v>101</v>
      </c>
      <c r="AA333">
        <v>5234.91</v>
      </c>
      <c r="AB333">
        <v>0</v>
      </c>
      <c r="AC333">
        <v>0</v>
      </c>
      <c r="AD333">
        <v>0</v>
      </c>
      <c r="AE333">
        <v>533.63</v>
      </c>
      <c r="AF333">
        <v>0</v>
      </c>
      <c r="AG333">
        <v>0</v>
      </c>
      <c r="AH333">
        <v>0</v>
      </c>
      <c r="AI333">
        <v>9.81</v>
      </c>
      <c r="AJ333">
        <v>1</v>
      </c>
      <c r="AK333">
        <v>1</v>
      </c>
      <c r="AL333">
        <v>1</v>
      </c>
      <c r="AN333">
        <v>0</v>
      </c>
      <c r="AO333">
        <v>0</v>
      </c>
      <c r="AP333">
        <v>1</v>
      </c>
      <c r="AQ333">
        <v>0</v>
      </c>
      <c r="AR333">
        <v>0</v>
      </c>
      <c r="AS333" t="s">
        <v>3</v>
      </c>
      <c r="AT333">
        <v>101</v>
      </c>
      <c r="AU333" t="s">
        <v>3</v>
      </c>
      <c r="AV333">
        <v>0</v>
      </c>
      <c r="AW333">
        <v>1</v>
      </c>
      <c r="AX333">
        <v>-1</v>
      </c>
      <c r="AY333">
        <v>0</v>
      </c>
      <c r="AZ333">
        <v>0</v>
      </c>
      <c r="BA333" t="s">
        <v>3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ROUND(Y333*Source!I143,9)</f>
        <v>11.392799999999999</v>
      </c>
      <c r="CY333">
        <f>AA333</f>
        <v>5234.91</v>
      </c>
      <c r="CZ333">
        <f>AE333</f>
        <v>533.63</v>
      </c>
      <c r="DA333">
        <f>AI333</f>
        <v>9.81</v>
      </c>
      <c r="DB333">
        <f t="shared" si="230"/>
        <v>53896.63</v>
      </c>
      <c r="DC333">
        <f t="shared" si="231"/>
        <v>0</v>
      </c>
      <c r="DD333" t="s">
        <v>3</v>
      </c>
      <c r="DE333" t="s">
        <v>3</v>
      </c>
      <c r="DF333">
        <f>ROUND(ROUND(AE333*CX333,2)*AI333,2)</f>
        <v>59640.29</v>
      </c>
      <c r="DG333">
        <f t="shared" si="236"/>
        <v>0</v>
      </c>
      <c r="DH333">
        <f t="shared" si="237"/>
        <v>0</v>
      </c>
      <c r="DI333">
        <f t="shared" si="234"/>
        <v>0</v>
      </c>
      <c r="DJ333">
        <f>DF333</f>
        <v>59640.29</v>
      </c>
      <c r="DK333">
        <v>0</v>
      </c>
    </row>
    <row r="334" spans="1:115" x14ac:dyDescent="0.2">
      <c r="A334">
        <f>ROW(Source!A143)</f>
        <v>143</v>
      </c>
      <c r="B334">
        <v>65425120</v>
      </c>
      <c r="C334">
        <v>65428744</v>
      </c>
      <c r="D334">
        <v>30541208</v>
      </c>
      <c r="E334">
        <v>30515945</v>
      </c>
      <c r="F334">
        <v>1</v>
      </c>
      <c r="G334">
        <v>30515945</v>
      </c>
      <c r="H334">
        <v>3</v>
      </c>
      <c r="I334" t="s">
        <v>511</v>
      </c>
      <c r="J334" t="s">
        <v>3</v>
      </c>
      <c r="K334" t="s">
        <v>512</v>
      </c>
      <c r="L334">
        <v>1344</v>
      </c>
      <c r="N334">
        <v>1008</v>
      </c>
      <c r="O334" t="s">
        <v>450</v>
      </c>
      <c r="P334" t="s">
        <v>450</v>
      </c>
      <c r="Q334">
        <v>1</v>
      </c>
      <c r="W334">
        <v>0</v>
      </c>
      <c r="X334">
        <v>-94250534</v>
      </c>
      <c r="Y334">
        <f t="shared" si="229"/>
        <v>33.39</v>
      </c>
      <c r="AA334">
        <v>1</v>
      </c>
      <c r="AB334">
        <v>0</v>
      </c>
      <c r="AC334">
        <v>0</v>
      </c>
      <c r="AD334">
        <v>0</v>
      </c>
      <c r="AE334">
        <v>1</v>
      </c>
      <c r="AF334">
        <v>0</v>
      </c>
      <c r="AG334">
        <v>0</v>
      </c>
      <c r="AH334">
        <v>0</v>
      </c>
      <c r="AI334">
        <v>1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1</v>
      </c>
      <c r="AQ334">
        <v>0</v>
      </c>
      <c r="AR334">
        <v>0</v>
      </c>
      <c r="AS334" t="s">
        <v>3</v>
      </c>
      <c r="AT334">
        <v>33.39</v>
      </c>
      <c r="AU334" t="s">
        <v>3</v>
      </c>
      <c r="AV334">
        <v>0</v>
      </c>
      <c r="AW334">
        <v>2</v>
      </c>
      <c r="AX334">
        <v>65428756</v>
      </c>
      <c r="AY334">
        <v>1</v>
      </c>
      <c r="AZ334">
        <v>0</v>
      </c>
      <c r="BA334">
        <v>336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ROUND(Y334*Source!I143,9)</f>
        <v>3.7663920000000002</v>
      </c>
      <c r="CY334">
        <f>AA334</f>
        <v>1</v>
      </c>
      <c r="CZ334">
        <f>AE334</f>
        <v>1</v>
      </c>
      <c r="DA334">
        <f>AI334</f>
        <v>1</v>
      </c>
      <c r="DB334">
        <f t="shared" si="230"/>
        <v>33.39</v>
      </c>
      <c r="DC334">
        <f t="shared" si="231"/>
        <v>0</v>
      </c>
      <c r="DD334" t="s">
        <v>3</v>
      </c>
      <c r="DE334" t="s">
        <v>3</v>
      </c>
      <c r="DF334">
        <f t="shared" ref="DF334:DF350" si="238">ROUND(AE334*CX334,2)</f>
        <v>3.77</v>
      </c>
      <c r="DG334">
        <f t="shared" si="236"/>
        <v>0</v>
      </c>
      <c r="DH334">
        <f t="shared" si="237"/>
        <v>0</v>
      </c>
      <c r="DI334">
        <f t="shared" si="234"/>
        <v>0</v>
      </c>
      <c r="DJ334">
        <f>DF334</f>
        <v>3.77</v>
      </c>
      <c r="DK334">
        <v>0</v>
      </c>
    </row>
    <row r="335" spans="1:115" x14ac:dyDescent="0.2">
      <c r="A335">
        <f>ROW(Source!A146)</f>
        <v>146</v>
      </c>
      <c r="B335">
        <v>65425122</v>
      </c>
      <c r="C335">
        <v>65430514</v>
      </c>
      <c r="D335">
        <v>30515951</v>
      </c>
      <c r="E335">
        <v>30515945</v>
      </c>
      <c r="F335">
        <v>1</v>
      </c>
      <c r="G335">
        <v>30515945</v>
      </c>
      <c r="H335">
        <v>1</v>
      </c>
      <c r="I335" t="s">
        <v>432</v>
      </c>
      <c r="J335" t="s">
        <v>3</v>
      </c>
      <c r="K335" t="s">
        <v>433</v>
      </c>
      <c r="L335">
        <v>1191</v>
      </c>
      <c r="N335">
        <v>1013</v>
      </c>
      <c r="O335" t="s">
        <v>434</v>
      </c>
      <c r="P335" t="s">
        <v>434</v>
      </c>
      <c r="Q335">
        <v>1</v>
      </c>
      <c r="W335">
        <v>0</v>
      </c>
      <c r="X335">
        <v>476480486</v>
      </c>
      <c r="Y335">
        <f>(AT335*1.15)</f>
        <v>37.972999999999999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1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1</v>
      </c>
      <c r="AQ335">
        <v>0</v>
      </c>
      <c r="AR335">
        <v>0</v>
      </c>
      <c r="AS335" t="s">
        <v>3</v>
      </c>
      <c r="AT335">
        <v>33.020000000000003</v>
      </c>
      <c r="AU335" t="s">
        <v>60</v>
      </c>
      <c r="AV335">
        <v>1</v>
      </c>
      <c r="AW335">
        <v>2</v>
      </c>
      <c r="AX335">
        <v>65430515</v>
      </c>
      <c r="AY335">
        <v>1</v>
      </c>
      <c r="AZ335">
        <v>0</v>
      </c>
      <c r="BA335">
        <v>337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ROUND(Y335*Source!I146,9)</f>
        <v>8.5818980000000007</v>
      </c>
      <c r="CY335">
        <f>AD335</f>
        <v>0</v>
      </c>
      <c r="CZ335">
        <f>AH335</f>
        <v>0</v>
      </c>
      <c r="DA335">
        <f>AL335</f>
        <v>1</v>
      </c>
      <c r="DB335">
        <f>ROUND((ROUND(AT335*CZ335,2)*1.15),6)</f>
        <v>0</v>
      </c>
      <c r="DC335">
        <f>ROUND((ROUND(AT335*AG335,2)*1.15),6)</f>
        <v>0</v>
      </c>
      <c r="DD335" t="s">
        <v>3</v>
      </c>
      <c r="DE335" t="s">
        <v>3</v>
      </c>
      <c r="DF335">
        <f t="shared" si="238"/>
        <v>0</v>
      </c>
      <c r="DG335">
        <f t="shared" si="236"/>
        <v>0</v>
      </c>
      <c r="DH335">
        <f t="shared" si="237"/>
        <v>0</v>
      </c>
      <c r="DI335">
        <f t="shared" si="234"/>
        <v>0</v>
      </c>
      <c r="DJ335">
        <f>DI335</f>
        <v>0</v>
      </c>
      <c r="DK335">
        <v>0</v>
      </c>
    </row>
    <row r="336" spans="1:115" x14ac:dyDescent="0.2">
      <c r="A336">
        <f>ROW(Source!A146)</f>
        <v>146</v>
      </c>
      <c r="B336">
        <v>65425122</v>
      </c>
      <c r="C336">
        <v>65430514</v>
      </c>
      <c r="D336">
        <v>30595822</v>
      </c>
      <c r="E336">
        <v>1</v>
      </c>
      <c r="F336">
        <v>1</v>
      </c>
      <c r="G336">
        <v>30515945</v>
      </c>
      <c r="H336">
        <v>2</v>
      </c>
      <c r="I336" t="s">
        <v>567</v>
      </c>
      <c r="J336" t="s">
        <v>568</v>
      </c>
      <c r="K336" t="s">
        <v>569</v>
      </c>
      <c r="L336">
        <v>1368</v>
      </c>
      <c r="N336">
        <v>1011</v>
      </c>
      <c r="O336" t="s">
        <v>438</v>
      </c>
      <c r="P336" t="s">
        <v>438</v>
      </c>
      <c r="Q336">
        <v>1</v>
      </c>
      <c r="W336">
        <v>0</v>
      </c>
      <c r="X336">
        <v>550588883</v>
      </c>
      <c r="Y336">
        <f>(AT336*1.25)</f>
        <v>3</v>
      </c>
      <c r="AA336">
        <v>0</v>
      </c>
      <c r="AB336">
        <v>5.25</v>
      </c>
      <c r="AC336">
        <v>0.02</v>
      </c>
      <c r="AD336">
        <v>0</v>
      </c>
      <c r="AE336">
        <v>0</v>
      </c>
      <c r="AF336">
        <v>5.25</v>
      </c>
      <c r="AG336">
        <v>0.02</v>
      </c>
      <c r="AH336">
        <v>0</v>
      </c>
      <c r="AI336">
        <v>1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1</v>
      </c>
      <c r="AQ336">
        <v>0</v>
      </c>
      <c r="AR336">
        <v>0</v>
      </c>
      <c r="AS336" t="s">
        <v>3</v>
      </c>
      <c r="AT336">
        <v>2.4</v>
      </c>
      <c r="AU336" t="s">
        <v>59</v>
      </c>
      <c r="AV336">
        <v>0</v>
      </c>
      <c r="AW336">
        <v>2</v>
      </c>
      <c r="AX336">
        <v>65430516</v>
      </c>
      <c r="AY336">
        <v>1</v>
      </c>
      <c r="AZ336">
        <v>0</v>
      </c>
      <c r="BA336">
        <v>338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ROUND(Y336*Source!I146,9)</f>
        <v>0.67800000000000005</v>
      </c>
      <c r="CY336">
        <f>AB336</f>
        <v>5.25</v>
      </c>
      <c r="CZ336">
        <f>AF336</f>
        <v>5.25</v>
      </c>
      <c r="DA336">
        <f>AJ336</f>
        <v>1</v>
      </c>
      <c r="DB336">
        <f>ROUND((ROUND(AT336*CZ336,2)*1.25),6)</f>
        <v>15.75</v>
      </c>
      <c r="DC336">
        <f>ROUND((ROUND(AT336*AG336,2)*1.25),6)</f>
        <v>6.25E-2</v>
      </c>
      <c r="DD336" t="s">
        <v>3</v>
      </c>
      <c r="DE336" t="s">
        <v>3</v>
      </c>
      <c r="DF336">
        <f t="shared" si="238"/>
        <v>0</v>
      </c>
      <c r="DG336">
        <f t="shared" si="236"/>
        <v>3.56</v>
      </c>
      <c r="DH336">
        <f t="shared" si="237"/>
        <v>0.01</v>
      </c>
      <c r="DI336">
        <f t="shared" si="234"/>
        <v>0</v>
      </c>
      <c r="DJ336">
        <f>DG336</f>
        <v>3.56</v>
      </c>
      <c r="DK336">
        <v>0</v>
      </c>
    </row>
    <row r="337" spans="1:115" x14ac:dyDescent="0.2">
      <c r="A337">
        <f>ROW(Source!A146)</f>
        <v>146</v>
      </c>
      <c r="B337">
        <v>65425122</v>
      </c>
      <c r="C337">
        <v>65430514</v>
      </c>
      <c r="D337">
        <v>30596074</v>
      </c>
      <c r="E337">
        <v>1</v>
      </c>
      <c r="F337">
        <v>1</v>
      </c>
      <c r="G337">
        <v>30515945</v>
      </c>
      <c r="H337">
        <v>2</v>
      </c>
      <c r="I337" t="s">
        <v>472</v>
      </c>
      <c r="J337" t="s">
        <v>473</v>
      </c>
      <c r="K337" t="s">
        <v>474</v>
      </c>
      <c r="L337">
        <v>1368</v>
      </c>
      <c r="N337">
        <v>1011</v>
      </c>
      <c r="O337" t="s">
        <v>438</v>
      </c>
      <c r="P337" t="s">
        <v>438</v>
      </c>
      <c r="Q337">
        <v>1</v>
      </c>
      <c r="W337">
        <v>0</v>
      </c>
      <c r="X337">
        <v>-2098595084</v>
      </c>
      <c r="Y337">
        <f>(AT337*1.25)</f>
        <v>0.58749999999999991</v>
      </c>
      <c r="AA337">
        <v>0</v>
      </c>
      <c r="AB337">
        <v>76.81</v>
      </c>
      <c r="AC337">
        <v>14.36</v>
      </c>
      <c r="AD337">
        <v>0</v>
      </c>
      <c r="AE337">
        <v>0</v>
      </c>
      <c r="AF337">
        <v>76.81</v>
      </c>
      <c r="AG337">
        <v>14.36</v>
      </c>
      <c r="AH337">
        <v>0</v>
      </c>
      <c r="AI337">
        <v>1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1</v>
      </c>
      <c r="AQ337">
        <v>0</v>
      </c>
      <c r="AR337">
        <v>0</v>
      </c>
      <c r="AS337" t="s">
        <v>3</v>
      </c>
      <c r="AT337">
        <v>0.47</v>
      </c>
      <c r="AU337" t="s">
        <v>59</v>
      </c>
      <c r="AV337">
        <v>0</v>
      </c>
      <c r="AW337">
        <v>2</v>
      </c>
      <c r="AX337">
        <v>65430517</v>
      </c>
      <c r="AY337">
        <v>1</v>
      </c>
      <c r="AZ337">
        <v>0</v>
      </c>
      <c r="BA337">
        <v>339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ROUND(Y337*Source!I146,9)</f>
        <v>0.132775</v>
      </c>
      <c r="CY337">
        <f>AB337</f>
        <v>76.81</v>
      </c>
      <c r="CZ337">
        <f>AF337</f>
        <v>76.81</v>
      </c>
      <c r="DA337">
        <f>AJ337</f>
        <v>1</v>
      </c>
      <c r="DB337">
        <f>ROUND((ROUND(AT337*CZ337,2)*1.25),6)</f>
        <v>45.125</v>
      </c>
      <c r="DC337">
        <f>ROUND((ROUND(AT337*AG337,2)*1.25),6)</f>
        <v>8.4375</v>
      </c>
      <c r="DD337" t="s">
        <v>3</v>
      </c>
      <c r="DE337" t="s">
        <v>3</v>
      </c>
      <c r="DF337">
        <f t="shared" si="238"/>
        <v>0</v>
      </c>
      <c r="DG337">
        <f t="shared" si="236"/>
        <v>10.199999999999999</v>
      </c>
      <c r="DH337">
        <f t="shared" si="237"/>
        <v>1.91</v>
      </c>
      <c r="DI337">
        <f t="shared" si="234"/>
        <v>0</v>
      </c>
      <c r="DJ337">
        <f>DG337</f>
        <v>10.199999999999999</v>
      </c>
      <c r="DK337">
        <v>0</v>
      </c>
    </row>
    <row r="338" spans="1:115" x14ac:dyDescent="0.2">
      <c r="A338">
        <f>ROW(Source!A146)</f>
        <v>146</v>
      </c>
      <c r="B338">
        <v>65425122</v>
      </c>
      <c r="C338">
        <v>65430514</v>
      </c>
      <c r="D338">
        <v>30596197</v>
      </c>
      <c r="E338">
        <v>1</v>
      </c>
      <c r="F338">
        <v>1</v>
      </c>
      <c r="G338">
        <v>30515945</v>
      </c>
      <c r="H338">
        <v>2</v>
      </c>
      <c r="I338" t="s">
        <v>570</v>
      </c>
      <c r="J338" t="s">
        <v>571</v>
      </c>
      <c r="K338" t="s">
        <v>572</v>
      </c>
      <c r="L338">
        <v>1368</v>
      </c>
      <c r="N338">
        <v>1011</v>
      </c>
      <c r="O338" t="s">
        <v>438</v>
      </c>
      <c r="P338" t="s">
        <v>438</v>
      </c>
      <c r="Q338">
        <v>1</v>
      </c>
      <c r="W338">
        <v>0</v>
      </c>
      <c r="X338">
        <v>2056805362</v>
      </c>
      <c r="Y338">
        <f>(AT338*1.25)</f>
        <v>4.1499999999999995</v>
      </c>
      <c r="AA338">
        <v>0</v>
      </c>
      <c r="AB338">
        <v>1.08</v>
      </c>
      <c r="AC338">
        <v>0</v>
      </c>
      <c r="AD338">
        <v>0</v>
      </c>
      <c r="AE338">
        <v>0</v>
      </c>
      <c r="AF338">
        <v>1.08</v>
      </c>
      <c r="AG338">
        <v>0</v>
      </c>
      <c r="AH338">
        <v>0</v>
      </c>
      <c r="AI338">
        <v>1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1</v>
      </c>
      <c r="AQ338">
        <v>0</v>
      </c>
      <c r="AR338">
        <v>0</v>
      </c>
      <c r="AS338" t="s">
        <v>3</v>
      </c>
      <c r="AT338">
        <v>3.32</v>
      </c>
      <c r="AU338" t="s">
        <v>59</v>
      </c>
      <c r="AV338">
        <v>0</v>
      </c>
      <c r="AW338">
        <v>2</v>
      </c>
      <c r="AX338">
        <v>65430518</v>
      </c>
      <c r="AY338">
        <v>1</v>
      </c>
      <c r="AZ338">
        <v>0</v>
      </c>
      <c r="BA338">
        <v>340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ROUND(Y338*Source!I146,9)</f>
        <v>0.93789999999999996</v>
      </c>
      <c r="CY338">
        <f>AB338</f>
        <v>1.08</v>
      </c>
      <c r="CZ338">
        <f>AF338</f>
        <v>1.08</v>
      </c>
      <c r="DA338">
        <f>AJ338</f>
        <v>1</v>
      </c>
      <c r="DB338">
        <f>ROUND((ROUND(AT338*CZ338,2)*1.25),6)</f>
        <v>4.4874999999999998</v>
      </c>
      <c r="DC338">
        <f>ROUND((ROUND(AT338*AG338,2)*1.25),6)</f>
        <v>0</v>
      </c>
      <c r="DD338" t="s">
        <v>3</v>
      </c>
      <c r="DE338" t="s">
        <v>3</v>
      </c>
      <c r="DF338">
        <f t="shared" si="238"/>
        <v>0</v>
      </c>
      <c r="DG338">
        <f t="shared" si="236"/>
        <v>1.01</v>
      </c>
      <c r="DH338">
        <f t="shared" si="237"/>
        <v>0</v>
      </c>
      <c r="DI338">
        <f t="shared" si="234"/>
        <v>0</v>
      </c>
      <c r="DJ338">
        <f>DG338</f>
        <v>1.01</v>
      </c>
      <c r="DK338">
        <v>0</v>
      </c>
    </row>
    <row r="339" spans="1:115" x14ac:dyDescent="0.2">
      <c r="A339">
        <f>ROW(Source!A146)</f>
        <v>146</v>
      </c>
      <c r="B339">
        <v>65425122</v>
      </c>
      <c r="C339">
        <v>65430514</v>
      </c>
      <c r="D339">
        <v>30595411</v>
      </c>
      <c r="E339">
        <v>1</v>
      </c>
      <c r="F339">
        <v>1</v>
      </c>
      <c r="G339">
        <v>30515945</v>
      </c>
      <c r="H339">
        <v>2</v>
      </c>
      <c r="I339" t="s">
        <v>573</v>
      </c>
      <c r="J339" t="s">
        <v>574</v>
      </c>
      <c r="K339" t="s">
        <v>575</v>
      </c>
      <c r="L339">
        <v>1368</v>
      </c>
      <c r="N339">
        <v>1011</v>
      </c>
      <c r="O339" t="s">
        <v>438</v>
      </c>
      <c r="P339" t="s">
        <v>438</v>
      </c>
      <c r="Q339">
        <v>1</v>
      </c>
      <c r="W339">
        <v>0</v>
      </c>
      <c r="X339">
        <v>263245798</v>
      </c>
      <c r="Y339">
        <f>(AT339*1.25)</f>
        <v>2.5000000000000001E-2</v>
      </c>
      <c r="AA339">
        <v>0</v>
      </c>
      <c r="AB339">
        <v>54.87</v>
      </c>
      <c r="AC339">
        <v>12.68</v>
      </c>
      <c r="AD339">
        <v>0</v>
      </c>
      <c r="AE339">
        <v>0</v>
      </c>
      <c r="AF339">
        <v>54.87</v>
      </c>
      <c r="AG339">
        <v>12.68</v>
      </c>
      <c r="AH339">
        <v>0</v>
      </c>
      <c r="AI339">
        <v>1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1</v>
      </c>
      <c r="AQ339">
        <v>0</v>
      </c>
      <c r="AR339">
        <v>0</v>
      </c>
      <c r="AS339" t="s">
        <v>3</v>
      </c>
      <c r="AT339">
        <v>0.02</v>
      </c>
      <c r="AU339" t="s">
        <v>59</v>
      </c>
      <c r="AV339">
        <v>0</v>
      </c>
      <c r="AW339">
        <v>2</v>
      </c>
      <c r="AX339">
        <v>65430519</v>
      </c>
      <c r="AY339">
        <v>1</v>
      </c>
      <c r="AZ339">
        <v>0</v>
      </c>
      <c r="BA339">
        <v>341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ROUND(Y339*Source!I146,9)</f>
        <v>5.6499999999999996E-3</v>
      </c>
      <c r="CY339">
        <f>AB339</f>
        <v>54.87</v>
      </c>
      <c r="CZ339">
        <f>AF339</f>
        <v>54.87</v>
      </c>
      <c r="DA339">
        <f>AJ339</f>
        <v>1</v>
      </c>
      <c r="DB339">
        <f>ROUND((ROUND(AT339*CZ339,2)*1.25),6)</f>
        <v>1.375</v>
      </c>
      <c r="DC339">
        <f>ROUND((ROUND(AT339*AG339,2)*1.25),6)</f>
        <v>0.3125</v>
      </c>
      <c r="DD339" t="s">
        <v>3</v>
      </c>
      <c r="DE339" t="s">
        <v>3</v>
      </c>
      <c r="DF339">
        <f t="shared" si="238"/>
        <v>0</v>
      </c>
      <c r="DG339">
        <f t="shared" si="236"/>
        <v>0.31</v>
      </c>
      <c r="DH339">
        <f t="shared" si="237"/>
        <v>7.0000000000000007E-2</v>
      </c>
      <c r="DI339">
        <f t="shared" si="234"/>
        <v>0</v>
      </c>
      <c r="DJ339">
        <f>DG339</f>
        <v>0.31</v>
      </c>
      <c r="DK339">
        <v>0</v>
      </c>
    </row>
    <row r="340" spans="1:115" x14ac:dyDescent="0.2">
      <c r="A340">
        <f>ROW(Source!A146)</f>
        <v>146</v>
      </c>
      <c r="B340">
        <v>65425122</v>
      </c>
      <c r="C340">
        <v>65430514</v>
      </c>
      <c r="D340">
        <v>30516999</v>
      </c>
      <c r="E340">
        <v>30515945</v>
      </c>
      <c r="F340">
        <v>1</v>
      </c>
      <c r="G340">
        <v>30515945</v>
      </c>
      <c r="H340">
        <v>2</v>
      </c>
      <c r="I340" t="s">
        <v>448</v>
      </c>
      <c r="J340" t="s">
        <v>3</v>
      </c>
      <c r="K340" t="s">
        <v>449</v>
      </c>
      <c r="L340">
        <v>1344</v>
      </c>
      <c r="N340">
        <v>1008</v>
      </c>
      <c r="O340" t="s">
        <v>450</v>
      </c>
      <c r="P340" t="s">
        <v>450</v>
      </c>
      <c r="Q340">
        <v>1</v>
      </c>
      <c r="W340">
        <v>0</v>
      </c>
      <c r="X340">
        <v>-1180195794</v>
      </c>
      <c r="Y340">
        <f>(AT340*1.25)</f>
        <v>3.7499999999999999E-2</v>
      </c>
      <c r="AA340">
        <v>0</v>
      </c>
      <c r="AB340">
        <v>1</v>
      </c>
      <c r="AC340">
        <v>0</v>
      </c>
      <c r="AD340">
        <v>0</v>
      </c>
      <c r="AE340">
        <v>0</v>
      </c>
      <c r="AF340">
        <v>1</v>
      </c>
      <c r="AG340">
        <v>0</v>
      </c>
      <c r="AH340">
        <v>0</v>
      </c>
      <c r="AI340">
        <v>1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1</v>
      </c>
      <c r="AQ340">
        <v>0</v>
      </c>
      <c r="AR340">
        <v>0</v>
      </c>
      <c r="AS340" t="s">
        <v>3</v>
      </c>
      <c r="AT340">
        <v>0.03</v>
      </c>
      <c r="AU340" t="s">
        <v>59</v>
      </c>
      <c r="AV340">
        <v>0</v>
      </c>
      <c r="AW340">
        <v>2</v>
      </c>
      <c r="AX340">
        <v>65430520</v>
      </c>
      <c r="AY340">
        <v>1</v>
      </c>
      <c r="AZ340">
        <v>0</v>
      </c>
      <c r="BA340">
        <v>342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ROUND(Y340*Source!I146,9)</f>
        <v>8.4749999999999999E-3</v>
      </c>
      <c r="CY340">
        <f>AB340</f>
        <v>1</v>
      </c>
      <c r="CZ340">
        <f>AF340</f>
        <v>1</v>
      </c>
      <c r="DA340">
        <f>AJ340</f>
        <v>1</v>
      </c>
      <c r="DB340">
        <f>ROUND((ROUND(AT340*CZ340,2)*1.25),6)</f>
        <v>3.7499999999999999E-2</v>
      </c>
      <c r="DC340">
        <f>ROUND((ROUND(AT340*AG340,2)*1.25),6)</f>
        <v>0</v>
      </c>
      <c r="DD340" t="s">
        <v>3</v>
      </c>
      <c r="DE340" t="s">
        <v>3</v>
      </c>
      <c r="DF340">
        <f t="shared" si="238"/>
        <v>0</v>
      </c>
      <c r="DG340">
        <f t="shared" si="236"/>
        <v>0.01</v>
      </c>
      <c r="DH340">
        <f t="shared" si="237"/>
        <v>0</v>
      </c>
      <c r="DI340">
        <f t="shared" si="234"/>
        <v>0</v>
      </c>
      <c r="DJ340">
        <f>DG340</f>
        <v>0.01</v>
      </c>
      <c r="DK340">
        <v>0</v>
      </c>
    </row>
    <row r="341" spans="1:115" x14ac:dyDescent="0.2">
      <c r="A341">
        <f>ROW(Source!A146)</f>
        <v>146</v>
      </c>
      <c r="B341">
        <v>65425122</v>
      </c>
      <c r="C341">
        <v>65430514</v>
      </c>
      <c r="D341">
        <v>30571181</v>
      </c>
      <c r="E341">
        <v>1</v>
      </c>
      <c r="F341">
        <v>1</v>
      </c>
      <c r="G341">
        <v>30515945</v>
      </c>
      <c r="H341">
        <v>3</v>
      </c>
      <c r="I341" t="s">
        <v>249</v>
      </c>
      <c r="J341" t="s">
        <v>251</v>
      </c>
      <c r="K341" t="s">
        <v>250</v>
      </c>
      <c r="L341">
        <v>1339</v>
      </c>
      <c r="N341">
        <v>1007</v>
      </c>
      <c r="O341" t="s">
        <v>106</v>
      </c>
      <c r="P341" t="s">
        <v>106</v>
      </c>
      <c r="Q341">
        <v>1</v>
      </c>
      <c r="W341">
        <v>0</v>
      </c>
      <c r="X341">
        <v>-862991314</v>
      </c>
      <c r="Y341">
        <f>AT341</f>
        <v>0.30199999999999999</v>
      </c>
      <c r="AA341">
        <v>7.07</v>
      </c>
      <c r="AB341">
        <v>0</v>
      </c>
      <c r="AC341">
        <v>0</v>
      </c>
      <c r="AD341">
        <v>0</v>
      </c>
      <c r="AE341">
        <v>7.07</v>
      </c>
      <c r="AF341">
        <v>0</v>
      </c>
      <c r="AG341">
        <v>0</v>
      </c>
      <c r="AH341">
        <v>0</v>
      </c>
      <c r="AI341">
        <v>1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</v>
      </c>
      <c r="AT341">
        <v>0.30199999999999999</v>
      </c>
      <c r="AU341" t="s">
        <v>3</v>
      </c>
      <c r="AV341">
        <v>0</v>
      </c>
      <c r="AW341">
        <v>2</v>
      </c>
      <c r="AX341">
        <v>65430521</v>
      </c>
      <c r="AY341">
        <v>1</v>
      </c>
      <c r="AZ341">
        <v>0</v>
      </c>
      <c r="BA341">
        <v>343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ROUND(Y341*Source!I146,9)</f>
        <v>6.8251999999999993E-2</v>
      </c>
      <c r="CY341">
        <f>AA341</f>
        <v>7.07</v>
      </c>
      <c r="CZ341">
        <f>AE341</f>
        <v>7.07</v>
      </c>
      <c r="DA341">
        <f>AI341</f>
        <v>1</v>
      </c>
      <c r="DB341">
        <f>ROUND(ROUND(AT341*CZ341,2),6)</f>
        <v>2.14</v>
      </c>
      <c r="DC341">
        <f>ROUND(ROUND(AT341*AG341,2),6)</f>
        <v>0</v>
      </c>
      <c r="DD341" t="s">
        <v>3</v>
      </c>
      <c r="DE341" t="s">
        <v>3</v>
      </c>
      <c r="DF341">
        <f t="shared" si="238"/>
        <v>0.48</v>
      </c>
      <c r="DG341">
        <f t="shared" si="236"/>
        <v>0</v>
      </c>
      <c r="DH341">
        <f t="shared" si="237"/>
        <v>0</v>
      </c>
      <c r="DI341">
        <f t="shared" si="234"/>
        <v>0</v>
      </c>
      <c r="DJ341">
        <f>DF341</f>
        <v>0.48</v>
      </c>
      <c r="DK341">
        <v>0</v>
      </c>
    </row>
    <row r="342" spans="1:115" x14ac:dyDescent="0.2">
      <c r="A342">
        <f>ROW(Source!A146)</f>
        <v>146</v>
      </c>
      <c r="B342">
        <v>65425122</v>
      </c>
      <c r="C342">
        <v>65430514</v>
      </c>
      <c r="D342">
        <v>30573305</v>
      </c>
      <c r="E342">
        <v>1</v>
      </c>
      <c r="F342">
        <v>1</v>
      </c>
      <c r="G342">
        <v>30515945</v>
      </c>
      <c r="H342">
        <v>3</v>
      </c>
      <c r="I342" t="s">
        <v>576</v>
      </c>
      <c r="J342" t="s">
        <v>577</v>
      </c>
      <c r="K342" t="s">
        <v>578</v>
      </c>
      <c r="L342">
        <v>1327</v>
      </c>
      <c r="N342">
        <v>1005</v>
      </c>
      <c r="O342" t="s">
        <v>210</v>
      </c>
      <c r="P342" t="s">
        <v>210</v>
      </c>
      <c r="Q342">
        <v>1</v>
      </c>
      <c r="W342">
        <v>0</v>
      </c>
      <c r="X342">
        <v>-934687686</v>
      </c>
      <c r="Y342">
        <f>AT342</f>
        <v>10</v>
      </c>
      <c r="AA342">
        <v>2.31</v>
      </c>
      <c r="AB342">
        <v>0</v>
      </c>
      <c r="AC342">
        <v>0</v>
      </c>
      <c r="AD342">
        <v>0</v>
      </c>
      <c r="AE342">
        <v>2.31</v>
      </c>
      <c r="AF342">
        <v>0</v>
      </c>
      <c r="AG342">
        <v>0</v>
      </c>
      <c r="AH342">
        <v>0</v>
      </c>
      <c r="AI342">
        <v>1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</v>
      </c>
      <c r="AT342">
        <v>10</v>
      </c>
      <c r="AU342" t="s">
        <v>3</v>
      </c>
      <c r="AV342">
        <v>0</v>
      </c>
      <c r="AW342">
        <v>2</v>
      </c>
      <c r="AX342">
        <v>65430522</v>
      </c>
      <c r="AY342">
        <v>1</v>
      </c>
      <c r="AZ342">
        <v>0</v>
      </c>
      <c r="BA342">
        <v>344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ROUND(Y342*Source!I146,9)</f>
        <v>2.2599999999999998</v>
      </c>
      <c r="CY342">
        <f>AA342</f>
        <v>2.31</v>
      </c>
      <c r="CZ342">
        <f>AE342</f>
        <v>2.31</v>
      </c>
      <c r="DA342">
        <f>AI342</f>
        <v>1</v>
      </c>
      <c r="DB342">
        <f>ROUND(ROUND(AT342*CZ342,2),6)</f>
        <v>23.1</v>
      </c>
      <c r="DC342">
        <f>ROUND(ROUND(AT342*AG342,2),6)</f>
        <v>0</v>
      </c>
      <c r="DD342" t="s">
        <v>3</v>
      </c>
      <c r="DE342" t="s">
        <v>3</v>
      </c>
      <c r="DF342">
        <f t="shared" si="238"/>
        <v>5.22</v>
      </c>
      <c r="DG342">
        <f t="shared" si="236"/>
        <v>0</v>
      </c>
      <c r="DH342">
        <f t="shared" si="237"/>
        <v>0</v>
      </c>
      <c r="DI342">
        <f t="shared" si="234"/>
        <v>0</v>
      </c>
      <c r="DJ342">
        <f>DF342</f>
        <v>5.22</v>
      </c>
      <c r="DK342">
        <v>0</v>
      </c>
    </row>
    <row r="343" spans="1:115" x14ac:dyDescent="0.2">
      <c r="A343">
        <f>ROW(Source!A146)</f>
        <v>146</v>
      </c>
      <c r="B343">
        <v>65425122</v>
      </c>
      <c r="C343">
        <v>65430514</v>
      </c>
      <c r="D343">
        <v>30573789</v>
      </c>
      <c r="E343">
        <v>1</v>
      </c>
      <c r="F343">
        <v>1</v>
      </c>
      <c r="G343">
        <v>30515945</v>
      </c>
      <c r="H343">
        <v>3</v>
      </c>
      <c r="I343" t="s">
        <v>313</v>
      </c>
      <c r="J343" t="s">
        <v>315</v>
      </c>
      <c r="K343" t="s">
        <v>314</v>
      </c>
      <c r="L343">
        <v>1346</v>
      </c>
      <c r="N343">
        <v>1009</v>
      </c>
      <c r="O343" t="s">
        <v>269</v>
      </c>
      <c r="P343" t="s">
        <v>269</v>
      </c>
      <c r="Q343">
        <v>1</v>
      </c>
      <c r="W343">
        <v>0</v>
      </c>
      <c r="X343">
        <v>-887298202</v>
      </c>
      <c r="Y343">
        <f>AT343</f>
        <v>20</v>
      </c>
      <c r="AA343">
        <v>21.24</v>
      </c>
      <c r="AB343">
        <v>0</v>
      </c>
      <c r="AC343">
        <v>0</v>
      </c>
      <c r="AD343">
        <v>0</v>
      </c>
      <c r="AE343">
        <v>21.24</v>
      </c>
      <c r="AF343">
        <v>0</v>
      </c>
      <c r="AG343">
        <v>0</v>
      </c>
      <c r="AH343">
        <v>0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0</v>
      </c>
      <c r="AP343">
        <v>0</v>
      </c>
      <c r="AQ343">
        <v>0</v>
      </c>
      <c r="AR343">
        <v>0</v>
      </c>
      <c r="AS343" t="s">
        <v>3</v>
      </c>
      <c r="AT343">
        <v>20</v>
      </c>
      <c r="AU343" t="s">
        <v>3</v>
      </c>
      <c r="AV343">
        <v>0</v>
      </c>
      <c r="AW343">
        <v>1</v>
      </c>
      <c r="AX343">
        <v>-1</v>
      </c>
      <c r="AY343">
        <v>0</v>
      </c>
      <c r="AZ343">
        <v>0</v>
      </c>
      <c r="BA343" t="s">
        <v>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ROUND(Y343*Source!I146,9)</f>
        <v>4.5199999999999996</v>
      </c>
      <c r="CY343">
        <f>AA343</f>
        <v>21.24</v>
      </c>
      <c r="CZ343">
        <f>AE343</f>
        <v>21.24</v>
      </c>
      <c r="DA343">
        <f>AI343</f>
        <v>1</v>
      </c>
      <c r="DB343">
        <f>ROUND(ROUND(AT343*CZ343,2),6)</f>
        <v>424.8</v>
      </c>
      <c r="DC343">
        <f>ROUND(ROUND(AT343*AG343,2),6)</f>
        <v>0</v>
      </c>
      <c r="DD343" t="s">
        <v>3</v>
      </c>
      <c r="DE343" t="s">
        <v>3</v>
      </c>
      <c r="DF343">
        <f t="shared" si="238"/>
        <v>96</v>
      </c>
      <c r="DG343">
        <f t="shared" si="236"/>
        <v>0</v>
      </c>
      <c r="DH343">
        <f t="shared" si="237"/>
        <v>0</v>
      </c>
      <c r="DI343">
        <f t="shared" si="234"/>
        <v>0</v>
      </c>
      <c r="DJ343">
        <f>DF343</f>
        <v>96</v>
      </c>
      <c r="DK343">
        <v>0</v>
      </c>
    </row>
    <row r="344" spans="1:115" x14ac:dyDescent="0.2">
      <c r="A344">
        <f>ROW(Source!A146)</f>
        <v>146</v>
      </c>
      <c r="B344">
        <v>65425122</v>
      </c>
      <c r="C344">
        <v>65430514</v>
      </c>
      <c r="D344">
        <v>30589826</v>
      </c>
      <c r="E344">
        <v>1</v>
      </c>
      <c r="F344">
        <v>1</v>
      </c>
      <c r="G344">
        <v>30515945</v>
      </c>
      <c r="H344">
        <v>3</v>
      </c>
      <c r="I344" t="s">
        <v>317</v>
      </c>
      <c r="J344" t="s">
        <v>318</v>
      </c>
      <c r="K344" t="s">
        <v>626</v>
      </c>
      <c r="L344">
        <v>1348</v>
      </c>
      <c r="N344">
        <v>1009</v>
      </c>
      <c r="O344" t="s">
        <v>32</v>
      </c>
      <c r="P344" t="s">
        <v>32</v>
      </c>
      <c r="Q344">
        <v>1000</v>
      </c>
      <c r="W344">
        <v>0</v>
      </c>
      <c r="X344">
        <v>966430169</v>
      </c>
      <c r="Y344">
        <f>AT344</f>
        <v>0.84199999999999997</v>
      </c>
      <c r="AA344">
        <v>16698.189999999999</v>
      </c>
      <c r="AB344">
        <v>0</v>
      </c>
      <c r="AC344">
        <v>0</v>
      </c>
      <c r="AD344">
        <v>0</v>
      </c>
      <c r="AE344">
        <v>16698.189999999999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0</v>
      </c>
      <c r="AP344">
        <v>0</v>
      </c>
      <c r="AQ344">
        <v>0</v>
      </c>
      <c r="AR344">
        <v>0</v>
      </c>
      <c r="AS344" t="s">
        <v>3</v>
      </c>
      <c r="AT344">
        <v>0.84199999999999997</v>
      </c>
      <c r="AU344" t="s">
        <v>3</v>
      </c>
      <c r="AV344">
        <v>0</v>
      </c>
      <c r="AW344">
        <v>1</v>
      </c>
      <c r="AX344">
        <v>-1</v>
      </c>
      <c r="AY344">
        <v>0</v>
      </c>
      <c r="AZ344">
        <v>0</v>
      </c>
      <c r="BA344" t="s">
        <v>3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ROUND(Y344*Source!I146,9)</f>
        <v>0.19029199999999999</v>
      </c>
      <c r="CY344">
        <f>AA344</f>
        <v>16698.189999999999</v>
      </c>
      <c r="CZ344">
        <f>AE344</f>
        <v>16698.189999999999</v>
      </c>
      <c r="DA344">
        <f>AI344</f>
        <v>1</v>
      </c>
      <c r="DB344">
        <f>ROUND(ROUND(AT344*CZ344,2),6)</f>
        <v>14059.88</v>
      </c>
      <c r="DC344">
        <f>ROUND(ROUND(AT344*AG344,2),6)</f>
        <v>0</v>
      </c>
      <c r="DD344" t="s">
        <v>3</v>
      </c>
      <c r="DE344" t="s">
        <v>3</v>
      </c>
      <c r="DF344">
        <f t="shared" si="238"/>
        <v>3177.53</v>
      </c>
      <c r="DG344">
        <f t="shared" si="236"/>
        <v>0</v>
      </c>
      <c r="DH344">
        <f t="shared" si="237"/>
        <v>0</v>
      </c>
      <c r="DI344">
        <f t="shared" si="234"/>
        <v>0</v>
      </c>
      <c r="DJ344">
        <f>DF344</f>
        <v>3177.53</v>
      </c>
      <c r="DK344">
        <v>0</v>
      </c>
    </row>
    <row r="345" spans="1:115" x14ac:dyDescent="0.2">
      <c r="A345">
        <f>ROW(Source!A147)</f>
        <v>147</v>
      </c>
      <c r="B345">
        <v>65425120</v>
      </c>
      <c r="C345">
        <v>65430514</v>
      </c>
      <c r="D345">
        <v>30515951</v>
      </c>
      <c r="E345">
        <v>30515945</v>
      </c>
      <c r="F345">
        <v>1</v>
      </c>
      <c r="G345">
        <v>30515945</v>
      </c>
      <c r="H345">
        <v>1</v>
      </c>
      <c r="I345" t="s">
        <v>432</v>
      </c>
      <c r="J345" t="s">
        <v>3</v>
      </c>
      <c r="K345" t="s">
        <v>433</v>
      </c>
      <c r="L345">
        <v>1191</v>
      </c>
      <c r="N345">
        <v>1013</v>
      </c>
      <c r="O345" t="s">
        <v>434</v>
      </c>
      <c r="P345" t="s">
        <v>434</v>
      </c>
      <c r="Q345">
        <v>1</v>
      </c>
      <c r="W345">
        <v>0</v>
      </c>
      <c r="X345">
        <v>476480486</v>
      </c>
      <c r="Y345">
        <f>(AT345*1.15)</f>
        <v>37.972999999999999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3</v>
      </c>
      <c r="AT345">
        <v>33.020000000000003</v>
      </c>
      <c r="AU345" t="s">
        <v>60</v>
      </c>
      <c r="AV345">
        <v>1</v>
      </c>
      <c r="AW345">
        <v>2</v>
      </c>
      <c r="AX345">
        <v>65430515</v>
      </c>
      <c r="AY345">
        <v>1</v>
      </c>
      <c r="AZ345">
        <v>0</v>
      </c>
      <c r="BA345">
        <v>347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ROUND(Y345*Source!I147,9)</f>
        <v>8.5818980000000007</v>
      </c>
      <c r="CY345">
        <f>AD345</f>
        <v>0</v>
      </c>
      <c r="CZ345">
        <f>AH345</f>
        <v>0</v>
      </c>
      <c r="DA345">
        <f>AL345</f>
        <v>1</v>
      </c>
      <c r="DB345">
        <f>ROUND((ROUND(AT345*CZ345,2)*1.15),6)</f>
        <v>0</v>
      </c>
      <c r="DC345">
        <f>ROUND((ROUND(AT345*AG345,2)*1.15),6)</f>
        <v>0</v>
      </c>
      <c r="DD345" t="s">
        <v>3</v>
      </c>
      <c r="DE345" t="s">
        <v>3</v>
      </c>
      <c r="DF345">
        <f t="shared" si="238"/>
        <v>0</v>
      </c>
      <c r="DG345">
        <f t="shared" si="236"/>
        <v>0</v>
      </c>
      <c r="DH345">
        <f t="shared" si="237"/>
        <v>0</v>
      </c>
      <c r="DI345">
        <f t="shared" si="234"/>
        <v>0</v>
      </c>
      <c r="DJ345">
        <f>DI345</f>
        <v>0</v>
      </c>
      <c r="DK345">
        <v>0</v>
      </c>
    </row>
    <row r="346" spans="1:115" x14ac:dyDescent="0.2">
      <c r="A346">
        <f>ROW(Source!A147)</f>
        <v>147</v>
      </c>
      <c r="B346">
        <v>65425120</v>
      </c>
      <c r="C346">
        <v>65430514</v>
      </c>
      <c r="D346">
        <v>30595822</v>
      </c>
      <c r="E346">
        <v>1</v>
      </c>
      <c r="F346">
        <v>1</v>
      </c>
      <c r="G346">
        <v>30515945</v>
      </c>
      <c r="H346">
        <v>2</v>
      </c>
      <c r="I346" t="s">
        <v>567</v>
      </c>
      <c r="J346" t="s">
        <v>568</v>
      </c>
      <c r="K346" t="s">
        <v>569</v>
      </c>
      <c r="L346">
        <v>1368</v>
      </c>
      <c r="N346">
        <v>1011</v>
      </c>
      <c r="O346" t="s">
        <v>438</v>
      </c>
      <c r="P346" t="s">
        <v>438</v>
      </c>
      <c r="Q346">
        <v>1</v>
      </c>
      <c r="W346">
        <v>0</v>
      </c>
      <c r="X346">
        <v>550588883</v>
      </c>
      <c r="Y346">
        <f>(AT346*1.25)</f>
        <v>3</v>
      </c>
      <c r="AA346">
        <v>0</v>
      </c>
      <c r="AB346">
        <v>39.36</v>
      </c>
      <c r="AC346">
        <v>0.61</v>
      </c>
      <c r="AD346">
        <v>0</v>
      </c>
      <c r="AE346">
        <v>0</v>
      </c>
      <c r="AF346">
        <v>5.25</v>
      </c>
      <c r="AG346">
        <v>0.02</v>
      </c>
      <c r="AH346">
        <v>0</v>
      </c>
      <c r="AI346">
        <v>1</v>
      </c>
      <c r="AJ346">
        <v>7.16</v>
      </c>
      <c r="AK346">
        <v>29.03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</v>
      </c>
      <c r="AT346">
        <v>2.4</v>
      </c>
      <c r="AU346" t="s">
        <v>59</v>
      </c>
      <c r="AV346">
        <v>0</v>
      </c>
      <c r="AW346">
        <v>2</v>
      </c>
      <c r="AX346">
        <v>65430516</v>
      </c>
      <c r="AY346">
        <v>1</v>
      </c>
      <c r="AZ346">
        <v>0</v>
      </c>
      <c r="BA346">
        <v>348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ROUND(Y346*Source!I147,9)</f>
        <v>0.67800000000000005</v>
      </c>
      <c r="CY346">
        <f>AB346</f>
        <v>39.36</v>
      </c>
      <c r="CZ346">
        <f>AF346</f>
        <v>5.25</v>
      </c>
      <c r="DA346">
        <f>AJ346</f>
        <v>7.16</v>
      </c>
      <c r="DB346">
        <f>ROUND((ROUND(AT346*CZ346,2)*1.25),6)</f>
        <v>15.75</v>
      </c>
      <c r="DC346">
        <f>ROUND((ROUND(AT346*AG346,2)*1.25),6)</f>
        <v>6.25E-2</v>
      </c>
      <c r="DD346" t="s">
        <v>3</v>
      </c>
      <c r="DE346" t="s">
        <v>3</v>
      </c>
      <c r="DF346">
        <f t="shared" si="238"/>
        <v>0</v>
      </c>
      <c r="DG346">
        <f>ROUND(ROUND(AF346*CX346,2)*AJ346,2)</f>
        <v>25.49</v>
      </c>
      <c r="DH346">
        <f>ROUND(ROUND(AG346*CX346,2)*AK346,2)</f>
        <v>0.28999999999999998</v>
      </c>
      <c r="DI346">
        <f t="shared" si="234"/>
        <v>0</v>
      </c>
      <c r="DJ346">
        <f>DG346</f>
        <v>25.49</v>
      </c>
      <c r="DK346">
        <v>0</v>
      </c>
    </row>
    <row r="347" spans="1:115" x14ac:dyDescent="0.2">
      <c r="A347">
        <f>ROW(Source!A147)</f>
        <v>147</v>
      </c>
      <c r="B347">
        <v>65425120</v>
      </c>
      <c r="C347">
        <v>65430514</v>
      </c>
      <c r="D347">
        <v>30596074</v>
      </c>
      <c r="E347">
        <v>1</v>
      </c>
      <c r="F347">
        <v>1</v>
      </c>
      <c r="G347">
        <v>30515945</v>
      </c>
      <c r="H347">
        <v>2</v>
      </c>
      <c r="I347" t="s">
        <v>472</v>
      </c>
      <c r="J347" t="s">
        <v>473</v>
      </c>
      <c r="K347" t="s">
        <v>474</v>
      </c>
      <c r="L347">
        <v>1368</v>
      </c>
      <c r="N347">
        <v>1011</v>
      </c>
      <c r="O347" t="s">
        <v>438</v>
      </c>
      <c r="P347" t="s">
        <v>438</v>
      </c>
      <c r="Q347">
        <v>1</v>
      </c>
      <c r="W347">
        <v>0</v>
      </c>
      <c r="X347">
        <v>-2098595084</v>
      </c>
      <c r="Y347">
        <f>(AT347*1.25)</f>
        <v>0.58749999999999991</v>
      </c>
      <c r="AA347">
        <v>0</v>
      </c>
      <c r="AB347">
        <v>885.42</v>
      </c>
      <c r="AC347">
        <v>436.46</v>
      </c>
      <c r="AD347">
        <v>0</v>
      </c>
      <c r="AE347">
        <v>0</v>
      </c>
      <c r="AF347">
        <v>76.81</v>
      </c>
      <c r="AG347">
        <v>14.36</v>
      </c>
      <c r="AH347">
        <v>0</v>
      </c>
      <c r="AI347">
        <v>1</v>
      </c>
      <c r="AJ347">
        <v>11.01</v>
      </c>
      <c r="AK347">
        <v>29.03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</v>
      </c>
      <c r="AT347">
        <v>0.47</v>
      </c>
      <c r="AU347" t="s">
        <v>59</v>
      </c>
      <c r="AV347">
        <v>0</v>
      </c>
      <c r="AW347">
        <v>2</v>
      </c>
      <c r="AX347">
        <v>65430517</v>
      </c>
      <c r="AY347">
        <v>1</v>
      </c>
      <c r="AZ347">
        <v>0</v>
      </c>
      <c r="BA347">
        <v>349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ROUND(Y347*Source!I147,9)</f>
        <v>0.132775</v>
      </c>
      <c r="CY347">
        <f>AB347</f>
        <v>885.42</v>
      </c>
      <c r="CZ347">
        <f>AF347</f>
        <v>76.81</v>
      </c>
      <c r="DA347">
        <f>AJ347</f>
        <v>11.01</v>
      </c>
      <c r="DB347">
        <f>ROUND((ROUND(AT347*CZ347,2)*1.25),6)</f>
        <v>45.125</v>
      </c>
      <c r="DC347">
        <f>ROUND((ROUND(AT347*AG347,2)*1.25),6)</f>
        <v>8.4375</v>
      </c>
      <c r="DD347" t="s">
        <v>3</v>
      </c>
      <c r="DE347" t="s">
        <v>3</v>
      </c>
      <c r="DF347">
        <f t="shared" si="238"/>
        <v>0</v>
      </c>
      <c r="DG347">
        <f>ROUND(ROUND(AF347*CX347,2)*AJ347,2)</f>
        <v>112.3</v>
      </c>
      <c r="DH347">
        <f>ROUND(ROUND(AG347*CX347,2)*AK347,2)</f>
        <v>55.45</v>
      </c>
      <c r="DI347">
        <f t="shared" si="234"/>
        <v>0</v>
      </c>
      <c r="DJ347">
        <f>DG347</f>
        <v>112.3</v>
      </c>
      <c r="DK347">
        <v>0</v>
      </c>
    </row>
    <row r="348" spans="1:115" x14ac:dyDescent="0.2">
      <c r="A348">
        <f>ROW(Source!A147)</f>
        <v>147</v>
      </c>
      <c r="B348">
        <v>65425120</v>
      </c>
      <c r="C348">
        <v>65430514</v>
      </c>
      <c r="D348">
        <v>30596197</v>
      </c>
      <c r="E348">
        <v>1</v>
      </c>
      <c r="F348">
        <v>1</v>
      </c>
      <c r="G348">
        <v>30515945</v>
      </c>
      <c r="H348">
        <v>2</v>
      </c>
      <c r="I348" t="s">
        <v>570</v>
      </c>
      <c r="J348" t="s">
        <v>571</v>
      </c>
      <c r="K348" t="s">
        <v>572</v>
      </c>
      <c r="L348">
        <v>1368</v>
      </c>
      <c r="N348">
        <v>1011</v>
      </c>
      <c r="O348" t="s">
        <v>438</v>
      </c>
      <c r="P348" t="s">
        <v>438</v>
      </c>
      <c r="Q348">
        <v>1</v>
      </c>
      <c r="W348">
        <v>0</v>
      </c>
      <c r="X348">
        <v>2056805362</v>
      </c>
      <c r="Y348">
        <f>(AT348*1.25)</f>
        <v>4.1499999999999995</v>
      </c>
      <c r="AA348">
        <v>0</v>
      </c>
      <c r="AB348">
        <v>7.24</v>
      </c>
      <c r="AC348">
        <v>0</v>
      </c>
      <c r="AD348">
        <v>0</v>
      </c>
      <c r="AE348">
        <v>0</v>
      </c>
      <c r="AF348">
        <v>1.08</v>
      </c>
      <c r="AG348">
        <v>0</v>
      </c>
      <c r="AH348">
        <v>0</v>
      </c>
      <c r="AI348">
        <v>1</v>
      </c>
      <c r="AJ348">
        <v>6.4</v>
      </c>
      <c r="AK348">
        <v>29.03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</v>
      </c>
      <c r="AT348">
        <v>3.32</v>
      </c>
      <c r="AU348" t="s">
        <v>59</v>
      </c>
      <c r="AV348">
        <v>0</v>
      </c>
      <c r="AW348">
        <v>2</v>
      </c>
      <c r="AX348">
        <v>65430518</v>
      </c>
      <c r="AY348">
        <v>1</v>
      </c>
      <c r="AZ348">
        <v>0</v>
      </c>
      <c r="BA348">
        <v>350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ROUND(Y348*Source!I147,9)</f>
        <v>0.93789999999999996</v>
      </c>
      <c r="CY348">
        <f>AB348</f>
        <v>7.24</v>
      </c>
      <c r="CZ348">
        <f>AF348</f>
        <v>1.08</v>
      </c>
      <c r="DA348">
        <f>AJ348</f>
        <v>6.4</v>
      </c>
      <c r="DB348">
        <f>ROUND((ROUND(AT348*CZ348,2)*1.25),6)</f>
        <v>4.4874999999999998</v>
      </c>
      <c r="DC348">
        <f>ROUND((ROUND(AT348*AG348,2)*1.25),6)</f>
        <v>0</v>
      </c>
      <c r="DD348" t="s">
        <v>3</v>
      </c>
      <c r="DE348" t="s">
        <v>3</v>
      </c>
      <c r="DF348">
        <f t="shared" si="238"/>
        <v>0</v>
      </c>
      <c r="DG348">
        <f>ROUND(ROUND(AF348*CX348,2)*AJ348,2)</f>
        <v>6.46</v>
      </c>
      <c r="DH348">
        <f>ROUND(ROUND(AG348*CX348,2)*AK348,2)</f>
        <v>0</v>
      </c>
      <c r="DI348">
        <f t="shared" si="234"/>
        <v>0</v>
      </c>
      <c r="DJ348">
        <f>DG348</f>
        <v>6.46</v>
      </c>
      <c r="DK348">
        <v>0</v>
      </c>
    </row>
    <row r="349" spans="1:115" x14ac:dyDescent="0.2">
      <c r="A349">
        <f>ROW(Source!A147)</f>
        <v>147</v>
      </c>
      <c r="B349">
        <v>65425120</v>
      </c>
      <c r="C349">
        <v>65430514</v>
      </c>
      <c r="D349">
        <v>30595411</v>
      </c>
      <c r="E349">
        <v>1</v>
      </c>
      <c r="F349">
        <v>1</v>
      </c>
      <c r="G349">
        <v>30515945</v>
      </c>
      <c r="H349">
        <v>2</v>
      </c>
      <c r="I349" t="s">
        <v>573</v>
      </c>
      <c r="J349" t="s">
        <v>574</v>
      </c>
      <c r="K349" t="s">
        <v>575</v>
      </c>
      <c r="L349">
        <v>1368</v>
      </c>
      <c r="N349">
        <v>1011</v>
      </c>
      <c r="O349" t="s">
        <v>438</v>
      </c>
      <c r="P349" t="s">
        <v>438</v>
      </c>
      <c r="Q349">
        <v>1</v>
      </c>
      <c r="W349">
        <v>0</v>
      </c>
      <c r="X349">
        <v>263245798</v>
      </c>
      <c r="Y349">
        <f>(AT349*1.25)</f>
        <v>2.5000000000000001E-2</v>
      </c>
      <c r="AA349">
        <v>0</v>
      </c>
      <c r="AB349">
        <v>804.28</v>
      </c>
      <c r="AC349">
        <v>385.4</v>
      </c>
      <c r="AD349">
        <v>0</v>
      </c>
      <c r="AE349">
        <v>0</v>
      </c>
      <c r="AF349">
        <v>54.87</v>
      </c>
      <c r="AG349">
        <v>12.68</v>
      </c>
      <c r="AH349">
        <v>0</v>
      </c>
      <c r="AI349">
        <v>1</v>
      </c>
      <c r="AJ349">
        <v>14</v>
      </c>
      <c r="AK349">
        <v>29.03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3</v>
      </c>
      <c r="AT349">
        <v>0.02</v>
      </c>
      <c r="AU349" t="s">
        <v>59</v>
      </c>
      <c r="AV349">
        <v>0</v>
      </c>
      <c r="AW349">
        <v>2</v>
      </c>
      <c r="AX349">
        <v>65430519</v>
      </c>
      <c r="AY349">
        <v>1</v>
      </c>
      <c r="AZ349">
        <v>0</v>
      </c>
      <c r="BA349">
        <v>351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ROUND(Y349*Source!I147,9)</f>
        <v>5.6499999999999996E-3</v>
      </c>
      <c r="CY349">
        <f>AB349</f>
        <v>804.28</v>
      </c>
      <c r="CZ349">
        <f>AF349</f>
        <v>54.87</v>
      </c>
      <c r="DA349">
        <f>AJ349</f>
        <v>14</v>
      </c>
      <c r="DB349">
        <f>ROUND((ROUND(AT349*CZ349,2)*1.25),6)</f>
        <v>1.375</v>
      </c>
      <c r="DC349">
        <f>ROUND((ROUND(AT349*AG349,2)*1.25),6)</f>
        <v>0.3125</v>
      </c>
      <c r="DD349" t="s">
        <v>3</v>
      </c>
      <c r="DE349" t="s">
        <v>3</v>
      </c>
      <c r="DF349">
        <f t="shared" si="238"/>
        <v>0</v>
      </c>
      <c r="DG349">
        <f>ROUND(ROUND(AF349*CX349,2)*AJ349,2)</f>
        <v>4.34</v>
      </c>
      <c r="DH349">
        <f>ROUND(ROUND(AG349*CX349,2)*AK349,2)</f>
        <v>2.0299999999999998</v>
      </c>
      <c r="DI349">
        <f t="shared" si="234"/>
        <v>0</v>
      </c>
      <c r="DJ349">
        <f>DG349</f>
        <v>4.34</v>
      </c>
      <c r="DK349">
        <v>0</v>
      </c>
    </row>
    <row r="350" spans="1:115" x14ac:dyDescent="0.2">
      <c r="A350">
        <f>ROW(Source!A147)</f>
        <v>147</v>
      </c>
      <c r="B350">
        <v>65425120</v>
      </c>
      <c r="C350">
        <v>65430514</v>
      </c>
      <c r="D350">
        <v>30516999</v>
      </c>
      <c r="E350">
        <v>30515945</v>
      </c>
      <c r="F350">
        <v>1</v>
      </c>
      <c r="G350">
        <v>30515945</v>
      </c>
      <c r="H350">
        <v>2</v>
      </c>
      <c r="I350" t="s">
        <v>448</v>
      </c>
      <c r="J350" t="s">
        <v>3</v>
      </c>
      <c r="K350" t="s">
        <v>449</v>
      </c>
      <c r="L350">
        <v>1344</v>
      </c>
      <c r="N350">
        <v>1008</v>
      </c>
      <c r="O350" t="s">
        <v>450</v>
      </c>
      <c r="P350" t="s">
        <v>450</v>
      </c>
      <c r="Q350">
        <v>1</v>
      </c>
      <c r="W350">
        <v>0</v>
      </c>
      <c r="X350">
        <v>-1180195794</v>
      </c>
      <c r="Y350">
        <f>(AT350*1.25)</f>
        <v>3.7499999999999999E-2</v>
      </c>
      <c r="AA350">
        <v>0</v>
      </c>
      <c r="AB350">
        <v>1.05</v>
      </c>
      <c r="AC350">
        <v>0</v>
      </c>
      <c r="AD350">
        <v>0</v>
      </c>
      <c r="AE350">
        <v>0</v>
      </c>
      <c r="AF350">
        <v>1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1</v>
      </c>
      <c r="AQ350">
        <v>0</v>
      </c>
      <c r="AR350">
        <v>0</v>
      </c>
      <c r="AS350" t="s">
        <v>3</v>
      </c>
      <c r="AT350">
        <v>0.03</v>
      </c>
      <c r="AU350" t="s">
        <v>59</v>
      </c>
      <c r="AV350">
        <v>0</v>
      </c>
      <c r="AW350">
        <v>2</v>
      </c>
      <c r="AX350">
        <v>65430520</v>
      </c>
      <c r="AY350">
        <v>1</v>
      </c>
      <c r="AZ350">
        <v>0</v>
      </c>
      <c r="BA350">
        <v>352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ROUND(Y350*Source!I147,9)</f>
        <v>8.4749999999999999E-3</v>
      </c>
      <c r="CY350">
        <f>AB350</f>
        <v>1.05</v>
      </c>
      <c r="CZ350">
        <f>AF350</f>
        <v>1</v>
      </c>
      <c r="DA350">
        <f>AJ350</f>
        <v>1</v>
      </c>
      <c r="DB350">
        <f>ROUND((ROUND(AT350*CZ350,2)*1.25),6)</f>
        <v>3.7499999999999999E-2</v>
      </c>
      <c r="DC350">
        <f>ROUND((ROUND(AT350*AG350,2)*1.25),6)</f>
        <v>0</v>
      </c>
      <c r="DD350" t="s">
        <v>3</v>
      </c>
      <c r="DE350" t="s">
        <v>3</v>
      </c>
      <c r="DF350">
        <f t="shared" si="238"/>
        <v>0</v>
      </c>
      <c r="DG350">
        <f t="shared" ref="DG350:DG360" si="239">ROUND(AF350*CX350,2)</f>
        <v>0.01</v>
      </c>
      <c r="DH350">
        <f t="shared" ref="DH350:DH360" si="240">ROUND(AG350*CX350,2)</f>
        <v>0</v>
      </c>
      <c r="DI350">
        <f t="shared" si="234"/>
        <v>0</v>
      </c>
      <c r="DJ350">
        <f>DG350</f>
        <v>0.01</v>
      </c>
      <c r="DK350">
        <v>0</v>
      </c>
    </row>
    <row r="351" spans="1:115" x14ac:dyDescent="0.2">
      <c r="A351">
        <f>ROW(Source!A147)</f>
        <v>147</v>
      </c>
      <c r="B351">
        <v>65425120</v>
      </c>
      <c r="C351">
        <v>65430514</v>
      </c>
      <c r="D351">
        <v>30571181</v>
      </c>
      <c r="E351">
        <v>1</v>
      </c>
      <c r="F351">
        <v>1</v>
      </c>
      <c r="G351">
        <v>30515945</v>
      </c>
      <c r="H351">
        <v>3</v>
      </c>
      <c r="I351" t="s">
        <v>249</v>
      </c>
      <c r="J351" t="s">
        <v>251</v>
      </c>
      <c r="K351" t="s">
        <v>250</v>
      </c>
      <c r="L351">
        <v>1339</v>
      </c>
      <c r="N351">
        <v>1007</v>
      </c>
      <c r="O351" t="s">
        <v>106</v>
      </c>
      <c r="P351" t="s">
        <v>106</v>
      </c>
      <c r="Q351">
        <v>1</v>
      </c>
      <c r="W351">
        <v>0</v>
      </c>
      <c r="X351">
        <v>-862991314</v>
      </c>
      <c r="Y351">
        <f>AT351</f>
        <v>0.30199999999999999</v>
      </c>
      <c r="AA351">
        <v>42.42</v>
      </c>
      <c r="AB351">
        <v>0</v>
      </c>
      <c r="AC351">
        <v>0</v>
      </c>
      <c r="AD351">
        <v>0</v>
      </c>
      <c r="AE351">
        <v>7.07</v>
      </c>
      <c r="AF351">
        <v>0</v>
      </c>
      <c r="AG351">
        <v>0</v>
      </c>
      <c r="AH351">
        <v>0</v>
      </c>
      <c r="AI351">
        <v>6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3</v>
      </c>
      <c r="AT351">
        <v>0.30199999999999999</v>
      </c>
      <c r="AU351" t="s">
        <v>3</v>
      </c>
      <c r="AV351">
        <v>0</v>
      </c>
      <c r="AW351">
        <v>2</v>
      </c>
      <c r="AX351">
        <v>65430521</v>
      </c>
      <c r="AY351">
        <v>1</v>
      </c>
      <c r="AZ351">
        <v>0</v>
      </c>
      <c r="BA351">
        <v>353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ROUND(Y351*Source!I147,9)</f>
        <v>6.8251999999999993E-2</v>
      </c>
      <c r="CY351">
        <f>AA351</f>
        <v>42.42</v>
      </c>
      <c r="CZ351">
        <f>AE351</f>
        <v>7.07</v>
      </c>
      <c r="DA351">
        <f>AI351</f>
        <v>6</v>
      </c>
      <c r="DB351">
        <f>ROUND(ROUND(AT351*CZ351,2),6)</f>
        <v>2.14</v>
      </c>
      <c r="DC351">
        <f>ROUND(ROUND(AT351*AG351,2),6)</f>
        <v>0</v>
      </c>
      <c r="DD351" t="s">
        <v>3</v>
      </c>
      <c r="DE351" t="s">
        <v>3</v>
      </c>
      <c r="DF351">
        <f>ROUND(ROUND(AE351*CX351,2)*AI351,2)</f>
        <v>2.88</v>
      </c>
      <c r="DG351">
        <f t="shared" si="239"/>
        <v>0</v>
      </c>
      <c r="DH351">
        <f t="shared" si="240"/>
        <v>0</v>
      </c>
      <c r="DI351">
        <f t="shared" si="234"/>
        <v>0</v>
      </c>
      <c r="DJ351">
        <f>DF351</f>
        <v>2.88</v>
      </c>
      <c r="DK351">
        <v>0</v>
      </c>
    </row>
    <row r="352" spans="1:115" x14ac:dyDescent="0.2">
      <c r="A352">
        <f>ROW(Source!A147)</f>
        <v>147</v>
      </c>
      <c r="B352">
        <v>65425120</v>
      </c>
      <c r="C352">
        <v>65430514</v>
      </c>
      <c r="D352">
        <v>30573305</v>
      </c>
      <c r="E352">
        <v>1</v>
      </c>
      <c r="F352">
        <v>1</v>
      </c>
      <c r="G352">
        <v>30515945</v>
      </c>
      <c r="H352">
        <v>3</v>
      </c>
      <c r="I352" t="s">
        <v>576</v>
      </c>
      <c r="J352" t="s">
        <v>577</v>
      </c>
      <c r="K352" t="s">
        <v>578</v>
      </c>
      <c r="L352">
        <v>1327</v>
      </c>
      <c r="N352">
        <v>1005</v>
      </c>
      <c r="O352" t="s">
        <v>210</v>
      </c>
      <c r="P352" t="s">
        <v>210</v>
      </c>
      <c r="Q352">
        <v>1</v>
      </c>
      <c r="W352">
        <v>0</v>
      </c>
      <c r="X352">
        <v>-934687686</v>
      </c>
      <c r="Y352">
        <f>AT352</f>
        <v>10</v>
      </c>
      <c r="AA352">
        <v>7.83</v>
      </c>
      <c r="AB352">
        <v>0</v>
      </c>
      <c r="AC352">
        <v>0</v>
      </c>
      <c r="AD352">
        <v>0</v>
      </c>
      <c r="AE352">
        <v>2.31</v>
      </c>
      <c r="AF352">
        <v>0</v>
      </c>
      <c r="AG352">
        <v>0</v>
      </c>
      <c r="AH352">
        <v>0</v>
      </c>
      <c r="AI352">
        <v>3.39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3</v>
      </c>
      <c r="AT352">
        <v>10</v>
      </c>
      <c r="AU352" t="s">
        <v>3</v>
      </c>
      <c r="AV352">
        <v>0</v>
      </c>
      <c r="AW352">
        <v>2</v>
      </c>
      <c r="AX352">
        <v>65430522</v>
      </c>
      <c r="AY352">
        <v>1</v>
      </c>
      <c r="AZ352">
        <v>0</v>
      </c>
      <c r="BA352">
        <v>354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ROUND(Y352*Source!I147,9)</f>
        <v>2.2599999999999998</v>
      </c>
      <c r="CY352">
        <f>AA352</f>
        <v>7.83</v>
      </c>
      <c r="CZ352">
        <f>AE352</f>
        <v>2.31</v>
      </c>
      <c r="DA352">
        <f>AI352</f>
        <v>3.39</v>
      </c>
      <c r="DB352">
        <f>ROUND(ROUND(AT352*CZ352,2),6)</f>
        <v>23.1</v>
      </c>
      <c r="DC352">
        <f>ROUND(ROUND(AT352*AG352,2),6)</f>
        <v>0</v>
      </c>
      <c r="DD352" t="s">
        <v>3</v>
      </c>
      <c r="DE352" t="s">
        <v>3</v>
      </c>
      <c r="DF352">
        <f>ROUND(ROUND(AE352*CX352,2)*AI352,2)</f>
        <v>17.7</v>
      </c>
      <c r="DG352">
        <f t="shared" si="239"/>
        <v>0</v>
      </c>
      <c r="DH352">
        <f t="shared" si="240"/>
        <v>0</v>
      </c>
      <c r="DI352">
        <f t="shared" si="234"/>
        <v>0</v>
      </c>
      <c r="DJ352">
        <f>DF352</f>
        <v>17.7</v>
      </c>
      <c r="DK352">
        <v>0</v>
      </c>
    </row>
    <row r="353" spans="1:115" x14ac:dyDescent="0.2">
      <c r="A353">
        <f>ROW(Source!A147)</f>
        <v>147</v>
      </c>
      <c r="B353">
        <v>65425120</v>
      </c>
      <c r="C353">
        <v>65430514</v>
      </c>
      <c r="D353">
        <v>30573789</v>
      </c>
      <c r="E353">
        <v>1</v>
      </c>
      <c r="F353">
        <v>1</v>
      </c>
      <c r="G353">
        <v>30515945</v>
      </c>
      <c r="H353">
        <v>3</v>
      </c>
      <c r="I353" t="s">
        <v>313</v>
      </c>
      <c r="J353" t="s">
        <v>315</v>
      </c>
      <c r="K353" t="s">
        <v>314</v>
      </c>
      <c r="L353">
        <v>1346</v>
      </c>
      <c r="N353">
        <v>1009</v>
      </c>
      <c r="O353" t="s">
        <v>269</v>
      </c>
      <c r="P353" t="s">
        <v>269</v>
      </c>
      <c r="Q353">
        <v>1</v>
      </c>
      <c r="W353">
        <v>0</v>
      </c>
      <c r="X353">
        <v>-887298202</v>
      </c>
      <c r="Y353">
        <f>AT353</f>
        <v>20</v>
      </c>
      <c r="AA353">
        <v>78.16</v>
      </c>
      <c r="AB353">
        <v>0</v>
      </c>
      <c r="AC353">
        <v>0</v>
      </c>
      <c r="AD353">
        <v>0</v>
      </c>
      <c r="AE353">
        <v>21.24</v>
      </c>
      <c r="AF353">
        <v>0</v>
      </c>
      <c r="AG353">
        <v>0</v>
      </c>
      <c r="AH353">
        <v>0</v>
      </c>
      <c r="AI353">
        <v>3.68</v>
      </c>
      <c r="AJ353">
        <v>1</v>
      </c>
      <c r="AK353">
        <v>1</v>
      </c>
      <c r="AL353">
        <v>1</v>
      </c>
      <c r="AN353">
        <v>0</v>
      </c>
      <c r="AO353">
        <v>0</v>
      </c>
      <c r="AP353">
        <v>0</v>
      </c>
      <c r="AQ353">
        <v>0</v>
      </c>
      <c r="AR353">
        <v>0</v>
      </c>
      <c r="AS353" t="s">
        <v>3</v>
      </c>
      <c r="AT353">
        <v>20</v>
      </c>
      <c r="AU353" t="s">
        <v>3</v>
      </c>
      <c r="AV353">
        <v>0</v>
      </c>
      <c r="AW353">
        <v>1</v>
      </c>
      <c r="AX353">
        <v>-1</v>
      </c>
      <c r="AY353">
        <v>0</v>
      </c>
      <c r="AZ353">
        <v>0</v>
      </c>
      <c r="BA353" t="s">
        <v>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ROUND(Y353*Source!I147,9)</f>
        <v>4.5199999999999996</v>
      </c>
      <c r="CY353">
        <f>AA353</f>
        <v>78.16</v>
      </c>
      <c r="CZ353">
        <f>AE353</f>
        <v>21.24</v>
      </c>
      <c r="DA353">
        <f>AI353</f>
        <v>3.68</v>
      </c>
      <c r="DB353">
        <f>ROUND(ROUND(AT353*CZ353,2),6)</f>
        <v>424.8</v>
      </c>
      <c r="DC353">
        <f>ROUND(ROUND(AT353*AG353,2),6)</f>
        <v>0</v>
      </c>
      <c r="DD353" t="s">
        <v>3</v>
      </c>
      <c r="DE353" t="s">
        <v>3</v>
      </c>
      <c r="DF353">
        <f>ROUND(ROUND(AE353*CX353,2)*AI353,2)</f>
        <v>353.28</v>
      </c>
      <c r="DG353">
        <f t="shared" si="239"/>
        <v>0</v>
      </c>
      <c r="DH353">
        <f t="shared" si="240"/>
        <v>0</v>
      </c>
      <c r="DI353">
        <f t="shared" si="234"/>
        <v>0</v>
      </c>
      <c r="DJ353">
        <f>DF353</f>
        <v>353.28</v>
      </c>
      <c r="DK353">
        <v>0</v>
      </c>
    </row>
    <row r="354" spans="1:115" x14ac:dyDescent="0.2">
      <c r="A354">
        <f>ROW(Source!A147)</f>
        <v>147</v>
      </c>
      <c r="B354">
        <v>65425120</v>
      </c>
      <c r="C354">
        <v>65430514</v>
      </c>
      <c r="D354">
        <v>30589826</v>
      </c>
      <c r="E354">
        <v>1</v>
      </c>
      <c r="F354">
        <v>1</v>
      </c>
      <c r="G354">
        <v>30515945</v>
      </c>
      <c r="H354">
        <v>3</v>
      </c>
      <c r="I354" t="s">
        <v>317</v>
      </c>
      <c r="J354" t="s">
        <v>318</v>
      </c>
      <c r="K354" t="s">
        <v>626</v>
      </c>
      <c r="L354">
        <v>1348</v>
      </c>
      <c r="N354">
        <v>1009</v>
      </c>
      <c r="O354" t="s">
        <v>32</v>
      </c>
      <c r="P354" t="s">
        <v>32</v>
      </c>
      <c r="Q354">
        <v>1000</v>
      </c>
      <c r="W354">
        <v>0</v>
      </c>
      <c r="X354">
        <v>966430169</v>
      </c>
      <c r="Y354">
        <f>AT354</f>
        <v>0.84199999999999997</v>
      </c>
      <c r="AA354">
        <v>65122.94</v>
      </c>
      <c r="AB354">
        <v>0</v>
      </c>
      <c r="AC354">
        <v>0</v>
      </c>
      <c r="AD354">
        <v>0</v>
      </c>
      <c r="AE354">
        <v>16698.189999999999</v>
      </c>
      <c r="AF354">
        <v>0</v>
      </c>
      <c r="AG354">
        <v>0</v>
      </c>
      <c r="AH354">
        <v>0</v>
      </c>
      <c r="AI354">
        <v>3.9</v>
      </c>
      <c r="AJ354">
        <v>1</v>
      </c>
      <c r="AK354">
        <v>1</v>
      </c>
      <c r="AL354">
        <v>1</v>
      </c>
      <c r="AN354">
        <v>0</v>
      </c>
      <c r="AO354">
        <v>0</v>
      </c>
      <c r="AP354">
        <v>0</v>
      </c>
      <c r="AQ354">
        <v>0</v>
      </c>
      <c r="AR354">
        <v>0</v>
      </c>
      <c r="AS354" t="s">
        <v>3</v>
      </c>
      <c r="AT354">
        <v>0.84199999999999997</v>
      </c>
      <c r="AU354" t="s">
        <v>3</v>
      </c>
      <c r="AV354">
        <v>0</v>
      </c>
      <c r="AW354">
        <v>1</v>
      </c>
      <c r="AX354">
        <v>-1</v>
      </c>
      <c r="AY354">
        <v>0</v>
      </c>
      <c r="AZ354">
        <v>0</v>
      </c>
      <c r="BA354" t="s">
        <v>3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ROUND(Y354*Source!I147,9)</f>
        <v>0.19029199999999999</v>
      </c>
      <c r="CY354">
        <f>AA354</f>
        <v>65122.94</v>
      </c>
      <c r="CZ354">
        <f>AE354</f>
        <v>16698.189999999999</v>
      </c>
      <c r="DA354">
        <f>AI354</f>
        <v>3.9</v>
      </c>
      <c r="DB354">
        <f>ROUND(ROUND(AT354*CZ354,2),6)</f>
        <v>14059.88</v>
      </c>
      <c r="DC354">
        <f>ROUND(ROUND(AT354*AG354,2),6)</f>
        <v>0</v>
      </c>
      <c r="DD354" t="s">
        <v>3</v>
      </c>
      <c r="DE354" t="s">
        <v>3</v>
      </c>
      <c r="DF354">
        <f>ROUND(ROUND(AE354*CX354,2)*AI354,2)</f>
        <v>12392.37</v>
      </c>
      <c r="DG354">
        <f t="shared" si="239"/>
        <v>0</v>
      </c>
      <c r="DH354">
        <f t="shared" si="240"/>
        <v>0</v>
      </c>
      <c r="DI354">
        <f t="shared" si="234"/>
        <v>0</v>
      </c>
      <c r="DJ354">
        <f>DF354</f>
        <v>12392.37</v>
      </c>
      <c r="DK354">
        <v>0</v>
      </c>
    </row>
    <row r="355" spans="1:115" x14ac:dyDescent="0.2">
      <c r="A355">
        <f>ROW(Source!A152)</f>
        <v>152</v>
      </c>
      <c r="B355">
        <v>65425122</v>
      </c>
      <c r="C355">
        <v>65430544</v>
      </c>
      <c r="D355">
        <v>30515951</v>
      </c>
      <c r="E355">
        <v>30515945</v>
      </c>
      <c r="F355">
        <v>1</v>
      </c>
      <c r="G355">
        <v>30515945</v>
      </c>
      <c r="H355">
        <v>1</v>
      </c>
      <c r="I355" t="s">
        <v>432</v>
      </c>
      <c r="J355" t="s">
        <v>3</v>
      </c>
      <c r="K355" t="s">
        <v>433</v>
      </c>
      <c r="L355">
        <v>1191</v>
      </c>
      <c r="N355">
        <v>1013</v>
      </c>
      <c r="O355" t="s">
        <v>434</v>
      </c>
      <c r="P355" t="s">
        <v>434</v>
      </c>
      <c r="Q355">
        <v>1</v>
      </c>
      <c r="W355">
        <v>0</v>
      </c>
      <c r="X355">
        <v>476480486</v>
      </c>
      <c r="Y355">
        <f>((AT355*1.15)*5)</f>
        <v>19.779999999999998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1</v>
      </c>
      <c r="AJ355">
        <v>1</v>
      </c>
      <c r="AK355">
        <v>1</v>
      </c>
      <c r="AL355">
        <v>1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3</v>
      </c>
      <c r="AT355">
        <v>3.44</v>
      </c>
      <c r="AU355" t="s">
        <v>324</v>
      </c>
      <c r="AV355">
        <v>1</v>
      </c>
      <c r="AW355">
        <v>2</v>
      </c>
      <c r="AX355">
        <v>65430545</v>
      </c>
      <c r="AY355">
        <v>1</v>
      </c>
      <c r="AZ355">
        <v>0</v>
      </c>
      <c r="BA355">
        <v>357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ROUND(Y355*Source!I152,9)</f>
        <v>4.4702799999999998</v>
      </c>
      <c r="CY355">
        <f>AD355</f>
        <v>0</v>
      </c>
      <c r="CZ355">
        <f>AH355</f>
        <v>0</v>
      </c>
      <c r="DA355">
        <f>AL355</f>
        <v>1</v>
      </c>
      <c r="DB355">
        <f>ROUND(((ROUND(AT355*CZ355,2)*1.15)*5),6)</f>
        <v>0</v>
      </c>
      <c r="DC355">
        <f>ROUND(((ROUND(AT355*AG355,2)*1.15)*5),6)</f>
        <v>0</v>
      </c>
      <c r="DD355" t="s">
        <v>3</v>
      </c>
      <c r="DE355" t="s">
        <v>3</v>
      </c>
      <c r="DF355">
        <f t="shared" ref="DF355:DF362" si="241">ROUND(AE355*CX355,2)</f>
        <v>0</v>
      </c>
      <c r="DG355">
        <f t="shared" si="239"/>
        <v>0</v>
      </c>
      <c r="DH355">
        <f t="shared" si="240"/>
        <v>0</v>
      </c>
      <c r="DI355">
        <f t="shared" si="234"/>
        <v>0</v>
      </c>
      <c r="DJ355">
        <f>DI355</f>
        <v>0</v>
      </c>
      <c r="DK355">
        <v>0</v>
      </c>
    </row>
    <row r="356" spans="1:115" x14ac:dyDescent="0.2">
      <c r="A356">
        <f>ROW(Source!A152)</f>
        <v>152</v>
      </c>
      <c r="B356">
        <v>65425122</v>
      </c>
      <c r="C356">
        <v>65430544</v>
      </c>
      <c r="D356">
        <v>30596074</v>
      </c>
      <c r="E356">
        <v>1</v>
      </c>
      <c r="F356">
        <v>1</v>
      </c>
      <c r="G356">
        <v>30515945</v>
      </c>
      <c r="H356">
        <v>2</v>
      </c>
      <c r="I356" t="s">
        <v>472</v>
      </c>
      <c r="J356" t="s">
        <v>473</v>
      </c>
      <c r="K356" t="s">
        <v>474</v>
      </c>
      <c r="L356">
        <v>1368</v>
      </c>
      <c r="N356">
        <v>1011</v>
      </c>
      <c r="O356" t="s">
        <v>438</v>
      </c>
      <c r="P356" t="s">
        <v>438</v>
      </c>
      <c r="Q356">
        <v>1</v>
      </c>
      <c r="W356">
        <v>0</v>
      </c>
      <c r="X356">
        <v>-2098595084</v>
      </c>
      <c r="Y356">
        <f>((AT356*1.25)*5)</f>
        <v>0.625</v>
      </c>
      <c r="AA356">
        <v>0</v>
      </c>
      <c r="AB356">
        <v>76.81</v>
      </c>
      <c r="AC356">
        <v>14.36</v>
      </c>
      <c r="AD356">
        <v>0</v>
      </c>
      <c r="AE356">
        <v>0</v>
      </c>
      <c r="AF356">
        <v>76.81</v>
      </c>
      <c r="AG356">
        <v>14.36</v>
      </c>
      <c r="AH356">
        <v>0</v>
      </c>
      <c r="AI356">
        <v>1</v>
      </c>
      <c r="AJ356">
        <v>1</v>
      </c>
      <c r="AK356">
        <v>1</v>
      </c>
      <c r="AL356">
        <v>1</v>
      </c>
      <c r="AN356">
        <v>0</v>
      </c>
      <c r="AO356">
        <v>1</v>
      </c>
      <c r="AP356">
        <v>1</v>
      </c>
      <c r="AQ356">
        <v>0</v>
      </c>
      <c r="AR356">
        <v>0</v>
      </c>
      <c r="AS356" t="s">
        <v>3</v>
      </c>
      <c r="AT356">
        <v>0.1</v>
      </c>
      <c r="AU356" t="s">
        <v>323</v>
      </c>
      <c r="AV356">
        <v>0</v>
      </c>
      <c r="AW356">
        <v>2</v>
      </c>
      <c r="AX356">
        <v>65430546</v>
      </c>
      <c r="AY356">
        <v>1</v>
      </c>
      <c r="AZ356">
        <v>0</v>
      </c>
      <c r="BA356">
        <v>358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ROUND(Y356*Source!I152,9)</f>
        <v>0.14124999999999999</v>
      </c>
      <c r="CY356">
        <f>AB356</f>
        <v>76.81</v>
      </c>
      <c r="CZ356">
        <f>AF356</f>
        <v>76.81</v>
      </c>
      <c r="DA356">
        <f>AJ356</f>
        <v>1</v>
      </c>
      <c r="DB356">
        <f>ROUND(((ROUND(AT356*CZ356,2)*1.25)*5),6)</f>
        <v>48</v>
      </c>
      <c r="DC356">
        <f>ROUND(((ROUND(AT356*AG356,2)*1.25)*5),6)</f>
        <v>9</v>
      </c>
      <c r="DD356" t="s">
        <v>3</v>
      </c>
      <c r="DE356" t="s">
        <v>3</v>
      </c>
      <c r="DF356">
        <f t="shared" si="241"/>
        <v>0</v>
      </c>
      <c r="DG356">
        <f t="shared" si="239"/>
        <v>10.85</v>
      </c>
      <c r="DH356">
        <f t="shared" si="240"/>
        <v>2.0299999999999998</v>
      </c>
      <c r="DI356">
        <f t="shared" si="234"/>
        <v>0</v>
      </c>
      <c r="DJ356">
        <f>DG356</f>
        <v>10.85</v>
      </c>
      <c r="DK356">
        <v>0</v>
      </c>
    </row>
    <row r="357" spans="1:115" x14ac:dyDescent="0.2">
      <c r="A357">
        <f>ROW(Source!A152)</f>
        <v>152</v>
      </c>
      <c r="B357">
        <v>65425122</v>
      </c>
      <c r="C357">
        <v>65430544</v>
      </c>
      <c r="D357">
        <v>30596197</v>
      </c>
      <c r="E357">
        <v>1</v>
      </c>
      <c r="F357">
        <v>1</v>
      </c>
      <c r="G357">
        <v>30515945</v>
      </c>
      <c r="H357">
        <v>2</v>
      </c>
      <c r="I357" t="s">
        <v>570</v>
      </c>
      <c r="J357" t="s">
        <v>571</v>
      </c>
      <c r="K357" t="s">
        <v>572</v>
      </c>
      <c r="L357">
        <v>1368</v>
      </c>
      <c r="N357">
        <v>1011</v>
      </c>
      <c r="O357" t="s">
        <v>438</v>
      </c>
      <c r="P357" t="s">
        <v>438</v>
      </c>
      <c r="Q357">
        <v>1</v>
      </c>
      <c r="W357">
        <v>0</v>
      </c>
      <c r="X357">
        <v>2056805362</v>
      </c>
      <c r="Y357">
        <f>((AT357*1.25)*5)</f>
        <v>3.75</v>
      </c>
      <c r="AA357">
        <v>0</v>
      </c>
      <c r="AB357">
        <v>1.08</v>
      </c>
      <c r="AC357">
        <v>0</v>
      </c>
      <c r="AD357">
        <v>0</v>
      </c>
      <c r="AE357">
        <v>0</v>
      </c>
      <c r="AF357">
        <v>1.08</v>
      </c>
      <c r="AG357">
        <v>0</v>
      </c>
      <c r="AH357">
        <v>0</v>
      </c>
      <c r="AI357">
        <v>1</v>
      </c>
      <c r="AJ357">
        <v>1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3</v>
      </c>
      <c r="AT357">
        <v>0.6</v>
      </c>
      <c r="AU357" t="s">
        <v>323</v>
      </c>
      <c r="AV357">
        <v>0</v>
      </c>
      <c r="AW357">
        <v>2</v>
      </c>
      <c r="AX357">
        <v>65430547</v>
      </c>
      <c r="AY357">
        <v>1</v>
      </c>
      <c r="AZ357">
        <v>0</v>
      </c>
      <c r="BA357">
        <v>359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ROUND(Y357*Source!I152,9)</f>
        <v>0.84750000000000003</v>
      </c>
      <c r="CY357">
        <f>AB357</f>
        <v>1.08</v>
      </c>
      <c r="CZ357">
        <f>AF357</f>
        <v>1.08</v>
      </c>
      <c r="DA357">
        <f>AJ357</f>
        <v>1</v>
      </c>
      <c r="DB357">
        <f>ROUND(((ROUND(AT357*CZ357,2)*1.25)*5),6)</f>
        <v>4.0625</v>
      </c>
      <c r="DC357">
        <f>ROUND(((ROUND(AT357*AG357,2)*1.25)*5),6)</f>
        <v>0</v>
      </c>
      <c r="DD357" t="s">
        <v>3</v>
      </c>
      <c r="DE357" t="s">
        <v>3</v>
      </c>
      <c r="DF357">
        <f t="shared" si="241"/>
        <v>0</v>
      </c>
      <c r="DG357">
        <f t="shared" si="239"/>
        <v>0.92</v>
      </c>
      <c r="DH357">
        <f t="shared" si="240"/>
        <v>0</v>
      </c>
      <c r="DI357">
        <f t="shared" si="234"/>
        <v>0</v>
      </c>
      <c r="DJ357">
        <f>DG357</f>
        <v>0.92</v>
      </c>
      <c r="DK357">
        <v>0</v>
      </c>
    </row>
    <row r="358" spans="1:115" x14ac:dyDescent="0.2">
      <c r="A358">
        <f>ROW(Source!A152)</f>
        <v>152</v>
      </c>
      <c r="B358">
        <v>65425122</v>
      </c>
      <c r="C358">
        <v>65430544</v>
      </c>
      <c r="D358">
        <v>30571181</v>
      </c>
      <c r="E358">
        <v>1</v>
      </c>
      <c r="F358">
        <v>1</v>
      </c>
      <c r="G358">
        <v>30515945</v>
      </c>
      <c r="H358">
        <v>3</v>
      </c>
      <c r="I358" t="s">
        <v>249</v>
      </c>
      <c r="J358" t="s">
        <v>251</v>
      </c>
      <c r="K358" t="s">
        <v>250</v>
      </c>
      <c r="L358">
        <v>1339</v>
      </c>
      <c r="N358">
        <v>1007</v>
      </c>
      <c r="O358" t="s">
        <v>106</v>
      </c>
      <c r="P358" t="s">
        <v>106</v>
      </c>
      <c r="Q358">
        <v>1</v>
      </c>
      <c r="W358">
        <v>0</v>
      </c>
      <c r="X358">
        <v>-862991314</v>
      </c>
      <c r="Y358">
        <f>(AT358*5)</f>
        <v>0.20199999999999999</v>
      </c>
      <c r="AA358">
        <v>7.07</v>
      </c>
      <c r="AB358">
        <v>0</v>
      </c>
      <c r="AC358">
        <v>0</v>
      </c>
      <c r="AD358">
        <v>0</v>
      </c>
      <c r="AE358">
        <v>7.07</v>
      </c>
      <c r="AF358">
        <v>0</v>
      </c>
      <c r="AG358">
        <v>0</v>
      </c>
      <c r="AH358">
        <v>0</v>
      </c>
      <c r="AI358">
        <v>1</v>
      </c>
      <c r="AJ358">
        <v>1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3</v>
      </c>
      <c r="AT358">
        <v>4.0399999999999998E-2</v>
      </c>
      <c r="AU358" t="s">
        <v>326</v>
      </c>
      <c r="AV358">
        <v>0</v>
      </c>
      <c r="AW358">
        <v>2</v>
      </c>
      <c r="AX358">
        <v>65430548</v>
      </c>
      <c r="AY358">
        <v>1</v>
      </c>
      <c r="AZ358">
        <v>2048</v>
      </c>
      <c r="BA358">
        <v>360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ROUND(Y358*Source!I152,9)</f>
        <v>4.5651999999999998E-2</v>
      </c>
      <c r="CY358">
        <f>AA358</f>
        <v>7.07</v>
      </c>
      <c r="CZ358">
        <f>AE358</f>
        <v>7.07</v>
      </c>
      <c r="DA358">
        <f>AI358</f>
        <v>1</v>
      </c>
      <c r="DB358">
        <f>ROUND((ROUND(AT358*CZ358,2)*5),6)</f>
        <v>1.45</v>
      </c>
      <c r="DC358">
        <f>ROUND((ROUND(AT358*AG358,2)*5),6)</f>
        <v>0</v>
      </c>
      <c r="DD358" t="s">
        <v>3</v>
      </c>
      <c r="DE358" t="s">
        <v>3</v>
      </c>
      <c r="DF358">
        <f t="shared" si="241"/>
        <v>0.32</v>
      </c>
      <c r="DG358">
        <f t="shared" si="239"/>
        <v>0</v>
      </c>
      <c r="DH358">
        <f t="shared" si="240"/>
        <v>0</v>
      </c>
      <c r="DI358">
        <f t="shared" si="234"/>
        <v>0</v>
      </c>
      <c r="DJ358">
        <f>DF358</f>
        <v>0.32</v>
      </c>
      <c r="DK358">
        <v>0</v>
      </c>
    </row>
    <row r="359" spans="1:115" x14ac:dyDescent="0.2">
      <c r="A359">
        <f>ROW(Source!A152)</f>
        <v>152</v>
      </c>
      <c r="B359">
        <v>65425122</v>
      </c>
      <c r="C359">
        <v>65430544</v>
      </c>
      <c r="D359">
        <v>30589826</v>
      </c>
      <c r="E359">
        <v>1</v>
      </c>
      <c r="F359">
        <v>1</v>
      </c>
      <c r="G359">
        <v>30515945</v>
      </c>
      <c r="H359">
        <v>3</v>
      </c>
      <c r="I359" t="s">
        <v>317</v>
      </c>
      <c r="J359" t="s">
        <v>318</v>
      </c>
      <c r="K359" t="s">
        <v>626</v>
      </c>
      <c r="L359">
        <v>1348</v>
      </c>
      <c r="N359">
        <v>1009</v>
      </c>
      <c r="O359" t="s">
        <v>32</v>
      </c>
      <c r="P359" t="s">
        <v>32</v>
      </c>
      <c r="Q359">
        <v>1000</v>
      </c>
      <c r="W359">
        <v>0</v>
      </c>
      <c r="X359">
        <v>966430169</v>
      </c>
      <c r="Y359">
        <f>(AT359*5)</f>
        <v>0.84000000000000008</v>
      </c>
      <c r="AA359">
        <v>16698.189999999999</v>
      </c>
      <c r="AB359">
        <v>0</v>
      </c>
      <c r="AC359">
        <v>0</v>
      </c>
      <c r="AD359">
        <v>0</v>
      </c>
      <c r="AE359">
        <v>16698.189999999999</v>
      </c>
      <c r="AF359">
        <v>0</v>
      </c>
      <c r="AG359">
        <v>0</v>
      </c>
      <c r="AH359">
        <v>0</v>
      </c>
      <c r="AI359">
        <v>1</v>
      </c>
      <c r="AJ359">
        <v>1</v>
      </c>
      <c r="AK359">
        <v>1</v>
      </c>
      <c r="AL359">
        <v>1</v>
      </c>
      <c r="AN359">
        <v>0</v>
      </c>
      <c r="AO359">
        <v>0</v>
      </c>
      <c r="AP359">
        <v>1</v>
      </c>
      <c r="AQ359">
        <v>0</v>
      </c>
      <c r="AR359">
        <v>0</v>
      </c>
      <c r="AS359" t="s">
        <v>3</v>
      </c>
      <c r="AT359">
        <v>0.16800000000000001</v>
      </c>
      <c r="AU359" t="s">
        <v>326</v>
      </c>
      <c r="AV359">
        <v>0</v>
      </c>
      <c r="AW359">
        <v>1</v>
      </c>
      <c r="AX359">
        <v>-1</v>
      </c>
      <c r="AY359">
        <v>0</v>
      </c>
      <c r="AZ359">
        <v>0</v>
      </c>
      <c r="BA359" t="s">
        <v>3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ROUND(Y359*Source!I152,9)</f>
        <v>0.18984000000000001</v>
      </c>
      <c r="CY359">
        <f>AA359</f>
        <v>16698.189999999999</v>
      </c>
      <c r="CZ359">
        <f>AE359</f>
        <v>16698.189999999999</v>
      </c>
      <c r="DA359">
        <f>AI359</f>
        <v>1</v>
      </c>
      <c r="DB359">
        <f>ROUND((ROUND(AT359*CZ359,2)*5),6)</f>
        <v>14026.5</v>
      </c>
      <c r="DC359">
        <f>ROUND((ROUND(AT359*AG359,2)*5),6)</f>
        <v>0</v>
      </c>
      <c r="DD359" t="s">
        <v>3</v>
      </c>
      <c r="DE359" t="s">
        <v>3</v>
      </c>
      <c r="DF359">
        <f t="shared" si="241"/>
        <v>3169.98</v>
      </c>
      <c r="DG359">
        <f t="shared" si="239"/>
        <v>0</v>
      </c>
      <c r="DH359">
        <f t="shared" si="240"/>
        <v>0</v>
      </c>
      <c r="DI359">
        <f t="shared" si="234"/>
        <v>0</v>
      </c>
      <c r="DJ359">
        <f>DF359</f>
        <v>3169.98</v>
      </c>
      <c r="DK359">
        <v>0</v>
      </c>
    </row>
    <row r="360" spans="1:115" x14ac:dyDescent="0.2">
      <c r="A360">
        <f>ROW(Source!A153)</f>
        <v>153</v>
      </c>
      <c r="B360">
        <v>65425120</v>
      </c>
      <c r="C360">
        <v>65430544</v>
      </c>
      <c r="D360">
        <v>30515951</v>
      </c>
      <c r="E360">
        <v>30515945</v>
      </c>
      <c r="F360">
        <v>1</v>
      </c>
      <c r="G360">
        <v>30515945</v>
      </c>
      <c r="H360">
        <v>1</v>
      </c>
      <c r="I360" t="s">
        <v>432</v>
      </c>
      <c r="J360" t="s">
        <v>3</v>
      </c>
      <c r="K360" t="s">
        <v>433</v>
      </c>
      <c r="L360">
        <v>1191</v>
      </c>
      <c r="N360">
        <v>1013</v>
      </c>
      <c r="O360" t="s">
        <v>434</v>
      </c>
      <c r="P360" t="s">
        <v>434</v>
      </c>
      <c r="Q360">
        <v>1</v>
      </c>
      <c r="W360">
        <v>0</v>
      </c>
      <c r="X360">
        <v>476480486</v>
      </c>
      <c r="Y360">
        <f>((AT360*1.15)*5)</f>
        <v>19.779999999999998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</v>
      </c>
      <c r="AJ360">
        <v>1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3</v>
      </c>
      <c r="AT360">
        <v>3.44</v>
      </c>
      <c r="AU360" t="s">
        <v>324</v>
      </c>
      <c r="AV360">
        <v>1</v>
      </c>
      <c r="AW360">
        <v>2</v>
      </c>
      <c r="AX360">
        <v>65430545</v>
      </c>
      <c r="AY360">
        <v>1</v>
      </c>
      <c r="AZ360">
        <v>0</v>
      </c>
      <c r="BA360">
        <v>362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ROUND(Y360*Source!I153,9)</f>
        <v>4.4702799999999998</v>
      </c>
      <c r="CY360">
        <f>AD360</f>
        <v>0</v>
      </c>
      <c r="CZ360">
        <f>AH360</f>
        <v>0</v>
      </c>
      <c r="DA360">
        <f>AL360</f>
        <v>1</v>
      </c>
      <c r="DB360">
        <f>ROUND(((ROUND(AT360*CZ360,2)*1.15)*5),6)</f>
        <v>0</v>
      </c>
      <c r="DC360">
        <f>ROUND(((ROUND(AT360*AG360,2)*1.15)*5),6)</f>
        <v>0</v>
      </c>
      <c r="DD360" t="s">
        <v>3</v>
      </c>
      <c r="DE360" t="s">
        <v>3</v>
      </c>
      <c r="DF360">
        <f t="shared" si="241"/>
        <v>0</v>
      </c>
      <c r="DG360">
        <f t="shared" si="239"/>
        <v>0</v>
      </c>
      <c r="DH360">
        <f t="shared" si="240"/>
        <v>0</v>
      </c>
      <c r="DI360">
        <f t="shared" si="234"/>
        <v>0</v>
      </c>
      <c r="DJ360">
        <f>DI360</f>
        <v>0</v>
      </c>
      <c r="DK360">
        <v>0</v>
      </c>
    </row>
    <row r="361" spans="1:115" x14ac:dyDescent="0.2">
      <c r="A361">
        <f>ROW(Source!A153)</f>
        <v>153</v>
      </c>
      <c r="B361">
        <v>65425120</v>
      </c>
      <c r="C361">
        <v>65430544</v>
      </c>
      <c r="D361">
        <v>30596074</v>
      </c>
      <c r="E361">
        <v>1</v>
      </c>
      <c r="F361">
        <v>1</v>
      </c>
      <c r="G361">
        <v>30515945</v>
      </c>
      <c r="H361">
        <v>2</v>
      </c>
      <c r="I361" t="s">
        <v>472</v>
      </c>
      <c r="J361" t="s">
        <v>473</v>
      </c>
      <c r="K361" t="s">
        <v>474</v>
      </c>
      <c r="L361">
        <v>1368</v>
      </c>
      <c r="N361">
        <v>1011</v>
      </c>
      <c r="O361" t="s">
        <v>438</v>
      </c>
      <c r="P361" t="s">
        <v>438</v>
      </c>
      <c r="Q361">
        <v>1</v>
      </c>
      <c r="W361">
        <v>0</v>
      </c>
      <c r="X361">
        <v>-2098595084</v>
      </c>
      <c r="Y361">
        <f>((AT361*1.25)*5)</f>
        <v>0.625</v>
      </c>
      <c r="AA361">
        <v>0</v>
      </c>
      <c r="AB361">
        <v>885.42</v>
      </c>
      <c r="AC361">
        <v>436.46</v>
      </c>
      <c r="AD361">
        <v>0</v>
      </c>
      <c r="AE361">
        <v>0</v>
      </c>
      <c r="AF361">
        <v>76.81</v>
      </c>
      <c r="AG361">
        <v>14.36</v>
      </c>
      <c r="AH361">
        <v>0</v>
      </c>
      <c r="AI361">
        <v>1</v>
      </c>
      <c r="AJ361">
        <v>11.01</v>
      </c>
      <c r="AK361">
        <v>29.03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</v>
      </c>
      <c r="AT361">
        <v>0.1</v>
      </c>
      <c r="AU361" t="s">
        <v>323</v>
      </c>
      <c r="AV361">
        <v>0</v>
      </c>
      <c r="AW361">
        <v>2</v>
      </c>
      <c r="AX361">
        <v>65430546</v>
      </c>
      <c r="AY361">
        <v>1</v>
      </c>
      <c r="AZ361">
        <v>0</v>
      </c>
      <c r="BA361">
        <v>363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ROUND(Y361*Source!I153,9)</f>
        <v>0.14124999999999999</v>
      </c>
      <c r="CY361">
        <f>AB361</f>
        <v>885.42</v>
      </c>
      <c r="CZ361">
        <f>AF361</f>
        <v>76.81</v>
      </c>
      <c r="DA361">
        <f>AJ361</f>
        <v>11.01</v>
      </c>
      <c r="DB361">
        <f>ROUND(((ROUND(AT361*CZ361,2)*1.25)*5),6)</f>
        <v>48</v>
      </c>
      <c r="DC361">
        <f>ROUND(((ROUND(AT361*AG361,2)*1.25)*5),6)</f>
        <v>9</v>
      </c>
      <c r="DD361" t="s">
        <v>3</v>
      </c>
      <c r="DE361" t="s">
        <v>3</v>
      </c>
      <c r="DF361">
        <f t="shared" si="241"/>
        <v>0</v>
      </c>
      <c r="DG361">
        <f>ROUND(ROUND(AF361*CX361,2)*AJ361,2)</f>
        <v>119.46</v>
      </c>
      <c r="DH361">
        <f>ROUND(ROUND(AG361*CX361,2)*AK361,2)</f>
        <v>58.93</v>
      </c>
      <c r="DI361">
        <f t="shared" si="234"/>
        <v>0</v>
      </c>
      <c r="DJ361">
        <f>DG361</f>
        <v>119.46</v>
      </c>
      <c r="DK361">
        <v>0</v>
      </c>
    </row>
    <row r="362" spans="1:115" x14ac:dyDescent="0.2">
      <c r="A362">
        <f>ROW(Source!A153)</f>
        <v>153</v>
      </c>
      <c r="B362">
        <v>65425120</v>
      </c>
      <c r="C362">
        <v>65430544</v>
      </c>
      <c r="D362">
        <v>30596197</v>
      </c>
      <c r="E362">
        <v>1</v>
      </c>
      <c r="F362">
        <v>1</v>
      </c>
      <c r="G362">
        <v>30515945</v>
      </c>
      <c r="H362">
        <v>2</v>
      </c>
      <c r="I362" t="s">
        <v>570</v>
      </c>
      <c r="J362" t="s">
        <v>571</v>
      </c>
      <c r="K362" t="s">
        <v>572</v>
      </c>
      <c r="L362">
        <v>1368</v>
      </c>
      <c r="N362">
        <v>1011</v>
      </c>
      <c r="O362" t="s">
        <v>438</v>
      </c>
      <c r="P362" t="s">
        <v>438</v>
      </c>
      <c r="Q362">
        <v>1</v>
      </c>
      <c r="W362">
        <v>0</v>
      </c>
      <c r="X362">
        <v>2056805362</v>
      </c>
      <c r="Y362">
        <f>((AT362*1.25)*5)</f>
        <v>3.75</v>
      </c>
      <c r="AA362">
        <v>0</v>
      </c>
      <c r="AB362">
        <v>7.24</v>
      </c>
      <c r="AC362">
        <v>0</v>
      </c>
      <c r="AD362">
        <v>0</v>
      </c>
      <c r="AE362">
        <v>0</v>
      </c>
      <c r="AF362">
        <v>1.08</v>
      </c>
      <c r="AG362">
        <v>0</v>
      </c>
      <c r="AH362">
        <v>0</v>
      </c>
      <c r="AI362">
        <v>1</v>
      </c>
      <c r="AJ362">
        <v>6.4</v>
      </c>
      <c r="AK362">
        <v>29.03</v>
      </c>
      <c r="AL362">
        <v>1</v>
      </c>
      <c r="AN362">
        <v>0</v>
      </c>
      <c r="AO362">
        <v>1</v>
      </c>
      <c r="AP362">
        <v>1</v>
      </c>
      <c r="AQ362">
        <v>0</v>
      </c>
      <c r="AR362">
        <v>0</v>
      </c>
      <c r="AS362" t="s">
        <v>3</v>
      </c>
      <c r="AT362">
        <v>0.6</v>
      </c>
      <c r="AU362" t="s">
        <v>323</v>
      </c>
      <c r="AV362">
        <v>0</v>
      </c>
      <c r="AW362">
        <v>2</v>
      </c>
      <c r="AX362">
        <v>65430547</v>
      </c>
      <c r="AY362">
        <v>1</v>
      </c>
      <c r="AZ362">
        <v>0</v>
      </c>
      <c r="BA362">
        <v>364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ROUND(Y362*Source!I153,9)</f>
        <v>0.84750000000000003</v>
      </c>
      <c r="CY362">
        <f>AB362</f>
        <v>7.24</v>
      </c>
      <c r="CZ362">
        <f>AF362</f>
        <v>1.08</v>
      </c>
      <c r="DA362">
        <f>AJ362</f>
        <v>6.4</v>
      </c>
      <c r="DB362">
        <f>ROUND(((ROUND(AT362*CZ362,2)*1.25)*5),6)</f>
        <v>4.0625</v>
      </c>
      <c r="DC362">
        <f>ROUND(((ROUND(AT362*AG362,2)*1.25)*5),6)</f>
        <v>0</v>
      </c>
      <c r="DD362" t="s">
        <v>3</v>
      </c>
      <c r="DE362" t="s">
        <v>3</v>
      </c>
      <c r="DF362">
        <f t="shared" si="241"/>
        <v>0</v>
      </c>
      <c r="DG362">
        <f>ROUND(ROUND(AF362*CX362,2)*AJ362,2)</f>
        <v>5.89</v>
      </c>
      <c r="DH362">
        <f>ROUND(ROUND(AG362*CX362,2)*AK362,2)</f>
        <v>0</v>
      </c>
      <c r="DI362">
        <f t="shared" si="234"/>
        <v>0</v>
      </c>
      <c r="DJ362">
        <f>DG362</f>
        <v>5.89</v>
      </c>
      <c r="DK362">
        <v>0</v>
      </c>
    </row>
    <row r="363" spans="1:115" x14ac:dyDescent="0.2">
      <c r="A363">
        <f>ROW(Source!A153)</f>
        <v>153</v>
      </c>
      <c r="B363">
        <v>65425120</v>
      </c>
      <c r="C363">
        <v>65430544</v>
      </c>
      <c r="D363">
        <v>30571181</v>
      </c>
      <c r="E363">
        <v>1</v>
      </c>
      <c r="F363">
        <v>1</v>
      </c>
      <c r="G363">
        <v>30515945</v>
      </c>
      <c r="H363">
        <v>3</v>
      </c>
      <c r="I363" t="s">
        <v>249</v>
      </c>
      <c r="J363" t="s">
        <v>251</v>
      </c>
      <c r="K363" t="s">
        <v>250</v>
      </c>
      <c r="L363">
        <v>1339</v>
      </c>
      <c r="N363">
        <v>1007</v>
      </c>
      <c r="O363" t="s">
        <v>106</v>
      </c>
      <c r="P363" t="s">
        <v>106</v>
      </c>
      <c r="Q363">
        <v>1</v>
      </c>
      <c r="W363">
        <v>0</v>
      </c>
      <c r="X363">
        <v>-862991314</v>
      </c>
      <c r="Y363">
        <f>(AT363*5)</f>
        <v>0.20199999999999999</v>
      </c>
      <c r="AA363">
        <v>42.42</v>
      </c>
      <c r="AB363">
        <v>0</v>
      </c>
      <c r="AC363">
        <v>0</v>
      </c>
      <c r="AD363">
        <v>0</v>
      </c>
      <c r="AE363">
        <v>7.07</v>
      </c>
      <c r="AF363">
        <v>0</v>
      </c>
      <c r="AG363">
        <v>0</v>
      </c>
      <c r="AH363">
        <v>0</v>
      </c>
      <c r="AI363">
        <v>6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1</v>
      </c>
      <c r="AQ363">
        <v>0</v>
      </c>
      <c r="AR363">
        <v>0</v>
      </c>
      <c r="AS363" t="s">
        <v>3</v>
      </c>
      <c r="AT363">
        <v>4.0399999999999998E-2</v>
      </c>
      <c r="AU363" t="s">
        <v>326</v>
      </c>
      <c r="AV363">
        <v>0</v>
      </c>
      <c r="AW363">
        <v>2</v>
      </c>
      <c r="AX363">
        <v>65430548</v>
      </c>
      <c r="AY363">
        <v>1</v>
      </c>
      <c r="AZ363">
        <v>2048</v>
      </c>
      <c r="BA363">
        <v>365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ROUND(Y363*Source!I153,9)</f>
        <v>4.5651999999999998E-2</v>
      </c>
      <c r="CY363">
        <f>AA363</f>
        <v>42.42</v>
      </c>
      <c r="CZ363">
        <f>AE363</f>
        <v>7.07</v>
      </c>
      <c r="DA363">
        <f>AI363</f>
        <v>6</v>
      </c>
      <c r="DB363">
        <f>ROUND((ROUND(AT363*CZ363,2)*5),6)</f>
        <v>1.45</v>
      </c>
      <c r="DC363">
        <f>ROUND((ROUND(AT363*AG363,2)*5),6)</f>
        <v>0</v>
      </c>
      <c r="DD363" t="s">
        <v>3</v>
      </c>
      <c r="DE363" t="s">
        <v>3</v>
      </c>
      <c r="DF363">
        <f>ROUND(ROUND(AE363*CX363,2)*AI363,2)</f>
        <v>1.92</v>
      </c>
      <c r="DG363">
        <f t="shared" ref="DG363:DG369" si="242">ROUND(AF363*CX363,2)</f>
        <v>0</v>
      </c>
      <c r="DH363">
        <f t="shared" ref="DH363:DH369" si="243">ROUND(AG363*CX363,2)</f>
        <v>0</v>
      </c>
      <c r="DI363">
        <f t="shared" si="234"/>
        <v>0</v>
      </c>
      <c r="DJ363">
        <f>DF363</f>
        <v>1.92</v>
      </c>
      <c r="DK363">
        <v>0</v>
      </c>
    </row>
    <row r="364" spans="1:115" x14ac:dyDescent="0.2">
      <c r="A364">
        <f>ROW(Source!A153)</f>
        <v>153</v>
      </c>
      <c r="B364">
        <v>65425120</v>
      </c>
      <c r="C364">
        <v>65430544</v>
      </c>
      <c r="D364">
        <v>30589826</v>
      </c>
      <c r="E364">
        <v>1</v>
      </c>
      <c r="F364">
        <v>1</v>
      </c>
      <c r="G364">
        <v>30515945</v>
      </c>
      <c r="H364">
        <v>3</v>
      </c>
      <c r="I364" t="s">
        <v>317</v>
      </c>
      <c r="J364" t="s">
        <v>318</v>
      </c>
      <c r="K364" t="s">
        <v>626</v>
      </c>
      <c r="L364">
        <v>1348</v>
      </c>
      <c r="N364">
        <v>1009</v>
      </c>
      <c r="O364" t="s">
        <v>32</v>
      </c>
      <c r="P364" t="s">
        <v>32</v>
      </c>
      <c r="Q364">
        <v>1000</v>
      </c>
      <c r="W364">
        <v>0</v>
      </c>
      <c r="X364">
        <v>966430169</v>
      </c>
      <c r="Y364">
        <f>(AT364*5)</f>
        <v>0.84000000000000008</v>
      </c>
      <c r="AA364">
        <v>65122.94</v>
      </c>
      <c r="AB364">
        <v>0</v>
      </c>
      <c r="AC364">
        <v>0</v>
      </c>
      <c r="AD364">
        <v>0</v>
      </c>
      <c r="AE364">
        <v>16698.189999999999</v>
      </c>
      <c r="AF364">
        <v>0</v>
      </c>
      <c r="AG364">
        <v>0</v>
      </c>
      <c r="AH364">
        <v>0</v>
      </c>
      <c r="AI364">
        <v>3.9</v>
      </c>
      <c r="AJ364">
        <v>1</v>
      </c>
      <c r="AK364">
        <v>1</v>
      </c>
      <c r="AL364">
        <v>1</v>
      </c>
      <c r="AN364">
        <v>0</v>
      </c>
      <c r="AO364">
        <v>0</v>
      </c>
      <c r="AP364">
        <v>1</v>
      </c>
      <c r="AQ364">
        <v>0</v>
      </c>
      <c r="AR364">
        <v>0</v>
      </c>
      <c r="AS364" t="s">
        <v>3</v>
      </c>
      <c r="AT364">
        <v>0.16800000000000001</v>
      </c>
      <c r="AU364" t="s">
        <v>326</v>
      </c>
      <c r="AV364">
        <v>0</v>
      </c>
      <c r="AW364">
        <v>1</v>
      </c>
      <c r="AX364">
        <v>-1</v>
      </c>
      <c r="AY364">
        <v>0</v>
      </c>
      <c r="AZ364">
        <v>0</v>
      </c>
      <c r="BA364" t="s">
        <v>3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ROUND(Y364*Source!I153,9)</f>
        <v>0.18984000000000001</v>
      </c>
      <c r="CY364">
        <f>AA364</f>
        <v>65122.94</v>
      </c>
      <c r="CZ364">
        <f>AE364</f>
        <v>16698.189999999999</v>
      </c>
      <c r="DA364">
        <f>AI364</f>
        <v>3.9</v>
      </c>
      <c r="DB364">
        <f>ROUND((ROUND(AT364*CZ364,2)*5),6)</f>
        <v>14026.5</v>
      </c>
      <c r="DC364">
        <f>ROUND((ROUND(AT364*AG364,2)*5),6)</f>
        <v>0</v>
      </c>
      <c r="DD364" t="s">
        <v>3</v>
      </c>
      <c r="DE364" t="s">
        <v>3</v>
      </c>
      <c r="DF364">
        <f>ROUND(ROUND(AE364*CX364,2)*AI364,2)</f>
        <v>12362.92</v>
      </c>
      <c r="DG364">
        <f t="shared" si="242"/>
        <v>0</v>
      </c>
      <c r="DH364">
        <f t="shared" si="243"/>
        <v>0</v>
      </c>
      <c r="DI364">
        <f t="shared" si="234"/>
        <v>0</v>
      </c>
      <c r="DJ364">
        <f>DF364</f>
        <v>12362.92</v>
      </c>
      <c r="DK364">
        <v>0</v>
      </c>
    </row>
    <row r="365" spans="1:115" x14ac:dyDescent="0.2">
      <c r="A365">
        <f>ROW(Source!A156)</f>
        <v>156</v>
      </c>
      <c r="B365">
        <v>65425122</v>
      </c>
      <c r="C365">
        <v>65429554</v>
      </c>
      <c r="D365">
        <v>30515951</v>
      </c>
      <c r="E365">
        <v>30515945</v>
      </c>
      <c r="F365">
        <v>1</v>
      </c>
      <c r="G365">
        <v>30515945</v>
      </c>
      <c r="H365">
        <v>1</v>
      </c>
      <c r="I365" t="s">
        <v>432</v>
      </c>
      <c r="J365" t="s">
        <v>3</v>
      </c>
      <c r="K365" t="s">
        <v>433</v>
      </c>
      <c r="L365">
        <v>1191</v>
      </c>
      <c r="N365">
        <v>1013</v>
      </c>
      <c r="O365" t="s">
        <v>434</v>
      </c>
      <c r="P365" t="s">
        <v>434</v>
      </c>
      <c r="Q365">
        <v>1</v>
      </c>
      <c r="W365">
        <v>0</v>
      </c>
      <c r="X365">
        <v>476480486</v>
      </c>
      <c r="Y365">
        <f>(AT365*1.15)</f>
        <v>33.809999999999995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1</v>
      </c>
      <c r="AQ365">
        <v>0</v>
      </c>
      <c r="AR365">
        <v>0</v>
      </c>
      <c r="AS365" t="s">
        <v>3</v>
      </c>
      <c r="AT365">
        <v>29.4</v>
      </c>
      <c r="AU365" t="s">
        <v>60</v>
      </c>
      <c r="AV365">
        <v>1</v>
      </c>
      <c r="AW365">
        <v>2</v>
      </c>
      <c r="AX365">
        <v>65429555</v>
      </c>
      <c r="AY365">
        <v>1</v>
      </c>
      <c r="AZ365">
        <v>0</v>
      </c>
      <c r="BA365">
        <v>367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ROUND(Y365*Source!I156,9)</f>
        <v>7.6410600000000004</v>
      </c>
      <c r="CY365">
        <f>AD365</f>
        <v>0</v>
      </c>
      <c r="CZ365">
        <f>AH365</f>
        <v>0</v>
      </c>
      <c r="DA365">
        <f>AL365</f>
        <v>1</v>
      </c>
      <c r="DB365">
        <f>ROUND((ROUND(AT365*CZ365,2)*1.15),6)</f>
        <v>0</v>
      </c>
      <c r="DC365">
        <f>ROUND((ROUND(AT365*AG365,2)*1.15),6)</f>
        <v>0</v>
      </c>
      <c r="DD365" t="s">
        <v>3</v>
      </c>
      <c r="DE365" t="s">
        <v>3</v>
      </c>
      <c r="DF365">
        <f t="shared" ref="DF365:DF370" si="244">ROUND(AE365*CX365,2)</f>
        <v>0</v>
      </c>
      <c r="DG365">
        <f t="shared" si="242"/>
        <v>0</v>
      </c>
      <c r="DH365">
        <f t="shared" si="243"/>
        <v>0</v>
      </c>
      <c r="DI365">
        <f t="shared" si="234"/>
        <v>0</v>
      </c>
      <c r="DJ365">
        <f>DI365</f>
        <v>0</v>
      </c>
      <c r="DK365">
        <v>0</v>
      </c>
    </row>
    <row r="366" spans="1:115" x14ac:dyDescent="0.2">
      <c r="A366">
        <f>ROW(Source!A156)</f>
        <v>156</v>
      </c>
      <c r="B366">
        <v>65425122</v>
      </c>
      <c r="C366">
        <v>65429554</v>
      </c>
      <c r="D366">
        <v>30595604</v>
      </c>
      <c r="E366">
        <v>1</v>
      </c>
      <c r="F366">
        <v>1</v>
      </c>
      <c r="G366">
        <v>30515945</v>
      </c>
      <c r="H366">
        <v>2</v>
      </c>
      <c r="I366" t="s">
        <v>579</v>
      </c>
      <c r="J366" t="s">
        <v>580</v>
      </c>
      <c r="K366" t="s">
        <v>581</v>
      </c>
      <c r="L366">
        <v>1368</v>
      </c>
      <c r="N366">
        <v>1011</v>
      </c>
      <c r="O366" t="s">
        <v>438</v>
      </c>
      <c r="P366" t="s">
        <v>438</v>
      </c>
      <c r="Q366">
        <v>1</v>
      </c>
      <c r="W366">
        <v>0</v>
      </c>
      <c r="X366">
        <v>-774740609</v>
      </c>
      <c r="Y366">
        <f>(AT366*1.25)</f>
        <v>5.0625</v>
      </c>
      <c r="AA366">
        <v>0</v>
      </c>
      <c r="AB366">
        <v>0.24</v>
      </c>
      <c r="AC366">
        <v>0</v>
      </c>
      <c r="AD366">
        <v>0</v>
      </c>
      <c r="AE366">
        <v>0</v>
      </c>
      <c r="AF366">
        <v>0.24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1</v>
      </c>
      <c r="AQ366">
        <v>0</v>
      </c>
      <c r="AR366">
        <v>0</v>
      </c>
      <c r="AS366" t="s">
        <v>3</v>
      </c>
      <c r="AT366">
        <v>4.05</v>
      </c>
      <c r="AU366" t="s">
        <v>59</v>
      </c>
      <c r="AV366">
        <v>0</v>
      </c>
      <c r="AW366">
        <v>2</v>
      </c>
      <c r="AX366">
        <v>65429556</v>
      </c>
      <c r="AY366">
        <v>1</v>
      </c>
      <c r="AZ366">
        <v>0</v>
      </c>
      <c r="BA366">
        <v>368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ROUND(Y366*Source!I156,9)</f>
        <v>1.1441250000000001</v>
      </c>
      <c r="CY366">
        <f>AB366</f>
        <v>0.24</v>
      </c>
      <c r="CZ366">
        <f>AF366</f>
        <v>0.24</v>
      </c>
      <c r="DA366">
        <f>AJ366</f>
        <v>1</v>
      </c>
      <c r="DB366">
        <f>ROUND((ROUND(AT366*CZ366,2)*1.25),6)</f>
        <v>1.2124999999999999</v>
      </c>
      <c r="DC366">
        <f>ROUND((ROUND(AT366*AG366,2)*1.25),6)</f>
        <v>0</v>
      </c>
      <c r="DD366" t="s">
        <v>3</v>
      </c>
      <c r="DE366" t="s">
        <v>3</v>
      </c>
      <c r="DF366">
        <f t="shared" si="244"/>
        <v>0</v>
      </c>
      <c r="DG366">
        <f t="shared" si="242"/>
        <v>0.27</v>
      </c>
      <c r="DH366">
        <f t="shared" si="243"/>
        <v>0</v>
      </c>
      <c r="DI366">
        <f t="shared" si="234"/>
        <v>0</v>
      </c>
      <c r="DJ366">
        <f>DG366</f>
        <v>0.27</v>
      </c>
      <c r="DK366">
        <v>0</v>
      </c>
    </row>
    <row r="367" spans="1:115" x14ac:dyDescent="0.2">
      <c r="A367">
        <f>ROW(Source!A156)</f>
        <v>156</v>
      </c>
      <c r="B367">
        <v>65425122</v>
      </c>
      <c r="C367">
        <v>65429554</v>
      </c>
      <c r="D367">
        <v>30571181</v>
      </c>
      <c r="E367">
        <v>1</v>
      </c>
      <c r="F367">
        <v>1</v>
      </c>
      <c r="G367">
        <v>30515945</v>
      </c>
      <c r="H367">
        <v>3</v>
      </c>
      <c r="I367" t="s">
        <v>249</v>
      </c>
      <c r="J367" t="s">
        <v>251</v>
      </c>
      <c r="K367" t="s">
        <v>250</v>
      </c>
      <c r="L367">
        <v>1339</v>
      </c>
      <c r="N367">
        <v>1007</v>
      </c>
      <c r="O367" t="s">
        <v>106</v>
      </c>
      <c r="P367" t="s">
        <v>106</v>
      </c>
      <c r="Q367">
        <v>1</v>
      </c>
      <c r="W367">
        <v>0</v>
      </c>
      <c r="X367">
        <v>-862991314</v>
      </c>
      <c r="Y367">
        <f>AT367</f>
        <v>3.5</v>
      </c>
      <c r="AA367">
        <v>7.07</v>
      </c>
      <c r="AB367">
        <v>0</v>
      </c>
      <c r="AC367">
        <v>0</v>
      </c>
      <c r="AD367">
        <v>0</v>
      </c>
      <c r="AE367">
        <v>7.07</v>
      </c>
      <c r="AF367">
        <v>0</v>
      </c>
      <c r="AG367">
        <v>0</v>
      </c>
      <c r="AH367">
        <v>0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</v>
      </c>
      <c r="AT367">
        <v>3.5</v>
      </c>
      <c r="AU367" t="s">
        <v>3</v>
      </c>
      <c r="AV367">
        <v>0</v>
      </c>
      <c r="AW367">
        <v>2</v>
      </c>
      <c r="AX367">
        <v>65429557</v>
      </c>
      <c r="AY367">
        <v>1</v>
      </c>
      <c r="AZ367">
        <v>0</v>
      </c>
      <c r="BA367">
        <v>369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ROUND(Y367*Source!I156,9)</f>
        <v>0.79100000000000004</v>
      </c>
      <c r="CY367">
        <f>AA367</f>
        <v>7.07</v>
      </c>
      <c r="CZ367">
        <f>AE367</f>
        <v>7.07</v>
      </c>
      <c r="DA367">
        <f>AI367</f>
        <v>1</v>
      </c>
      <c r="DB367">
        <f>ROUND(ROUND(AT367*CZ367,2),6)</f>
        <v>24.75</v>
      </c>
      <c r="DC367">
        <f>ROUND(ROUND(AT367*AG367,2),6)</f>
        <v>0</v>
      </c>
      <c r="DD367" t="s">
        <v>3</v>
      </c>
      <c r="DE367" t="s">
        <v>3</v>
      </c>
      <c r="DF367">
        <f t="shared" si="244"/>
        <v>5.59</v>
      </c>
      <c r="DG367">
        <f t="shared" si="242"/>
        <v>0</v>
      </c>
      <c r="DH367">
        <f t="shared" si="243"/>
        <v>0</v>
      </c>
      <c r="DI367">
        <f t="shared" si="234"/>
        <v>0</v>
      </c>
      <c r="DJ367">
        <f>DF367</f>
        <v>5.59</v>
      </c>
      <c r="DK367">
        <v>0</v>
      </c>
    </row>
    <row r="368" spans="1:115" x14ac:dyDescent="0.2">
      <c r="A368">
        <f>ROW(Source!A156)</f>
        <v>156</v>
      </c>
      <c r="B368">
        <v>65425122</v>
      </c>
      <c r="C368">
        <v>65429554</v>
      </c>
      <c r="D368">
        <v>30589573</v>
      </c>
      <c r="E368">
        <v>1</v>
      </c>
      <c r="F368">
        <v>1</v>
      </c>
      <c r="G368">
        <v>30515945</v>
      </c>
      <c r="H368">
        <v>3</v>
      </c>
      <c r="I368" t="s">
        <v>334</v>
      </c>
      <c r="J368" t="s">
        <v>336</v>
      </c>
      <c r="K368" t="s">
        <v>335</v>
      </c>
      <c r="L368">
        <v>1339</v>
      </c>
      <c r="N368">
        <v>1007</v>
      </c>
      <c r="O368" t="s">
        <v>106</v>
      </c>
      <c r="P368" t="s">
        <v>106</v>
      </c>
      <c r="Q368">
        <v>1</v>
      </c>
      <c r="W368">
        <v>0</v>
      </c>
      <c r="X368">
        <v>680008137</v>
      </c>
      <c r="Y368">
        <f>AT368</f>
        <v>2.04</v>
      </c>
      <c r="AA368">
        <v>811.26</v>
      </c>
      <c r="AB368">
        <v>0</v>
      </c>
      <c r="AC368">
        <v>0</v>
      </c>
      <c r="AD368">
        <v>0</v>
      </c>
      <c r="AE368">
        <v>811.26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0</v>
      </c>
      <c r="AP368">
        <v>1</v>
      </c>
      <c r="AQ368">
        <v>0</v>
      </c>
      <c r="AR368">
        <v>0</v>
      </c>
      <c r="AS368" t="s">
        <v>3</v>
      </c>
      <c r="AT368">
        <v>2.04</v>
      </c>
      <c r="AU368" t="s">
        <v>3</v>
      </c>
      <c r="AV368">
        <v>0</v>
      </c>
      <c r="AW368">
        <v>1</v>
      </c>
      <c r="AX368">
        <v>-1</v>
      </c>
      <c r="AY368">
        <v>0</v>
      </c>
      <c r="AZ368">
        <v>0</v>
      </c>
      <c r="BA368" t="s">
        <v>3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ROUND(Y368*Source!I156,9)</f>
        <v>0.46104000000000001</v>
      </c>
      <c r="CY368">
        <f>AA368</f>
        <v>811.26</v>
      </c>
      <c r="CZ368">
        <f>AE368</f>
        <v>811.26</v>
      </c>
      <c r="DA368">
        <f>AI368</f>
        <v>1</v>
      </c>
      <c r="DB368">
        <f>ROUND(ROUND(AT368*CZ368,2),6)</f>
        <v>1654.97</v>
      </c>
      <c r="DC368">
        <f>ROUND(ROUND(AT368*AG368,2),6)</f>
        <v>0</v>
      </c>
      <c r="DD368" t="s">
        <v>3</v>
      </c>
      <c r="DE368" t="s">
        <v>3</v>
      </c>
      <c r="DF368">
        <f t="shared" si="244"/>
        <v>374.02</v>
      </c>
      <c r="DG368">
        <f t="shared" si="242"/>
        <v>0</v>
      </c>
      <c r="DH368">
        <f t="shared" si="243"/>
        <v>0</v>
      </c>
      <c r="DI368">
        <f t="shared" si="234"/>
        <v>0</v>
      </c>
      <c r="DJ368">
        <f>DF368</f>
        <v>374.02</v>
      </c>
      <c r="DK368">
        <v>0</v>
      </c>
    </row>
    <row r="369" spans="1:115" x14ac:dyDescent="0.2">
      <c r="A369">
        <f>ROW(Source!A157)</f>
        <v>157</v>
      </c>
      <c r="B369">
        <v>65425120</v>
      </c>
      <c r="C369">
        <v>65429554</v>
      </c>
      <c r="D369">
        <v>30515951</v>
      </c>
      <c r="E369">
        <v>30515945</v>
      </c>
      <c r="F369">
        <v>1</v>
      </c>
      <c r="G369">
        <v>30515945</v>
      </c>
      <c r="H369">
        <v>1</v>
      </c>
      <c r="I369" t="s">
        <v>432</v>
      </c>
      <c r="J369" t="s">
        <v>3</v>
      </c>
      <c r="K369" t="s">
        <v>433</v>
      </c>
      <c r="L369">
        <v>1191</v>
      </c>
      <c r="N369">
        <v>1013</v>
      </c>
      <c r="O369" t="s">
        <v>434</v>
      </c>
      <c r="P369" t="s">
        <v>434</v>
      </c>
      <c r="Q369">
        <v>1</v>
      </c>
      <c r="W369">
        <v>0</v>
      </c>
      <c r="X369">
        <v>476480486</v>
      </c>
      <c r="Y369">
        <f>(AT369*1.15)</f>
        <v>33.809999999999995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</v>
      </c>
      <c r="AT369">
        <v>29.4</v>
      </c>
      <c r="AU369" t="s">
        <v>60</v>
      </c>
      <c r="AV369">
        <v>1</v>
      </c>
      <c r="AW369">
        <v>2</v>
      </c>
      <c r="AX369">
        <v>65429555</v>
      </c>
      <c r="AY369">
        <v>1</v>
      </c>
      <c r="AZ369">
        <v>0</v>
      </c>
      <c r="BA369">
        <v>371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ROUND(Y369*Source!I157,9)</f>
        <v>7.6410600000000004</v>
      </c>
      <c r="CY369">
        <f>AD369</f>
        <v>0</v>
      </c>
      <c r="CZ369">
        <f>AH369</f>
        <v>0</v>
      </c>
      <c r="DA369">
        <f>AL369</f>
        <v>1</v>
      </c>
      <c r="DB369">
        <f>ROUND((ROUND(AT369*CZ369,2)*1.15),6)</f>
        <v>0</v>
      </c>
      <c r="DC369">
        <f>ROUND((ROUND(AT369*AG369,2)*1.15),6)</f>
        <v>0</v>
      </c>
      <c r="DD369" t="s">
        <v>3</v>
      </c>
      <c r="DE369" t="s">
        <v>3</v>
      </c>
      <c r="DF369">
        <f t="shared" si="244"/>
        <v>0</v>
      </c>
      <c r="DG369">
        <f t="shared" si="242"/>
        <v>0</v>
      </c>
      <c r="DH369">
        <f t="shared" si="243"/>
        <v>0</v>
      </c>
      <c r="DI369">
        <f t="shared" si="234"/>
        <v>0</v>
      </c>
      <c r="DJ369">
        <f>DI369</f>
        <v>0</v>
      </c>
      <c r="DK369">
        <v>0</v>
      </c>
    </row>
    <row r="370" spans="1:115" x14ac:dyDescent="0.2">
      <c r="A370">
        <f>ROW(Source!A157)</f>
        <v>157</v>
      </c>
      <c r="B370">
        <v>65425120</v>
      </c>
      <c r="C370">
        <v>65429554</v>
      </c>
      <c r="D370">
        <v>30595604</v>
      </c>
      <c r="E370">
        <v>1</v>
      </c>
      <c r="F370">
        <v>1</v>
      </c>
      <c r="G370">
        <v>30515945</v>
      </c>
      <c r="H370">
        <v>2</v>
      </c>
      <c r="I370" t="s">
        <v>579</v>
      </c>
      <c r="J370" t="s">
        <v>580</v>
      </c>
      <c r="K370" t="s">
        <v>581</v>
      </c>
      <c r="L370">
        <v>1368</v>
      </c>
      <c r="N370">
        <v>1011</v>
      </c>
      <c r="O370" t="s">
        <v>438</v>
      </c>
      <c r="P370" t="s">
        <v>438</v>
      </c>
      <c r="Q370">
        <v>1</v>
      </c>
      <c r="W370">
        <v>0</v>
      </c>
      <c r="X370">
        <v>-774740609</v>
      </c>
      <c r="Y370">
        <f>(AT370*1.25)</f>
        <v>5.0625</v>
      </c>
      <c r="AA370">
        <v>0</v>
      </c>
      <c r="AB370">
        <v>2.0699999999999998</v>
      </c>
      <c r="AC370">
        <v>0</v>
      </c>
      <c r="AD370">
        <v>0</v>
      </c>
      <c r="AE370">
        <v>0</v>
      </c>
      <c r="AF370">
        <v>0.24</v>
      </c>
      <c r="AG370">
        <v>0</v>
      </c>
      <c r="AH370">
        <v>0</v>
      </c>
      <c r="AI370">
        <v>1</v>
      </c>
      <c r="AJ370">
        <v>8.25</v>
      </c>
      <c r="AK370">
        <v>29.03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</v>
      </c>
      <c r="AT370">
        <v>4.05</v>
      </c>
      <c r="AU370" t="s">
        <v>59</v>
      </c>
      <c r="AV370">
        <v>0</v>
      </c>
      <c r="AW370">
        <v>2</v>
      </c>
      <c r="AX370">
        <v>65429556</v>
      </c>
      <c r="AY370">
        <v>1</v>
      </c>
      <c r="AZ370">
        <v>0</v>
      </c>
      <c r="BA370">
        <v>372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ROUND(Y370*Source!I157,9)</f>
        <v>1.1441250000000001</v>
      </c>
      <c r="CY370">
        <f>AB370</f>
        <v>2.0699999999999998</v>
      </c>
      <c r="CZ370">
        <f>AF370</f>
        <v>0.24</v>
      </c>
      <c r="DA370">
        <f>AJ370</f>
        <v>8.25</v>
      </c>
      <c r="DB370">
        <f>ROUND((ROUND(AT370*CZ370,2)*1.25),6)</f>
        <v>1.2124999999999999</v>
      </c>
      <c r="DC370">
        <f>ROUND((ROUND(AT370*AG370,2)*1.25),6)</f>
        <v>0</v>
      </c>
      <c r="DD370" t="s">
        <v>3</v>
      </c>
      <c r="DE370" t="s">
        <v>3</v>
      </c>
      <c r="DF370">
        <f t="shared" si="244"/>
        <v>0</v>
      </c>
      <c r="DG370">
        <f>ROUND(ROUND(AF370*CX370,2)*AJ370,2)</f>
        <v>2.23</v>
      </c>
      <c r="DH370">
        <f>ROUND(ROUND(AG370*CX370,2)*AK370,2)</f>
        <v>0</v>
      </c>
      <c r="DI370">
        <f t="shared" si="234"/>
        <v>0</v>
      </c>
      <c r="DJ370">
        <f>DG370</f>
        <v>2.23</v>
      </c>
      <c r="DK370">
        <v>0</v>
      </c>
    </row>
    <row r="371" spans="1:115" x14ac:dyDescent="0.2">
      <c r="A371">
        <f>ROW(Source!A157)</f>
        <v>157</v>
      </c>
      <c r="B371">
        <v>65425120</v>
      </c>
      <c r="C371">
        <v>65429554</v>
      </c>
      <c r="D371">
        <v>30571181</v>
      </c>
      <c r="E371">
        <v>1</v>
      </c>
      <c r="F371">
        <v>1</v>
      </c>
      <c r="G371">
        <v>30515945</v>
      </c>
      <c r="H371">
        <v>3</v>
      </c>
      <c r="I371" t="s">
        <v>249</v>
      </c>
      <c r="J371" t="s">
        <v>251</v>
      </c>
      <c r="K371" t="s">
        <v>250</v>
      </c>
      <c r="L371">
        <v>1339</v>
      </c>
      <c r="N371">
        <v>1007</v>
      </c>
      <c r="O371" t="s">
        <v>106</v>
      </c>
      <c r="P371" t="s">
        <v>106</v>
      </c>
      <c r="Q371">
        <v>1</v>
      </c>
      <c r="W371">
        <v>0</v>
      </c>
      <c r="X371">
        <v>-862991314</v>
      </c>
      <c r="Y371">
        <f>AT371</f>
        <v>3.5</v>
      </c>
      <c r="AA371">
        <v>42.42</v>
      </c>
      <c r="AB371">
        <v>0</v>
      </c>
      <c r="AC371">
        <v>0</v>
      </c>
      <c r="AD371">
        <v>0</v>
      </c>
      <c r="AE371">
        <v>7.07</v>
      </c>
      <c r="AF371">
        <v>0</v>
      </c>
      <c r="AG371">
        <v>0</v>
      </c>
      <c r="AH371">
        <v>0</v>
      </c>
      <c r="AI371">
        <v>6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</v>
      </c>
      <c r="AT371">
        <v>3.5</v>
      </c>
      <c r="AU371" t="s">
        <v>3</v>
      </c>
      <c r="AV371">
        <v>0</v>
      </c>
      <c r="AW371">
        <v>2</v>
      </c>
      <c r="AX371">
        <v>65429557</v>
      </c>
      <c r="AY371">
        <v>1</v>
      </c>
      <c r="AZ371">
        <v>0</v>
      </c>
      <c r="BA371">
        <v>373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ROUND(Y371*Source!I157,9)</f>
        <v>0.79100000000000004</v>
      </c>
      <c r="CY371">
        <f>AA371</f>
        <v>42.42</v>
      </c>
      <c r="CZ371">
        <f>AE371</f>
        <v>7.07</v>
      </c>
      <c r="DA371">
        <f>AI371</f>
        <v>6</v>
      </c>
      <c r="DB371">
        <f>ROUND(ROUND(AT371*CZ371,2),6)</f>
        <v>24.75</v>
      </c>
      <c r="DC371">
        <f>ROUND(ROUND(AT371*AG371,2),6)</f>
        <v>0</v>
      </c>
      <c r="DD371" t="s">
        <v>3</v>
      </c>
      <c r="DE371" t="s">
        <v>3</v>
      </c>
      <c r="DF371">
        <f>ROUND(ROUND(AE371*CX371,2)*AI371,2)</f>
        <v>33.54</v>
      </c>
      <c r="DG371">
        <f t="shared" ref="DG371:DG376" si="245">ROUND(AF371*CX371,2)</f>
        <v>0</v>
      </c>
      <c r="DH371">
        <f t="shared" ref="DH371:DH376" si="246">ROUND(AG371*CX371,2)</f>
        <v>0</v>
      </c>
      <c r="DI371">
        <f t="shared" si="234"/>
        <v>0</v>
      </c>
      <c r="DJ371">
        <f>DF371</f>
        <v>33.54</v>
      </c>
      <c r="DK371">
        <v>0</v>
      </c>
    </row>
    <row r="372" spans="1:115" x14ac:dyDescent="0.2">
      <c r="A372">
        <f>ROW(Source!A157)</f>
        <v>157</v>
      </c>
      <c r="B372">
        <v>65425120</v>
      </c>
      <c r="C372">
        <v>65429554</v>
      </c>
      <c r="D372">
        <v>30589573</v>
      </c>
      <c r="E372">
        <v>1</v>
      </c>
      <c r="F372">
        <v>1</v>
      </c>
      <c r="G372">
        <v>30515945</v>
      </c>
      <c r="H372">
        <v>3</v>
      </c>
      <c r="I372" t="s">
        <v>334</v>
      </c>
      <c r="J372" t="s">
        <v>336</v>
      </c>
      <c r="K372" t="s">
        <v>335</v>
      </c>
      <c r="L372">
        <v>1339</v>
      </c>
      <c r="N372">
        <v>1007</v>
      </c>
      <c r="O372" t="s">
        <v>106</v>
      </c>
      <c r="P372" t="s">
        <v>106</v>
      </c>
      <c r="Q372">
        <v>1</v>
      </c>
      <c r="W372">
        <v>0</v>
      </c>
      <c r="X372">
        <v>680008137</v>
      </c>
      <c r="Y372">
        <f>AT372</f>
        <v>2.04</v>
      </c>
      <c r="AA372">
        <v>6603.66</v>
      </c>
      <c r="AB372">
        <v>0</v>
      </c>
      <c r="AC372">
        <v>0</v>
      </c>
      <c r="AD372">
        <v>0</v>
      </c>
      <c r="AE372">
        <v>811.26</v>
      </c>
      <c r="AF372">
        <v>0</v>
      </c>
      <c r="AG372">
        <v>0</v>
      </c>
      <c r="AH372">
        <v>0</v>
      </c>
      <c r="AI372">
        <v>8.14</v>
      </c>
      <c r="AJ372">
        <v>1</v>
      </c>
      <c r="AK372">
        <v>1</v>
      </c>
      <c r="AL372">
        <v>1</v>
      </c>
      <c r="AN372">
        <v>0</v>
      </c>
      <c r="AO372">
        <v>0</v>
      </c>
      <c r="AP372">
        <v>1</v>
      </c>
      <c r="AQ372">
        <v>0</v>
      </c>
      <c r="AR372">
        <v>0</v>
      </c>
      <c r="AS372" t="s">
        <v>3</v>
      </c>
      <c r="AT372">
        <v>2.04</v>
      </c>
      <c r="AU372" t="s">
        <v>3</v>
      </c>
      <c r="AV372">
        <v>0</v>
      </c>
      <c r="AW372">
        <v>1</v>
      </c>
      <c r="AX372">
        <v>-1</v>
      </c>
      <c r="AY372">
        <v>0</v>
      </c>
      <c r="AZ372">
        <v>0</v>
      </c>
      <c r="BA372" t="s">
        <v>3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ROUND(Y372*Source!I157,9)</f>
        <v>0.46104000000000001</v>
      </c>
      <c r="CY372">
        <f>AA372</f>
        <v>6603.66</v>
      </c>
      <c r="CZ372">
        <f>AE372</f>
        <v>811.26</v>
      </c>
      <c r="DA372">
        <f>AI372</f>
        <v>8.14</v>
      </c>
      <c r="DB372">
        <f>ROUND(ROUND(AT372*CZ372,2),6)</f>
        <v>1654.97</v>
      </c>
      <c r="DC372">
        <f>ROUND(ROUND(AT372*AG372,2),6)</f>
        <v>0</v>
      </c>
      <c r="DD372" t="s">
        <v>3</v>
      </c>
      <c r="DE372" t="s">
        <v>3</v>
      </c>
      <c r="DF372">
        <f>ROUND(ROUND(AE372*CX372,2)*AI372,2)</f>
        <v>3044.52</v>
      </c>
      <c r="DG372">
        <f t="shared" si="245"/>
        <v>0</v>
      </c>
      <c r="DH372">
        <f t="shared" si="246"/>
        <v>0</v>
      </c>
      <c r="DI372">
        <f t="shared" si="234"/>
        <v>0</v>
      </c>
      <c r="DJ372">
        <f>DF372</f>
        <v>3044.52</v>
      </c>
      <c r="DK372">
        <v>0</v>
      </c>
    </row>
    <row r="373" spans="1:115" x14ac:dyDescent="0.2">
      <c r="A373">
        <f>ROW(Source!A160)</f>
        <v>160</v>
      </c>
      <c r="B373">
        <v>65425122</v>
      </c>
      <c r="C373">
        <v>65429572</v>
      </c>
      <c r="D373">
        <v>30515951</v>
      </c>
      <c r="E373">
        <v>30515945</v>
      </c>
      <c r="F373">
        <v>1</v>
      </c>
      <c r="G373">
        <v>30515945</v>
      </c>
      <c r="H373">
        <v>1</v>
      </c>
      <c r="I373" t="s">
        <v>432</v>
      </c>
      <c r="J373" t="s">
        <v>3</v>
      </c>
      <c r="K373" t="s">
        <v>433</v>
      </c>
      <c r="L373">
        <v>1191</v>
      </c>
      <c r="N373">
        <v>1013</v>
      </c>
      <c r="O373" t="s">
        <v>434</v>
      </c>
      <c r="P373" t="s">
        <v>434</v>
      </c>
      <c r="Q373">
        <v>1</v>
      </c>
      <c r="W373">
        <v>0</v>
      </c>
      <c r="X373">
        <v>476480486</v>
      </c>
      <c r="Y373">
        <f>((AT373*1.15)*12)</f>
        <v>6.0720000000000001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</v>
      </c>
      <c r="AT373">
        <v>0.44</v>
      </c>
      <c r="AU373" t="s">
        <v>342</v>
      </c>
      <c r="AV373">
        <v>1</v>
      </c>
      <c r="AW373">
        <v>2</v>
      </c>
      <c r="AX373">
        <v>65429573</v>
      </c>
      <c r="AY373">
        <v>1</v>
      </c>
      <c r="AZ373">
        <v>0</v>
      </c>
      <c r="BA373">
        <v>375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ROUND(Y373*Source!I160,9)</f>
        <v>1.3722719999999999</v>
      </c>
      <c r="CY373">
        <f>AD373</f>
        <v>0</v>
      </c>
      <c r="CZ373">
        <f>AH373</f>
        <v>0</v>
      </c>
      <c r="DA373">
        <f>AL373</f>
        <v>1</v>
      </c>
      <c r="DB373">
        <f>ROUND(((ROUND(AT373*CZ373,2)*1.15)*12),6)</f>
        <v>0</v>
      </c>
      <c r="DC373">
        <f>ROUND(((ROUND(AT373*AG373,2)*1.15)*12),6)</f>
        <v>0</v>
      </c>
      <c r="DD373" t="s">
        <v>3</v>
      </c>
      <c r="DE373" t="s">
        <v>3</v>
      </c>
      <c r="DF373">
        <f>ROUND(AE373*CX373,2)</f>
        <v>0</v>
      </c>
      <c r="DG373">
        <f t="shared" si="245"/>
        <v>0</v>
      </c>
      <c r="DH373">
        <f t="shared" si="246"/>
        <v>0</v>
      </c>
      <c r="DI373">
        <f t="shared" si="234"/>
        <v>0</v>
      </c>
      <c r="DJ373">
        <f>DI373</f>
        <v>0</v>
      </c>
      <c r="DK373">
        <v>0</v>
      </c>
    </row>
    <row r="374" spans="1:115" x14ac:dyDescent="0.2">
      <c r="A374">
        <f>ROW(Source!A160)</f>
        <v>160</v>
      </c>
      <c r="B374">
        <v>65425122</v>
      </c>
      <c r="C374">
        <v>65429572</v>
      </c>
      <c r="D374">
        <v>30595604</v>
      </c>
      <c r="E374">
        <v>1</v>
      </c>
      <c r="F374">
        <v>1</v>
      </c>
      <c r="G374">
        <v>30515945</v>
      </c>
      <c r="H374">
        <v>2</v>
      </c>
      <c r="I374" t="s">
        <v>579</v>
      </c>
      <c r="J374" t="s">
        <v>580</v>
      </c>
      <c r="K374" t="s">
        <v>581</v>
      </c>
      <c r="L374">
        <v>1368</v>
      </c>
      <c r="N374">
        <v>1011</v>
      </c>
      <c r="O374" t="s">
        <v>438</v>
      </c>
      <c r="P374" t="s">
        <v>438</v>
      </c>
      <c r="Q374">
        <v>1</v>
      </c>
      <c r="W374">
        <v>0</v>
      </c>
      <c r="X374">
        <v>-774740609</v>
      </c>
      <c r="Y374">
        <f>((AT374*1.25)*12)</f>
        <v>30</v>
      </c>
      <c r="AA374">
        <v>0</v>
      </c>
      <c r="AB374">
        <v>0.24</v>
      </c>
      <c r="AC374">
        <v>0</v>
      </c>
      <c r="AD374">
        <v>0</v>
      </c>
      <c r="AE374">
        <v>0</v>
      </c>
      <c r="AF374">
        <v>0.24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</v>
      </c>
      <c r="AT374">
        <v>2</v>
      </c>
      <c r="AU374" t="s">
        <v>341</v>
      </c>
      <c r="AV374">
        <v>0</v>
      </c>
      <c r="AW374">
        <v>2</v>
      </c>
      <c r="AX374">
        <v>65429574</v>
      </c>
      <c r="AY374">
        <v>1</v>
      </c>
      <c r="AZ374">
        <v>0</v>
      </c>
      <c r="BA374">
        <v>376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ROUND(Y374*Source!I160,9)</f>
        <v>6.78</v>
      </c>
      <c r="CY374">
        <f>AB374</f>
        <v>0.24</v>
      </c>
      <c r="CZ374">
        <f>AF374</f>
        <v>0.24</v>
      </c>
      <c r="DA374">
        <f>AJ374</f>
        <v>1</v>
      </c>
      <c r="DB374">
        <f>ROUND(((ROUND(AT374*CZ374,2)*1.25)*12),6)</f>
        <v>7.2</v>
      </c>
      <c r="DC374">
        <f>ROUND(((ROUND(AT374*AG374,2)*1.25)*12),6)</f>
        <v>0</v>
      </c>
      <c r="DD374" t="s">
        <v>3</v>
      </c>
      <c r="DE374" t="s">
        <v>3</v>
      </c>
      <c r="DF374">
        <f>ROUND(AE374*CX374,2)</f>
        <v>0</v>
      </c>
      <c r="DG374">
        <f t="shared" si="245"/>
        <v>1.63</v>
      </c>
      <c r="DH374">
        <f t="shared" si="246"/>
        <v>0</v>
      </c>
      <c r="DI374">
        <f t="shared" si="234"/>
        <v>0</v>
      </c>
      <c r="DJ374">
        <f>DG374</f>
        <v>1.63</v>
      </c>
      <c r="DK374">
        <v>0</v>
      </c>
    </row>
    <row r="375" spans="1:115" x14ac:dyDescent="0.2">
      <c r="A375">
        <f>ROW(Source!A160)</f>
        <v>160</v>
      </c>
      <c r="B375">
        <v>65425122</v>
      </c>
      <c r="C375">
        <v>65429572</v>
      </c>
      <c r="D375">
        <v>30589573</v>
      </c>
      <c r="E375">
        <v>1</v>
      </c>
      <c r="F375">
        <v>1</v>
      </c>
      <c r="G375">
        <v>30515945</v>
      </c>
      <c r="H375">
        <v>3</v>
      </c>
      <c r="I375" t="s">
        <v>334</v>
      </c>
      <c r="J375" t="s">
        <v>336</v>
      </c>
      <c r="K375" t="s">
        <v>335</v>
      </c>
      <c r="L375">
        <v>1339</v>
      </c>
      <c r="N375">
        <v>1007</v>
      </c>
      <c r="O375" t="s">
        <v>106</v>
      </c>
      <c r="P375" t="s">
        <v>106</v>
      </c>
      <c r="Q375">
        <v>1</v>
      </c>
      <c r="W375">
        <v>0</v>
      </c>
      <c r="X375">
        <v>680008137</v>
      </c>
      <c r="Y375">
        <f>(AT375*12)</f>
        <v>6.12</v>
      </c>
      <c r="AA375">
        <v>811.26</v>
      </c>
      <c r="AB375">
        <v>0</v>
      </c>
      <c r="AC375">
        <v>0</v>
      </c>
      <c r="AD375">
        <v>0</v>
      </c>
      <c r="AE375">
        <v>811.26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0</v>
      </c>
      <c r="AP375">
        <v>1</v>
      </c>
      <c r="AQ375">
        <v>0</v>
      </c>
      <c r="AR375">
        <v>0</v>
      </c>
      <c r="AS375" t="s">
        <v>3</v>
      </c>
      <c r="AT375">
        <v>0.51</v>
      </c>
      <c r="AU375" t="s">
        <v>344</v>
      </c>
      <c r="AV375">
        <v>0</v>
      </c>
      <c r="AW375">
        <v>1</v>
      </c>
      <c r="AX375">
        <v>-1</v>
      </c>
      <c r="AY375">
        <v>0</v>
      </c>
      <c r="AZ375">
        <v>0</v>
      </c>
      <c r="BA375" t="s">
        <v>3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ROUND(Y375*Source!I160,9)</f>
        <v>1.3831199999999999</v>
      </c>
      <c r="CY375">
        <f>AA375</f>
        <v>811.26</v>
      </c>
      <c r="CZ375">
        <f>AE375</f>
        <v>811.26</v>
      </c>
      <c r="DA375">
        <f>AI375</f>
        <v>1</v>
      </c>
      <c r="DB375">
        <f>ROUND((ROUND(AT375*CZ375,2)*12),6)</f>
        <v>4964.88</v>
      </c>
      <c r="DC375">
        <f>ROUND((ROUND(AT375*AG375,2)*12),6)</f>
        <v>0</v>
      </c>
      <c r="DD375" t="s">
        <v>3</v>
      </c>
      <c r="DE375" t="s">
        <v>3</v>
      </c>
      <c r="DF375">
        <f>ROUND(AE375*CX375,2)</f>
        <v>1122.07</v>
      </c>
      <c r="DG375">
        <f t="shared" si="245"/>
        <v>0</v>
      </c>
      <c r="DH375">
        <f t="shared" si="246"/>
        <v>0</v>
      </c>
      <c r="DI375">
        <f t="shared" si="234"/>
        <v>0</v>
      </c>
      <c r="DJ375">
        <f>DF375</f>
        <v>1122.07</v>
      </c>
      <c r="DK375">
        <v>0</v>
      </c>
    </row>
    <row r="376" spans="1:115" x14ac:dyDescent="0.2">
      <c r="A376">
        <f>ROW(Source!A161)</f>
        <v>161</v>
      </c>
      <c r="B376">
        <v>65425120</v>
      </c>
      <c r="C376">
        <v>65429572</v>
      </c>
      <c r="D376">
        <v>30515951</v>
      </c>
      <c r="E376">
        <v>30515945</v>
      </c>
      <c r="F376">
        <v>1</v>
      </c>
      <c r="G376">
        <v>30515945</v>
      </c>
      <c r="H376">
        <v>1</v>
      </c>
      <c r="I376" t="s">
        <v>432</v>
      </c>
      <c r="J376" t="s">
        <v>3</v>
      </c>
      <c r="K376" t="s">
        <v>433</v>
      </c>
      <c r="L376">
        <v>1191</v>
      </c>
      <c r="N376">
        <v>1013</v>
      </c>
      <c r="O376" t="s">
        <v>434</v>
      </c>
      <c r="P376" t="s">
        <v>434</v>
      </c>
      <c r="Q376">
        <v>1</v>
      </c>
      <c r="W376">
        <v>0</v>
      </c>
      <c r="X376">
        <v>476480486</v>
      </c>
      <c r="Y376">
        <f>((AT376*1.15)*12)</f>
        <v>6.0720000000000001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1</v>
      </c>
      <c r="AQ376">
        <v>0</v>
      </c>
      <c r="AR376">
        <v>0</v>
      </c>
      <c r="AS376" t="s">
        <v>3</v>
      </c>
      <c r="AT376">
        <v>0.44</v>
      </c>
      <c r="AU376" t="s">
        <v>342</v>
      </c>
      <c r="AV376">
        <v>1</v>
      </c>
      <c r="AW376">
        <v>2</v>
      </c>
      <c r="AX376">
        <v>65429573</v>
      </c>
      <c r="AY376">
        <v>1</v>
      </c>
      <c r="AZ376">
        <v>0</v>
      </c>
      <c r="BA376">
        <v>378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ROUND(Y376*Source!I161,9)</f>
        <v>1.3722719999999999</v>
      </c>
      <c r="CY376">
        <f>AD376</f>
        <v>0</v>
      </c>
      <c r="CZ376">
        <f>AH376</f>
        <v>0</v>
      </c>
      <c r="DA376">
        <f>AL376</f>
        <v>1</v>
      </c>
      <c r="DB376">
        <f>ROUND(((ROUND(AT376*CZ376,2)*1.15)*12),6)</f>
        <v>0</v>
      </c>
      <c r="DC376">
        <f>ROUND(((ROUND(AT376*AG376,2)*1.15)*12),6)</f>
        <v>0</v>
      </c>
      <c r="DD376" t="s">
        <v>3</v>
      </c>
      <c r="DE376" t="s">
        <v>3</v>
      </c>
      <c r="DF376">
        <f>ROUND(AE376*CX376,2)</f>
        <v>0</v>
      </c>
      <c r="DG376">
        <f t="shared" si="245"/>
        <v>0</v>
      </c>
      <c r="DH376">
        <f t="shared" si="246"/>
        <v>0</v>
      </c>
      <c r="DI376">
        <f t="shared" si="234"/>
        <v>0</v>
      </c>
      <c r="DJ376">
        <f>DI376</f>
        <v>0</v>
      </c>
      <c r="DK376">
        <v>0</v>
      </c>
    </row>
    <row r="377" spans="1:115" x14ac:dyDescent="0.2">
      <c r="A377">
        <f>ROW(Source!A161)</f>
        <v>161</v>
      </c>
      <c r="B377">
        <v>65425120</v>
      </c>
      <c r="C377">
        <v>65429572</v>
      </c>
      <c r="D377">
        <v>30595604</v>
      </c>
      <c r="E377">
        <v>1</v>
      </c>
      <c r="F377">
        <v>1</v>
      </c>
      <c r="G377">
        <v>30515945</v>
      </c>
      <c r="H377">
        <v>2</v>
      </c>
      <c r="I377" t="s">
        <v>579</v>
      </c>
      <c r="J377" t="s">
        <v>580</v>
      </c>
      <c r="K377" t="s">
        <v>581</v>
      </c>
      <c r="L377">
        <v>1368</v>
      </c>
      <c r="N377">
        <v>1011</v>
      </c>
      <c r="O377" t="s">
        <v>438</v>
      </c>
      <c r="P377" t="s">
        <v>438</v>
      </c>
      <c r="Q377">
        <v>1</v>
      </c>
      <c r="W377">
        <v>0</v>
      </c>
      <c r="X377">
        <v>-774740609</v>
      </c>
      <c r="Y377">
        <f>((AT377*1.25)*12)</f>
        <v>30</v>
      </c>
      <c r="AA377">
        <v>0</v>
      </c>
      <c r="AB377">
        <v>2.0699999999999998</v>
      </c>
      <c r="AC377">
        <v>0</v>
      </c>
      <c r="AD377">
        <v>0</v>
      </c>
      <c r="AE377">
        <v>0</v>
      </c>
      <c r="AF377">
        <v>0.24</v>
      </c>
      <c r="AG377">
        <v>0</v>
      </c>
      <c r="AH377">
        <v>0</v>
      </c>
      <c r="AI377">
        <v>1</v>
      </c>
      <c r="AJ377">
        <v>8.25</v>
      </c>
      <c r="AK377">
        <v>29.03</v>
      </c>
      <c r="AL377">
        <v>1</v>
      </c>
      <c r="AN377">
        <v>0</v>
      </c>
      <c r="AO377">
        <v>1</v>
      </c>
      <c r="AP377">
        <v>1</v>
      </c>
      <c r="AQ377">
        <v>0</v>
      </c>
      <c r="AR377">
        <v>0</v>
      </c>
      <c r="AS377" t="s">
        <v>3</v>
      </c>
      <c r="AT377">
        <v>2</v>
      </c>
      <c r="AU377" t="s">
        <v>341</v>
      </c>
      <c r="AV377">
        <v>0</v>
      </c>
      <c r="AW377">
        <v>2</v>
      </c>
      <c r="AX377">
        <v>65429574</v>
      </c>
      <c r="AY377">
        <v>1</v>
      </c>
      <c r="AZ377">
        <v>0</v>
      </c>
      <c r="BA377">
        <v>379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ROUND(Y377*Source!I161,9)</f>
        <v>6.78</v>
      </c>
      <c r="CY377">
        <f>AB377</f>
        <v>2.0699999999999998</v>
      </c>
      <c r="CZ377">
        <f>AF377</f>
        <v>0.24</v>
      </c>
      <c r="DA377">
        <f>AJ377</f>
        <v>8.25</v>
      </c>
      <c r="DB377">
        <f>ROUND(((ROUND(AT377*CZ377,2)*1.25)*12),6)</f>
        <v>7.2</v>
      </c>
      <c r="DC377">
        <f>ROUND(((ROUND(AT377*AG377,2)*1.25)*12),6)</f>
        <v>0</v>
      </c>
      <c r="DD377" t="s">
        <v>3</v>
      </c>
      <c r="DE377" t="s">
        <v>3</v>
      </c>
      <c r="DF377">
        <f>ROUND(AE377*CX377,2)</f>
        <v>0</v>
      </c>
      <c r="DG377">
        <f>ROUND(ROUND(AF377*CX377,2)*AJ377,2)</f>
        <v>13.45</v>
      </c>
      <c r="DH377">
        <f>ROUND(ROUND(AG377*CX377,2)*AK377,2)</f>
        <v>0</v>
      </c>
      <c r="DI377">
        <f t="shared" si="234"/>
        <v>0</v>
      </c>
      <c r="DJ377">
        <f>DG377</f>
        <v>13.45</v>
      </c>
      <c r="DK377">
        <v>0</v>
      </c>
    </row>
    <row r="378" spans="1:115" x14ac:dyDescent="0.2">
      <c r="A378">
        <f>ROW(Source!A161)</f>
        <v>161</v>
      </c>
      <c r="B378">
        <v>65425120</v>
      </c>
      <c r="C378">
        <v>65429572</v>
      </c>
      <c r="D378">
        <v>30589573</v>
      </c>
      <c r="E378">
        <v>1</v>
      </c>
      <c r="F378">
        <v>1</v>
      </c>
      <c r="G378">
        <v>30515945</v>
      </c>
      <c r="H378">
        <v>3</v>
      </c>
      <c r="I378" t="s">
        <v>334</v>
      </c>
      <c r="J378" t="s">
        <v>336</v>
      </c>
      <c r="K378" t="s">
        <v>335</v>
      </c>
      <c r="L378">
        <v>1339</v>
      </c>
      <c r="N378">
        <v>1007</v>
      </c>
      <c r="O378" t="s">
        <v>106</v>
      </c>
      <c r="P378" t="s">
        <v>106</v>
      </c>
      <c r="Q378">
        <v>1</v>
      </c>
      <c r="W378">
        <v>0</v>
      </c>
      <c r="X378">
        <v>680008137</v>
      </c>
      <c r="Y378">
        <f>(AT378*12)</f>
        <v>6.12</v>
      </c>
      <c r="AA378">
        <v>6603.66</v>
      </c>
      <c r="AB378">
        <v>0</v>
      </c>
      <c r="AC378">
        <v>0</v>
      </c>
      <c r="AD378">
        <v>0</v>
      </c>
      <c r="AE378">
        <v>811.26</v>
      </c>
      <c r="AF378">
        <v>0</v>
      </c>
      <c r="AG378">
        <v>0</v>
      </c>
      <c r="AH378">
        <v>0</v>
      </c>
      <c r="AI378">
        <v>8.14</v>
      </c>
      <c r="AJ378">
        <v>1</v>
      </c>
      <c r="AK378">
        <v>1</v>
      </c>
      <c r="AL378">
        <v>1</v>
      </c>
      <c r="AN378">
        <v>0</v>
      </c>
      <c r="AO378">
        <v>0</v>
      </c>
      <c r="AP378">
        <v>1</v>
      </c>
      <c r="AQ378">
        <v>0</v>
      </c>
      <c r="AR378">
        <v>0</v>
      </c>
      <c r="AS378" t="s">
        <v>3</v>
      </c>
      <c r="AT378">
        <v>0.51</v>
      </c>
      <c r="AU378" t="s">
        <v>344</v>
      </c>
      <c r="AV378">
        <v>0</v>
      </c>
      <c r="AW378">
        <v>1</v>
      </c>
      <c r="AX378">
        <v>-1</v>
      </c>
      <c r="AY378">
        <v>0</v>
      </c>
      <c r="AZ378">
        <v>0</v>
      </c>
      <c r="BA378" t="s">
        <v>3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ROUND(Y378*Source!I161,9)</f>
        <v>1.3831199999999999</v>
      </c>
      <c r="CY378">
        <f>AA378</f>
        <v>6603.66</v>
      </c>
      <c r="CZ378">
        <f>AE378</f>
        <v>811.26</v>
      </c>
      <c r="DA378">
        <f>AI378</f>
        <v>8.14</v>
      </c>
      <c r="DB378">
        <f>ROUND((ROUND(AT378*CZ378,2)*12),6)</f>
        <v>4964.88</v>
      </c>
      <c r="DC378">
        <f>ROUND((ROUND(AT378*AG378,2)*12),6)</f>
        <v>0</v>
      </c>
      <c r="DD378" t="s">
        <v>3</v>
      </c>
      <c r="DE378" t="s">
        <v>3</v>
      </c>
      <c r="DF378">
        <f>ROUND(ROUND(AE378*CX378,2)*AI378,2)</f>
        <v>9133.65</v>
      </c>
      <c r="DG378">
        <f t="shared" ref="DG378:DG384" si="247">ROUND(AF378*CX378,2)</f>
        <v>0</v>
      </c>
      <c r="DH378">
        <f t="shared" ref="DH378:DH384" si="248">ROUND(AG378*CX378,2)</f>
        <v>0</v>
      </c>
      <c r="DI378">
        <f t="shared" si="234"/>
        <v>0</v>
      </c>
      <c r="DJ378">
        <f>DF378</f>
        <v>9133.65</v>
      </c>
      <c r="DK378">
        <v>0</v>
      </c>
    </row>
    <row r="379" spans="1:115" x14ac:dyDescent="0.2">
      <c r="A379">
        <f>ROW(Source!A164)</f>
        <v>164</v>
      </c>
      <c r="B379">
        <v>65425122</v>
      </c>
      <c r="C379">
        <v>65431101</v>
      </c>
      <c r="D379">
        <v>30515951</v>
      </c>
      <c r="E379">
        <v>30515945</v>
      </c>
      <c r="F379">
        <v>1</v>
      </c>
      <c r="G379">
        <v>30515945</v>
      </c>
      <c r="H379">
        <v>1</v>
      </c>
      <c r="I379" t="s">
        <v>432</v>
      </c>
      <c r="J379" t="s">
        <v>3</v>
      </c>
      <c r="K379" t="s">
        <v>433</v>
      </c>
      <c r="L379">
        <v>1191</v>
      </c>
      <c r="N379">
        <v>1013</v>
      </c>
      <c r="O379" t="s">
        <v>434</v>
      </c>
      <c r="P379" t="s">
        <v>434</v>
      </c>
      <c r="Q379">
        <v>1</v>
      </c>
      <c r="W379">
        <v>0</v>
      </c>
      <c r="X379">
        <v>476480486</v>
      </c>
      <c r="Y379">
        <f>((AT379*1.15)*2)</f>
        <v>7.4059999999999997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1</v>
      </c>
      <c r="AJ379">
        <v>1</v>
      </c>
      <c r="AK379">
        <v>1</v>
      </c>
      <c r="AL379">
        <v>1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</v>
      </c>
      <c r="AT379">
        <v>3.22</v>
      </c>
      <c r="AU379" t="s">
        <v>350</v>
      </c>
      <c r="AV379">
        <v>1</v>
      </c>
      <c r="AW379">
        <v>2</v>
      </c>
      <c r="AX379">
        <v>65431102</v>
      </c>
      <c r="AY379">
        <v>1</v>
      </c>
      <c r="AZ379">
        <v>0</v>
      </c>
      <c r="BA379">
        <v>381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ROUND(Y379*Source!I164,9)</f>
        <v>1.673756</v>
      </c>
      <c r="CY379">
        <f>AD379</f>
        <v>0</v>
      </c>
      <c r="CZ379">
        <f>AH379</f>
        <v>0</v>
      </c>
      <c r="DA379">
        <f>AL379</f>
        <v>1</v>
      </c>
      <c r="DB379">
        <f>ROUND(((ROUND(AT379*CZ379,2)*1.15)*2),6)</f>
        <v>0</v>
      </c>
      <c r="DC379">
        <f>ROUND(((ROUND(AT379*AG379,2)*1.15)*2),6)</f>
        <v>0</v>
      </c>
      <c r="DD379" t="s">
        <v>3</v>
      </c>
      <c r="DE379" t="s">
        <v>3</v>
      </c>
      <c r="DF379">
        <f t="shared" ref="DF379:DF386" si="249">ROUND(AE379*CX379,2)</f>
        <v>0</v>
      </c>
      <c r="DG379">
        <f t="shared" si="247"/>
        <v>0</v>
      </c>
      <c r="DH379">
        <f t="shared" si="248"/>
        <v>0</v>
      </c>
      <c r="DI379">
        <f t="shared" si="234"/>
        <v>0</v>
      </c>
      <c r="DJ379">
        <f>DI379</f>
        <v>0</v>
      </c>
      <c r="DK379">
        <v>0</v>
      </c>
    </row>
    <row r="380" spans="1:115" x14ac:dyDescent="0.2">
      <c r="A380">
        <f>ROW(Source!A164)</f>
        <v>164</v>
      </c>
      <c r="B380">
        <v>65425122</v>
      </c>
      <c r="C380">
        <v>65431101</v>
      </c>
      <c r="D380">
        <v>30595700</v>
      </c>
      <c r="E380">
        <v>1</v>
      </c>
      <c r="F380">
        <v>1</v>
      </c>
      <c r="G380">
        <v>30515945</v>
      </c>
      <c r="H380">
        <v>2</v>
      </c>
      <c r="I380" t="s">
        <v>582</v>
      </c>
      <c r="J380" t="s">
        <v>583</v>
      </c>
      <c r="K380" t="s">
        <v>584</v>
      </c>
      <c r="L380">
        <v>1368</v>
      </c>
      <c r="N380">
        <v>1011</v>
      </c>
      <c r="O380" t="s">
        <v>438</v>
      </c>
      <c r="P380" t="s">
        <v>438</v>
      </c>
      <c r="Q380">
        <v>1</v>
      </c>
      <c r="W380">
        <v>0</v>
      </c>
      <c r="X380">
        <v>1772044180</v>
      </c>
      <c r="Y380">
        <f>((AT380*1.25)*2)</f>
        <v>1.625</v>
      </c>
      <c r="AA380">
        <v>0</v>
      </c>
      <c r="AB380">
        <v>10.4</v>
      </c>
      <c r="AC380">
        <v>0.05</v>
      </c>
      <c r="AD380">
        <v>0</v>
      </c>
      <c r="AE380">
        <v>0</v>
      </c>
      <c r="AF380">
        <v>10.4</v>
      </c>
      <c r="AG380">
        <v>0.05</v>
      </c>
      <c r="AH380">
        <v>0</v>
      </c>
      <c r="AI380">
        <v>1</v>
      </c>
      <c r="AJ380">
        <v>1</v>
      </c>
      <c r="AK380">
        <v>1</v>
      </c>
      <c r="AL380">
        <v>1</v>
      </c>
      <c r="AN380">
        <v>0</v>
      </c>
      <c r="AO380">
        <v>1</v>
      </c>
      <c r="AP380">
        <v>1</v>
      </c>
      <c r="AQ380">
        <v>0</v>
      </c>
      <c r="AR380">
        <v>0</v>
      </c>
      <c r="AS380" t="s">
        <v>3</v>
      </c>
      <c r="AT380">
        <v>0.65</v>
      </c>
      <c r="AU380" t="s">
        <v>349</v>
      </c>
      <c r="AV380">
        <v>0</v>
      </c>
      <c r="AW380">
        <v>2</v>
      </c>
      <c r="AX380">
        <v>65431103</v>
      </c>
      <c r="AY380">
        <v>1</v>
      </c>
      <c r="AZ380">
        <v>0</v>
      </c>
      <c r="BA380">
        <v>382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ROUND(Y380*Source!I164,9)</f>
        <v>0.36725000000000002</v>
      </c>
      <c r="CY380">
        <f>AB380</f>
        <v>10.4</v>
      </c>
      <c r="CZ380">
        <f>AF380</f>
        <v>10.4</v>
      </c>
      <c r="DA380">
        <f>AJ380</f>
        <v>1</v>
      </c>
      <c r="DB380">
        <f>ROUND(((ROUND(AT380*CZ380,2)*1.25)*2),6)</f>
        <v>16.899999999999999</v>
      </c>
      <c r="DC380">
        <f>ROUND(((ROUND(AT380*AG380,2)*1.25)*2),6)</f>
        <v>7.4999999999999997E-2</v>
      </c>
      <c r="DD380" t="s">
        <v>3</v>
      </c>
      <c r="DE380" t="s">
        <v>3</v>
      </c>
      <c r="DF380">
        <f t="shared" si="249"/>
        <v>0</v>
      </c>
      <c r="DG380">
        <f t="shared" si="247"/>
        <v>3.82</v>
      </c>
      <c r="DH380">
        <f t="shared" si="248"/>
        <v>0.02</v>
      </c>
      <c r="DI380">
        <f t="shared" si="234"/>
        <v>0</v>
      </c>
      <c r="DJ380">
        <f>DG380</f>
        <v>3.82</v>
      </c>
      <c r="DK380">
        <v>0</v>
      </c>
    </row>
    <row r="381" spans="1:115" x14ac:dyDescent="0.2">
      <c r="A381">
        <f>ROW(Source!A164)</f>
        <v>164</v>
      </c>
      <c r="B381">
        <v>65425122</v>
      </c>
      <c r="C381">
        <v>65431101</v>
      </c>
      <c r="D381">
        <v>30516999</v>
      </c>
      <c r="E381">
        <v>30515945</v>
      </c>
      <c r="F381">
        <v>1</v>
      </c>
      <c r="G381">
        <v>30515945</v>
      </c>
      <c r="H381">
        <v>2</v>
      </c>
      <c r="I381" t="s">
        <v>448</v>
      </c>
      <c r="J381" t="s">
        <v>3</v>
      </c>
      <c r="K381" t="s">
        <v>449</v>
      </c>
      <c r="L381">
        <v>1344</v>
      </c>
      <c r="N381">
        <v>1008</v>
      </c>
      <c r="O381" t="s">
        <v>450</v>
      </c>
      <c r="P381" t="s">
        <v>450</v>
      </c>
      <c r="Q381">
        <v>1</v>
      </c>
      <c r="W381">
        <v>0</v>
      </c>
      <c r="X381">
        <v>-1180195794</v>
      </c>
      <c r="Y381">
        <f>((AT381*1.25)*2)</f>
        <v>5.5750000000000002</v>
      </c>
      <c r="AA381">
        <v>0</v>
      </c>
      <c r="AB381">
        <v>1</v>
      </c>
      <c r="AC381">
        <v>0</v>
      </c>
      <c r="AD381">
        <v>0</v>
      </c>
      <c r="AE381">
        <v>0</v>
      </c>
      <c r="AF381">
        <v>1</v>
      </c>
      <c r="AG381">
        <v>0</v>
      </c>
      <c r="AH381">
        <v>0</v>
      </c>
      <c r="AI381">
        <v>1</v>
      </c>
      <c r="AJ381">
        <v>1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</v>
      </c>
      <c r="AT381">
        <v>2.23</v>
      </c>
      <c r="AU381" t="s">
        <v>349</v>
      </c>
      <c r="AV381">
        <v>0</v>
      </c>
      <c r="AW381">
        <v>2</v>
      </c>
      <c r="AX381">
        <v>65431104</v>
      </c>
      <c r="AY381">
        <v>1</v>
      </c>
      <c r="AZ381">
        <v>0</v>
      </c>
      <c r="BA381">
        <v>383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ROUND(Y381*Source!I164,9)</f>
        <v>1.2599499999999999</v>
      </c>
      <c r="CY381">
        <f>AB381</f>
        <v>1</v>
      </c>
      <c r="CZ381">
        <f>AF381</f>
        <v>1</v>
      </c>
      <c r="DA381">
        <f>AJ381</f>
        <v>1</v>
      </c>
      <c r="DB381">
        <f>ROUND(((ROUND(AT381*CZ381,2)*1.25)*2),6)</f>
        <v>5.5750000000000002</v>
      </c>
      <c r="DC381">
        <f>ROUND(((ROUND(AT381*AG381,2)*1.25)*2),6)</f>
        <v>0</v>
      </c>
      <c r="DD381" t="s">
        <v>3</v>
      </c>
      <c r="DE381" t="s">
        <v>3</v>
      </c>
      <c r="DF381">
        <f t="shared" si="249"/>
        <v>0</v>
      </c>
      <c r="DG381">
        <f t="shared" si="247"/>
        <v>1.26</v>
      </c>
      <c r="DH381">
        <f t="shared" si="248"/>
        <v>0</v>
      </c>
      <c r="DI381">
        <f t="shared" si="234"/>
        <v>0</v>
      </c>
      <c r="DJ381">
        <f>DG381</f>
        <v>1.26</v>
      </c>
      <c r="DK381">
        <v>0</v>
      </c>
    </row>
    <row r="382" spans="1:115" x14ac:dyDescent="0.2">
      <c r="A382">
        <f>ROW(Source!A164)</f>
        <v>164</v>
      </c>
      <c r="B382">
        <v>65425122</v>
      </c>
      <c r="C382">
        <v>65431101</v>
      </c>
      <c r="D382">
        <v>30571947</v>
      </c>
      <c r="E382">
        <v>1</v>
      </c>
      <c r="F382">
        <v>1</v>
      </c>
      <c r="G382">
        <v>30515945</v>
      </c>
      <c r="H382">
        <v>3</v>
      </c>
      <c r="I382" t="s">
        <v>585</v>
      </c>
      <c r="J382" t="s">
        <v>586</v>
      </c>
      <c r="K382" t="s">
        <v>587</v>
      </c>
      <c r="L382">
        <v>1348</v>
      </c>
      <c r="N382">
        <v>1009</v>
      </c>
      <c r="O382" t="s">
        <v>32</v>
      </c>
      <c r="P382" t="s">
        <v>32</v>
      </c>
      <c r="Q382">
        <v>1000</v>
      </c>
      <c r="W382">
        <v>0</v>
      </c>
      <c r="X382">
        <v>-1198963904</v>
      </c>
      <c r="Y382">
        <f>(AT382*2)</f>
        <v>1.7999999999999999E-2</v>
      </c>
      <c r="AA382">
        <v>8595.42</v>
      </c>
      <c r="AB382">
        <v>0</v>
      </c>
      <c r="AC382">
        <v>0</v>
      </c>
      <c r="AD382">
        <v>0</v>
      </c>
      <c r="AE382">
        <v>8595.42</v>
      </c>
      <c r="AF382">
        <v>0</v>
      </c>
      <c r="AG382">
        <v>0</v>
      </c>
      <c r="AH382">
        <v>0</v>
      </c>
      <c r="AI382">
        <v>1</v>
      </c>
      <c r="AJ382">
        <v>1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3</v>
      </c>
      <c r="AT382">
        <v>8.9999999999999993E-3</v>
      </c>
      <c r="AU382" t="s">
        <v>355</v>
      </c>
      <c r="AV382">
        <v>0</v>
      </c>
      <c r="AW382">
        <v>2</v>
      </c>
      <c r="AX382">
        <v>65431105</v>
      </c>
      <c r="AY382">
        <v>1</v>
      </c>
      <c r="AZ382">
        <v>2048</v>
      </c>
      <c r="BA382">
        <v>384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ROUND(Y382*Source!I164,9)</f>
        <v>4.0679999999999996E-3</v>
      </c>
      <c r="CY382">
        <f>AA382</f>
        <v>8595.42</v>
      </c>
      <c r="CZ382">
        <f>AE382</f>
        <v>8595.42</v>
      </c>
      <c r="DA382">
        <f>AI382</f>
        <v>1</v>
      </c>
      <c r="DB382">
        <f>ROUND((ROUND(AT382*CZ382,2)*2),6)</f>
        <v>154.72</v>
      </c>
      <c r="DC382">
        <f>ROUND((ROUND(AT382*AG382,2)*2),6)</f>
        <v>0</v>
      </c>
      <c r="DD382" t="s">
        <v>3</v>
      </c>
      <c r="DE382" t="s">
        <v>3</v>
      </c>
      <c r="DF382">
        <f t="shared" si="249"/>
        <v>34.97</v>
      </c>
      <c r="DG382">
        <f t="shared" si="247"/>
        <v>0</v>
      </c>
      <c r="DH382">
        <f t="shared" si="248"/>
        <v>0</v>
      </c>
      <c r="DI382">
        <f t="shared" si="234"/>
        <v>0</v>
      </c>
      <c r="DJ382">
        <f>DF382</f>
        <v>34.97</v>
      </c>
      <c r="DK382">
        <v>0</v>
      </c>
    </row>
    <row r="383" spans="1:115" x14ac:dyDescent="0.2">
      <c r="A383">
        <f>ROW(Source!A164)</f>
        <v>164</v>
      </c>
      <c r="B383">
        <v>65425122</v>
      </c>
      <c r="C383">
        <v>65431101</v>
      </c>
      <c r="D383">
        <v>0</v>
      </c>
      <c r="E383">
        <v>30515945</v>
      </c>
      <c r="F383">
        <v>1</v>
      </c>
      <c r="G383">
        <v>30515945</v>
      </c>
      <c r="H383">
        <v>3</v>
      </c>
      <c r="I383" t="s">
        <v>158</v>
      </c>
      <c r="J383" t="s">
        <v>3</v>
      </c>
      <c r="K383" t="s">
        <v>354</v>
      </c>
      <c r="L383">
        <v>1346</v>
      </c>
      <c r="N383">
        <v>1009</v>
      </c>
      <c r="O383" t="s">
        <v>269</v>
      </c>
      <c r="P383" t="s">
        <v>269</v>
      </c>
      <c r="Q383">
        <v>1</v>
      </c>
      <c r="W383">
        <v>0</v>
      </c>
      <c r="X383">
        <v>-275506377</v>
      </c>
      <c r="Y383">
        <f>(AT383*2)</f>
        <v>44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</v>
      </c>
      <c r="AJ383">
        <v>1</v>
      </c>
      <c r="AK383">
        <v>1</v>
      </c>
      <c r="AL383">
        <v>1</v>
      </c>
      <c r="AN383">
        <v>0</v>
      </c>
      <c r="AO383">
        <v>0</v>
      </c>
      <c r="AP383">
        <v>1</v>
      </c>
      <c r="AQ383">
        <v>0</v>
      </c>
      <c r="AR383">
        <v>0</v>
      </c>
      <c r="AS383" t="s">
        <v>3</v>
      </c>
      <c r="AT383">
        <v>22</v>
      </c>
      <c r="AU383" t="s">
        <v>355</v>
      </c>
      <c r="AV383">
        <v>0</v>
      </c>
      <c r="AW383">
        <v>1</v>
      </c>
      <c r="AX383">
        <v>-1</v>
      </c>
      <c r="AY383">
        <v>0</v>
      </c>
      <c r="AZ383">
        <v>0</v>
      </c>
      <c r="BA383" t="s">
        <v>3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ROUND(Y383*Source!I164,9)</f>
        <v>9.9440000000000008</v>
      </c>
      <c r="CY383">
        <f>AA383</f>
        <v>0</v>
      </c>
      <c r="CZ383">
        <f>AE383</f>
        <v>0</v>
      </c>
      <c r="DA383">
        <f>AI383</f>
        <v>1</v>
      </c>
      <c r="DB383">
        <f>ROUND((ROUND(AT383*CZ383,2)*2),6)</f>
        <v>0</v>
      </c>
      <c r="DC383">
        <f>ROUND((ROUND(AT383*AG383,2)*2),6)</f>
        <v>0</v>
      </c>
      <c r="DD383" t="s">
        <v>3</v>
      </c>
      <c r="DE383" t="s">
        <v>3</v>
      </c>
      <c r="DF383">
        <f t="shared" si="249"/>
        <v>0</v>
      </c>
      <c r="DG383">
        <f t="shared" si="247"/>
        <v>0</v>
      </c>
      <c r="DH383">
        <f t="shared" si="248"/>
        <v>0</v>
      </c>
      <c r="DI383">
        <f t="shared" si="234"/>
        <v>0</v>
      </c>
      <c r="DJ383">
        <f>DF383</f>
        <v>0</v>
      </c>
      <c r="DK383">
        <v>0</v>
      </c>
    </row>
    <row r="384" spans="1:115" x14ac:dyDescent="0.2">
      <c r="A384">
        <f>ROW(Source!A165)</f>
        <v>165</v>
      </c>
      <c r="B384">
        <v>65425120</v>
      </c>
      <c r="C384">
        <v>65431101</v>
      </c>
      <c r="D384">
        <v>30515951</v>
      </c>
      <c r="E384">
        <v>30515945</v>
      </c>
      <c r="F384">
        <v>1</v>
      </c>
      <c r="G384">
        <v>30515945</v>
      </c>
      <c r="H384">
        <v>1</v>
      </c>
      <c r="I384" t="s">
        <v>432</v>
      </c>
      <c r="J384" t="s">
        <v>3</v>
      </c>
      <c r="K384" t="s">
        <v>433</v>
      </c>
      <c r="L384">
        <v>1191</v>
      </c>
      <c r="N384">
        <v>1013</v>
      </c>
      <c r="O384" t="s">
        <v>434</v>
      </c>
      <c r="P384" t="s">
        <v>434</v>
      </c>
      <c r="Q384">
        <v>1</v>
      </c>
      <c r="W384">
        <v>0</v>
      </c>
      <c r="X384">
        <v>476480486</v>
      </c>
      <c r="Y384">
        <f>((AT384*1.15)*2)</f>
        <v>7.4059999999999997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1</v>
      </c>
      <c r="AJ384">
        <v>1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3</v>
      </c>
      <c r="AT384">
        <v>3.22</v>
      </c>
      <c r="AU384" t="s">
        <v>350</v>
      </c>
      <c r="AV384">
        <v>1</v>
      </c>
      <c r="AW384">
        <v>2</v>
      </c>
      <c r="AX384">
        <v>65431102</v>
      </c>
      <c r="AY384">
        <v>1</v>
      </c>
      <c r="AZ384">
        <v>0</v>
      </c>
      <c r="BA384">
        <v>386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ROUND(Y384*Source!I165,9)</f>
        <v>1.673756</v>
      </c>
      <c r="CY384">
        <f>AD384</f>
        <v>0</v>
      </c>
      <c r="CZ384">
        <f>AH384</f>
        <v>0</v>
      </c>
      <c r="DA384">
        <f>AL384</f>
        <v>1</v>
      </c>
      <c r="DB384">
        <f>ROUND(((ROUND(AT384*CZ384,2)*1.15)*2),6)</f>
        <v>0</v>
      </c>
      <c r="DC384">
        <f>ROUND(((ROUND(AT384*AG384,2)*1.15)*2),6)</f>
        <v>0</v>
      </c>
      <c r="DD384" t="s">
        <v>3</v>
      </c>
      <c r="DE384" t="s">
        <v>3</v>
      </c>
      <c r="DF384">
        <f t="shared" si="249"/>
        <v>0</v>
      </c>
      <c r="DG384">
        <f t="shared" si="247"/>
        <v>0</v>
      </c>
      <c r="DH384">
        <f t="shared" si="248"/>
        <v>0</v>
      </c>
      <c r="DI384">
        <f t="shared" si="234"/>
        <v>0</v>
      </c>
      <c r="DJ384">
        <f>DI384</f>
        <v>0</v>
      </c>
      <c r="DK384">
        <v>0</v>
      </c>
    </row>
    <row r="385" spans="1:115" x14ac:dyDescent="0.2">
      <c r="A385">
        <f>ROW(Source!A165)</f>
        <v>165</v>
      </c>
      <c r="B385">
        <v>65425120</v>
      </c>
      <c r="C385">
        <v>65431101</v>
      </c>
      <c r="D385">
        <v>30595700</v>
      </c>
      <c r="E385">
        <v>1</v>
      </c>
      <c r="F385">
        <v>1</v>
      </c>
      <c r="G385">
        <v>30515945</v>
      </c>
      <c r="H385">
        <v>2</v>
      </c>
      <c r="I385" t="s">
        <v>582</v>
      </c>
      <c r="J385" t="s">
        <v>583</v>
      </c>
      <c r="K385" t="s">
        <v>584</v>
      </c>
      <c r="L385">
        <v>1368</v>
      </c>
      <c r="N385">
        <v>1011</v>
      </c>
      <c r="O385" t="s">
        <v>438</v>
      </c>
      <c r="P385" t="s">
        <v>438</v>
      </c>
      <c r="Q385">
        <v>1</v>
      </c>
      <c r="W385">
        <v>0</v>
      </c>
      <c r="X385">
        <v>1772044180</v>
      </c>
      <c r="Y385">
        <f>((AT385*1.25)*2)</f>
        <v>1.625</v>
      </c>
      <c r="AA385">
        <v>0</v>
      </c>
      <c r="AB385">
        <v>86.13</v>
      </c>
      <c r="AC385">
        <v>1.52</v>
      </c>
      <c r="AD385">
        <v>0</v>
      </c>
      <c r="AE385">
        <v>0</v>
      </c>
      <c r="AF385">
        <v>10.4</v>
      </c>
      <c r="AG385">
        <v>0.05</v>
      </c>
      <c r="AH385">
        <v>0</v>
      </c>
      <c r="AI385">
        <v>1</v>
      </c>
      <c r="AJ385">
        <v>7.91</v>
      </c>
      <c r="AK385">
        <v>29.03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</v>
      </c>
      <c r="AT385">
        <v>0.65</v>
      </c>
      <c r="AU385" t="s">
        <v>349</v>
      </c>
      <c r="AV385">
        <v>0</v>
      </c>
      <c r="AW385">
        <v>2</v>
      </c>
      <c r="AX385">
        <v>65431103</v>
      </c>
      <c r="AY385">
        <v>1</v>
      </c>
      <c r="AZ385">
        <v>0</v>
      </c>
      <c r="BA385">
        <v>387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ROUND(Y385*Source!I165,9)</f>
        <v>0.36725000000000002</v>
      </c>
      <c r="CY385">
        <f>AB385</f>
        <v>86.13</v>
      </c>
      <c r="CZ385">
        <f>AF385</f>
        <v>10.4</v>
      </c>
      <c r="DA385">
        <f>AJ385</f>
        <v>7.91</v>
      </c>
      <c r="DB385">
        <f>ROUND(((ROUND(AT385*CZ385,2)*1.25)*2),6)</f>
        <v>16.899999999999999</v>
      </c>
      <c r="DC385">
        <f>ROUND(((ROUND(AT385*AG385,2)*1.25)*2),6)</f>
        <v>7.4999999999999997E-2</v>
      </c>
      <c r="DD385" t="s">
        <v>3</v>
      </c>
      <c r="DE385" t="s">
        <v>3</v>
      </c>
      <c r="DF385">
        <f t="shared" si="249"/>
        <v>0</v>
      </c>
      <c r="DG385">
        <f>ROUND(ROUND(AF385*CX385,2)*AJ385,2)</f>
        <v>30.22</v>
      </c>
      <c r="DH385">
        <f>ROUND(ROUND(AG385*CX385,2)*AK385,2)</f>
        <v>0.57999999999999996</v>
      </c>
      <c r="DI385">
        <f t="shared" ref="DI385:DI390" si="250">ROUND(AH385*CX385,2)</f>
        <v>0</v>
      </c>
      <c r="DJ385">
        <f>DG385</f>
        <v>30.22</v>
      </c>
      <c r="DK385">
        <v>0</v>
      </c>
    </row>
    <row r="386" spans="1:115" x14ac:dyDescent="0.2">
      <c r="A386">
        <f>ROW(Source!A165)</f>
        <v>165</v>
      </c>
      <c r="B386">
        <v>65425120</v>
      </c>
      <c r="C386">
        <v>65431101</v>
      </c>
      <c r="D386">
        <v>30516999</v>
      </c>
      <c r="E386">
        <v>30515945</v>
      </c>
      <c r="F386">
        <v>1</v>
      </c>
      <c r="G386">
        <v>30515945</v>
      </c>
      <c r="H386">
        <v>2</v>
      </c>
      <c r="I386" t="s">
        <v>448</v>
      </c>
      <c r="J386" t="s">
        <v>3</v>
      </c>
      <c r="K386" t="s">
        <v>449</v>
      </c>
      <c r="L386">
        <v>1344</v>
      </c>
      <c r="N386">
        <v>1008</v>
      </c>
      <c r="O386" t="s">
        <v>450</v>
      </c>
      <c r="P386" t="s">
        <v>450</v>
      </c>
      <c r="Q386">
        <v>1</v>
      </c>
      <c r="W386">
        <v>0</v>
      </c>
      <c r="X386">
        <v>-1180195794</v>
      </c>
      <c r="Y386">
        <f>((AT386*1.25)*2)</f>
        <v>5.5750000000000002</v>
      </c>
      <c r="AA386">
        <v>0</v>
      </c>
      <c r="AB386">
        <v>1.05</v>
      </c>
      <c r="AC386">
        <v>0</v>
      </c>
      <c r="AD386">
        <v>0</v>
      </c>
      <c r="AE386">
        <v>0</v>
      </c>
      <c r="AF386">
        <v>1</v>
      </c>
      <c r="AG386">
        <v>0</v>
      </c>
      <c r="AH386">
        <v>0</v>
      </c>
      <c r="AI386">
        <v>1</v>
      </c>
      <c r="AJ386">
        <v>1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3</v>
      </c>
      <c r="AT386">
        <v>2.23</v>
      </c>
      <c r="AU386" t="s">
        <v>349</v>
      </c>
      <c r="AV386">
        <v>0</v>
      </c>
      <c r="AW386">
        <v>2</v>
      </c>
      <c r="AX386">
        <v>65431104</v>
      </c>
      <c r="AY386">
        <v>1</v>
      </c>
      <c r="AZ386">
        <v>0</v>
      </c>
      <c r="BA386">
        <v>388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ROUND(Y386*Source!I165,9)</f>
        <v>1.2599499999999999</v>
      </c>
      <c r="CY386">
        <f>AB386</f>
        <v>1.05</v>
      </c>
      <c r="CZ386">
        <f>AF386</f>
        <v>1</v>
      </c>
      <c r="DA386">
        <f>AJ386</f>
        <v>1</v>
      </c>
      <c r="DB386">
        <f>ROUND(((ROUND(AT386*CZ386,2)*1.25)*2),6)</f>
        <v>5.5750000000000002</v>
      </c>
      <c r="DC386">
        <f>ROUND(((ROUND(AT386*AG386,2)*1.25)*2),6)</f>
        <v>0</v>
      </c>
      <c r="DD386" t="s">
        <v>3</v>
      </c>
      <c r="DE386" t="s">
        <v>3</v>
      </c>
      <c r="DF386">
        <f t="shared" si="249"/>
        <v>0</v>
      </c>
      <c r="DG386">
        <f>ROUND(AF386*CX386,2)</f>
        <v>1.26</v>
      </c>
      <c r="DH386">
        <f>ROUND(AG386*CX386,2)</f>
        <v>0</v>
      </c>
      <c r="DI386">
        <f t="shared" si="250"/>
        <v>0</v>
      </c>
      <c r="DJ386">
        <f>DG386</f>
        <v>1.26</v>
      </c>
      <c r="DK386">
        <v>0</v>
      </c>
    </row>
    <row r="387" spans="1:115" x14ac:dyDescent="0.2">
      <c r="A387">
        <f>ROW(Source!A165)</f>
        <v>165</v>
      </c>
      <c r="B387">
        <v>65425120</v>
      </c>
      <c r="C387">
        <v>65431101</v>
      </c>
      <c r="D387">
        <v>30571947</v>
      </c>
      <c r="E387">
        <v>1</v>
      </c>
      <c r="F387">
        <v>1</v>
      </c>
      <c r="G387">
        <v>30515945</v>
      </c>
      <c r="H387">
        <v>3</v>
      </c>
      <c r="I387" t="s">
        <v>585</v>
      </c>
      <c r="J387" t="s">
        <v>586</v>
      </c>
      <c r="K387" t="s">
        <v>587</v>
      </c>
      <c r="L387">
        <v>1348</v>
      </c>
      <c r="N387">
        <v>1009</v>
      </c>
      <c r="O387" t="s">
        <v>32</v>
      </c>
      <c r="P387" t="s">
        <v>32</v>
      </c>
      <c r="Q387">
        <v>1000</v>
      </c>
      <c r="W387">
        <v>0</v>
      </c>
      <c r="X387">
        <v>-1198963904</v>
      </c>
      <c r="Y387">
        <f>(AT387*2)</f>
        <v>1.7999999999999999E-2</v>
      </c>
      <c r="AA387">
        <v>103145.04</v>
      </c>
      <c r="AB387">
        <v>0</v>
      </c>
      <c r="AC387">
        <v>0</v>
      </c>
      <c r="AD387">
        <v>0</v>
      </c>
      <c r="AE387">
        <v>8595.42</v>
      </c>
      <c r="AF387">
        <v>0</v>
      </c>
      <c r="AG387">
        <v>0</v>
      </c>
      <c r="AH387">
        <v>0</v>
      </c>
      <c r="AI387">
        <v>12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1</v>
      </c>
      <c r="AQ387">
        <v>0</v>
      </c>
      <c r="AR387">
        <v>0</v>
      </c>
      <c r="AS387" t="s">
        <v>3</v>
      </c>
      <c r="AT387">
        <v>8.9999999999999993E-3</v>
      </c>
      <c r="AU387" t="s">
        <v>355</v>
      </c>
      <c r="AV387">
        <v>0</v>
      </c>
      <c r="AW387">
        <v>2</v>
      </c>
      <c r="AX387">
        <v>65431105</v>
      </c>
      <c r="AY387">
        <v>1</v>
      </c>
      <c r="AZ387">
        <v>2048</v>
      </c>
      <c r="BA387">
        <v>389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ROUND(Y387*Source!I165,9)</f>
        <v>4.0679999999999996E-3</v>
      </c>
      <c r="CY387">
        <f>AA387</f>
        <v>103145.04</v>
      </c>
      <c r="CZ387">
        <f>AE387</f>
        <v>8595.42</v>
      </c>
      <c r="DA387">
        <f>AI387</f>
        <v>12</v>
      </c>
      <c r="DB387">
        <f>ROUND((ROUND(AT387*CZ387,2)*2),6)</f>
        <v>154.72</v>
      </c>
      <c r="DC387">
        <f>ROUND((ROUND(AT387*AG387,2)*2),6)</f>
        <v>0</v>
      </c>
      <c r="DD387" t="s">
        <v>3</v>
      </c>
      <c r="DE387" t="s">
        <v>3</v>
      </c>
      <c r="DF387">
        <f>ROUND(ROUND(AE387*CX387,2)*AI387,2)</f>
        <v>419.64</v>
      </c>
      <c r="DG387">
        <f>ROUND(AF387*CX387,2)</f>
        <v>0</v>
      </c>
      <c r="DH387">
        <f>ROUND(AG387*CX387,2)</f>
        <v>0</v>
      </c>
      <c r="DI387">
        <f t="shared" si="250"/>
        <v>0</v>
      </c>
      <c r="DJ387">
        <f>DF387</f>
        <v>419.64</v>
      </c>
      <c r="DK387">
        <v>0</v>
      </c>
    </row>
    <row r="388" spans="1:115" x14ac:dyDescent="0.2">
      <c r="A388">
        <f>ROW(Source!A165)</f>
        <v>165</v>
      </c>
      <c r="B388">
        <v>65425120</v>
      </c>
      <c r="C388">
        <v>65431101</v>
      </c>
      <c r="D388">
        <v>0</v>
      </c>
      <c r="E388">
        <v>30515945</v>
      </c>
      <c r="F388">
        <v>1</v>
      </c>
      <c r="G388">
        <v>30515945</v>
      </c>
      <c r="H388">
        <v>3</v>
      </c>
      <c r="I388" t="s">
        <v>158</v>
      </c>
      <c r="J388" t="s">
        <v>3</v>
      </c>
      <c r="K388" t="s">
        <v>354</v>
      </c>
      <c r="L388">
        <v>1346</v>
      </c>
      <c r="N388">
        <v>1009</v>
      </c>
      <c r="O388" t="s">
        <v>269</v>
      </c>
      <c r="P388" t="s">
        <v>269</v>
      </c>
      <c r="Q388">
        <v>1</v>
      </c>
      <c r="W388">
        <v>0</v>
      </c>
      <c r="X388">
        <v>-275506377</v>
      </c>
      <c r="Y388">
        <f>(AT388*2)</f>
        <v>44</v>
      </c>
      <c r="AA388">
        <v>480</v>
      </c>
      <c r="AB388">
        <v>0</v>
      </c>
      <c r="AC388">
        <v>0</v>
      </c>
      <c r="AD388">
        <v>0</v>
      </c>
      <c r="AE388">
        <v>480</v>
      </c>
      <c r="AF388">
        <v>0</v>
      </c>
      <c r="AG388">
        <v>0</v>
      </c>
      <c r="AH388">
        <v>0</v>
      </c>
      <c r="AI388">
        <v>1</v>
      </c>
      <c r="AJ388">
        <v>1</v>
      </c>
      <c r="AK388">
        <v>1</v>
      </c>
      <c r="AL388">
        <v>1</v>
      </c>
      <c r="AN388">
        <v>0</v>
      </c>
      <c r="AO388">
        <v>0</v>
      </c>
      <c r="AP388">
        <v>1</v>
      </c>
      <c r="AQ388">
        <v>0</v>
      </c>
      <c r="AR388">
        <v>0</v>
      </c>
      <c r="AS388" t="s">
        <v>3</v>
      </c>
      <c r="AT388">
        <v>22</v>
      </c>
      <c r="AU388" t="s">
        <v>355</v>
      </c>
      <c r="AV388">
        <v>0</v>
      </c>
      <c r="AW388">
        <v>1</v>
      </c>
      <c r="AX388">
        <v>-1</v>
      </c>
      <c r="AY388">
        <v>0</v>
      </c>
      <c r="AZ388">
        <v>0</v>
      </c>
      <c r="BA388" t="s">
        <v>3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ROUND(Y388*Source!I165,9)</f>
        <v>9.9440000000000008</v>
      </c>
      <c r="CY388">
        <f>AA388</f>
        <v>480</v>
      </c>
      <c r="CZ388">
        <f>AE388</f>
        <v>480</v>
      </c>
      <c r="DA388">
        <f>AI388</f>
        <v>1</v>
      </c>
      <c r="DB388">
        <f>ROUND((ROUND(AT388*CZ388,2)*2),6)</f>
        <v>21120</v>
      </c>
      <c r="DC388">
        <f>ROUND((ROUND(AT388*AG388,2)*2),6)</f>
        <v>0</v>
      </c>
      <c r="DD388" t="s">
        <v>3</v>
      </c>
      <c r="DE388" t="s">
        <v>3</v>
      </c>
      <c r="DF388">
        <f>ROUND(AE388*CX388,2)</f>
        <v>4773.12</v>
      </c>
      <c r="DG388">
        <f>ROUND(AF388*CX388,2)</f>
        <v>0</v>
      </c>
      <c r="DH388">
        <f>ROUND(AG388*CX388,2)</f>
        <v>0</v>
      </c>
      <c r="DI388">
        <f t="shared" si="250"/>
        <v>0</v>
      </c>
      <c r="DJ388">
        <f>DF388</f>
        <v>4773.12</v>
      </c>
      <c r="DK388">
        <v>0</v>
      </c>
    </row>
    <row r="389" spans="1:115" x14ac:dyDescent="0.2">
      <c r="A389">
        <f>ROW(Source!A168)</f>
        <v>168</v>
      </c>
      <c r="B389">
        <v>65425122</v>
      </c>
      <c r="C389">
        <v>65429357</v>
      </c>
      <c r="D389">
        <v>30515951</v>
      </c>
      <c r="E389">
        <v>30515945</v>
      </c>
      <c r="F389">
        <v>1</v>
      </c>
      <c r="G389">
        <v>30515945</v>
      </c>
      <c r="H389">
        <v>1</v>
      </c>
      <c r="I389" t="s">
        <v>432</v>
      </c>
      <c r="J389" t="s">
        <v>3</v>
      </c>
      <c r="K389" t="s">
        <v>433</v>
      </c>
      <c r="L389">
        <v>1191</v>
      </c>
      <c r="N389">
        <v>1013</v>
      </c>
      <c r="O389" t="s">
        <v>434</v>
      </c>
      <c r="P389" t="s">
        <v>434</v>
      </c>
      <c r="Q389">
        <v>1</v>
      </c>
      <c r="W389">
        <v>0</v>
      </c>
      <c r="X389">
        <v>476480486</v>
      </c>
      <c r="Y389">
        <f>(AT389*1.15)</f>
        <v>123.096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1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1</v>
      </c>
      <c r="AQ389">
        <v>0</v>
      </c>
      <c r="AR389">
        <v>0</v>
      </c>
      <c r="AS389" t="s">
        <v>3</v>
      </c>
      <c r="AT389">
        <v>107.04</v>
      </c>
      <c r="AU389" t="s">
        <v>60</v>
      </c>
      <c r="AV389">
        <v>1</v>
      </c>
      <c r="AW389">
        <v>2</v>
      </c>
      <c r="AX389">
        <v>65429358</v>
      </c>
      <c r="AY389">
        <v>1</v>
      </c>
      <c r="AZ389">
        <v>0</v>
      </c>
      <c r="BA389">
        <v>391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ROUND(Y389*Source!I168,9)</f>
        <v>14.771520000000001</v>
      </c>
      <c r="CY389">
        <f>AD389</f>
        <v>0</v>
      </c>
      <c r="CZ389">
        <f>AH389</f>
        <v>0</v>
      </c>
      <c r="DA389">
        <f>AL389</f>
        <v>1</v>
      </c>
      <c r="DB389">
        <f>ROUND((ROUND(AT389*CZ389,2)*1.15),6)</f>
        <v>0</v>
      </c>
      <c r="DC389">
        <f>ROUND((ROUND(AT389*AG389,2)*1.15),6)</f>
        <v>0</v>
      </c>
      <c r="DD389" t="s">
        <v>3</v>
      </c>
      <c r="DE389" t="s">
        <v>3</v>
      </c>
      <c r="DF389">
        <f>ROUND(AE389*CX389,2)</f>
        <v>0</v>
      </c>
      <c r="DG389">
        <f>ROUND(AF389*CX389,2)</f>
        <v>0</v>
      </c>
      <c r="DH389">
        <f>ROUND(AG389*CX389,2)</f>
        <v>0</v>
      </c>
      <c r="DI389">
        <f t="shared" si="250"/>
        <v>0</v>
      </c>
      <c r="DJ389">
        <f>DI389</f>
        <v>0</v>
      </c>
      <c r="DK389">
        <v>0</v>
      </c>
    </row>
    <row r="390" spans="1:115" x14ac:dyDescent="0.2">
      <c r="A390">
        <f>ROW(Source!A169)</f>
        <v>169</v>
      </c>
      <c r="B390">
        <v>65425120</v>
      </c>
      <c r="C390">
        <v>65429357</v>
      </c>
      <c r="D390">
        <v>30515951</v>
      </c>
      <c r="E390">
        <v>30515945</v>
      </c>
      <c r="F390">
        <v>1</v>
      </c>
      <c r="G390">
        <v>30515945</v>
      </c>
      <c r="H390">
        <v>1</v>
      </c>
      <c r="I390" t="s">
        <v>432</v>
      </c>
      <c r="J390" t="s">
        <v>3</v>
      </c>
      <c r="K390" t="s">
        <v>433</v>
      </c>
      <c r="L390">
        <v>1191</v>
      </c>
      <c r="N390">
        <v>1013</v>
      </c>
      <c r="O390" t="s">
        <v>434</v>
      </c>
      <c r="P390" t="s">
        <v>434</v>
      </c>
      <c r="Q390">
        <v>1</v>
      </c>
      <c r="W390">
        <v>0</v>
      </c>
      <c r="X390">
        <v>476480486</v>
      </c>
      <c r="Y390">
        <f>(AT390*1.15)</f>
        <v>123.096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1</v>
      </c>
      <c r="AQ390">
        <v>0</v>
      </c>
      <c r="AR390">
        <v>0</v>
      </c>
      <c r="AS390" t="s">
        <v>3</v>
      </c>
      <c r="AT390">
        <v>107.04</v>
      </c>
      <c r="AU390" t="s">
        <v>60</v>
      </c>
      <c r="AV390">
        <v>1</v>
      </c>
      <c r="AW390">
        <v>2</v>
      </c>
      <c r="AX390">
        <v>65429358</v>
      </c>
      <c r="AY390">
        <v>1</v>
      </c>
      <c r="AZ390">
        <v>0</v>
      </c>
      <c r="BA390">
        <v>392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ROUND(Y390*Source!I169,9)</f>
        <v>14.771520000000001</v>
      </c>
      <c r="CY390">
        <f>AD390</f>
        <v>0</v>
      </c>
      <c r="CZ390">
        <f>AH390</f>
        <v>0</v>
      </c>
      <c r="DA390">
        <f>AL390</f>
        <v>1</v>
      </c>
      <c r="DB390">
        <f>ROUND((ROUND(AT390*CZ390,2)*1.15),6)</f>
        <v>0</v>
      </c>
      <c r="DC390">
        <f>ROUND((ROUND(AT390*AG390,2)*1.15),6)</f>
        <v>0</v>
      </c>
      <c r="DD390" t="s">
        <v>3</v>
      </c>
      <c r="DE390" t="s">
        <v>3</v>
      </c>
      <c r="DF390">
        <f>ROUND(AE390*CX390,2)</f>
        <v>0</v>
      </c>
      <c r="DG390">
        <f>ROUND(AF390*CX390,2)</f>
        <v>0</v>
      </c>
      <c r="DH390">
        <f>ROUND(AG390*CX390,2)</f>
        <v>0</v>
      </c>
      <c r="DI390">
        <f t="shared" si="250"/>
        <v>0</v>
      </c>
      <c r="DJ390">
        <f>DI390</f>
        <v>0</v>
      </c>
      <c r="DK39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65427526</v>
      </c>
      <c r="C1">
        <v>65427520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432</v>
      </c>
      <c r="J1" t="s">
        <v>3</v>
      </c>
      <c r="K1" t="s">
        <v>433</v>
      </c>
      <c r="L1">
        <v>1191</v>
      </c>
      <c r="N1">
        <v>1013</v>
      </c>
      <c r="O1" t="s">
        <v>434</v>
      </c>
      <c r="P1" t="s">
        <v>434</v>
      </c>
      <c r="Q1">
        <v>1</v>
      </c>
      <c r="X1">
        <v>8.5299999999999994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8.5299999999999994</v>
      </c>
      <c r="AH1">
        <v>2</v>
      </c>
      <c r="AI1">
        <v>65427521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65427527</v>
      </c>
      <c r="C2">
        <v>65427520</v>
      </c>
      <c r="D2">
        <v>30595689</v>
      </c>
      <c r="E2">
        <v>1</v>
      </c>
      <c r="F2">
        <v>1</v>
      </c>
      <c r="G2">
        <v>30515945</v>
      </c>
      <c r="H2">
        <v>2</v>
      </c>
      <c r="I2" t="s">
        <v>435</v>
      </c>
      <c r="J2" t="s">
        <v>436</v>
      </c>
      <c r="K2" t="s">
        <v>437</v>
      </c>
      <c r="L2">
        <v>1368</v>
      </c>
      <c r="N2">
        <v>1011</v>
      </c>
      <c r="O2" t="s">
        <v>438</v>
      </c>
      <c r="P2" t="s">
        <v>438</v>
      </c>
      <c r="Q2">
        <v>1</v>
      </c>
      <c r="X2">
        <v>2.6</v>
      </c>
      <c r="Y2">
        <v>0</v>
      </c>
      <c r="Z2">
        <v>39.51</v>
      </c>
      <c r="AA2">
        <v>12.69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2.6</v>
      </c>
      <c r="AH2">
        <v>2</v>
      </c>
      <c r="AI2">
        <v>65427522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65427528</v>
      </c>
      <c r="C3">
        <v>65427520</v>
      </c>
      <c r="D3">
        <v>30596079</v>
      </c>
      <c r="E3">
        <v>1</v>
      </c>
      <c r="F3">
        <v>1</v>
      </c>
      <c r="G3">
        <v>30515945</v>
      </c>
      <c r="H3">
        <v>2</v>
      </c>
      <c r="I3" t="s">
        <v>439</v>
      </c>
      <c r="J3" t="s">
        <v>440</v>
      </c>
      <c r="K3" t="s">
        <v>441</v>
      </c>
      <c r="L3">
        <v>1368</v>
      </c>
      <c r="N3">
        <v>1011</v>
      </c>
      <c r="O3" t="s">
        <v>438</v>
      </c>
      <c r="P3" t="s">
        <v>438</v>
      </c>
      <c r="Q3">
        <v>1</v>
      </c>
      <c r="X3">
        <v>2</v>
      </c>
      <c r="Y3">
        <v>0</v>
      </c>
      <c r="Z3">
        <v>113.73</v>
      </c>
      <c r="AA3">
        <v>15.23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</v>
      </c>
      <c r="AH3">
        <v>2</v>
      </c>
      <c r="AI3">
        <v>65427523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65427529</v>
      </c>
      <c r="C4">
        <v>65427520</v>
      </c>
      <c r="D4">
        <v>30596152</v>
      </c>
      <c r="E4">
        <v>1</v>
      </c>
      <c r="F4">
        <v>1</v>
      </c>
      <c r="G4">
        <v>30515945</v>
      </c>
      <c r="H4">
        <v>2</v>
      </c>
      <c r="I4" t="s">
        <v>442</v>
      </c>
      <c r="J4" t="s">
        <v>443</v>
      </c>
      <c r="K4" t="s">
        <v>444</v>
      </c>
      <c r="L4">
        <v>1368</v>
      </c>
      <c r="N4">
        <v>1011</v>
      </c>
      <c r="O4" t="s">
        <v>438</v>
      </c>
      <c r="P4" t="s">
        <v>438</v>
      </c>
      <c r="Q4">
        <v>1</v>
      </c>
      <c r="X4">
        <v>7</v>
      </c>
      <c r="Y4">
        <v>0</v>
      </c>
      <c r="Z4">
        <v>0.77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7</v>
      </c>
      <c r="AH4">
        <v>2</v>
      </c>
      <c r="AI4">
        <v>65427524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65427530</v>
      </c>
      <c r="C5">
        <v>65427520</v>
      </c>
      <c r="D5">
        <v>30595447</v>
      </c>
      <c r="E5">
        <v>1</v>
      </c>
      <c r="F5">
        <v>1</v>
      </c>
      <c r="G5">
        <v>30515945</v>
      </c>
      <c r="H5">
        <v>2</v>
      </c>
      <c r="I5" t="s">
        <v>445</v>
      </c>
      <c r="J5" t="s">
        <v>446</v>
      </c>
      <c r="K5" t="s">
        <v>447</v>
      </c>
      <c r="L5">
        <v>1368</v>
      </c>
      <c r="N5">
        <v>1011</v>
      </c>
      <c r="O5" t="s">
        <v>438</v>
      </c>
      <c r="P5" t="s">
        <v>438</v>
      </c>
      <c r="Q5">
        <v>1</v>
      </c>
      <c r="X5">
        <v>1.07</v>
      </c>
      <c r="Y5">
        <v>0</v>
      </c>
      <c r="Z5">
        <v>30.76</v>
      </c>
      <c r="AA5">
        <v>12.68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1.07</v>
      </c>
      <c r="AH5">
        <v>2</v>
      </c>
      <c r="AI5">
        <v>65427525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ROW(Source!A25)</f>
        <v>25</v>
      </c>
      <c r="B6">
        <v>65427526</v>
      </c>
      <c r="C6">
        <v>65427520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432</v>
      </c>
      <c r="J6" t="s">
        <v>3</v>
      </c>
      <c r="K6" t="s">
        <v>433</v>
      </c>
      <c r="L6">
        <v>1191</v>
      </c>
      <c r="N6">
        <v>1013</v>
      </c>
      <c r="O6" t="s">
        <v>434</v>
      </c>
      <c r="P6" t="s">
        <v>434</v>
      </c>
      <c r="Q6">
        <v>1</v>
      </c>
      <c r="X6">
        <v>8.5299999999999994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3</v>
      </c>
      <c r="AG6">
        <v>8.5299999999999994</v>
      </c>
      <c r="AH6">
        <v>2</v>
      </c>
      <c r="AI6">
        <v>65427521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ROW(Source!A25)</f>
        <v>25</v>
      </c>
      <c r="B7">
        <v>65427527</v>
      </c>
      <c r="C7">
        <v>65427520</v>
      </c>
      <c r="D7">
        <v>30595689</v>
      </c>
      <c r="E7">
        <v>1</v>
      </c>
      <c r="F7">
        <v>1</v>
      </c>
      <c r="G7">
        <v>30515945</v>
      </c>
      <c r="H7">
        <v>2</v>
      </c>
      <c r="I7" t="s">
        <v>435</v>
      </c>
      <c r="J7" t="s">
        <v>436</v>
      </c>
      <c r="K7" t="s">
        <v>437</v>
      </c>
      <c r="L7">
        <v>1368</v>
      </c>
      <c r="N7">
        <v>1011</v>
      </c>
      <c r="O7" t="s">
        <v>438</v>
      </c>
      <c r="P7" t="s">
        <v>438</v>
      </c>
      <c r="Q7">
        <v>1</v>
      </c>
      <c r="X7">
        <v>2.6</v>
      </c>
      <c r="Y7">
        <v>0</v>
      </c>
      <c r="Z7">
        <v>39.51</v>
      </c>
      <c r="AA7">
        <v>12.69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2.6</v>
      </c>
      <c r="AH7">
        <v>2</v>
      </c>
      <c r="AI7">
        <v>65427522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65427528</v>
      </c>
      <c r="C8">
        <v>65427520</v>
      </c>
      <c r="D8">
        <v>30596079</v>
      </c>
      <c r="E8">
        <v>1</v>
      </c>
      <c r="F8">
        <v>1</v>
      </c>
      <c r="G8">
        <v>30515945</v>
      </c>
      <c r="H8">
        <v>2</v>
      </c>
      <c r="I8" t="s">
        <v>439</v>
      </c>
      <c r="J8" t="s">
        <v>440</v>
      </c>
      <c r="K8" t="s">
        <v>441</v>
      </c>
      <c r="L8">
        <v>1368</v>
      </c>
      <c r="N8">
        <v>1011</v>
      </c>
      <c r="O8" t="s">
        <v>438</v>
      </c>
      <c r="P8" t="s">
        <v>438</v>
      </c>
      <c r="Q8">
        <v>1</v>
      </c>
      <c r="X8">
        <v>2</v>
      </c>
      <c r="Y8">
        <v>0</v>
      </c>
      <c r="Z8">
        <v>113.73</v>
      </c>
      <c r="AA8">
        <v>15.23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2</v>
      </c>
      <c r="AH8">
        <v>2</v>
      </c>
      <c r="AI8">
        <v>65427523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ROW(Source!A25)</f>
        <v>25</v>
      </c>
      <c r="B9">
        <v>65427529</v>
      </c>
      <c r="C9">
        <v>65427520</v>
      </c>
      <c r="D9">
        <v>30596152</v>
      </c>
      <c r="E9">
        <v>1</v>
      </c>
      <c r="F9">
        <v>1</v>
      </c>
      <c r="G9">
        <v>30515945</v>
      </c>
      <c r="H9">
        <v>2</v>
      </c>
      <c r="I9" t="s">
        <v>442</v>
      </c>
      <c r="J9" t="s">
        <v>443</v>
      </c>
      <c r="K9" t="s">
        <v>444</v>
      </c>
      <c r="L9">
        <v>1368</v>
      </c>
      <c r="N9">
        <v>1011</v>
      </c>
      <c r="O9" t="s">
        <v>438</v>
      </c>
      <c r="P9" t="s">
        <v>438</v>
      </c>
      <c r="Q9">
        <v>1</v>
      </c>
      <c r="X9">
        <v>7</v>
      </c>
      <c r="Y9">
        <v>0</v>
      </c>
      <c r="Z9">
        <v>0.77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7</v>
      </c>
      <c r="AH9">
        <v>2</v>
      </c>
      <c r="AI9">
        <v>65427524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ROW(Source!A25)</f>
        <v>25</v>
      </c>
      <c r="B10">
        <v>65427530</v>
      </c>
      <c r="C10">
        <v>65427520</v>
      </c>
      <c r="D10">
        <v>30595447</v>
      </c>
      <c r="E10">
        <v>1</v>
      </c>
      <c r="F10">
        <v>1</v>
      </c>
      <c r="G10">
        <v>30515945</v>
      </c>
      <c r="H10">
        <v>2</v>
      </c>
      <c r="I10" t="s">
        <v>445</v>
      </c>
      <c r="J10" t="s">
        <v>446</v>
      </c>
      <c r="K10" t="s">
        <v>447</v>
      </c>
      <c r="L10">
        <v>1368</v>
      </c>
      <c r="N10">
        <v>1011</v>
      </c>
      <c r="O10" t="s">
        <v>438</v>
      </c>
      <c r="P10" t="s">
        <v>438</v>
      </c>
      <c r="Q10">
        <v>1</v>
      </c>
      <c r="X10">
        <v>1.07</v>
      </c>
      <c r="Y10">
        <v>0</v>
      </c>
      <c r="Z10">
        <v>30.76</v>
      </c>
      <c r="AA10">
        <v>12.68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1.07</v>
      </c>
      <c r="AH10">
        <v>2</v>
      </c>
      <c r="AI10">
        <v>65427525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ROW(Source!A26)</f>
        <v>26</v>
      </c>
      <c r="B11">
        <v>65427533</v>
      </c>
      <c r="C11">
        <v>65427531</v>
      </c>
      <c r="D11">
        <v>30516999</v>
      </c>
      <c r="E11">
        <v>30515945</v>
      </c>
      <c r="F11">
        <v>1</v>
      </c>
      <c r="G11">
        <v>30515945</v>
      </c>
      <c r="H11">
        <v>2</v>
      </c>
      <c r="I11" t="s">
        <v>448</v>
      </c>
      <c r="J11" t="s">
        <v>3</v>
      </c>
      <c r="K11" t="s">
        <v>449</v>
      </c>
      <c r="L11">
        <v>1344</v>
      </c>
      <c r="N11">
        <v>1008</v>
      </c>
      <c r="O11" t="s">
        <v>450</v>
      </c>
      <c r="P11" t="s">
        <v>450</v>
      </c>
      <c r="Q11">
        <v>1</v>
      </c>
      <c r="X11">
        <v>8.86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8.86</v>
      </c>
      <c r="AH11">
        <v>2</v>
      </c>
      <c r="AI11">
        <v>65427532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ROW(Source!A27)</f>
        <v>27</v>
      </c>
      <c r="B12">
        <v>65427533</v>
      </c>
      <c r="C12">
        <v>65427531</v>
      </c>
      <c r="D12">
        <v>30516999</v>
      </c>
      <c r="E12">
        <v>30515945</v>
      </c>
      <c r="F12">
        <v>1</v>
      </c>
      <c r="G12">
        <v>30515945</v>
      </c>
      <c r="H12">
        <v>2</v>
      </c>
      <c r="I12" t="s">
        <v>448</v>
      </c>
      <c r="J12" t="s">
        <v>3</v>
      </c>
      <c r="K12" t="s">
        <v>449</v>
      </c>
      <c r="L12">
        <v>1344</v>
      </c>
      <c r="N12">
        <v>1008</v>
      </c>
      <c r="O12" t="s">
        <v>450</v>
      </c>
      <c r="P12" t="s">
        <v>450</v>
      </c>
      <c r="Q12">
        <v>1</v>
      </c>
      <c r="X12">
        <v>8.86</v>
      </c>
      <c r="Y12">
        <v>0</v>
      </c>
      <c r="Z12">
        <v>1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8.86</v>
      </c>
      <c r="AH12">
        <v>2</v>
      </c>
      <c r="AI12">
        <v>65427532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ROW(Source!A28)</f>
        <v>28</v>
      </c>
      <c r="B13">
        <v>65427536</v>
      </c>
      <c r="C13">
        <v>65427534</v>
      </c>
      <c r="D13">
        <v>30516999</v>
      </c>
      <c r="E13">
        <v>30515945</v>
      </c>
      <c r="F13">
        <v>1</v>
      </c>
      <c r="G13">
        <v>30515945</v>
      </c>
      <c r="H13">
        <v>2</v>
      </c>
      <c r="I13" t="s">
        <v>448</v>
      </c>
      <c r="J13" t="s">
        <v>3</v>
      </c>
      <c r="K13" t="s">
        <v>449</v>
      </c>
      <c r="L13">
        <v>1344</v>
      </c>
      <c r="N13">
        <v>1008</v>
      </c>
      <c r="O13" t="s">
        <v>450</v>
      </c>
      <c r="P13" t="s">
        <v>450</v>
      </c>
      <c r="Q13">
        <v>1</v>
      </c>
      <c r="X13">
        <v>44.81</v>
      </c>
      <c r="Y13">
        <v>0</v>
      </c>
      <c r="Z13">
        <v>1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44.81</v>
      </c>
      <c r="AH13">
        <v>2</v>
      </c>
      <c r="AI13">
        <v>65427535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ROW(Source!A29)</f>
        <v>29</v>
      </c>
      <c r="B14">
        <v>65427536</v>
      </c>
      <c r="C14">
        <v>65427534</v>
      </c>
      <c r="D14">
        <v>30516999</v>
      </c>
      <c r="E14">
        <v>30515945</v>
      </c>
      <c r="F14">
        <v>1</v>
      </c>
      <c r="G14">
        <v>30515945</v>
      </c>
      <c r="H14">
        <v>2</v>
      </c>
      <c r="I14" t="s">
        <v>448</v>
      </c>
      <c r="J14" t="s">
        <v>3</v>
      </c>
      <c r="K14" t="s">
        <v>449</v>
      </c>
      <c r="L14">
        <v>1344</v>
      </c>
      <c r="N14">
        <v>1008</v>
      </c>
      <c r="O14" t="s">
        <v>450</v>
      </c>
      <c r="P14" t="s">
        <v>450</v>
      </c>
      <c r="Q14">
        <v>1</v>
      </c>
      <c r="X14">
        <v>44.81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44.81</v>
      </c>
      <c r="AH14">
        <v>2</v>
      </c>
      <c r="AI14">
        <v>65427535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65427539</v>
      </c>
      <c r="C15">
        <v>65427537</v>
      </c>
      <c r="D15">
        <v>30516999</v>
      </c>
      <c r="E15">
        <v>30515945</v>
      </c>
      <c r="F15">
        <v>1</v>
      </c>
      <c r="G15">
        <v>30515945</v>
      </c>
      <c r="H15">
        <v>2</v>
      </c>
      <c r="I15" t="s">
        <v>448</v>
      </c>
      <c r="J15" t="s">
        <v>3</v>
      </c>
      <c r="K15" t="s">
        <v>449</v>
      </c>
      <c r="L15">
        <v>1344</v>
      </c>
      <c r="N15">
        <v>1008</v>
      </c>
      <c r="O15" t="s">
        <v>450</v>
      </c>
      <c r="P15" t="s">
        <v>450</v>
      </c>
      <c r="Q15">
        <v>1</v>
      </c>
      <c r="X15">
        <v>165.64</v>
      </c>
      <c r="Y15">
        <v>0</v>
      </c>
      <c r="Z15">
        <v>1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165.64</v>
      </c>
      <c r="AH15">
        <v>2</v>
      </c>
      <c r="AI15">
        <v>65427538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65427539</v>
      </c>
      <c r="C16">
        <v>65427537</v>
      </c>
      <c r="D16">
        <v>30516999</v>
      </c>
      <c r="E16">
        <v>30515945</v>
      </c>
      <c r="F16">
        <v>1</v>
      </c>
      <c r="G16">
        <v>30515945</v>
      </c>
      <c r="H16">
        <v>2</v>
      </c>
      <c r="I16" t="s">
        <v>448</v>
      </c>
      <c r="J16" t="s">
        <v>3</v>
      </c>
      <c r="K16" t="s">
        <v>449</v>
      </c>
      <c r="L16">
        <v>1344</v>
      </c>
      <c r="N16">
        <v>1008</v>
      </c>
      <c r="O16" t="s">
        <v>450</v>
      </c>
      <c r="P16" t="s">
        <v>450</v>
      </c>
      <c r="Q16">
        <v>1</v>
      </c>
      <c r="X16">
        <v>165.64</v>
      </c>
      <c r="Y16">
        <v>0</v>
      </c>
      <c r="Z16">
        <v>1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165.64</v>
      </c>
      <c r="AH16">
        <v>2</v>
      </c>
      <c r="AI16">
        <v>65427538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65425216</v>
      </c>
      <c r="C17">
        <v>65425210</v>
      </c>
      <c r="D17">
        <v>30515951</v>
      </c>
      <c r="E17">
        <v>30515945</v>
      </c>
      <c r="F17">
        <v>1</v>
      </c>
      <c r="G17">
        <v>30515945</v>
      </c>
      <c r="H17">
        <v>1</v>
      </c>
      <c r="I17" t="s">
        <v>432</v>
      </c>
      <c r="J17" t="s">
        <v>3</v>
      </c>
      <c r="K17" t="s">
        <v>433</v>
      </c>
      <c r="L17">
        <v>1191</v>
      </c>
      <c r="N17">
        <v>1013</v>
      </c>
      <c r="O17" t="s">
        <v>434</v>
      </c>
      <c r="P17" t="s">
        <v>434</v>
      </c>
      <c r="Q17">
        <v>1</v>
      </c>
      <c r="X17">
        <v>155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 t="s">
        <v>3</v>
      </c>
      <c r="AG17">
        <v>155</v>
      </c>
      <c r="AH17">
        <v>2</v>
      </c>
      <c r="AI17">
        <v>65425211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65425217</v>
      </c>
      <c r="C18">
        <v>65425210</v>
      </c>
      <c r="D18">
        <v>30595689</v>
      </c>
      <c r="E18">
        <v>1</v>
      </c>
      <c r="F18">
        <v>1</v>
      </c>
      <c r="G18">
        <v>30515945</v>
      </c>
      <c r="H18">
        <v>2</v>
      </c>
      <c r="I18" t="s">
        <v>435</v>
      </c>
      <c r="J18" t="s">
        <v>436</v>
      </c>
      <c r="K18" t="s">
        <v>437</v>
      </c>
      <c r="L18">
        <v>1368</v>
      </c>
      <c r="N18">
        <v>1011</v>
      </c>
      <c r="O18" t="s">
        <v>438</v>
      </c>
      <c r="P18" t="s">
        <v>438</v>
      </c>
      <c r="Q18">
        <v>1</v>
      </c>
      <c r="X18">
        <v>37.5</v>
      </c>
      <c r="Y18">
        <v>0</v>
      </c>
      <c r="Z18">
        <v>39.51</v>
      </c>
      <c r="AA18">
        <v>12.69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37.5</v>
      </c>
      <c r="AH18">
        <v>2</v>
      </c>
      <c r="AI18">
        <v>65425212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65425218</v>
      </c>
      <c r="C19">
        <v>65425210</v>
      </c>
      <c r="D19">
        <v>30596152</v>
      </c>
      <c r="E19">
        <v>1</v>
      </c>
      <c r="F19">
        <v>1</v>
      </c>
      <c r="G19">
        <v>30515945</v>
      </c>
      <c r="H19">
        <v>2</v>
      </c>
      <c r="I19" t="s">
        <v>442</v>
      </c>
      <c r="J19" t="s">
        <v>443</v>
      </c>
      <c r="K19" t="s">
        <v>444</v>
      </c>
      <c r="L19">
        <v>1368</v>
      </c>
      <c r="N19">
        <v>1011</v>
      </c>
      <c r="O19" t="s">
        <v>438</v>
      </c>
      <c r="P19" t="s">
        <v>438</v>
      </c>
      <c r="Q19">
        <v>1</v>
      </c>
      <c r="X19">
        <v>75</v>
      </c>
      <c r="Y19">
        <v>0</v>
      </c>
      <c r="Z19">
        <v>0.77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75</v>
      </c>
      <c r="AH19">
        <v>2</v>
      </c>
      <c r="AI19">
        <v>65425213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65425219</v>
      </c>
      <c r="C20">
        <v>65425210</v>
      </c>
      <c r="D20">
        <v>30595528</v>
      </c>
      <c r="E20">
        <v>1</v>
      </c>
      <c r="F20">
        <v>1</v>
      </c>
      <c r="G20">
        <v>30515945</v>
      </c>
      <c r="H20">
        <v>2</v>
      </c>
      <c r="I20" t="s">
        <v>451</v>
      </c>
      <c r="J20" t="s">
        <v>452</v>
      </c>
      <c r="K20" t="s">
        <v>453</v>
      </c>
      <c r="L20">
        <v>1368</v>
      </c>
      <c r="N20">
        <v>1011</v>
      </c>
      <c r="O20" t="s">
        <v>438</v>
      </c>
      <c r="P20" t="s">
        <v>438</v>
      </c>
      <c r="Q20">
        <v>1</v>
      </c>
      <c r="X20">
        <v>1.55</v>
      </c>
      <c r="Y20">
        <v>0</v>
      </c>
      <c r="Z20">
        <v>171.83</v>
      </c>
      <c r="AA20">
        <v>19.350000000000001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1.55</v>
      </c>
      <c r="AH20">
        <v>2</v>
      </c>
      <c r="AI20">
        <v>65425214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65425220</v>
      </c>
      <c r="C21">
        <v>65425210</v>
      </c>
      <c r="D21">
        <v>30516999</v>
      </c>
      <c r="E21">
        <v>30515945</v>
      </c>
      <c r="F21">
        <v>1</v>
      </c>
      <c r="G21">
        <v>30515945</v>
      </c>
      <c r="H21">
        <v>2</v>
      </c>
      <c r="I21" t="s">
        <v>448</v>
      </c>
      <c r="J21" t="s">
        <v>3</v>
      </c>
      <c r="K21" t="s">
        <v>449</v>
      </c>
      <c r="L21">
        <v>1344</v>
      </c>
      <c r="N21">
        <v>1008</v>
      </c>
      <c r="O21" t="s">
        <v>450</v>
      </c>
      <c r="P21" t="s">
        <v>450</v>
      </c>
      <c r="Q21">
        <v>1</v>
      </c>
      <c r="X21">
        <v>3.72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3.72</v>
      </c>
      <c r="AH21">
        <v>2</v>
      </c>
      <c r="AI21">
        <v>65425215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ROW(Source!A33)</f>
        <v>33</v>
      </c>
      <c r="B22">
        <v>65425216</v>
      </c>
      <c r="C22">
        <v>65425210</v>
      </c>
      <c r="D22">
        <v>30515951</v>
      </c>
      <c r="E22">
        <v>30515945</v>
      </c>
      <c r="F22">
        <v>1</v>
      </c>
      <c r="G22">
        <v>30515945</v>
      </c>
      <c r="H22">
        <v>1</v>
      </c>
      <c r="I22" t="s">
        <v>432</v>
      </c>
      <c r="J22" t="s">
        <v>3</v>
      </c>
      <c r="K22" t="s">
        <v>433</v>
      </c>
      <c r="L22">
        <v>1191</v>
      </c>
      <c r="N22">
        <v>1013</v>
      </c>
      <c r="O22" t="s">
        <v>434</v>
      </c>
      <c r="P22" t="s">
        <v>434</v>
      </c>
      <c r="Q22">
        <v>1</v>
      </c>
      <c r="X22">
        <v>155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1</v>
      </c>
      <c r="AF22" t="s">
        <v>3</v>
      </c>
      <c r="AG22">
        <v>155</v>
      </c>
      <c r="AH22">
        <v>2</v>
      </c>
      <c r="AI22">
        <v>65425211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65425217</v>
      </c>
      <c r="C23">
        <v>65425210</v>
      </c>
      <c r="D23">
        <v>30595689</v>
      </c>
      <c r="E23">
        <v>1</v>
      </c>
      <c r="F23">
        <v>1</v>
      </c>
      <c r="G23">
        <v>30515945</v>
      </c>
      <c r="H23">
        <v>2</v>
      </c>
      <c r="I23" t="s">
        <v>435</v>
      </c>
      <c r="J23" t="s">
        <v>436</v>
      </c>
      <c r="K23" t="s">
        <v>437</v>
      </c>
      <c r="L23">
        <v>1368</v>
      </c>
      <c r="N23">
        <v>1011</v>
      </c>
      <c r="O23" t="s">
        <v>438</v>
      </c>
      <c r="P23" t="s">
        <v>438</v>
      </c>
      <c r="Q23">
        <v>1</v>
      </c>
      <c r="X23">
        <v>37.5</v>
      </c>
      <c r="Y23">
        <v>0</v>
      </c>
      <c r="Z23">
        <v>39.51</v>
      </c>
      <c r="AA23">
        <v>12.69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37.5</v>
      </c>
      <c r="AH23">
        <v>2</v>
      </c>
      <c r="AI23">
        <v>65425212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65425218</v>
      </c>
      <c r="C24">
        <v>65425210</v>
      </c>
      <c r="D24">
        <v>30596152</v>
      </c>
      <c r="E24">
        <v>1</v>
      </c>
      <c r="F24">
        <v>1</v>
      </c>
      <c r="G24">
        <v>30515945</v>
      </c>
      <c r="H24">
        <v>2</v>
      </c>
      <c r="I24" t="s">
        <v>442</v>
      </c>
      <c r="J24" t="s">
        <v>443</v>
      </c>
      <c r="K24" t="s">
        <v>444</v>
      </c>
      <c r="L24">
        <v>1368</v>
      </c>
      <c r="N24">
        <v>1011</v>
      </c>
      <c r="O24" t="s">
        <v>438</v>
      </c>
      <c r="P24" t="s">
        <v>438</v>
      </c>
      <c r="Q24">
        <v>1</v>
      </c>
      <c r="X24">
        <v>75</v>
      </c>
      <c r="Y24">
        <v>0</v>
      </c>
      <c r="Z24">
        <v>0.77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75</v>
      </c>
      <c r="AH24">
        <v>2</v>
      </c>
      <c r="AI24">
        <v>65425213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ROW(Source!A33)</f>
        <v>33</v>
      </c>
      <c r="B25">
        <v>65425219</v>
      </c>
      <c r="C25">
        <v>65425210</v>
      </c>
      <c r="D25">
        <v>30595528</v>
      </c>
      <c r="E25">
        <v>1</v>
      </c>
      <c r="F25">
        <v>1</v>
      </c>
      <c r="G25">
        <v>30515945</v>
      </c>
      <c r="H25">
        <v>2</v>
      </c>
      <c r="I25" t="s">
        <v>451</v>
      </c>
      <c r="J25" t="s">
        <v>452</v>
      </c>
      <c r="K25" t="s">
        <v>453</v>
      </c>
      <c r="L25">
        <v>1368</v>
      </c>
      <c r="N25">
        <v>1011</v>
      </c>
      <c r="O25" t="s">
        <v>438</v>
      </c>
      <c r="P25" t="s">
        <v>438</v>
      </c>
      <c r="Q25">
        <v>1</v>
      </c>
      <c r="X25">
        <v>1.55</v>
      </c>
      <c r="Y25">
        <v>0</v>
      </c>
      <c r="Z25">
        <v>171.83</v>
      </c>
      <c r="AA25">
        <v>19.350000000000001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1.55</v>
      </c>
      <c r="AH25">
        <v>2</v>
      </c>
      <c r="AI25">
        <v>65425214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ROW(Source!A33)</f>
        <v>33</v>
      </c>
      <c r="B26">
        <v>65425220</v>
      </c>
      <c r="C26">
        <v>65425210</v>
      </c>
      <c r="D26">
        <v>30516999</v>
      </c>
      <c r="E26">
        <v>30515945</v>
      </c>
      <c r="F26">
        <v>1</v>
      </c>
      <c r="G26">
        <v>30515945</v>
      </c>
      <c r="H26">
        <v>2</v>
      </c>
      <c r="I26" t="s">
        <v>448</v>
      </c>
      <c r="J26" t="s">
        <v>3</v>
      </c>
      <c r="K26" t="s">
        <v>449</v>
      </c>
      <c r="L26">
        <v>1344</v>
      </c>
      <c r="N26">
        <v>1008</v>
      </c>
      <c r="O26" t="s">
        <v>450</v>
      </c>
      <c r="P26" t="s">
        <v>450</v>
      </c>
      <c r="Q26">
        <v>1</v>
      </c>
      <c r="X26">
        <v>3.72</v>
      </c>
      <c r="Y26">
        <v>0</v>
      </c>
      <c r="Z26">
        <v>1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3.72</v>
      </c>
      <c r="AH26">
        <v>2</v>
      </c>
      <c r="AI26">
        <v>65425215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65425223</v>
      </c>
      <c r="C27">
        <v>65425221</v>
      </c>
      <c r="D27">
        <v>30516999</v>
      </c>
      <c r="E27">
        <v>30515945</v>
      </c>
      <c r="F27">
        <v>1</v>
      </c>
      <c r="G27">
        <v>30515945</v>
      </c>
      <c r="H27">
        <v>2</v>
      </c>
      <c r="I27" t="s">
        <v>448</v>
      </c>
      <c r="J27" t="s">
        <v>3</v>
      </c>
      <c r="K27" t="s">
        <v>449</v>
      </c>
      <c r="L27">
        <v>1344</v>
      </c>
      <c r="N27">
        <v>1008</v>
      </c>
      <c r="O27" t="s">
        <v>450</v>
      </c>
      <c r="P27" t="s">
        <v>450</v>
      </c>
      <c r="Q27">
        <v>1</v>
      </c>
      <c r="X27">
        <v>8.86</v>
      </c>
      <c r="Y27">
        <v>0</v>
      </c>
      <c r="Z27">
        <v>1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8.86</v>
      </c>
      <c r="AH27">
        <v>2</v>
      </c>
      <c r="AI27">
        <v>65425222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ROW(Source!A35)</f>
        <v>35</v>
      </c>
      <c r="B28">
        <v>65425223</v>
      </c>
      <c r="C28">
        <v>65425221</v>
      </c>
      <c r="D28">
        <v>30516999</v>
      </c>
      <c r="E28">
        <v>30515945</v>
      </c>
      <c r="F28">
        <v>1</v>
      </c>
      <c r="G28">
        <v>30515945</v>
      </c>
      <c r="H28">
        <v>2</v>
      </c>
      <c r="I28" t="s">
        <v>448</v>
      </c>
      <c r="J28" t="s">
        <v>3</v>
      </c>
      <c r="K28" t="s">
        <v>449</v>
      </c>
      <c r="L28">
        <v>1344</v>
      </c>
      <c r="N28">
        <v>1008</v>
      </c>
      <c r="O28" t="s">
        <v>450</v>
      </c>
      <c r="P28" t="s">
        <v>450</v>
      </c>
      <c r="Q28">
        <v>1</v>
      </c>
      <c r="X28">
        <v>8.86</v>
      </c>
      <c r="Y28">
        <v>0</v>
      </c>
      <c r="Z28">
        <v>1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8.86</v>
      </c>
      <c r="AH28">
        <v>2</v>
      </c>
      <c r="AI28">
        <v>65425222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65425226</v>
      </c>
      <c r="C29">
        <v>65425224</v>
      </c>
      <c r="D29">
        <v>30516999</v>
      </c>
      <c r="E29">
        <v>30515945</v>
      </c>
      <c r="F29">
        <v>1</v>
      </c>
      <c r="G29">
        <v>30515945</v>
      </c>
      <c r="H29">
        <v>2</v>
      </c>
      <c r="I29" t="s">
        <v>448</v>
      </c>
      <c r="J29" t="s">
        <v>3</v>
      </c>
      <c r="K29" t="s">
        <v>449</v>
      </c>
      <c r="L29">
        <v>1344</v>
      </c>
      <c r="N29">
        <v>1008</v>
      </c>
      <c r="O29" t="s">
        <v>450</v>
      </c>
      <c r="P29" t="s">
        <v>450</v>
      </c>
      <c r="Q29">
        <v>1</v>
      </c>
      <c r="X29">
        <v>44.81</v>
      </c>
      <c r="Y29">
        <v>0</v>
      </c>
      <c r="Z29">
        <v>1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44.81</v>
      </c>
      <c r="AH29">
        <v>2</v>
      </c>
      <c r="AI29">
        <v>65425225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ROW(Source!A37)</f>
        <v>37</v>
      </c>
      <c r="B30">
        <v>65425226</v>
      </c>
      <c r="C30">
        <v>65425224</v>
      </c>
      <c r="D30">
        <v>30516999</v>
      </c>
      <c r="E30">
        <v>30515945</v>
      </c>
      <c r="F30">
        <v>1</v>
      </c>
      <c r="G30">
        <v>30515945</v>
      </c>
      <c r="H30">
        <v>2</v>
      </c>
      <c r="I30" t="s">
        <v>448</v>
      </c>
      <c r="J30" t="s">
        <v>3</v>
      </c>
      <c r="K30" t="s">
        <v>449</v>
      </c>
      <c r="L30">
        <v>1344</v>
      </c>
      <c r="N30">
        <v>1008</v>
      </c>
      <c r="O30" t="s">
        <v>450</v>
      </c>
      <c r="P30" t="s">
        <v>450</v>
      </c>
      <c r="Q30">
        <v>1</v>
      </c>
      <c r="X30">
        <v>44.81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44.81</v>
      </c>
      <c r="AH30">
        <v>2</v>
      </c>
      <c r="AI30">
        <v>65425225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ROW(Source!A38)</f>
        <v>38</v>
      </c>
      <c r="B31">
        <v>65425229</v>
      </c>
      <c r="C31">
        <v>65425227</v>
      </c>
      <c r="D31">
        <v>30516999</v>
      </c>
      <c r="E31">
        <v>30515945</v>
      </c>
      <c r="F31">
        <v>1</v>
      </c>
      <c r="G31">
        <v>30515945</v>
      </c>
      <c r="H31">
        <v>2</v>
      </c>
      <c r="I31" t="s">
        <v>448</v>
      </c>
      <c r="J31" t="s">
        <v>3</v>
      </c>
      <c r="K31" t="s">
        <v>449</v>
      </c>
      <c r="L31">
        <v>1344</v>
      </c>
      <c r="N31">
        <v>1008</v>
      </c>
      <c r="O31" t="s">
        <v>450</v>
      </c>
      <c r="P31" t="s">
        <v>450</v>
      </c>
      <c r="Q31">
        <v>1</v>
      </c>
      <c r="X31">
        <v>186.2</v>
      </c>
      <c r="Y31">
        <v>0</v>
      </c>
      <c r="Z31">
        <v>1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186.2</v>
      </c>
      <c r="AH31">
        <v>2</v>
      </c>
      <c r="AI31">
        <v>65425228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ROW(Source!A39)</f>
        <v>39</v>
      </c>
      <c r="B32">
        <v>65425229</v>
      </c>
      <c r="C32">
        <v>65425227</v>
      </c>
      <c r="D32">
        <v>30516999</v>
      </c>
      <c r="E32">
        <v>30515945</v>
      </c>
      <c r="F32">
        <v>1</v>
      </c>
      <c r="G32">
        <v>30515945</v>
      </c>
      <c r="H32">
        <v>2</v>
      </c>
      <c r="I32" t="s">
        <v>448</v>
      </c>
      <c r="J32" t="s">
        <v>3</v>
      </c>
      <c r="K32" t="s">
        <v>449</v>
      </c>
      <c r="L32">
        <v>1344</v>
      </c>
      <c r="N32">
        <v>1008</v>
      </c>
      <c r="O32" t="s">
        <v>450</v>
      </c>
      <c r="P32" t="s">
        <v>450</v>
      </c>
      <c r="Q32">
        <v>1</v>
      </c>
      <c r="X32">
        <v>186.2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186.2</v>
      </c>
      <c r="AH32">
        <v>2</v>
      </c>
      <c r="AI32">
        <v>65425228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ROW(Source!A40)</f>
        <v>40</v>
      </c>
      <c r="B33">
        <v>65427045</v>
      </c>
      <c r="C33">
        <v>65427040</v>
      </c>
      <c r="D33">
        <v>30515951</v>
      </c>
      <c r="E33">
        <v>30515945</v>
      </c>
      <c r="F33">
        <v>1</v>
      </c>
      <c r="G33">
        <v>30515945</v>
      </c>
      <c r="H33">
        <v>1</v>
      </c>
      <c r="I33" t="s">
        <v>432</v>
      </c>
      <c r="J33" t="s">
        <v>3</v>
      </c>
      <c r="K33" t="s">
        <v>433</v>
      </c>
      <c r="L33">
        <v>1191</v>
      </c>
      <c r="N33">
        <v>1013</v>
      </c>
      <c r="O33" t="s">
        <v>434</v>
      </c>
      <c r="P33" t="s">
        <v>434</v>
      </c>
      <c r="Q33">
        <v>1</v>
      </c>
      <c r="X33">
        <v>2.95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1</v>
      </c>
      <c r="AF33" t="s">
        <v>60</v>
      </c>
      <c r="AG33">
        <v>3.3925000000000001</v>
      </c>
      <c r="AH33">
        <v>2</v>
      </c>
      <c r="AI33">
        <v>65427041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ROW(Source!A40)</f>
        <v>40</v>
      </c>
      <c r="B34">
        <v>65427046</v>
      </c>
      <c r="C34">
        <v>65427040</v>
      </c>
      <c r="D34">
        <v>30595241</v>
      </c>
      <c r="E34">
        <v>1</v>
      </c>
      <c r="F34">
        <v>1</v>
      </c>
      <c r="G34">
        <v>30515945</v>
      </c>
      <c r="H34">
        <v>2</v>
      </c>
      <c r="I34" t="s">
        <v>454</v>
      </c>
      <c r="J34" t="s">
        <v>455</v>
      </c>
      <c r="K34" t="s">
        <v>456</v>
      </c>
      <c r="L34">
        <v>1368</v>
      </c>
      <c r="N34">
        <v>1011</v>
      </c>
      <c r="O34" t="s">
        <v>438</v>
      </c>
      <c r="P34" t="s">
        <v>438</v>
      </c>
      <c r="Q34">
        <v>1</v>
      </c>
      <c r="X34">
        <v>7.4139999999999997</v>
      </c>
      <c r="Y34">
        <v>0</v>
      </c>
      <c r="Z34">
        <v>123.86</v>
      </c>
      <c r="AA34">
        <v>15</v>
      </c>
      <c r="AB34">
        <v>0</v>
      </c>
      <c r="AC34">
        <v>0</v>
      </c>
      <c r="AD34">
        <v>1</v>
      </c>
      <c r="AE34">
        <v>0</v>
      </c>
      <c r="AF34" t="s">
        <v>59</v>
      </c>
      <c r="AG34">
        <v>9.2675000000000001</v>
      </c>
      <c r="AH34">
        <v>2</v>
      </c>
      <c r="AI34">
        <v>65427042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ROW(Source!A40)</f>
        <v>40</v>
      </c>
      <c r="B35">
        <v>65427047</v>
      </c>
      <c r="C35">
        <v>65427040</v>
      </c>
      <c r="D35">
        <v>30595253</v>
      </c>
      <c r="E35">
        <v>1</v>
      </c>
      <c r="F35">
        <v>1</v>
      </c>
      <c r="G35">
        <v>30515945</v>
      </c>
      <c r="H35">
        <v>2</v>
      </c>
      <c r="I35" t="s">
        <v>457</v>
      </c>
      <c r="J35" t="s">
        <v>458</v>
      </c>
      <c r="K35" t="s">
        <v>459</v>
      </c>
      <c r="L35">
        <v>1368</v>
      </c>
      <c r="N35">
        <v>1011</v>
      </c>
      <c r="O35" t="s">
        <v>438</v>
      </c>
      <c r="P35" t="s">
        <v>438</v>
      </c>
      <c r="Q35">
        <v>1</v>
      </c>
      <c r="X35">
        <v>1.6975</v>
      </c>
      <c r="Y35">
        <v>0</v>
      </c>
      <c r="Z35">
        <v>163.47999999999999</v>
      </c>
      <c r="AA35">
        <v>15.47</v>
      </c>
      <c r="AB35">
        <v>0</v>
      </c>
      <c r="AC35">
        <v>0</v>
      </c>
      <c r="AD35">
        <v>1</v>
      </c>
      <c r="AE35">
        <v>0</v>
      </c>
      <c r="AF35" t="s">
        <v>59</v>
      </c>
      <c r="AG35">
        <v>2.1218750000000002</v>
      </c>
      <c r="AH35">
        <v>2</v>
      </c>
      <c r="AI35">
        <v>65427043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ROW(Source!A40)</f>
        <v>40</v>
      </c>
      <c r="B36">
        <v>65427048</v>
      </c>
      <c r="C36">
        <v>65427040</v>
      </c>
      <c r="D36">
        <v>30516999</v>
      </c>
      <c r="E36">
        <v>30515945</v>
      </c>
      <c r="F36">
        <v>1</v>
      </c>
      <c r="G36">
        <v>30515945</v>
      </c>
      <c r="H36">
        <v>2</v>
      </c>
      <c r="I36" t="s">
        <v>448</v>
      </c>
      <c r="J36" t="s">
        <v>3</v>
      </c>
      <c r="K36" t="s">
        <v>449</v>
      </c>
      <c r="L36">
        <v>1344</v>
      </c>
      <c r="N36">
        <v>1008</v>
      </c>
      <c r="O36" t="s">
        <v>450</v>
      </c>
      <c r="P36" t="s">
        <v>450</v>
      </c>
      <c r="Q36">
        <v>1</v>
      </c>
      <c r="X36">
        <v>0.01</v>
      </c>
      <c r="Y36">
        <v>0</v>
      </c>
      <c r="Z36">
        <v>1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59</v>
      </c>
      <c r="AG36">
        <v>1.2500000000000001E-2</v>
      </c>
      <c r="AH36">
        <v>2</v>
      </c>
      <c r="AI36">
        <v>65427044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ROW(Source!A41)</f>
        <v>41</v>
      </c>
      <c r="B37">
        <v>65427045</v>
      </c>
      <c r="C37">
        <v>65427040</v>
      </c>
      <c r="D37">
        <v>30515951</v>
      </c>
      <c r="E37">
        <v>30515945</v>
      </c>
      <c r="F37">
        <v>1</v>
      </c>
      <c r="G37">
        <v>30515945</v>
      </c>
      <c r="H37">
        <v>1</v>
      </c>
      <c r="I37" t="s">
        <v>432</v>
      </c>
      <c r="J37" t="s">
        <v>3</v>
      </c>
      <c r="K37" t="s">
        <v>433</v>
      </c>
      <c r="L37">
        <v>1191</v>
      </c>
      <c r="N37">
        <v>1013</v>
      </c>
      <c r="O37" t="s">
        <v>434</v>
      </c>
      <c r="P37" t="s">
        <v>434</v>
      </c>
      <c r="Q37">
        <v>1</v>
      </c>
      <c r="X37">
        <v>2.95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1</v>
      </c>
      <c r="AF37" t="s">
        <v>60</v>
      </c>
      <c r="AG37">
        <v>3.3925000000000001</v>
      </c>
      <c r="AH37">
        <v>2</v>
      </c>
      <c r="AI37">
        <v>65427041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ROW(Source!A41)</f>
        <v>41</v>
      </c>
      <c r="B38">
        <v>65427046</v>
      </c>
      <c r="C38">
        <v>65427040</v>
      </c>
      <c r="D38">
        <v>30595241</v>
      </c>
      <c r="E38">
        <v>1</v>
      </c>
      <c r="F38">
        <v>1</v>
      </c>
      <c r="G38">
        <v>30515945</v>
      </c>
      <c r="H38">
        <v>2</v>
      </c>
      <c r="I38" t="s">
        <v>454</v>
      </c>
      <c r="J38" t="s">
        <v>455</v>
      </c>
      <c r="K38" t="s">
        <v>456</v>
      </c>
      <c r="L38">
        <v>1368</v>
      </c>
      <c r="N38">
        <v>1011</v>
      </c>
      <c r="O38" t="s">
        <v>438</v>
      </c>
      <c r="P38" t="s">
        <v>438</v>
      </c>
      <c r="Q38">
        <v>1</v>
      </c>
      <c r="X38">
        <v>7.4139999999999997</v>
      </c>
      <c r="Y38">
        <v>0</v>
      </c>
      <c r="Z38">
        <v>123.86</v>
      </c>
      <c r="AA38">
        <v>15</v>
      </c>
      <c r="AB38">
        <v>0</v>
      </c>
      <c r="AC38">
        <v>0</v>
      </c>
      <c r="AD38">
        <v>1</v>
      </c>
      <c r="AE38">
        <v>0</v>
      </c>
      <c r="AF38" t="s">
        <v>59</v>
      </c>
      <c r="AG38">
        <v>9.2675000000000001</v>
      </c>
      <c r="AH38">
        <v>2</v>
      </c>
      <c r="AI38">
        <v>65427042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ROW(Source!A41)</f>
        <v>41</v>
      </c>
      <c r="B39">
        <v>65427047</v>
      </c>
      <c r="C39">
        <v>65427040</v>
      </c>
      <c r="D39">
        <v>30595253</v>
      </c>
      <c r="E39">
        <v>1</v>
      </c>
      <c r="F39">
        <v>1</v>
      </c>
      <c r="G39">
        <v>30515945</v>
      </c>
      <c r="H39">
        <v>2</v>
      </c>
      <c r="I39" t="s">
        <v>457</v>
      </c>
      <c r="J39" t="s">
        <v>458</v>
      </c>
      <c r="K39" t="s">
        <v>459</v>
      </c>
      <c r="L39">
        <v>1368</v>
      </c>
      <c r="N39">
        <v>1011</v>
      </c>
      <c r="O39" t="s">
        <v>438</v>
      </c>
      <c r="P39" t="s">
        <v>438</v>
      </c>
      <c r="Q39">
        <v>1</v>
      </c>
      <c r="X39">
        <v>1.6975</v>
      </c>
      <c r="Y39">
        <v>0</v>
      </c>
      <c r="Z39">
        <v>163.47999999999999</v>
      </c>
      <c r="AA39">
        <v>15.47</v>
      </c>
      <c r="AB39">
        <v>0</v>
      </c>
      <c r="AC39">
        <v>0</v>
      </c>
      <c r="AD39">
        <v>1</v>
      </c>
      <c r="AE39">
        <v>0</v>
      </c>
      <c r="AF39" t="s">
        <v>59</v>
      </c>
      <c r="AG39">
        <v>2.1218750000000002</v>
      </c>
      <c r="AH39">
        <v>2</v>
      </c>
      <c r="AI39">
        <v>65427043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ROW(Source!A41)</f>
        <v>41</v>
      </c>
      <c r="B40">
        <v>65427048</v>
      </c>
      <c r="C40">
        <v>65427040</v>
      </c>
      <c r="D40">
        <v>30516999</v>
      </c>
      <c r="E40">
        <v>30515945</v>
      </c>
      <c r="F40">
        <v>1</v>
      </c>
      <c r="G40">
        <v>30515945</v>
      </c>
      <c r="H40">
        <v>2</v>
      </c>
      <c r="I40" t="s">
        <v>448</v>
      </c>
      <c r="J40" t="s">
        <v>3</v>
      </c>
      <c r="K40" t="s">
        <v>449</v>
      </c>
      <c r="L40">
        <v>1344</v>
      </c>
      <c r="N40">
        <v>1008</v>
      </c>
      <c r="O40" t="s">
        <v>450</v>
      </c>
      <c r="P40" t="s">
        <v>450</v>
      </c>
      <c r="Q40">
        <v>1</v>
      </c>
      <c r="X40">
        <v>0.01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59</v>
      </c>
      <c r="AG40">
        <v>1.2500000000000001E-2</v>
      </c>
      <c r="AH40">
        <v>2</v>
      </c>
      <c r="AI40">
        <v>65427044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ROW(Source!A42)</f>
        <v>42</v>
      </c>
      <c r="B41">
        <v>65427051</v>
      </c>
      <c r="C41">
        <v>65427049</v>
      </c>
      <c r="D41">
        <v>30515951</v>
      </c>
      <c r="E41">
        <v>30515945</v>
      </c>
      <c r="F41">
        <v>1</v>
      </c>
      <c r="G41">
        <v>30515945</v>
      </c>
      <c r="H41">
        <v>1</v>
      </c>
      <c r="I41" t="s">
        <v>432</v>
      </c>
      <c r="J41" t="s">
        <v>3</v>
      </c>
      <c r="K41" t="s">
        <v>433</v>
      </c>
      <c r="L41">
        <v>1191</v>
      </c>
      <c r="N41">
        <v>1013</v>
      </c>
      <c r="O41" t="s">
        <v>434</v>
      </c>
      <c r="P41" t="s">
        <v>434</v>
      </c>
      <c r="Q41">
        <v>1</v>
      </c>
      <c r="X41">
        <v>346.3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1</v>
      </c>
      <c r="AF41" t="s">
        <v>60</v>
      </c>
      <c r="AG41">
        <v>398.245</v>
      </c>
      <c r="AH41">
        <v>2</v>
      </c>
      <c r="AI41">
        <v>65427050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ROW(Source!A43)</f>
        <v>43</v>
      </c>
      <c r="B42">
        <v>65427051</v>
      </c>
      <c r="C42">
        <v>65427049</v>
      </c>
      <c r="D42">
        <v>30515951</v>
      </c>
      <c r="E42">
        <v>30515945</v>
      </c>
      <c r="F42">
        <v>1</v>
      </c>
      <c r="G42">
        <v>30515945</v>
      </c>
      <c r="H42">
        <v>1</v>
      </c>
      <c r="I42" t="s">
        <v>432</v>
      </c>
      <c r="J42" t="s">
        <v>3</v>
      </c>
      <c r="K42" t="s">
        <v>433</v>
      </c>
      <c r="L42">
        <v>1191</v>
      </c>
      <c r="N42">
        <v>1013</v>
      </c>
      <c r="O42" t="s">
        <v>434</v>
      </c>
      <c r="P42" t="s">
        <v>434</v>
      </c>
      <c r="Q42">
        <v>1</v>
      </c>
      <c r="X42">
        <v>346.3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1</v>
      </c>
      <c r="AF42" t="s">
        <v>60</v>
      </c>
      <c r="AG42">
        <v>398.245</v>
      </c>
      <c r="AH42">
        <v>2</v>
      </c>
      <c r="AI42">
        <v>65427050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ROW(Source!A44)</f>
        <v>44</v>
      </c>
      <c r="B43">
        <v>65427054</v>
      </c>
      <c r="C43">
        <v>65427052</v>
      </c>
      <c r="D43">
        <v>30516999</v>
      </c>
      <c r="E43">
        <v>30515945</v>
      </c>
      <c r="F43">
        <v>1</v>
      </c>
      <c r="G43">
        <v>30515945</v>
      </c>
      <c r="H43">
        <v>2</v>
      </c>
      <c r="I43" t="s">
        <v>448</v>
      </c>
      <c r="J43" t="s">
        <v>3</v>
      </c>
      <c r="K43" t="s">
        <v>449</v>
      </c>
      <c r="L43">
        <v>1344</v>
      </c>
      <c r="N43">
        <v>1008</v>
      </c>
      <c r="O43" t="s">
        <v>450</v>
      </c>
      <c r="P43" t="s">
        <v>450</v>
      </c>
      <c r="Q43">
        <v>1</v>
      </c>
      <c r="X43">
        <v>8.86</v>
      </c>
      <c r="Y43">
        <v>0</v>
      </c>
      <c r="Z43">
        <v>1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8.86</v>
      </c>
      <c r="AH43">
        <v>2</v>
      </c>
      <c r="AI43">
        <v>65427053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ROW(Source!A45)</f>
        <v>45</v>
      </c>
      <c r="B44">
        <v>65427054</v>
      </c>
      <c r="C44">
        <v>65427052</v>
      </c>
      <c r="D44">
        <v>30516999</v>
      </c>
      <c r="E44">
        <v>30515945</v>
      </c>
      <c r="F44">
        <v>1</v>
      </c>
      <c r="G44">
        <v>30515945</v>
      </c>
      <c r="H44">
        <v>2</v>
      </c>
      <c r="I44" t="s">
        <v>448</v>
      </c>
      <c r="J44" t="s">
        <v>3</v>
      </c>
      <c r="K44" t="s">
        <v>449</v>
      </c>
      <c r="L44">
        <v>1344</v>
      </c>
      <c r="N44">
        <v>1008</v>
      </c>
      <c r="O44" t="s">
        <v>450</v>
      </c>
      <c r="P44" t="s">
        <v>450</v>
      </c>
      <c r="Q44">
        <v>1</v>
      </c>
      <c r="X44">
        <v>8.86</v>
      </c>
      <c r="Y44">
        <v>0</v>
      </c>
      <c r="Z44">
        <v>1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8.86</v>
      </c>
      <c r="AH44">
        <v>2</v>
      </c>
      <c r="AI44">
        <v>65427053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ROW(Source!A46)</f>
        <v>46</v>
      </c>
      <c r="B45">
        <v>65427057</v>
      </c>
      <c r="C45">
        <v>65427055</v>
      </c>
      <c r="D45">
        <v>30516999</v>
      </c>
      <c r="E45">
        <v>30515945</v>
      </c>
      <c r="F45">
        <v>1</v>
      </c>
      <c r="G45">
        <v>30515945</v>
      </c>
      <c r="H45">
        <v>2</v>
      </c>
      <c r="I45" t="s">
        <v>448</v>
      </c>
      <c r="J45" t="s">
        <v>3</v>
      </c>
      <c r="K45" t="s">
        <v>449</v>
      </c>
      <c r="L45">
        <v>1344</v>
      </c>
      <c r="N45">
        <v>1008</v>
      </c>
      <c r="O45" t="s">
        <v>450</v>
      </c>
      <c r="P45" t="s">
        <v>450</v>
      </c>
      <c r="Q45">
        <v>1</v>
      </c>
      <c r="X45">
        <v>18.989999999999998</v>
      </c>
      <c r="Y45">
        <v>0</v>
      </c>
      <c r="Z45">
        <v>1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18.989999999999998</v>
      </c>
      <c r="AH45">
        <v>2</v>
      </c>
      <c r="AI45">
        <v>65427056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ROW(Source!A47)</f>
        <v>47</v>
      </c>
      <c r="B46">
        <v>65427057</v>
      </c>
      <c r="C46">
        <v>65427055</v>
      </c>
      <c r="D46">
        <v>30516999</v>
      </c>
      <c r="E46">
        <v>30515945</v>
      </c>
      <c r="F46">
        <v>1</v>
      </c>
      <c r="G46">
        <v>30515945</v>
      </c>
      <c r="H46">
        <v>2</v>
      </c>
      <c r="I46" t="s">
        <v>448</v>
      </c>
      <c r="J46" t="s">
        <v>3</v>
      </c>
      <c r="K46" t="s">
        <v>449</v>
      </c>
      <c r="L46">
        <v>1344</v>
      </c>
      <c r="N46">
        <v>1008</v>
      </c>
      <c r="O46" t="s">
        <v>450</v>
      </c>
      <c r="P46" t="s">
        <v>450</v>
      </c>
      <c r="Q46">
        <v>1</v>
      </c>
      <c r="X46">
        <v>18.989999999999998</v>
      </c>
      <c r="Y46">
        <v>0</v>
      </c>
      <c r="Z46">
        <v>1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18.989999999999998</v>
      </c>
      <c r="AH46">
        <v>2</v>
      </c>
      <c r="AI46">
        <v>65427056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ROW(Source!A48)</f>
        <v>48</v>
      </c>
      <c r="B47">
        <v>65427060</v>
      </c>
      <c r="C47">
        <v>65427058</v>
      </c>
      <c r="D47">
        <v>30516999</v>
      </c>
      <c r="E47">
        <v>30515945</v>
      </c>
      <c r="F47">
        <v>1</v>
      </c>
      <c r="G47">
        <v>30515945</v>
      </c>
      <c r="H47">
        <v>2</v>
      </c>
      <c r="I47" t="s">
        <v>448</v>
      </c>
      <c r="J47" t="s">
        <v>3</v>
      </c>
      <c r="K47" t="s">
        <v>449</v>
      </c>
      <c r="L47">
        <v>1344</v>
      </c>
      <c r="N47">
        <v>1008</v>
      </c>
      <c r="O47" t="s">
        <v>450</v>
      </c>
      <c r="P47" t="s">
        <v>450</v>
      </c>
      <c r="Q47">
        <v>1</v>
      </c>
      <c r="X47">
        <v>21.13</v>
      </c>
      <c r="Y47">
        <v>0</v>
      </c>
      <c r="Z47">
        <v>1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21.13</v>
      </c>
      <c r="AH47">
        <v>2</v>
      </c>
      <c r="AI47">
        <v>65427059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ROW(Source!A49)</f>
        <v>49</v>
      </c>
      <c r="B48">
        <v>65427060</v>
      </c>
      <c r="C48">
        <v>65427058</v>
      </c>
      <c r="D48">
        <v>30516999</v>
      </c>
      <c r="E48">
        <v>30515945</v>
      </c>
      <c r="F48">
        <v>1</v>
      </c>
      <c r="G48">
        <v>30515945</v>
      </c>
      <c r="H48">
        <v>2</v>
      </c>
      <c r="I48" t="s">
        <v>448</v>
      </c>
      <c r="J48" t="s">
        <v>3</v>
      </c>
      <c r="K48" t="s">
        <v>449</v>
      </c>
      <c r="L48">
        <v>1344</v>
      </c>
      <c r="N48">
        <v>1008</v>
      </c>
      <c r="O48" t="s">
        <v>450</v>
      </c>
      <c r="P48" t="s">
        <v>450</v>
      </c>
      <c r="Q48">
        <v>1</v>
      </c>
      <c r="X48">
        <v>21.13</v>
      </c>
      <c r="Y48">
        <v>0</v>
      </c>
      <c r="Z48">
        <v>1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21.13</v>
      </c>
      <c r="AH48">
        <v>2</v>
      </c>
      <c r="AI48">
        <v>65427059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ROW(Source!A50)</f>
        <v>50</v>
      </c>
      <c r="B49">
        <v>65428855</v>
      </c>
      <c r="C49">
        <v>65428854</v>
      </c>
      <c r="D49">
        <v>30515951</v>
      </c>
      <c r="E49">
        <v>30515945</v>
      </c>
      <c r="F49">
        <v>1</v>
      </c>
      <c r="G49">
        <v>30515945</v>
      </c>
      <c r="H49">
        <v>1</v>
      </c>
      <c r="I49" t="s">
        <v>432</v>
      </c>
      <c r="J49" t="s">
        <v>3</v>
      </c>
      <c r="K49" t="s">
        <v>433</v>
      </c>
      <c r="L49">
        <v>1191</v>
      </c>
      <c r="N49">
        <v>1013</v>
      </c>
      <c r="O49" t="s">
        <v>434</v>
      </c>
      <c r="P49" t="s">
        <v>434</v>
      </c>
      <c r="Q49">
        <v>1</v>
      </c>
      <c r="X49">
        <v>1.19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1</v>
      </c>
      <c r="AF49" t="s">
        <v>60</v>
      </c>
      <c r="AG49">
        <v>1.3685</v>
      </c>
      <c r="AH49">
        <v>2</v>
      </c>
      <c r="AI49">
        <v>65428855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ROW(Source!A50)</f>
        <v>50</v>
      </c>
      <c r="B50">
        <v>65428856</v>
      </c>
      <c r="C50">
        <v>65428854</v>
      </c>
      <c r="D50">
        <v>30595241</v>
      </c>
      <c r="E50">
        <v>1</v>
      </c>
      <c r="F50">
        <v>1</v>
      </c>
      <c r="G50">
        <v>30515945</v>
      </c>
      <c r="H50">
        <v>2</v>
      </c>
      <c r="I50" t="s">
        <v>454</v>
      </c>
      <c r="J50" t="s">
        <v>455</v>
      </c>
      <c r="K50" t="s">
        <v>456</v>
      </c>
      <c r="L50">
        <v>1368</v>
      </c>
      <c r="N50">
        <v>1011</v>
      </c>
      <c r="O50" t="s">
        <v>438</v>
      </c>
      <c r="P50" t="s">
        <v>438</v>
      </c>
      <c r="Q50">
        <v>1</v>
      </c>
      <c r="X50">
        <v>6.3194999999999997</v>
      </c>
      <c r="Y50">
        <v>0</v>
      </c>
      <c r="Z50">
        <v>123.86</v>
      </c>
      <c r="AA50">
        <v>15</v>
      </c>
      <c r="AB50">
        <v>0</v>
      </c>
      <c r="AC50">
        <v>0</v>
      </c>
      <c r="AD50">
        <v>1</v>
      </c>
      <c r="AE50">
        <v>0</v>
      </c>
      <c r="AF50" t="s">
        <v>59</v>
      </c>
      <c r="AG50">
        <v>7.899375</v>
      </c>
      <c r="AH50">
        <v>2</v>
      </c>
      <c r="AI50">
        <v>65428856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ROW(Source!A51)</f>
        <v>51</v>
      </c>
      <c r="B51">
        <v>65428855</v>
      </c>
      <c r="C51">
        <v>65428854</v>
      </c>
      <c r="D51">
        <v>30515951</v>
      </c>
      <c r="E51">
        <v>30515945</v>
      </c>
      <c r="F51">
        <v>1</v>
      </c>
      <c r="G51">
        <v>30515945</v>
      </c>
      <c r="H51">
        <v>1</v>
      </c>
      <c r="I51" t="s">
        <v>432</v>
      </c>
      <c r="J51" t="s">
        <v>3</v>
      </c>
      <c r="K51" t="s">
        <v>433</v>
      </c>
      <c r="L51">
        <v>1191</v>
      </c>
      <c r="N51">
        <v>1013</v>
      </c>
      <c r="O51" t="s">
        <v>434</v>
      </c>
      <c r="P51" t="s">
        <v>434</v>
      </c>
      <c r="Q51">
        <v>1</v>
      </c>
      <c r="X51">
        <v>1.19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1</v>
      </c>
      <c r="AF51" t="s">
        <v>60</v>
      </c>
      <c r="AG51">
        <v>1.3685</v>
      </c>
      <c r="AH51">
        <v>2</v>
      </c>
      <c r="AI51">
        <v>65428855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ROW(Source!A51)</f>
        <v>51</v>
      </c>
      <c r="B52">
        <v>65428856</v>
      </c>
      <c r="C52">
        <v>65428854</v>
      </c>
      <c r="D52">
        <v>30595241</v>
      </c>
      <c r="E52">
        <v>1</v>
      </c>
      <c r="F52">
        <v>1</v>
      </c>
      <c r="G52">
        <v>30515945</v>
      </c>
      <c r="H52">
        <v>2</v>
      </c>
      <c r="I52" t="s">
        <v>454</v>
      </c>
      <c r="J52" t="s">
        <v>455</v>
      </c>
      <c r="K52" t="s">
        <v>456</v>
      </c>
      <c r="L52">
        <v>1368</v>
      </c>
      <c r="N52">
        <v>1011</v>
      </c>
      <c r="O52" t="s">
        <v>438</v>
      </c>
      <c r="P52" t="s">
        <v>438</v>
      </c>
      <c r="Q52">
        <v>1</v>
      </c>
      <c r="X52">
        <v>6.3194999999999997</v>
      </c>
      <c r="Y52">
        <v>0</v>
      </c>
      <c r="Z52">
        <v>123.86</v>
      </c>
      <c r="AA52">
        <v>15</v>
      </c>
      <c r="AB52">
        <v>0</v>
      </c>
      <c r="AC52">
        <v>0</v>
      </c>
      <c r="AD52">
        <v>1</v>
      </c>
      <c r="AE52">
        <v>0</v>
      </c>
      <c r="AF52" t="s">
        <v>59</v>
      </c>
      <c r="AG52">
        <v>7.899375</v>
      </c>
      <c r="AH52">
        <v>2</v>
      </c>
      <c r="AI52">
        <v>65428856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ROW(Source!A52)</f>
        <v>52</v>
      </c>
      <c r="B53">
        <v>65428859</v>
      </c>
      <c r="C53">
        <v>65428857</v>
      </c>
      <c r="D53">
        <v>30515951</v>
      </c>
      <c r="E53">
        <v>30515945</v>
      </c>
      <c r="F53">
        <v>1</v>
      </c>
      <c r="G53">
        <v>30515945</v>
      </c>
      <c r="H53">
        <v>1</v>
      </c>
      <c r="I53" t="s">
        <v>432</v>
      </c>
      <c r="J53" t="s">
        <v>3</v>
      </c>
      <c r="K53" t="s">
        <v>433</v>
      </c>
      <c r="L53">
        <v>1191</v>
      </c>
      <c r="N53">
        <v>1013</v>
      </c>
      <c r="O53" t="s">
        <v>434</v>
      </c>
      <c r="P53" t="s">
        <v>434</v>
      </c>
      <c r="Q53">
        <v>1</v>
      </c>
      <c r="X53">
        <v>192.7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1</v>
      </c>
      <c r="AF53" t="s">
        <v>60</v>
      </c>
      <c r="AG53">
        <v>221.60499999999999</v>
      </c>
      <c r="AH53">
        <v>2</v>
      </c>
      <c r="AI53">
        <v>65428858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ROW(Source!A53)</f>
        <v>53</v>
      </c>
      <c r="B54">
        <v>65428859</v>
      </c>
      <c r="C54">
        <v>65428857</v>
      </c>
      <c r="D54">
        <v>30515951</v>
      </c>
      <c r="E54">
        <v>30515945</v>
      </c>
      <c r="F54">
        <v>1</v>
      </c>
      <c r="G54">
        <v>30515945</v>
      </c>
      <c r="H54">
        <v>1</v>
      </c>
      <c r="I54" t="s">
        <v>432</v>
      </c>
      <c r="J54" t="s">
        <v>3</v>
      </c>
      <c r="K54" t="s">
        <v>433</v>
      </c>
      <c r="L54">
        <v>1191</v>
      </c>
      <c r="N54">
        <v>1013</v>
      </c>
      <c r="O54" t="s">
        <v>434</v>
      </c>
      <c r="P54" t="s">
        <v>434</v>
      </c>
      <c r="Q54">
        <v>1</v>
      </c>
      <c r="X54">
        <v>192.7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1</v>
      </c>
      <c r="AF54" t="s">
        <v>60</v>
      </c>
      <c r="AG54">
        <v>221.60499999999999</v>
      </c>
      <c r="AH54">
        <v>2</v>
      </c>
      <c r="AI54">
        <v>65428858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ROW(Source!A54)</f>
        <v>54</v>
      </c>
      <c r="B55">
        <v>65428800</v>
      </c>
      <c r="C55">
        <v>65428798</v>
      </c>
      <c r="D55">
        <v>30515951</v>
      </c>
      <c r="E55">
        <v>30515945</v>
      </c>
      <c r="F55">
        <v>1</v>
      </c>
      <c r="G55">
        <v>30515945</v>
      </c>
      <c r="H55">
        <v>1</v>
      </c>
      <c r="I55" t="s">
        <v>432</v>
      </c>
      <c r="J55" t="s">
        <v>3</v>
      </c>
      <c r="K55" t="s">
        <v>433</v>
      </c>
      <c r="L55">
        <v>1191</v>
      </c>
      <c r="N55">
        <v>1013</v>
      </c>
      <c r="O55" t="s">
        <v>434</v>
      </c>
      <c r="P55" t="s">
        <v>434</v>
      </c>
      <c r="Q55">
        <v>1</v>
      </c>
      <c r="X55">
        <v>76.7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1</v>
      </c>
      <c r="AF55" t="s">
        <v>3</v>
      </c>
      <c r="AG55">
        <v>76.7</v>
      </c>
      <c r="AH55">
        <v>2</v>
      </c>
      <c r="AI55">
        <v>65428799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ROW(Source!A55)</f>
        <v>55</v>
      </c>
      <c r="B56">
        <v>65428800</v>
      </c>
      <c r="C56">
        <v>65428798</v>
      </c>
      <c r="D56">
        <v>30515951</v>
      </c>
      <c r="E56">
        <v>30515945</v>
      </c>
      <c r="F56">
        <v>1</v>
      </c>
      <c r="G56">
        <v>30515945</v>
      </c>
      <c r="H56">
        <v>1</v>
      </c>
      <c r="I56" t="s">
        <v>432</v>
      </c>
      <c r="J56" t="s">
        <v>3</v>
      </c>
      <c r="K56" t="s">
        <v>433</v>
      </c>
      <c r="L56">
        <v>1191</v>
      </c>
      <c r="N56">
        <v>1013</v>
      </c>
      <c r="O56" t="s">
        <v>434</v>
      </c>
      <c r="P56" t="s">
        <v>434</v>
      </c>
      <c r="Q56">
        <v>1</v>
      </c>
      <c r="X56">
        <v>76.7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1</v>
      </c>
      <c r="AF56" t="s">
        <v>3</v>
      </c>
      <c r="AG56">
        <v>76.7</v>
      </c>
      <c r="AH56">
        <v>2</v>
      </c>
      <c r="AI56">
        <v>65428799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ROW(Source!A56)</f>
        <v>56</v>
      </c>
      <c r="B57">
        <v>65427614</v>
      </c>
      <c r="C57">
        <v>65427613</v>
      </c>
      <c r="D57">
        <v>30515951</v>
      </c>
      <c r="E57">
        <v>30515945</v>
      </c>
      <c r="F57">
        <v>1</v>
      </c>
      <c r="G57">
        <v>30515945</v>
      </c>
      <c r="H57">
        <v>1</v>
      </c>
      <c r="I57" t="s">
        <v>432</v>
      </c>
      <c r="J57" t="s">
        <v>3</v>
      </c>
      <c r="K57" t="s">
        <v>433</v>
      </c>
      <c r="L57">
        <v>1191</v>
      </c>
      <c r="N57">
        <v>1013</v>
      </c>
      <c r="O57" t="s">
        <v>434</v>
      </c>
      <c r="P57" t="s">
        <v>434</v>
      </c>
      <c r="Q57">
        <v>1</v>
      </c>
      <c r="X57">
        <v>0.78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1</v>
      </c>
      <c r="AF57" t="s">
        <v>60</v>
      </c>
      <c r="AG57">
        <v>0.89700000000000002</v>
      </c>
      <c r="AH57">
        <v>2</v>
      </c>
      <c r="AI57">
        <v>65427614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ROW(Source!A56)</f>
        <v>56</v>
      </c>
      <c r="B58">
        <v>65427615</v>
      </c>
      <c r="C58">
        <v>65427613</v>
      </c>
      <c r="D58">
        <v>30595692</v>
      </c>
      <c r="E58">
        <v>1</v>
      </c>
      <c r="F58">
        <v>1</v>
      </c>
      <c r="G58">
        <v>30515945</v>
      </c>
      <c r="H58">
        <v>2</v>
      </c>
      <c r="I58" t="s">
        <v>460</v>
      </c>
      <c r="J58" t="s">
        <v>461</v>
      </c>
      <c r="K58" t="s">
        <v>462</v>
      </c>
      <c r="L58">
        <v>1368</v>
      </c>
      <c r="N58">
        <v>1011</v>
      </c>
      <c r="O58" t="s">
        <v>438</v>
      </c>
      <c r="P58" t="s">
        <v>438</v>
      </c>
      <c r="Q58">
        <v>1</v>
      </c>
      <c r="X58">
        <v>0.18</v>
      </c>
      <c r="Y58">
        <v>0</v>
      </c>
      <c r="Z58">
        <v>33.35</v>
      </c>
      <c r="AA58">
        <v>12.67</v>
      </c>
      <c r="AB58">
        <v>0</v>
      </c>
      <c r="AC58">
        <v>0</v>
      </c>
      <c r="AD58">
        <v>1</v>
      </c>
      <c r="AE58">
        <v>0</v>
      </c>
      <c r="AF58" t="s">
        <v>59</v>
      </c>
      <c r="AG58">
        <v>0.22500000000000001</v>
      </c>
      <c r="AH58">
        <v>2</v>
      </c>
      <c r="AI58">
        <v>65427615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ROW(Source!A56)</f>
        <v>56</v>
      </c>
      <c r="B59">
        <v>65427616</v>
      </c>
      <c r="C59">
        <v>65427613</v>
      </c>
      <c r="D59">
        <v>30596103</v>
      </c>
      <c r="E59">
        <v>1</v>
      </c>
      <c r="F59">
        <v>1</v>
      </c>
      <c r="G59">
        <v>30515945</v>
      </c>
      <c r="H59">
        <v>2</v>
      </c>
      <c r="I59" t="s">
        <v>463</v>
      </c>
      <c r="J59" t="s">
        <v>464</v>
      </c>
      <c r="K59" t="s">
        <v>465</v>
      </c>
      <c r="L59">
        <v>1368</v>
      </c>
      <c r="N59">
        <v>1011</v>
      </c>
      <c r="O59" t="s">
        <v>438</v>
      </c>
      <c r="P59" t="s">
        <v>438</v>
      </c>
      <c r="Q59">
        <v>1</v>
      </c>
      <c r="X59">
        <v>0.36</v>
      </c>
      <c r="Y59">
        <v>0</v>
      </c>
      <c r="Z59">
        <v>0.21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59</v>
      </c>
      <c r="AG59">
        <v>0.45</v>
      </c>
      <c r="AH59">
        <v>2</v>
      </c>
      <c r="AI59">
        <v>65427616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ROW(Source!A56)</f>
        <v>56</v>
      </c>
      <c r="B60">
        <v>65427617</v>
      </c>
      <c r="C60">
        <v>65427613</v>
      </c>
      <c r="D60">
        <v>30595410</v>
      </c>
      <c r="E60">
        <v>1</v>
      </c>
      <c r="F60">
        <v>1</v>
      </c>
      <c r="G60">
        <v>30515945</v>
      </c>
      <c r="H60">
        <v>2</v>
      </c>
      <c r="I60" t="s">
        <v>466</v>
      </c>
      <c r="J60" t="s">
        <v>467</v>
      </c>
      <c r="K60" t="s">
        <v>468</v>
      </c>
      <c r="L60">
        <v>1368</v>
      </c>
      <c r="N60">
        <v>1011</v>
      </c>
      <c r="O60" t="s">
        <v>438</v>
      </c>
      <c r="P60" t="s">
        <v>438</v>
      </c>
      <c r="Q60">
        <v>1</v>
      </c>
      <c r="X60">
        <v>7.0000000000000007E-2</v>
      </c>
      <c r="Y60">
        <v>0</v>
      </c>
      <c r="Z60">
        <v>130.5</v>
      </c>
      <c r="AA60">
        <v>14.91</v>
      </c>
      <c r="AB60">
        <v>0</v>
      </c>
      <c r="AC60">
        <v>0</v>
      </c>
      <c r="AD60">
        <v>1</v>
      </c>
      <c r="AE60">
        <v>0</v>
      </c>
      <c r="AF60" t="s">
        <v>59</v>
      </c>
      <c r="AG60">
        <v>8.7499999999999994E-2</v>
      </c>
      <c r="AH60">
        <v>2</v>
      </c>
      <c r="AI60">
        <v>65427617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ROW(Source!A56)</f>
        <v>56</v>
      </c>
      <c r="B61">
        <v>65427618</v>
      </c>
      <c r="C61">
        <v>65427613</v>
      </c>
      <c r="D61">
        <v>30516999</v>
      </c>
      <c r="E61">
        <v>30515945</v>
      </c>
      <c r="F61">
        <v>1</v>
      </c>
      <c r="G61">
        <v>30515945</v>
      </c>
      <c r="H61">
        <v>2</v>
      </c>
      <c r="I61" t="s">
        <v>448</v>
      </c>
      <c r="J61" t="s">
        <v>3</v>
      </c>
      <c r="K61" t="s">
        <v>449</v>
      </c>
      <c r="L61">
        <v>1344</v>
      </c>
      <c r="N61">
        <v>1008</v>
      </c>
      <c r="O61" t="s">
        <v>450</v>
      </c>
      <c r="P61" t="s">
        <v>450</v>
      </c>
      <c r="Q61">
        <v>1</v>
      </c>
      <c r="X61">
        <v>0.01</v>
      </c>
      <c r="Y61">
        <v>0</v>
      </c>
      <c r="Z61">
        <v>1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59</v>
      </c>
      <c r="AG61">
        <v>1.2500000000000001E-2</v>
      </c>
      <c r="AH61">
        <v>2</v>
      </c>
      <c r="AI61">
        <v>65427618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ROW(Source!A56)</f>
        <v>56</v>
      </c>
      <c r="B62">
        <v>65427619</v>
      </c>
      <c r="C62">
        <v>65427613</v>
      </c>
      <c r="D62">
        <v>30571181</v>
      </c>
      <c r="E62">
        <v>1</v>
      </c>
      <c r="F62">
        <v>1</v>
      </c>
      <c r="G62">
        <v>30515945</v>
      </c>
      <c r="H62">
        <v>3</v>
      </c>
      <c r="I62" t="s">
        <v>249</v>
      </c>
      <c r="J62" t="s">
        <v>251</v>
      </c>
      <c r="K62" t="s">
        <v>250</v>
      </c>
      <c r="L62">
        <v>1339</v>
      </c>
      <c r="N62">
        <v>1007</v>
      </c>
      <c r="O62" t="s">
        <v>106</v>
      </c>
      <c r="P62" t="s">
        <v>106</v>
      </c>
      <c r="Q62">
        <v>1</v>
      </c>
      <c r="X62">
        <v>0.15</v>
      </c>
      <c r="Y62">
        <v>7.07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0.15</v>
      </c>
      <c r="AH62">
        <v>2</v>
      </c>
      <c r="AI62">
        <v>65427619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ROW(Source!A56)</f>
        <v>56</v>
      </c>
      <c r="B63">
        <v>65427620</v>
      </c>
      <c r="C63">
        <v>65427613</v>
      </c>
      <c r="D63">
        <v>30542165</v>
      </c>
      <c r="E63">
        <v>30515945</v>
      </c>
      <c r="F63">
        <v>1</v>
      </c>
      <c r="G63">
        <v>30515945</v>
      </c>
      <c r="H63">
        <v>3</v>
      </c>
      <c r="I63" t="s">
        <v>588</v>
      </c>
      <c r="J63" t="s">
        <v>3</v>
      </c>
      <c r="K63" t="s">
        <v>589</v>
      </c>
      <c r="L63">
        <v>1339</v>
      </c>
      <c r="N63">
        <v>1007</v>
      </c>
      <c r="O63" t="s">
        <v>106</v>
      </c>
      <c r="P63" t="s">
        <v>106</v>
      </c>
      <c r="Q63">
        <v>1</v>
      </c>
      <c r="X63">
        <v>1.1000000000000001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 t="s">
        <v>3</v>
      </c>
      <c r="AG63">
        <v>1.1000000000000001</v>
      </c>
      <c r="AH63">
        <v>3</v>
      </c>
      <c r="AI63">
        <v>-1</v>
      </c>
      <c r="AJ63" t="s">
        <v>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ROW(Source!A57)</f>
        <v>57</v>
      </c>
      <c r="B64">
        <v>65427614</v>
      </c>
      <c r="C64">
        <v>65427613</v>
      </c>
      <c r="D64">
        <v>30515951</v>
      </c>
      <c r="E64">
        <v>30515945</v>
      </c>
      <c r="F64">
        <v>1</v>
      </c>
      <c r="G64">
        <v>30515945</v>
      </c>
      <c r="H64">
        <v>1</v>
      </c>
      <c r="I64" t="s">
        <v>432</v>
      </c>
      <c r="J64" t="s">
        <v>3</v>
      </c>
      <c r="K64" t="s">
        <v>433</v>
      </c>
      <c r="L64">
        <v>1191</v>
      </c>
      <c r="N64">
        <v>1013</v>
      </c>
      <c r="O64" t="s">
        <v>434</v>
      </c>
      <c r="P64" t="s">
        <v>434</v>
      </c>
      <c r="Q64">
        <v>1</v>
      </c>
      <c r="X64">
        <v>0.78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1</v>
      </c>
      <c r="AF64" t="s">
        <v>60</v>
      </c>
      <c r="AG64">
        <v>0.89700000000000002</v>
      </c>
      <c r="AH64">
        <v>2</v>
      </c>
      <c r="AI64">
        <v>65427614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ROW(Source!A57)</f>
        <v>57</v>
      </c>
      <c r="B65">
        <v>65427615</v>
      </c>
      <c r="C65">
        <v>65427613</v>
      </c>
      <c r="D65">
        <v>30595692</v>
      </c>
      <c r="E65">
        <v>1</v>
      </c>
      <c r="F65">
        <v>1</v>
      </c>
      <c r="G65">
        <v>30515945</v>
      </c>
      <c r="H65">
        <v>2</v>
      </c>
      <c r="I65" t="s">
        <v>460</v>
      </c>
      <c r="J65" t="s">
        <v>461</v>
      </c>
      <c r="K65" t="s">
        <v>462</v>
      </c>
      <c r="L65">
        <v>1368</v>
      </c>
      <c r="N65">
        <v>1011</v>
      </c>
      <c r="O65" t="s">
        <v>438</v>
      </c>
      <c r="P65" t="s">
        <v>438</v>
      </c>
      <c r="Q65">
        <v>1</v>
      </c>
      <c r="X65">
        <v>0.18</v>
      </c>
      <c r="Y65">
        <v>0</v>
      </c>
      <c r="Z65">
        <v>33.35</v>
      </c>
      <c r="AA65">
        <v>12.67</v>
      </c>
      <c r="AB65">
        <v>0</v>
      </c>
      <c r="AC65">
        <v>0</v>
      </c>
      <c r="AD65">
        <v>1</v>
      </c>
      <c r="AE65">
        <v>0</v>
      </c>
      <c r="AF65" t="s">
        <v>59</v>
      </c>
      <c r="AG65">
        <v>0.22500000000000001</v>
      </c>
      <c r="AH65">
        <v>2</v>
      </c>
      <c r="AI65">
        <v>65427615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ROW(Source!A57)</f>
        <v>57</v>
      </c>
      <c r="B66">
        <v>65427616</v>
      </c>
      <c r="C66">
        <v>65427613</v>
      </c>
      <c r="D66">
        <v>30596103</v>
      </c>
      <c r="E66">
        <v>1</v>
      </c>
      <c r="F66">
        <v>1</v>
      </c>
      <c r="G66">
        <v>30515945</v>
      </c>
      <c r="H66">
        <v>2</v>
      </c>
      <c r="I66" t="s">
        <v>463</v>
      </c>
      <c r="J66" t="s">
        <v>464</v>
      </c>
      <c r="K66" t="s">
        <v>465</v>
      </c>
      <c r="L66">
        <v>1368</v>
      </c>
      <c r="N66">
        <v>1011</v>
      </c>
      <c r="O66" t="s">
        <v>438</v>
      </c>
      <c r="P66" t="s">
        <v>438</v>
      </c>
      <c r="Q66">
        <v>1</v>
      </c>
      <c r="X66">
        <v>0.36</v>
      </c>
      <c r="Y66">
        <v>0</v>
      </c>
      <c r="Z66">
        <v>0.21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59</v>
      </c>
      <c r="AG66">
        <v>0.45</v>
      </c>
      <c r="AH66">
        <v>2</v>
      </c>
      <c r="AI66">
        <v>65427616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ROW(Source!A57)</f>
        <v>57</v>
      </c>
      <c r="B67">
        <v>65427617</v>
      </c>
      <c r="C67">
        <v>65427613</v>
      </c>
      <c r="D67">
        <v>30595410</v>
      </c>
      <c r="E67">
        <v>1</v>
      </c>
      <c r="F67">
        <v>1</v>
      </c>
      <c r="G67">
        <v>30515945</v>
      </c>
      <c r="H67">
        <v>2</v>
      </c>
      <c r="I67" t="s">
        <v>466</v>
      </c>
      <c r="J67" t="s">
        <v>467</v>
      </c>
      <c r="K67" t="s">
        <v>468</v>
      </c>
      <c r="L67">
        <v>1368</v>
      </c>
      <c r="N67">
        <v>1011</v>
      </c>
      <c r="O67" t="s">
        <v>438</v>
      </c>
      <c r="P67" t="s">
        <v>438</v>
      </c>
      <c r="Q67">
        <v>1</v>
      </c>
      <c r="X67">
        <v>7.0000000000000007E-2</v>
      </c>
      <c r="Y67">
        <v>0</v>
      </c>
      <c r="Z67">
        <v>130.5</v>
      </c>
      <c r="AA67">
        <v>14.91</v>
      </c>
      <c r="AB67">
        <v>0</v>
      </c>
      <c r="AC67">
        <v>0</v>
      </c>
      <c r="AD67">
        <v>1</v>
      </c>
      <c r="AE67">
        <v>0</v>
      </c>
      <c r="AF67" t="s">
        <v>59</v>
      </c>
      <c r="AG67">
        <v>8.7499999999999994E-2</v>
      </c>
      <c r="AH67">
        <v>2</v>
      </c>
      <c r="AI67">
        <v>65427617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ROW(Source!A57)</f>
        <v>57</v>
      </c>
      <c r="B68">
        <v>65427618</v>
      </c>
      <c r="C68">
        <v>65427613</v>
      </c>
      <c r="D68">
        <v>30516999</v>
      </c>
      <c r="E68">
        <v>30515945</v>
      </c>
      <c r="F68">
        <v>1</v>
      </c>
      <c r="G68">
        <v>30515945</v>
      </c>
      <c r="H68">
        <v>2</v>
      </c>
      <c r="I68" t="s">
        <v>448</v>
      </c>
      <c r="J68" t="s">
        <v>3</v>
      </c>
      <c r="K68" t="s">
        <v>449</v>
      </c>
      <c r="L68">
        <v>1344</v>
      </c>
      <c r="N68">
        <v>1008</v>
      </c>
      <c r="O68" t="s">
        <v>450</v>
      </c>
      <c r="P68" t="s">
        <v>450</v>
      </c>
      <c r="Q68">
        <v>1</v>
      </c>
      <c r="X68">
        <v>0.01</v>
      </c>
      <c r="Y68">
        <v>0</v>
      </c>
      <c r="Z68">
        <v>1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59</v>
      </c>
      <c r="AG68">
        <v>1.2500000000000001E-2</v>
      </c>
      <c r="AH68">
        <v>2</v>
      </c>
      <c r="AI68">
        <v>65427618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ROW(Source!A57)</f>
        <v>57</v>
      </c>
      <c r="B69">
        <v>65427619</v>
      </c>
      <c r="C69">
        <v>65427613</v>
      </c>
      <c r="D69">
        <v>30571181</v>
      </c>
      <c r="E69">
        <v>1</v>
      </c>
      <c r="F69">
        <v>1</v>
      </c>
      <c r="G69">
        <v>30515945</v>
      </c>
      <c r="H69">
        <v>3</v>
      </c>
      <c r="I69" t="s">
        <v>249</v>
      </c>
      <c r="J69" t="s">
        <v>251</v>
      </c>
      <c r="K69" t="s">
        <v>250</v>
      </c>
      <c r="L69">
        <v>1339</v>
      </c>
      <c r="N69">
        <v>1007</v>
      </c>
      <c r="O69" t="s">
        <v>106</v>
      </c>
      <c r="P69" t="s">
        <v>106</v>
      </c>
      <c r="Q69">
        <v>1</v>
      </c>
      <c r="X69">
        <v>0.15</v>
      </c>
      <c r="Y69">
        <v>7.07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0.15</v>
      </c>
      <c r="AH69">
        <v>2</v>
      </c>
      <c r="AI69">
        <v>65427619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ROW(Source!A57)</f>
        <v>57</v>
      </c>
      <c r="B70">
        <v>65427620</v>
      </c>
      <c r="C70">
        <v>65427613</v>
      </c>
      <c r="D70">
        <v>30542165</v>
      </c>
      <c r="E70">
        <v>30515945</v>
      </c>
      <c r="F70">
        <v>1</v>
      </c>
      <c r="G70">
        <v>30515945</v>
      </c>
      <c r="H70">
        <v>3</v>
      </c>
      <c r="I70" t="s">
        <v>588</v>
      </c>
      <c r="J70" t="s">
        <v>3</v>
      </c>
      <c r="K70" t="s">
        <v>589</v>
      </c>
      <c r="L70">
        <v>1339</v>
      </c>
      <c r="N70">
        <v>1007</v>
      </c>
      <c r="O70" t="s">
        <v>106</v>
      </c>
      <c r="P70" t="s">
        <v>106</v>
      </c>
      <c r="Q70">
        <v>1</v>
      </c>
      <c r="X70">
        <v>1.1000000000000001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3</v>
      </c>
      <c r="AG70">
        <v>1.1000000000000001</v>
      </c>
      <c r="AH70">
        <v>3</v>
      </c>
      <c r="AI70">
        <v>-1</v>
      </c>
      <c r="AJ70" t="s">
        <v>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ROW(Source!A60)</f>
        <v>60</v>
      </c>
      <c r="B71">
        <v>65427713</v>
      </c>
      <c r="C71">
        <v>65427712</v>
      </c>
      <c r="D71">
        <v>30515951</v>
      </c>
      <c r="E71">
        <v>30515945</v>
      </c>
      <c r="F71">
        <v>1</v>
      </c>
      <c r="G71">
        <v>30515945</v>
      </c>
      <c r="H71">
        <v>1</v>
      </c>
      <c r="I71" t="s">
        <v>432</v>
      </c>
      <c r="J71" t="s">
        <v>3</v>
      </c>
      <c r="K71" t="s">
        <v>433</v>
      </c>
      <c r="L71">
        <v>1191</v>
      </c>
      <c r="N71">
        <v>1013</v>
      </c>
      <c r="O71" t="s">
        <v>434</v>
      </c>
      <c r="P71" t="s">
        <v>434</v>
      </c>
      <c r="Q71">
        <v>1</v>
      </c>
      <c r="X71">
        <v>360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1</v>
      </c>
      <c r="AF71" t="s">
        <v>60</v>
      </c>
      <c r="AG71">
        <v>414</v>
      </c>
      <c r="AH71">
        <v>2</v>
      </c>
      <c r="AI71">
        <v>65427713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ROW(Source!A60)</f>
        <v>60</v>
      </c>
      <c r="B72">
        <v>65427714</v>
      </c>
      <c r="C72">
        <v>65427712</v>
      </c>
      <c r="D72">
        <v>30595791</v>
      </c>
      <c r="E72">
        <v>1</v>
      </c>
      <c r="F72">
        <v>1</v>
      </c>
      <c r="G72">
        <v>30515945</v>
      </c>
      <c r="H72">
        <v>2</v>
      </c>
      <c r="I72" t="s">
        <v>469</v>
      </c>
      <c r="J72" t="s">
        <v>470</v>
      </c>
      <c r="K72" t="s">
        <v>471</v>
      </c>
      <c r="L72">
        <v>1368</v>
      </c>
      <c r="N72">
        <v>1011</v>
      </c>
      <c r="O72" t="s">
        <v>438</v>
      </c>
      <c r="P72" t="s">
        <v>438</v>
      </c>
      <c r="Q72">
        <v>1</v>
      </c>
      <c r="X72">
        <v>104</v>
      </c>
      <c r="Y72">
        <v>0</v>
      </c>
      <c r="Z72">
        <v>6.15</v>
      </c>
      <c r="AA72">
        <v>0.02</v>
      </c>
      <c r="AB72">
        <v>0</v>
      </c>
      <c r="AC72">
        <v>0</v>
      </c>
      <c r="AD72">
        <v>1</v>
      </c>
      <c r="AE72">
        <v>0</v>
      </c>
      <c r="AF72" t="s">
        <v>59</v>
      </c>
      <c r="AG72">
        <v>130</v>
      </c>
      <c r="AH72">
        <v>2</v>
      </c>
      <c r="AI72">
        <v>65427714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ROW(Source!A60)</f>
        <v>60</v>
      </c>
      <c r="B73">
        <v>65427715</v>
      </c>
      <c r="C73">
        <v>65427712</v>
      </c>
      <c r="D73">
        <v>30596074</v>
      </c>
      <c r="E73">
        <v>1</v>
      </c>
      <c r="F73">
        <v>1</v>
      </c>
      <c r="G73">
        <v>30515945</v>
      </c>
      <c r="H73">
        <v>2</v>
      </c>
      <c r="I73" t="s">
        <v>472</v>
      </c>
      <c r="J73" t="s">
        <v>473</v>
      </c>
      <c r="K73" t="s">
        <v>474</v>
      </c>
      <c r="L73">
        <v>1368</v>
      </c>
      <c r="N73">
        <v>1011</v>
      </c>
      <c r="O73" t="s">
        <v>438</v>
      </c>
      <c r="P73" t="s">
        <v>438</v>
      </c>
      <c r="Q73">
        <v>1</v>
      </c>
      <c r="X73">
        <v>1.72</v>
      </c>
      <c r="Y73">
        <v>0</v>
      </c>
      <c r="Z73">
        <v>76.81</v>
      </c>
      <c r="AA73">
        <v>14.36</v>
      </c>
      <c r="AB73">
        <v>0</v>
      </c>
      <c r="AC73">
        <v>0</v>
      </c>
      <c r="AD73">
        <v>1</v>
      </c>
      <c r="AE73">
        <v>0</v>
      </c>
      <c r="AF73" t="s">
        <v>59</v>
      </c>
      <c r="AG73">
        <v>2.15</v>
      </c>
      <c r="AH73">
        <v>2</v>
      </c>
      <c r="AI73">
        <v>65427715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ROW(Source!A60)</f>
        <v>60</v>
      </c>
      <c r="B74">
        <v>65427717</v>
      </c>
      <c r="C74">
        <v>65427712</v>
      </c>
      <c r="D74">
        <v>38720111</v>
      </c>
      <c r="E74">
        <v>1</v>
      </c>
      <c r="F74">
        <v>1</v>
      </c>
      <c r="G74">
        <v>30515945</v>
      </c>
      <c r="H74">
        <v>2</v>
      </c>
      <c r="I74" t="s">
        <v>475</v>
      </c>
      <c r="J74" t="s">
        <v>476</v>
      </c>
      <c r="K74" t="s">
        <v>477</v>
      </c>
      <c r="L74">
        <v>1368</v>
      </c>
      <c r="N74">
        <v>1011</v>
      </c>
      <c r="O74" t="s">
        <v>438</v>
      </c>
      <c r="P74" t="s">
        <v>438</v>
      </c>
      <c r="Q74">
        <v>1</v>
      </c>
      <c r="X74">
        <v>0.81</v>
      </c>
      <c r="Y74">
        <v>0</v>
      </c>
      <c r="Z74">
        <v>0.45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59</v>
      </c>
      <c r="AG74">
        <v>1.0125</v>
      </c>
      <c r="AH74">
        <v>2</v>
      </c>
      <c r="AI74">
        <v>65427717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ROW(Source!A60)</f>
        <v>60</v>
      </c>
      <c r="B75">
        <v>65427716</v>
      </c>
      <c r="C75">
        <v>65427712</v>
      </c>
      <c r="D75">
        <v>30595321</v>
      </c>
      <c r="E75">
        <v>1</v>
      </c>
      <c r="F75">
        <v>1</v>
      </c>
      <c r="G75">
        <v>30515945</v>
      </c>
      <c r="H75">
        <v>2</v>
      </c>
      <c r="I75" t="s">
        <v>478</v>
      </c>
      <c r="J75" t="s">
        <v>479</v>
      </c>
      <c r="K75" t="s">
        <v>480</v>
      </c>
      <c r="L75">
        <v>1368</v>
      </c>
      <c r="N75">
        <v>1011</v>
      </c>
      <c r="O75" t="s">
        <v>438</v>
      </c>
      <c r="P75" t="s">
        <v>438</v>
      </c>
      <c r="Q75">
        <v>1</v>
      </c>
      <c r="X75">
        <v>1.1499999999999999</v>
      </c>
      <c r="Y75">
        <v>0</v>
      </c>
      <c r="Z75">
        <v>190.93</v>
      </c>
      <c r="AA75">
        <v>18.149999999999999</v>
      </c>
      <c r="AB75">
        <v>0</v>
      </c>
      <c r="AC75">
        <v>0</v>
      </c>
      <c r="AD75">
        <v>1</v>
      </c>
      <c r="AE75">
        <v>0</v>
      </c>
      <c r="AF75" t="s">
        <v>59</v>
      </c>
      <c r="AG75">
        <v>1.4375</v>
      </c>
      <c r="AH75">
        <v>2</v>
      </c>
      <c r="AI75">
        <v>65427716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ROW(Source!A60)</f>
        <v>60</v>
      </c>
      <c r="B76">
        <v>65427718</v>
      </c>
      <c r="C76">
        <v>65427712</v>
      </c>
      <c r="D76">
        <v>58672843</v>
      </c>
      <c r="E76">
        <v>1</v>
      </c>
      <c r="F76">
        <v>1</v>
      </c>
      <c r="G76">
        <v>30515945</v>
      </c>
      <c r="H76">
        <v>2</v>
      </c>
      <c r="I76" t="s">
        <v>481</v>
      </c>
      <c r="J76" t="s">
        <v>482</v>
      </c>
      <c r="K76" t="s">
        <v>483</v>
      </c>
      <c r="L76">
        <v>1368</v>
      </c>
      <c r="N76">
        <v>1011</v>
      </c>
      <c r="O76" t="s">
        <v>438</v>
      </c>
      <c r="P76" t="s">
        <v>438</v>
      </c>
      <c r="Q76">
        <v>1</v>
      </c>
      <c r="X76">
        <v>0.25</v>
      </c>
      <c r="Y76">
        <v>0</v>
      </c>
      <c r="Z76">
        <v>165.53</v>
      </c>
      <c r="AA76">
        <v>15.11</v>
      </c>
      <c r="AB76">
        <v>0</v>
      </c>
      <c r="AC76">
        <v>0</v>
      </c>
      <c r="AD76">
        <v>1</v>
      </c>
      <c r="AE76">
        <v>0</v>
      </c>
      <c r="AF76" t="s">
        <v>59</v>
      </c>
      <c r="AG76">
        <v>0.3125</v>
      </c>
      <c r="AH76">
        <v>2</v>
      </c>
      <c r="AI76">
        <v>65427718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ROW(Source!A60)</f>
        <v>60</v>
      </c>
      <c r="B77">
        <v>65427719</v>
      </c>
      <c r="C77">
        <v>65427712</v>
      </c>
      <c r="D77">
        <v>30595605</v>
      </c>
      <c r="E77">
        <v>1</v>
      </c>
      <c r="F77">
        <v>1</v>
      </c>
      <c r="G77">
        <v>30515945</v>
      </c>
      <c r="H77">
        <v>2</v>
      </c>
      <c r="I77" t="s">
        <v>484</v>
      </c>
      <c r="J77" t="s">
        <v>485</v>
      </c>
      <c r="K77" t="s">
        <v>486</v>
      </c>
      <c r="L77">
        <v>1368</v>
      </c>
      <c r="N77">
        <v>1011</v>
      </c>
      <c r="O77" t="s">
        <v>438</v>
      </c>
      <c r="P77" t="s">
        <v>438</v>
      </c>
      <c r="Q77">
        <v>1</v>
      </c>
      <c r="X77">
        <v>18</v>
      </c>
      <c r="Y77">
        <v>0</v>
      </c>
      <c r="Z77">
        <v>0.46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59</v>
      </c>
      <c r="AG77">
        <v>22.5</v>
      </c>
      <c r="AH77">
        <v>2</v>
      </c>
      <c r="AI77">
        <v>65427719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ROW(Source!A60)</f>
        <v>60</v>
      </c>
      <c r="B78">
        <v>65427720</v>
      </c>
      <c r="C78">
        <v>65427712</v>
      </c>
      <c r="D78">
        <v>30535332</v>
      </c>
      <c r="E78">
        <v>30515945</v>
      </c>
      <c r="F78">
        <v>1</v>
      </c>
      <c r="G78">
        <v>30515945</v>
      </c>
      <c r="H78">
        <v>3</v>
      </c>
      <c r="I78" t="s">
        <v>590</v>
      </c>
      <c r="J78" t="s">
        <v>3</v>
      </c>
      <c r="K78" t="s">
        <v>591</v>
      </c>
      <c r="L78">
        <v>1348</v>
      </c>
      <c r="N78">
        <v>1009</v>
      </c>
      <c r="O78" t="s">
        <v>32</v>
      </c>
      <c r="P78" t="s">
        <v>32</v>
      </c>
      <c r="Q78">
        <v>1000</v>
      </c>
      <c r="X78">
        <v>6.6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 t="s">
        <v>3</v>
      </c>
      <c r="AG78">
        <v>6.6</v>
      </c>
      <c r="AH78">
        <v>3</v>
      </c>
      <c r="AI78">
        <v>-1</v>
      </c>
      <c r="AJ78" t="s">
        <v>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ROW(Source!A60)</f>
        <v>60</v>
      </c>
      <c r="B79">
        <v>65427721</v>
      </c>
      <c r="C79">
        <v>65427712</v>
      </c>
      <c r="D79">
        <v>30571181</v>
      </c>
      <c r="E79">
        <v>1</v>
      </c>
      <c r="F79">
        <v>1</v>
      </c>
      <c r="G79">
        <v>30515945</v>
      </c>
      <c r="H79">
        <v>3</v>
      </c>
      <c r="I79" t="s">
        <v>249</v>
      </c>
      <c r="J79" t="s">
        <v>251</v>
      </c>
      <c r="K79" t="s">
        <v>250</v>
      </c>
      <c r="L79">
        <v>1339</v>
      </c>
      <c r="N79">
        <v>1007</v>
      </c>
      <c r="O79" t="s">
        <v>106</v>
      </c>
      <c r="P79" t="s">
        <v>106</v>
      </c>
      <c r="Q79">
        <v>1</v>
      </c>
      <c r="X79">
        <v>0.28299999999999997</v>
      </c>
      <c r="Y79">
        <v>7.07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0.28299999999999997</v>
      </c>
      <c r="AH79">
        <v>2</v>
      </c>
      <c r="AI79">
        <v>65427721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ROW(Source!A60)</f>
        <v>60</v>
      </c>
      <c r="B80">
        <v>65427722</v>
      </c>
      <c r="C80">
        <v>65427712</v>
      </c>
      <c r="D80">
        <v>30571194</v>
      </c>
      <c r="E80">
        <v>1</v>
      </c>
      <c r="F80">
        <v>1</v>
      </c>
      <c r="G80">
        <v>30515945</v>
      </c>
      <c r="H80">
        <v>3</v>
      </c>
      <c r="I80" t="s">
        <v>487</v>
      </c>
      <c r="J80" t="s">
        <v>488</v>
      </c>
      <c r="K80" t="s">
        <v>489</v>
      </c>
      <c r="L80">
        <v>1348</v>
      </c>
      <c r="N80">
        <v>1009</v>
      </c>
      <c r="O80" t="s">
        <v>32</v>
      </c>
      <c r="P80" t="s">
        <v>32</v>
      </c>
      <c r="Q80">
        <v>1000</v>
      </c>
      <c r="X80">
        <v>1.2999999999999999E-2</v>
      </c>
      <c r="Y80">
        <v>6521.42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1.2999999999999999E-2</v>
      </c>
      <c r="AH80">
        <v>2</v>
      </c>
      <c r="AI80">
        <v>65427722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ROW(Source!A60)</f>
        <v>60</v>
      </c>
      <c r="B81">
        <v>65427723</v>
      </c>
      <c r="C81">
        <v>65427712</v>
      </c>
      <c r="D81">
        <v>30572493</v>
      </c>
      <c r="E81">
        <v>1</v>
      </c>
      <c r="F81">
        <v>1</v>
      </c>
      <c r="G81">
        <v>30515945</v>
      </c>
      <c r="H81">
        <v>3</v>
      </c>
      <c r="I81" t="s">
        <v>490</v>
      </c>
      <c r="J81" t="s">
        <v>491</v>
      </c>
      <c r="K81" t="s">
        <v>492</v>
      </c>
      <c r="L81">
        <v>1348</v>
      </c>
      <c r="N81">
        <v>1009</v>
      </c>
      <c r="O81" t="s">
        <v>32</v>
      </c>
      <c r="P81" t="s">
        <v>32</v>
      </c>
      <c r="Q81">
        <v>1000</v>
      </c>
      <c r="X81">
        <v>0.13</v>
      </c>
      <c r="Y81">
        <v>7191.81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0.13</v>
      </c>
      <c r="AH81">
        <v>2</v>
      </c>
      <c r="AI81">
        <v>65427723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ROW(Source!A60)</f>
        <v>60</v>
      </c>
      <c r="B82">
        <v>65427724</v>
      </c>
      <c r="C82">
        <v>65427712</v>
      </c>
      <c r="D82">
        <v>30571284</v>
      </c>
      <c r="E82">
        <v>1</v>
      </c>
      <c r="F82">
        <v>1</v>
      </c>
      <c r="G82">
        <v>30515945</v>
      </c>
      <c r="H82">
        <v>3</v>
      </c>
      <c r="I82" t="s">
        <v>493</v>
      </c>
      <c r="J82" t="s">
        <v>494</v>
      </c>
      <c r="K82" t="s">
        <v>495</v>
      </c>
      <c r="L82">
        <v>1339</v>
      </c>
      <c r="N82">
        <v>1007</v>
      </c>
      <c r="O82" t="s">
        <v>106</v>
      </c>
      <c r="P82" t="s">
        <v>106</v>
      </c>
      <c r="Q82">
        <v>1</v>
      </c>
      <c r="X82">
        <v>0.14000000000000001</v>
      </c>
      <c r="Y82">
        <v>1828.56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0.14000000000000001</v>
      </c>
      <c r="AH82">
        <v>2</v>
      </c>
      <c r="AI82">
        <v>65427724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ROW(Source!A60)</f>
        <v>60</v>
      </c>
      <c r="B83">
        <v>65427725</v>
      </c>
      <c r="C83">
        <v>65427712</v>
      </c>
      <c r="D83">
        <v>30571285</v>
      </c>
      <c r="E83">
        <v>1</v>
      </c>
      <c r="F83">
        <v>1</v>
      </c>
      <c r="G83">
        <v>30515945</v>
      </c>
      <c r="H83">
        <v>3</v>
      </c>
      <c r="I83" t="s">
        <v>199</v>
      </c>
      <c r="J83" t="s">
        <v>201</v>
      </c>
      <c r="K83" t="s">
        <v>200</v>
      </c>
      <c r="L83">
        <v>1339</v>
      </c>
      <c r="N83">
        <v>1007</v>
      </c>
      <c r="O83" t="s">
        <v>106</v>
      </c>
      <c r="P83" t="s">
        <v>106</v>
      </c>
      <c r="Q83">
        <v>1</v>
      </c>
      <c r="X83">
        <v>0.47</v>
      </c>
      <c r="Y83">
        <v>1828.56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0.47</v>
      </c>
      <c r="AH83">
        <v>2</v>
      </c>
      <c r="AI83">
        <v>65427725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ROW(Source!A60)</f>
        <v>60</v>
      </c>
      <c r="B84">
        <v>65427726</v>
      </c>
      <c r="C84">
        <v>65427712</v>
      </c>
      <c r="D84">
        <v>30571312</v>
      </c>
      <c r="E84">
        <v>1</v>
      </c>
      <c r="F84">
        <v>1</v>
      </c>
      <c r="G84">
        <v>30515945</v>
      </c>
      <c r="H84">
        <v>3</v>
      </c>
      <c r="I84" t="s">
        <v>496</v>
      </c>
      <c r="J84" t="s">
        <v>497</v>
      </c>
      <c r="K84" t="s">
        <v>498</v>
      </c>
      <c r="L84">
        <v>1348</v>
      </c>
      <c r="N84">
        <v>1009</v>
      </c>
      <c r="O84" t="s">
        <v>32</v>
      </c>
      <c r="P84" t="s">
        <v>32</v>
      </c>
      <c r="Q84">
        <v>1000</v>
      </c>
      <c r="X84">
        <v>2.5000000000000001E-2</v>
      </c>
      <c r="Y84">
        <v>1260.72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2.5000000000000001E-2</v>
      </c>
      <c r="AH84">
        <v>2</v>
      </c>
      <c r="AI84">
        <v>65427726</v>
      </c>
      <c r="AJ84">
        <v>83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ROW(Source!A60)</f>
        <v>60</v>
      </c>
      <c r="B85">
        <v>65427727</v>
      </c>
      <c r="C85">
        <v>65427712</v>
      </c>
      <c r="D85">
        <v>30571392</v>
      </c>
      <c r="E85">
        <v>1</v>
      </c>
      <c r="F85">
        <v>1</v>
      </c>
      <c r="G85">
        <v>30515945</v>
      </c>
      <c r="H85">
        <v>3</v>
      </c>
      <c r="I85" t="s">
        <v>499</v>
      </c>
      <c r="J85" t="s">
        <v>500</v>
      </c>
      <c r="K85" t="s">
        <v>501</v>
      </c>
      <c r="L85">
        <v>1348</v>
      </c>
      <c r="N85">
        <v>1009</v>
      </c>
      <c r="O85" t="s">
        <v>32</v>
      </c>
      <c r="P85" t="s">
        <v>32</v>
      </c>
      <c r="Q85">
        <v>1000</v>
      </c>
      <c r="X85">
        <v>3.0300000000000001E-2</v>
      </c>
      <c r="Y85">
        <v>4349.8999999999996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3.0300000000000001E-2</v>
      </c>
      <c r="AH85">
        <v>2</v>
      </c>
      <c r="AI85">
        <v>65427727</v>
      </c>
      <c r="AJ85">
        <v>84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ROW(Source!A60)</f>
        <v>60</v>
      </c>
      <c r="B86">
        <v>65427728</v>
      </c>
      <c r="C86">
        <v>65427712</v>
      </c>
      <c r="D86">
        <v>30571664</v>
      </c>
      <c r="E86">
        <v>1</v>
      </c>
      <c r="F86">
        <v>1</v>
      </c>
      <c r="G86">
        <v>30515945</v>
      </c>
      <c r="H86">
        <v>3</v>
      </c>
      <c r="I86" t="s">
        <v>502</v>
      </c>
      <c r="J86" t="s">
        <v>503</v>
      </c>
      <c r="K86" t="s">
        <v>504</v>
      </c>
      <c r="L86">
        <v>1327</v>
      </c>
      <c r="N86">
        <v>1005</v>
      </c>
      <c r="O86" t="s">
        <v>210</v>
      </c>
      <c r="P86" t="s">
        <v>210</v>
      </c>
      <c r="Q86">
        <v>1</v>
      </c>
      <c r="X86">
        <v>88.2</v>
      </c>
      <c r="Y86">
        <v>7.39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88.2</v>
      </c>
      <c r="AH86">
        <v>2</v>
      </c>
      <c r="AI86">
        <v>65427728</v>
      </c>
      <c r="AJ86">
        <v>85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ROW(Source!A60)</f>
        <v>60</v>
      </c>
      <c r="B87">
        <v>65427729</v>
      </c>
      <c r="C87">
        <v>65427712</v>
      </c>
      <c r="D87">
        <v>30595001</v>
      </c>
      <c r="E87">
        <v>1</v>
      </c>
      <c r="F87">
        <v>1</v>
      </c>
      <c r="G87">
        <v>30515945</v>
      </c>
      <c r="H87">
        <v>3</v>
      </c>
      <c r="I87" t="s">
        <v>208</v>
      </c>
      <c r="J87" t="s">
        <v>211</v>
      </c>
      <c r="K87" t="s">
        <v>209</v>
      </c>
      <c r="L87">
        <v>1327</v>
      </c>
      <c r="N87">
        <v>1005</v>
      </c>
      <c r="O87" t="s">
        <v>210</v>
      </c>
      <c r="P87" t="s">
        <v>210</v>
      </c>
      <c r="Q87">
        <v>1</v>
      </c>
      <c r="X87">
        <v>39.200000000000003</v>
      </c>
      <c r="Y87">
        <v>60.91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39.200000000000003</v>
      </c>
      <c r="AH87">
        <v>2</v>
      </c>
      <c r="AI87">
        <v>65427729</v>
      </c>
      <c r="AJ87">
        <v>88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ROW(Source!A60)</f>
        <v>60</v>
      </c>
      <c r="B88">
        <v>65427730</v>
      </c>
      <c r="C88">
        <v>65427712</v>
      </c>
      <c r="D88">
        <v>30532571</v>
      </c>
      <c r="E88">
        <v>30515945</v>
      </c>
      <c r="F88">
        <v>1</v>
      </c>
      <c r="G88">
        <v>30515945</v>
      </c>
      <c r="H88">
        <v>3</v>
      </c>
      <c r="I88" t="s">
        <v>592</v>
      </c>
      <c r="J88" t="s">
        <v>3</v>
      </c>
      <c r="K88" t="s">
        <v>593</v>
      </c>
      <c r="L88">
        <v>1339</v>
      </c>
      <c r="N88">
        <v>1007</v>
      </c>
      <c r="O88" t="s">
        <v>106</v>
      </c>
      <c r="P88" t="s">
        <v>106</v>
      </c>
      <c r="Q88">
        <v>1</v>
      </c>
      <c r="X88">
        <v>101.5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101.5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ROW(Source!A61)</f>
        <v>61</v>
      </c>
      <c r="B89">
        <v>65427713</v>
      </c>
      <c r="C89">
        <v>65427712</v>
      </c>
      <c r="D89">
        <v>30515951</v>
      </c>
      <c r="E89">
        <v>30515945</v>
      </c>
      <c r="F89">
        <v>1</v>
      </c>
      <c r="G89">
        <v>30515945</v>
      </c>
      <c r="H89">
        <v>1</v>
      </c>
      <c r="I89" t="s">
        <v>432</v>
      </c>
      <c r="J89" t="s">
        <v>3</v>
      </c>
      <c r="K89" t="s">
        <v>433</v>
      </c>
      <c r="L89">
        <v>1191</v>
      </c>
      <c r="N89">
        <v>1013</v>
      </c>
      <c r="O89" t="s">
        <v>434</v>
      </c>
      <c r="P89" t="s">
        <v>434</v>
      </c>
      <c r="Q89">
        <v>1</v>
      </c>
      <c r="X89">
        <v>360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1</v>
      </c>
      <c r="AF89" t="s">
        <v>60</v>
      </c>
      <c r="AG89">
        <v>414</v>
      </c>
      <c r="AH89">
        <v>2</v>
      </c>
      <c r="AI89">
        <v>65427713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ROW(Source!A61)</f>
        <v>61</v>
      </c>
      <c r="B90">
        <v>65427714</v>
      </c>
      <c r="C90">
        <v>65427712</v>
      </c>
      <c r="D90">
        <v>30595791</v>
      </c>
      <c r="E90">
        <v>1</v>
      </c>
      <c r="F90">
        <v>1</v>
      </c>
      <c r="G90">
        <v>30515945</v>
      </c>
      <c r="H90">
        <v>2</v>
      </c>
      <c r="I90" t="s">
        <v>469</v>
      </c>
      <c r="J90" t="s">
        <v>470</v>
      </c>
      <c r="K90" t="s">
        <v>471</v>
      </c>
      <c r="L90">
        <v>1368</v>
      </c>
      <c r="N90">
        <v>1011</v>
      </c>
      <c r="O90" t="s">
        <v>438</v>
      </c>
      <c r="P90" t="s">
        <v>438</v>
      </c>
      <c r="Q90">
        <v>1</v>
      </c>
      <c r="X90">
        <v>104</v>
      </c>
      <c r="Y90">
        <v>0</v>
      </c>
      <c r="Z90">
        <v>6.15</v>
      </c>
      <c r="AA90">
        <v>0.02</v>
      </c>
      <c r="AB90">
        <v>0</v>
      </c>
      <c r="AC90">
        <v>0</v>
      </c>
      <c r="AD90">
        <v>1</v>
      </c>
      <c r="AE90">
        <v>0</v>
      </c>
      <c r="AF90" t="s">
        <v>59</v>
      </c>
      <c r="AG90">
        <v>130</v>
      </c>
      <c r="AH90">
        <v>2</v>
      </c>
      <c r="AI90">
        <v>65427714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ROW(Source!A61)</f>
        <v>61</v>
      </c>
      <c r="B91">
        <v>65427715</v>
      </c>
      <c r="C91">
        <v>65427712</v>
      </c>
      <c r="D91">
        <v>30596074</v>
      </c>
      <c r="E91">
        <v>1</v>
      </c>
      <c r="F91">
        <v>1</v>
      </c>
      <c r="G91">
        <v>30515945</v>
      </c>
      <c r="H91">
        <v>2</v>
      </c>
      <c r="I91" t="s">
        <v>472</v>
      </c>
      <c r="J91" t="s">
        <v>473</v>
      </c>
      <c r="K91" t="s">
        <v>474</v>
      </c>
      <c r="L91">
        <v>1368</v>
      </c>
      <c r="N91">
        <v>1011</v>
      </c>
      <c r="O91" t="s">
        <v>438</v>
      </c>
      <c r="P91" t="s">
        <v>438</v>
      </c>
      <c r="Q91">
        <v>1</v>
      </c>
      <c r="X91">
        <v>1.72</v>
      </c>
      <c r="Y91">
        <v>0</v>
      </c>
      <c r="Z91">
        <v>76.81</v>
      </c>
      <c r="AA91">
        <v>14.36</v>
      </c>
      <c r="AB91">
        <v>0</v>
      </c>
      <c r="AC91">
        <v>0</v>
      </c>
      <c r="AD91">
        <v>1</v>
      </c>
      <c r="AE91">
        <v>0</v>
      </c>
      <c r="AF91" t="s">
        <v>59</v>
      </c>
      <c r="AG91">
        <v>2.15</v>
      </c>
      <c r="AH91">
        <v>2</v>
      </c>
      <c r="AI91">
        <v>65427715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ROW(Source!A61)</f>
        <v>61</v>
      </c>
      <c r="B92">
        <v>65427717</v>
      </c>
      <c r="C92">
        <v>65427712</v>
      </c>
      <c r="D92">
        <v>38720111</v>
      </c>
      <c r="E92">
        <v>1</v>
      </c>
      <c r="F92">
        <v>1</v>
      </c>
      <c r="G92">
        <v>30515945</v>
      </c>
      <c r="H92">
        <v>2</v>
      </c>
      <c r="I92" t="s">
        <v>475</v>
      </c>
      <c r="J92" t="s">
        <v>476</v>
      </c>
      <c r="K92" t="s">
        <v>477</v>
      </c>
      <c r="L92">
        <v>1368</v>
      </c>
      <c r="N92">
        <v>1011</v>
      </c>
      <c r="O92" t="s">
        <v>438</v>
      </c>
      <c r="P92" t="s">
        <v>438</v>
      </c>
      <c r="Q92">
        <v>1</v>
      </c>
      <c r="X92">
        <v>0.81</v>
      </c>
      <c r="Y92">
        <v>0</v>
      </c>
      <c r="Z92">
        <v>0.45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59</v>
      </c>
      <c r="AG92">
        <v>1.0125</v>
      </c>
      <c r="AH92">
        <v>2</v>
      </c>
      <c r="AI92">
        <v>65427717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ROW(Source!A61)</f>
        <v>61</v>
      </c>
      <c r="B93">
        <v>65427716</v>
      </c>
      <c r="C93">
        <v>65427712</v>
      </c>
      <c r="D93">
        <v>30595321</v>
      </c>
      <c r="E93">
        <v>1</v>
      </c>
      <c r="F93">
        <v>1</v>
      </c>
      <c r="G93">
        <v>30515945</v>
      </c>
      <c r="H93">
        <v>2</v>
      </c>
      <c r="I93" t="s">
        <v>478</v>
      </c>
      <c r="J93" t="s">
        <v>479</v>
      </c>
      <c r="K93" t="s">
        <v>480</v>
      </c>
      <c r="L93">
        <v>1368</v>
      </c>
      <c r="N93">
        <v>1011</v>
      </c>
      <c r="O93" t="s">
        <v>438</v>
      </c>
      <c r="P93" t="s">
        <v>438</v>
      </c>
      <c r="Q93">
        <v>1</v>
      </c>
      <c r="X93">
        <v>1.1499999999999999</v>
      </c>
      <c r="Y93">
        <v>0</v>
      </c>
      <c r="Z93">
        <v>190.93</v>
      </c>
      <c r="AA93">
        <v>18.149999999999999</v>
      </c>
      <c r="AB93">
        <v>0</v>
      </c>
      <c r="AC93">
        <v>0</v>
      </c>
      <c r="AD93">
        <v>1</v>
      </c>
      <c r="AE93">
        <v>0</v>
      </c>
      <c r="AF93" t="s">
        <v>59</v>
      </c>
      <c r="AG93">
        <v>1.4375</v>
      </c>
      <c r="AH93">
        <v>2</v>
      </c>
      <c r="AI93">
        <v>65427716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ROW(Source!A61)</f>
        <v>61</v>
      </c>
      <c r="B94">
        <v>65427718</v>
      </c>
      <c r="C94">
        <v>65427712</v>
      </c>
      <c r="D94">
        <v>58672843</v>
      </c>
      <c r="E94">
        <v>1</v>
      </c>
      <c r="F94">
        <v>1</v>
      </c>
      <c r="G94">
        <v>30515945</v>
      </c>
      <c r="H94">
        <v>2</v>
      </c>
      <c r="I94" t="s">
        <v>481</v>
      </c>
      <c r="J94" t="s">
        <v>482</v>
      </c>
      <c r="K94" t="s">
        <v>483</v>
      </c>
      <c r="L94">
        <v>1368</v>
      </c>
      <c r="N94">
        <v>1011</v>
      </c>
      <c r="O94" t="s">
        <v>438</v>
      </c>
      <c r="P94" t="s">
        <v>438</v>
      </c>
      <c r="Q94">
        <v>1</v>
      </c>
      <c r="X94">
        <v>0.25</v>
      </c>
      <c r="Y94">
        <v>0</v>
      </c>
      <c r="Z94">
        <v>165.53</v>
      </c>
      <c r="AA94">
        <v>15.11</v>
      </c>
      <c r="AB94">
        <v>0</v>
      </c>
      <c r="AC94">
        <v>0</v>
      </c>
      <c r="AD94">
        <v>1</v>
      </c>
      <c r="AE94">
        <v>0</v>
      </c>
      <c r="AF94" t="s">
        <v>59</v>
      </c>
      <c r="AG94">
        <v>0.3125</v>
      </c>
      <c r="AH94">
        <v>2</v>
      </c>
      <c r="AI94">
        <v>65427718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ROW(Source!A61)</f>
        <v>61</v>
      </c>
      <c r="B95">
        <v>65427719</v>
      </c>
      <c r="C95">
        <v>65427712</v>
      </c>
      <c r="D95">
        <v>30595605</v>
      </c>
      <c r="E95">
        <v>1</v>
      </c>
      <c r="F95">
        <v>1</v>
      </c>
      <c r="G95">
        <v>30515945</v>
      </c>
      <c r="H95">
        <v>2</v>
      </c>
      <c r="I95" t="s">
        <v>484</v>
      </c>
      <c r="J95" t="s">
        <v>485</v>
      </c>
      <c r="K95" t="s">
        <v>486</v>
      </c>
      <c r="L95">
        <v>1368</v>
      </c>
      <c r="N95">
        <v>1011</v>
      </c>
      <c r="O95" t="s">
        <v>438</v>
      </c>
      <c r="P95" t="s">
        <v>438</v>
      </c>
      <c r="Q95">
        <v>1</v>
      </c>
      <c r="X95">
        <v>18</v>
      </c>
      <c r="Y95">
        <v>0</v>
      </c>
      <c r="Z95">
        <v>0.46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59</v>
      </c>
      <c r="AG95">
        <v>22.5</v>
      </c>
      <c r="AH95">
        <v>2</v>
      </c>
      <c r="AI95">
        <v>65427719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ROW(Source!A61)</f>
        <v>61</v>
      </c>
      <c r="B96">
        <v>65427720</v>
      </c>
      <c r="C96">
        <v>65427712</v>
      </c>
      <c r="D96">
        <v>30535332</v>
      </c>
      <c r="E96">
        <v>30515945</v>
      </c>
      <c r="F96">
        <v>1</v>
      </c>
      <c r="G96">
        <v>30515945</v>
      </c>
      <c r="H96">
        <v>3</v>
      </c>
      <c r="I96" t="s">
        <v>590</v>
      </c>
      <c r="J96" t="s">
        <v>3</v>
      </c>
      <c r="K96" t="s">
        <v>591</v>
      </c>
      <c r="L96">
        <v>1348</v>
      </c>
      <c r="N96">
        <v>1009</v>
      </c>
      <c r="O96" t="s">
        <v>32</v>
      </c>
      <c r="P96" t="s">
        <v>32</v>
      </c>
      <c r="Q96">
        <v>1000</v>
      </c>
      <c r="X96">
        <v>6.6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 t="s">
        <v>3</v>
      </c>
      <c r="AG96">
        <v>6.6</v>
      </c>
      <c r="AH96">
        <v>3</v>
      </c>
      <c r="AI96">
        <v>-1</v>
      </c>
      <c r="AJ96" t="s">
        <v>3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ROW(Source!A61)</f>
        <v>61</v>
      </c>
      <c r="B97">
        <v>65427721</v>
      </c>
      <c r="C97">
        <v>65427712</v>
      </c>
      <c r="D97">
        <v>30571181</v>
      </c>
      <c r="E97">
        <v>1</v>
      </c>
      <c r="F97">
        <v>1</v>
      </c>
      <c r="G97">
        <v>30515945</v>
      </c>
      <c r="H97">
        <v>3</v>
      </c>
      <c r="I97" t="s">
        <v>249</v>
      </c>
      <c r="J97" t="s">
        <v>251</v>
      </c>
      <c r="K97" t="s">
        <v>250</v>
      </c>
      <c r="L97">
        <v>1339</v>
      </c>
      <c r="N97">
        <v>1007</v>
      </c>
      <c r="O97" t="s">
        <v>106</v>
      </c>
      <c r="P97" t="s">
        <v>106</v>
      </c>
      <c r="Q97">
        <v>1</v>
      </c>
      <c r="X97">
        <v>0.28299999999999997</v>
      </c>
      <c r="Y97">
        <v>7.07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0.28299999999999997</v>
      </c>
      <c r="AH97">
        <v>2</v>
      </c>
      <c r="AI97">
        <v>65427721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ROW(Source!A61)</f>
        <v>61</v>
      </c>
      <c r="B98">
        <v>65427722</v>
      </c>
      <c r="C98">
        <v>65427712</v>
      </c>
      <c r="D98">
        <v>30571194</v>
      </c>
      <c r="E98">
        <v>1</v>
      </c>
      <c r="F98">
        <v>1</v>
      </c>
      <c r="G98">
        <v>30515945</v>
      </c>
      <c r="H98">
        <v>3</v>
      </c>
      <c r="I98" t="s">
        <v>487</v>
      </c>
      <c r="J98" t="s">
        <v>488</v>
      </c>
      <c r="K98" t="s">
        <v>489</v>
      </c>
      <c r="L98">
        <v>1348</v>
      </c>
      <c r="N98">
        <v>1009</v>
      </c>
      <c r="O98" t="s">
        <v>32</v>
      </c>
      <c r="P98" t="s">
        <v>32</v>
      </c>
      <c r="Q98">
        <v>1000</v>
      </c>
      <c r="X98">
        <v>1.2999999999999999E-2</v>
      </c>
      <c r="Y98">
        <v>6521.42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1.2999999999999999E-2</v>
      </c>
      <c r="AH98">
        <v>2</v>
      </c>
      <c r="AI98">
        <v>65427722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ROW(Source!A61)</f>
        <v>61</v>
      </c>
      <c r="B99">
        <v>65427723</v>
      </c>
      <c r="C99">
        <v>65427712</v>
      </c>
      <c r="D99">
        <v>30572493</v>
      </c>
      <c r="E99">
        <v>1</v>
      </c>
      <c r="F99">
        <v>1</v>
      </c>
      <c r="G99">
        <v>30515945</v>
      </c>
      <c r="H99">
        <v>3</v>
      </c>
      <c r="I99" t="s">
        <v>490</v>
      </c>
      <c r="J99" t="s">
        <v>491</v>
      </c>
      <c r="K99" t="s">
        <v>492</v>
      </c>
      <c r="L99">
        <v>1348</v>
      </c>
      <c r="N99">
        <v>1009</v>
      </c>
      <c r="O99" t="s">
        <v>32</v>
      </c>
      <c r="P99" t="s">
        <v>32</v>
      </c>
      <c r="Q99">
        <v>1000</v>
      </c>
      <c r="X99">
        <v>0.13</v>
      </c>
      <c r="Y99">
        <v>7191.81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0.13</v>
      </c>
      <c r="AH99">
        <v>2</v>
      </c>
      <c r="AI99">
        <v>65427723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ROW(Source!A61)</f>
        <v>61</v>
      </c>
      <c r="B100">
        <v>65427724</v>
      </c>
      <c r="C100">
        <v>65427712</v>
      </c>
      <c r="D100">
        <v>30571284</v>
      </c>
      <c r="E100">
        <v>1</v>
      </c>
      <c r="F100">
        <v>1</v>
      </c>
      <c r="G100">
        <v>30515945</v>
      </c>
      <c r="H100">
        <v>3</v>
      </c>
      <c r="I100" t="s">
        <v>493</v>
      </c>
      <c r="J100" t="s">
        <v>494</v>
      </c>
      <c r="K100" t="s">
        <v>495</v>
      </c>
      <c r="L100">
        <v>1339</v>
      </c>
      <c r="N100">
        <v>1007</v>
      </c>
      <c r="O100" t="s">
        <v>106</v>
      </c>
      <c r="P100" t="s">
        <v>106</v>
      </c>
      <c r="Q100">
        <v>1</v>
      </c>
      <c r="X100">
        <v>0.14000000000000001</v>
      </c>
      <c r="Y100">
        <v>1828.56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0.14000000000000001</v>
      </c>
      <c r="AH100">
        <v>2</v>
      </c>
      <c r="AI100">
        <v>65427724</v>
      </c>
      <c r="AJ100">
        <v>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ROW(Source!A61)</f>
        <v>61</v>
      </c>
      <c r="B101">
        <v>65427725</v>
      </c>
      <c r="C101">
        <v>65427712</v>
      </c>
      <c r="D101">
        <v>30571285</v>
      </c>
      <c r="E101">
        <v>1</v>
      </c>
      <c r="F101">
        <v>1</v>
      </c>
      <c r="G101">
        <v>30515945</v>
      </c>
      <c r="H101">
        <v>3</v>
      </c>
      <c r="I101" t="s">
        <v>199</v>
      </c>
      <c r="J101" t="s">
        <v>201</v>
      </c>
      <c r="K101" t="s">
        <v>200</v>
      </c>
      <c r="L101">
        <v>1339</v>
      </c>
      <c r="N101">
        <v>1007</v>
      </c>
      <c r="O101" t="s">
        <v>106</v>
      </c>
      <c r="P101" t="s">
        <v>106</v>
      </c>
      <c r="Q101">
        <v>1</v>
      </c>
      <c r="X101">
        <v>0.47</v>
      </c>
      <c r="Y101">
        <v>1828.56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0.47</v>
      </c>
      <c r="AH101">
        <v>2</v>
      </c>
      <c r="AI101">
        <v>65427725</v>
      </c>
      <c r="AJ101">
        <v>100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ROW(Source!A61)</f>
        <v>61</v>
      </c>
      <c r="B102">
        <v>65427726</v>
      </c>
      <c r="C102">
        <v>65427712</v>
      </c>
      <c r="D102">
        <v>30571312</v>
      </c>
      <c r="E102">
        <v>1</v>
      </c>
      <c r="F102">
        <v>1</v>
      </c>
      <c r="G102">
        <v>30515945</v>
      </c>
      <c r="H102">
        <v>3</v>
      </c>
      <c r="I102" t="s">
        <v>496</v>
      </c>
      <c r="J102" t="s">
        <v>497</v>
      </c>
      <c r="K102" t="s">
        <v>498</v>
      </c>
      <c r="L102">
        <v>1348</v>
      </c>
      <c r="N102">
        <v>1009</v>
      </c>
      <c r="O102" t="s">
        <v>32</v>
      </c>
      <c r="P102" t="s">
        <v>32</v>
      </c>
      <c r="Q102">
        <v>1000</v>
      </c>
      <c r="X102">
        <v>2.5000000000000001E-2</v>
      </c>
      <c r="Y102">
        <v>1260.72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2.5000000000000001E-2</v>
      </c>
      <c r="AH102">
        <v>2</v>
      </c>
      <c r="AI102">
        <v>65427726</v>
      </c>
      <c r="AJ102">
        <v>101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ROW(Source!A61)</f>
        <v>61</v>
      </c>
      <c r="B103">
        <v>65427727</v>
      </c>
      <c r="C103">
        <v>65427712</v>
      </c>
      <c r="D103">
        <v>30571392</v>
      </c>
      <c r="E103">
        <v>1</v>
      </c>
      <c r="F103">
        <v>1</v>
      </c>
      <c r="G103">
        <v>30515945</v>
      </c>
      <c r="H103">
        <v>3</v>
      </c>
      <c r="I103" t="s">
        <v>499</v>
      </c>
      <c r="J103" t="s">
        <v>500</v>
      </c>
      <c r="K103" t="s">
        <v>501</v>
      </c>
      <c r="L103">
        <v>1348</v>
      </c>
      <c r="N103">
        <v>1009</v>
      </c>
      <c r="O103" t="s">
        <v>32</v>
      </c>
      <c r="P103" t="s">
        <v>32</v>
      </c>
      <c r="Q103">
        <v>1000</v>
      </c>
      <c r="X103">
        <v>3.0300000000000001E-2</v>
      </c>
      <c r="Y103">
        <v>4349.8999999999996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3.0300000000000001E-2</v>
      </c>
      <c r="AH103">
        <v>2</v>
      </c>
      <c r="AI103">
        <v>65427727</v>
      </c>
      <c r="AJ103">
        <v>102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ROW(Source!A61)</f>
        <v>61</v>
      </c>
      <c r="B104">
        <v>65427728</v>
      </c>
      <c r="C104">
        <v>65427712</v>
      </c>
      <c r="D104">
        <v>30571664</v>
      </c>
      <c r="E104">
        <v>1</v>
      </c>
      <c r="F104">
        <v>1</v>
      </c>
      <c r="G104">
        <v>30515945</v>
      </c>
      <c r="H104">
        <v>3</v>
      </c>
      <c r="I104" t="s">
        <v>502</v>
      </c>
      <c r="J104" t="s">
        <v>503</v>
      </c>
      <c r="K104" t="s">
        <v>504</v>
      </c>
      <c r="L104">
        <v>1327</v>
      </c>
      <c r="N104">
        <v>1005</v>
      </c>
      <c r="O104" t="s">
        <v>210</v>
      </c>
      <c r="P104" t="s">
        <v>210</v>
      </c>
      <c r="Q104">
        <v>1</v>
      </c>
      <c r="X104">
        <v>88.2</v>
      </c>
      <c r="Y104">
        <v>7.39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88.2</v>
      </c>
      <c r="AH104">
        <v>2</v>
      </c>
      <c r="AI104">
        <v>65427728</v>
      </c>
      <c r="AJ104">
        <v>103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ROW(Source!A61)</f>
        <v>61</v>
      </c>
      <c r="B105">
        <v>65427729</v>
      </c>
      <c r="C105">
        <v>65427712</v>
      </c>
      <c r="D105">
        <v>30595001</v>
      </c>
      <c r="E105">
        <v>1</v>
      </c>
      <c r="F105">
        <v>1</v>
      </c>
      <c r="G105">
        <v>30515945</v>
      </c>
      <c r="H105">
        <v>3</v>
      </c>
      <c r="I105" t="s">
        <v>208</v>
      </c>
      <c r="J105" t="s">
        <v>211</v>
      </c>
      <c r="K105" t="s">
        <v>209</v>
      </c>
      <c r="L105">
        <v>1327</v>
      </c>
      <c r="N105">
        <v>1005</v>
      </c>
      <c r="O105" t="s">
        <v>210</v>
      </c>
      <c r="P105" t="s">
        <v>210</v>
      </c>
      <c r="Q105">
        <v>1</v>
      </c>
      <c r="X105">
        <v>39.200000000000003</v>
      </c>
      <c r="Y105">
        <v>60.91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39.200000000000003</v>
      </c>
      <c r="AH105">
        <v>2</v>
      </c>
      <c r="AI105">
        <v>65427729</v>
      </c>
      <c r="AJ105">
        <v>106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ROW(Source!A61)</f>
        <v>61</v>
      </c>
      <c r="B106">
        <v>65427730</v>
      </c>
      <c r="C106">
        <v>65427712</v>
      </c>
      <c r="D106">
        <v>30532571</v>
      </c>
      <c r="E106">
        <v>30515945</v>
      </c>
      <c r="F106">
        <v>1</v>
      </c>
      <c r="G106">
        <v>30515945</v>
      </c>
      <c r="H106">
        <v>3</v>
      </c>
      <c r="I106" t="s">
        <v>592</v>
      </c>
      <c r="J106" t="s">
        <v>3</v>
      </c>
      <c r="K106" t="s">
        <v>593</v>
      </c>
      <c r="L106">
        <v>1339</v>
      </c>
      <c r="N106">
        <v>1007</v>
      </c>
      <c r="O106" t="s">
        <v>106</v>
      </c>
      <c r="P106" t="s">
        <v>106</v>
      </c>
      <c r="Q106">
        <v>1</v>
      </c>
      <c r="X106">
        <v>101.5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3</v>
      </c>
      <c r="AG106">
        <v>101.5</v>
      </c>
      <c r="AH106">
        <v>3</v>
      </c>
      <c r="AI106">
        <v>-1</v>
      </c>
      <c r="AJ106" t="s">
        <v>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ROW(Source!A66)</f>
        <v>66</v>
      </c>
      <c r="B107">
        <v>65427971</v>
      </c>
      <c r="C107">
        <v>65427970</v>
      </c>
      <c r="D107">
        <v>30515951</v>
      </c>
      <c r="E107">
        <v>30515945</v>
      </c>
      <c r="F107">
        <v>1</v>
      </c>
      <c r="G107">
        <v>30515945</v>
      </c>
      <c r="H107">
        <v>1</v>
      </c>
      <c r="I107" t="s">
        <v>432</v>
      </c>
      <c r="J107" t="s">
        <v>3</v>
      </c>
      <c r="K107" t="s">
        <v>433</v>
      </c>
      <c r="L107">
        <v>1191</v>
      </c>
      <c r="N107">
        <v>1013</v>
      </c>
      <c r="O107" t="s">
        <v>434</v>
      </c>
      <c r="P107" t="s">
        <v>434</v>
      </c>
      <c r="Q107">
        <v>1</v>
      </c>
      <c r="X107">
        <v>592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1</v>
      </c>
      <c r="AF107" t="s">
        <v>60</v>
      </c>
      <c r="AG107">
        <v>680.8</v>
      </c>
      <c r="AH107">
        <v>2</v>
      </c>
      <c r="AI107">
        <v>65427971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ROW(Source!A66)</f>
        <v>66</v>
      </c>
      <c r="B108">
        <v>65427972</v>
      </c>
      <c r="C108">
        <v>65427970</v>
      </c>
      <c r="D108">
        <v>30595791</v>
      </c>
      <c r="E108">
        <v>1</v>
      </c>
      <c r="F108">
        <v>1</v>
      </c>
      <c r="G108">
        <v>30515945</v>
      </c>
      <c r="H108">
        <v>2</v>
      </c>
      <c r="I108" t="s">
        <v>469</v>
      </c>
      <c r="J108" t="s">
        <v>470</v>
      </c>
      <c r="K108" t="s">
        <v>471</v>
      </c>
      <c r="L108">
        <v>1368</v>
      </c>
      <c r="N108">
        <v>1011</v>
      </c>
      <c r="O108" t="s">
        <v>438</v>
      </c>
      <c r="P108" t="s">
        <v>438</v>
      </c>
      <c r="Q108">
        <v>1</v>
      </c>
      <c r="X108">
        <v>56</v>
      </c>
      <c r="Y108">
        <v>0</v>
      </c>
      <c r="Z108">
        <v>6.15</v>
      </c>
      <c r="AA108">
        <v>0.02</v>
      </c>
      <c r="AB108">
        <v>0</v>
      </c>
      <c r="AC108">
        <v>0</v>
      </c>
      <c r="AD108">
        <v>1</v>
      </c>
      <c r="AE108">
        <v>0</v>
      </c>
      <c r="AF108" t="s">
        <v>59</v>
      </c>
      <c r="AG108">
        <v>70</v>
      </c>
      <c r="AH108">
        <v>2</v>
      </c>
      <c r="AI108">
        <v>65427972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ROW(Source!A66)</f>
        <v>66</v>
      </c>
      <c r="B109">
        <v>65427973</v>
      </c>
      <c r="C109">
        <v>65427970</v>
      </c>
      <c r="D109">
        <v>30596074</v>
      </c>
      <c r="E109">
        <v>1</v>
      </c>
      <c r="F109">
        <v>1</v>
      </c>
      <c r="G109">
        <v>30515945</v>
      </c>
      <c r="H109">
        <v>2</v>
      </c>
      <c r="I109" t="s">
        <v>472</v>
      </c>
      <c r="J109" t="s">
        <v>473</v>
      </c>
      <c r="K109" t="s">
        <v>474</v>
      </c>
      <c r="L109">
        <v>1368</v>
      </c>
      <c r="N109">
        <v>1011</v>
      </c>
      <c r="O109" t="s">
        <v>438</v>
      </c>
      <c r="P109" t="s">
        <v>438</v>
      </c>
      <c r="Q109">
        <v>1</v>
      </c>
      <c r="X109">
        <v>2.5</v>
      </c>
      <c r="Y109">
        <v>0</v>
      </c>
      <c r="Z109">
        <v>76.81</v>
      </c>
      <c r="AA109">
        <v>14.36</v>
      </c>
      <c r="AB109">
        <v>0</v>
      </c>
      <c r="AC109">
        <v>0</v>
      </c>
      <c r="AD109">
        <v>1</v>
      </c>
      <c r="AE109">
        <v>0</v>
      </c>
      <c r="AF109" t="s">
        <v>59</v>
      </c>
      <c r="AG109">
        <v>3.125</v>
      </c>
      <c r="AH109">
        <v>2</v>
      </c>
      <c r="AI109">
        <v>65427973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ROW(Source!A66)</f>
        <v>66</v>
      </c>
      <c r="B110">
        <v>65427975</v>
      </c>
      <c r="C110">
        <v>65427970</v>
      </c>
      <c r="D110">
        <v>38720111</v>
      </c>
      <c r="E110">
        <v>1</v>
      </c>
      <c r="F110">
        <v>1</v>
      </c>
      <c r="G110">
        <v>30515945</v>
      </c>
      <c r="H110">
        <v>2</v>
      </c>
      <c r="I110" t="s">
        <v>475</v>
      </c>
      <c r="J110" t="s">
        <v>476</v>
      </c>
      <c r="K110" t="s">
        <v>477</v>
      </c>
      <c r="L110">
        <v>1368</v>
      </c>
      <c r="N110">
        <v>1011</v>
      </c>
      <c r="O110" t="s">
        <v>438</v>
      </c>
      <c r="P110" t="s">
        <v>438</v>
      </c>
      <c r="Q110">
        <v>1</v>
      </c>
      <c r="X110">
        <v>1.28</v>
      </c>
      <c r="Y110">
        <v>0</v>
      </c>
      <c r="Z110">
        <v>0.45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59</v>
      </c>
      <c r="AG110">
        <v>1.6</v>
      </c>
      <c r="AH110">
        <v>2</v>
      </c>
      <c r="AI110">
        <v>65427975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ROW(Source!A66)</f>
        <v>66</v>
      </c>
      <c r="B111">
        <v>65427974</v>
      </c>
      <c r="C111">
        <v>65427970</v>
      </c>
      <c r="D111">
        <v>30595321</v>
      </c>
      <c r="E111">
        <v>1</v>
      </c>
      <c r="F111">
        <v>1</v>
      </c>
      <c r="G111">
        <v>30515945</v>
      </c>
      <c r="H111">
        <v>2</v>
      </c>
      <c r="I111" t="s">
        <v>478</v>
      </c>
      <c r="J111" t="s">
        <v>479</v>
      </c>
      <c r="K111" t="s">
        <v>480</v>
      </c>
      <c r="L111">
        <v>1368</v>
      </c>
      <c r="N111">
        <v>1011</v>
      </c>
      <c r="O111" t="s">
        <v>438</v>
      </c>
      <c r="P111" t="s">
        <v>438</v>
      </c>
      <c r="Q111">
        <v>1</v>
      </c>
      <c r="X111">
        <v>1.67</v>
      </c>
      <c r="Y111">
        <v>0</v>
      </c>
      <c r="Z111">
        <v>190.93</v>
      </c>
      <c r="AA111">
        <v>18.149999999999999</v>
      </c>
      <c r="AB111">
        <v>0</v>
      </c>
      <c r="AC111">
        <v>0</v>
      </c>
      <c r="AD111">
        <v>1</v>
      </c>
      <c r="AE111">
        <v>0</v>
      </c>
      <c r="AF111" t="s">
        <v>59</v>
      </c>
      <c r="AG111">
        <v>2.0874999999999999</v>
      </c>
      <c r="AH111">
        <v>2</v>
      </c>
      <c r="AI111">
        <v>65427974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ROW(Source!A66)</f>
        <v>66</v>
      </c>
      <c r="B112">
        <v>65427976</v>
      </c>
      <c r="C112">
        <v>65427970</v>
      </c>
      <c r="D112">
        <v>58672843</v>
      </c>
      <c r="E112">
        <v>1</v>
      </c>
      <c r="F112">
        <v>1</v>
      </c>
      <c r="G112">
        <v>30515945</v>
      </c>
      <c r="H112">
        <v>2</v>
      </c>
      <c r="I112" t="s">
        <v>481</v>
      </c>
      <c r="J112" t="s">
        <v>482</v>
      </c>
      <c r="K112" t="s">
        <v>483</v>
      </c>
      <c r="L112">
        <v>1368</v>
      </c>
      <c r="N112">
        <v>1011</v>
      </c>
      <c r="O112" t="s">
        <v>438</v>
      </c>
      <c r="P112" t="s">
        <v>438</v>
      </c>
      <c r="Q112">
        <v>1</v>
      </c>
      <c r="X112">
        <v>0.25</v>
      </c>
      <c r="Y112">
        <v>0</v>
      </c>
      <c r="Z112">
        <v>165.53</v>
      </c>
      <c r="AA112">
        <v>15.11</v>
      </c>
      <c r="AB112">
        <v>0</v>
      </c>
      <c r="AC112">
        <v>0</v>
      </c>
      <c r="AD112">
        <v>1</v>
      </c>
      <c r="AE112">
        <v>0</v>
      </c>
      <c r="AF112" t="s">
        <v>59</v>
      </c>
      <c r="AG112">
        <v>0.3125</v>
      </c>
      <c r="AH112">
        <v>2</v>
      </c>
      <c r="AI112">
        <v>65427976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ROW(Source!A66)</f>
        <v>66</v>
      </c>
      <c r="B113">
        <v>65427977</v>
      </c>
      <c r="C113">
        <v>65427970</v>
      </c>
      <c r="D113">
        <v>30595605</v>
      </c>
      <c r="E113">
        <v>1</v>
      </c>
      <c r="F113">
        <v>1</v>
      </c>
      <c r="G113">
        <v>30515945</v>
      </c>
      <c r="H113">
        <v>2</v>
      </c>
      <c r="I113" t="s">
        <v>484</v>
      </c>
      <c r="J113" t="s">
        <v>485</v>
      </c>
      <c r="K113" t="s">
        <v>486</v>
      </c>
      <c r="L113">
        <v>1368</v>
      </c>
      <c r="N113">
        <v>1011</v>
      </c>
      <c r="O113" t="s">
        <v>438</v>
      </c>
      <c r="P113" t="s">
        <v>438</v>
      </c>
      <c r="Q113">
        <v>1</v>
      </c>
      <c r="X113">
        <v>29.6</v>
      </c>
      <c r="Y113">
        <v>0</v>
      </c>
      <c r="Z113">
        <v>0.46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59</v>
      </c>
      <c r="AG113">
        <v>37</v>
      </c>
      <c r="AH113">
        <v>2</v>
      </c>
      <c r="AI113">
        <v>65427977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ROW(Source!A66)</f>
        <v>66</v>
      </c>
      <c r="B114">
        <v>65427978</v>
      </c>
      <c r="C114">
        <v>65427970</v>
      </c>
      <c r="D114">
        <v>30535332</v>
      </c>
      <c r="E114">
        <v>30515945</v>
      </c>
      <c r="F114">
        <v>1</v>
      </c>
      <c r="G114">
        <v>30515945</v>
      </c>
      <c r="H114">
        <v>3</v>
      </c>
      <c r="I114" t="s">
        <v>590</v>
      </c>
      <c r="J114" t="s">
        <v>3</v>
      </c>
      <c r="K114" t="s">
        <v>591</v>
      </c>
      <c r="L114">
        <v>1348</v>
      </c>
      <c r="N114">
        <v>1009</v>
      </c>
      <c r="O114" t="s">
        <v>32</v>
      </c>
      <c r="P114" t="s">
        <v>32</v>
      </c>
      <c r="Q114">
        <v>1000</v>
      </c>
      <c r="X114">
        <v>8.1999999999999993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 t="s">
        <v>3</v>
      </c>
      <c r="AG114">
        <v>8.1999999999999993</v>
      </c>
      <c r="AH114">
        <v>3</v>
      </c>
      <c r="AI114">
        <v>-1</v>
      </c>
      <c r="AJ114" t="s">
        <v>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ROW(Source!A66)</f>
        <v>66</v>
      </c>
      <c r="B115">
        <v>65427979</v>
      </c>
      <c r="C115">
        <v>65427970</v>
      </c>
      <c r="D115">
        <v>30571181</v>
      </c>
      <c r="E115">
        <v>1</v>
      </c>
      <c r="F115">
        <v>1</v>
      </c>
      <c r="G115">
        <v>30515945</v>
      </c>
      <c r="H115">
        <v>3</v>
      </c>
      <c r="I115" t="s">
        <v>249</v>
      </c>
      <c r="J115" t="s">
        <v>251</v>
      </c>
      <c r="K115" t="s">
        <v>250</v>
      </c>
      <c r="L115">
        <v>1339</v>
      </c>
      <c r="N115">
        <v>1007</v>
      </c>
      <c r="O115" t="s">
        <v>106</v>
      </c>
      <c r="P115" t="s">
        <v>106</v>
      </c>
      <c r="Q115">
        <v>1</v>
      </c>
      <c r="X115">
        <v>0.13400000000000001</v>
      </c>
      <c r="Y115">
        <v>7.07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0.13400000000000001</v>
      </c>
      <c r="AH115">
        <v>2</v>
      </c>
      <c r="AI115">
        <v>65427979</v>
      </c>
      <c r="AJ115">
        <v>114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ROW(Source!A66)</f>
        <v>66</v>
      </c>
      <c r="B116">
        <v>65427980</v>
      </c>
      <c r="C116">
        <v>65427970</v>
      </c>
      <c r="D116">
        <v>30571194</v>
      </c>
      <c r="E116">
        <v>1</v>
      </c>
      <c r="F116">
        <v>1</v>
      </c>
      <c r="G116">
        <v>30515945</v>
      </c>
      <c r="H116">
        <v>3</v>
      </c>
      <c r="I116" t="s">
        <v>487</v>
      </c>
      <c r="J116" t="s">
        <v>488</v>
      </c>
      <c r="K116" t="s">
        <v>489</v>
      </c>
      <c r="L116">
        <v>1348</v>
      </c>
      <c r="N116">
        <v>1009</v>
      </c>
      <c r="O116" t="s">
        <v>32</v>
      </c>
      <c r="P116" t="s">
        <v>32</v>
      </c>
      <c r="Q116">
        <v>1000</v>
      </c>
      <c r="X116">
        <v>5.0999999999999997E-2</v>
      </c>
      <c r="Y116">
        <v>6521.42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5.0999999999999997E-2</v>
      </c>
      <c r="AH116">
        <v>2</v>
      </c>
      <c r="AI116">
        <v>65427980</v>
      </c>
      <c r="AJ116">
        <v>115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ROW(Source!A66)</f>
        <v>66</v>
      </c>
      <c r="B117">
        <v>65427981</v>
      </c>
      <c r="C117">
        <v>65427970</v>
      </c>
      <c r="D117">
        <v>30572493</v>
      </c>
      <c r="E117">
        <v>1</v>
      </c>
      <c r="F117">
        <v>1</v>
      </c>
      <c r="G117">
        <v>30515945</v>
      </c>
      <c r="H117">
        <v>3</v>
      </c>
      <c r="I117" t="s">
        <v>490</v>
      </c>
      <c r="J117" t="s">
        <v>491</v>
      </c>
      <c r="K117" t="s">
        <v>492</v>
      </c>
      <c r="L117">
        <v>1348</v>
      </c>
      <c r="N117">
        <v>1009</v>
      </c>
      <c r="O117" t="s">
        <v>32</v>
      </c>
      <c r="P117" t="s">
        <v>32</v>
      </c>
      <c r="Q117">
        <v>1000</v>
      </c>
      <c r="X117">
        <v>0.08</v>
      </c>
      <c r="Y117">
        <v>7191.81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0.08</v>
      </c>
      <c r="AH117">
        <v>2</v>
      </c>
      <c r="AI117">
        <v>65427981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ROW(Source!A66)</f>
        <v>66</v>
      </c>
      <c r="B118">
        <v>65427982</v>
      </c>
      <c r="C118">
        <v>65427970</v>
      </c>
      <c r="D118">
        <v>30571285</v>
      </c>
      <c r="E118">
        <v>1</v>
      </c>
      <c r="F118">
        <v>1</v>
      </c>
      <c r="G118">
        <v>30515945</v>
      </c>
      <c r="H118">
        <v>3</v>
      </c>
      <c r="I118" t="s">
        <v>199</v>
      </c>
      <c r="J118" t="s">
        <v>201</v>
      </c>
      <c r="K118" t="s">
        <v>200</v>
      </c>
      <c r="L118">
        <v>1339</v>
      </c>
      <c r="N118">
        <v>1007</v>
      </c>
      <c r="O118" t="s">
        <v>106</v>
      </c>
      <c r="P118" t="s">
        <v>106</v>
      </c>
      <c r="Q118">
        <v>1</v>
      </c>
      <c r="X118">
        <v>1.43</v>
      </c>
      <c r="Y118">
        <v>1828.56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1.43</v>
      </c>
      <c r="AH118">
        <v>2</v>
      </c>
      <c r="AI118">
        <v>65427982</v>
      </c>
      <c r="AJ118">
        <v>117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ROW(Source!A66)</f>
        <v>66</v>
      </c>
      <c r="B119">
        <v>65427983</v>
      </c>
      <c r="C119">
        <v>65427970</v>
      </c>
      <c r="D119">
        <v>30571312</v>
      </c>
      <c r="E119">
        <v>1</v>
      </c>
      <c r="F119">
        <v>1</v>
      </c>
      <c r="G119">
        <v>30515945</v>
      </c>
      <c r="H119">
        <v>3</v>
      </c>
      <c r="I119" t="s">
        <v>496</v>
      </c>
      <c r="J119" t="s">
        <v>497</v>
      </c>
      <c r="K119" t="s">
        <v>498</v>
      </c>
      <c r="L119">
        <v>1348</v>
      </c>
      <c r="N119">
        <v>1009</v>
      </c>
      <c r="O119" t="s">
        <v>32</v>
      </c>
      <c r="P119" t="s">
        <v>32</v>
      </c>
      <c r="Q119">
        <v>1000</v>
      </c>
      <c r="X119">
        <v>4.4999999999999998E-2</v>
      </c>
      <c r="Y119">
        <v>1260.72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4.4999999999999998E-2</v>
      </c>
      <c r="AH119">
        <v>2</v>
      </c>
      <c r="AI119">
        <v>65427983</v>
      </c>
      <c r="AJ119">
        <v>118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ROW(Source!A66)</f>
        <v>66</v>
      </c>
      <c r="B120">
        <v>65427984</v>
      </c>
      <c r="C120">
        <v>65427970</v>
      </c>
      <c r="D120">
        <v>30571127</v>
      </c>
      <c r="E120">
        <v>1</v>
      </c>
      <c r="F120">
        <v>1</v>
      </c>
      <c r="G120">
        <v>30515945</v>
      </c>
      <c r="H120">
        <v>3</v>
      </c>
      <c r="I120" t="s">
        <v>505</v>
      </c>
      <c r="J120" t="s">
        <v>506</v>
      </c>
      <c r="K120" t="s">
        <v>507</v>
      </c>
      <c r="L120">
        <v>1348</v>
      </c>
      <c r="N120">
        <v>1009</v>
      </c>
      <c r="O120" t="s">
        <v>32</v>
      </c>
      <c r="P120" t="s">
        <v>32</v>
      </c>
      <c r="Q120">
        <v>1000</v>
      </c>
      <c r="X120">
        <v>0.08</v>
      </c>
      <c r="Y120">
        <v>17876.91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0.08</v>
      </c>
      <c r="AH120">
        <v>2</v>
      </c>
      <c r="AI120">
        <v>65427984</v>
      </c>
      <c r="AJ120">
        <v>119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ROW(Source!A66)</f>
        <v>66</v>
      </c>
      <c r="B121">
        <v>65427985</v>
      </c>
      <c r="C121">
        <v>65427970</v>
      </c>
      <c r="D121">
        <v>30571149</v>
      </c>
      <c r="E121">
        <v>1</v>
      </c>
      <c r="F121">
        <v>1</v>
      </c>
      <c r="G121">
        <v>30515945</v>
      </c>
      <c r="H121">
        <v>3</v>
      </c>
      <c r="I121" t="s">
        <v>508</v>
      </c>
      <c r="J121" t="s">
        <v>509</v>
      </c>
      <c r="K121" t="s">
        <v>510</v>
      </c>
      <c r="L121">
        <v>1339</v>
      </c>
      <c r="N121">
        <v>1007</v>
      </c>
      <c r="O121" t="s">
        <v>106</v>
      </c>
      <c r="P121" t="s">
        <v>106</v>
      </c>
      <c r="Q121">
        <v>1</v>
      </c>
      <c r="X121">
        <v>0.12</v>
      </c>
      <c r="Y121">
        <v>2472.13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0.12</v>
      </c>
      <c r="AH121">
        <v>2</v>
      </c>
      <c r="AI121">
        <v>65427985</v>
      </c>
      <c r="AJ121">
        <v>120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ROW(Source!A66)</f>
        <v>66</v>
      </c>
      <c r="B122">
        <v>65427986</v>
      </c>
      <c r="C122">
        <v>65427970</v>
      </c>
      <c r="D122">
        <v>30595001</v>
      </c>
      <c r="E122">
        <v>1</v>
      </c>
      <c r="F122">
        <v>1</v>
      </c>
      <c r="G122">
        <v>30515945</v>
      </c>
      <c r="H122">
        <v>3</v>
      </c>
      <c r="I122" t="s">
        <v>208</v>
      </c>
      <c r="J122" t="s">
        <v>211</v>
      </c>
      <c r="K122" t="s">
        <v>209</v>
      </c>
      <c r="L122">
        <v>1327</v>
      </c>
      <c r="N122">
        <v>1005</v>
      </c>
      <c r="O122" t="s">
        <v>210</v>
      </c>
      <c r="P122" t="s">
        <v>210</v>
      </c>
      <c r="Q122">
        <v>1</v>
      </c>
      <c r="X122">
        <v>75</v>
      </c>
      <c r="Y122">
        <v>60.91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75</v>
      </c>
      <c r="AH122">
        <v>2</v>
      </c>
      <c r="AI122">
        <v>65427986</v>
      </c>
      <c r="AJ122">
        <v>123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ROW(Source!A66)</f>
        <v>66</v>
      </c>
      <c r="B123">
        <v>65427987</v>
      </c>
      <c r="C123">
        <v>65427970</v>
      </c>
      <c r="D123">
        <v>30532571</v>
      </c>
      <c r="E123">
        <v>30515945</v>
      </c>
      <c r="F123">
        <v>1</v>
      </c>
      <c r="G123">
        <v>30515945</v>
      </c>
      <c r="H123">
        <v>3</v>
      </c>
      <c r="I123" t="s">
        <v>592</v>
      </c>
      <c r="J123" t="s">
        <v>3</v>
      </c>
      <c r="K123" t="s">
        <v>593</v>
      </c>
      <c r="L123">
        <v>1339</v>
      </c>
      <c r="N123">
        <v>1007</v>
      </c>
      <c r="O123" t="s">
        <v>106</v>
      </c>
      <c r="P123" t="s">
        <v>106</v>
      </c>
      <c r="Q123">
        <v>1</v>
      </c>
      <c r="X123">
        <v>101.5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3</v>
      </c>
      <c r="AG123">
        <v>101.5</v>
      </c>
      <c r="AH123">
        <v>3</v>
      </c>
      <c r="AI123">
        <v>-1</v>
      </c>
      <c r="AJ123" t="s">
        <v>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ROW(Source!A67)</f>
        <v>67</v>
      </c>
      <c r="B124">
        <v>65427971</v>
      </c>
      <c r="C124">
        <v>65427970</v>
      </c>
      <c r="D124">
        <v>30515951</v>
      </c>
      <c r="E124">
        <v>30515945</v>
      </c>
      <c r="F124">
        <v>1</v>
      </c>
      <c r="G124">
        <v>30515945</v>
      </c>
      <c r="H124">
        <v>1</v>
      </c>
      <c r="I124" t="s">
        <v>432</v>
      </c>
      <c r="J124" t="s">
        <v>3</v>
      </c>
      <c r="K124" t="s">
        <v>433</v>
      </c>
      <c r="L124">
        <v>1191</v>
      </c>
      <c r="N124">
        <v>1013</v>
      </c>
      <c r="O124" t="s">
        <v>434</v>
      </c>
      <c r="P124" t="s">
        <v>434</v>
      </c>
      <c r="Q124">
        <v>1</v>
      </c>
      <c r="X124">
        <v>592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1</v>
      </c>
      <c r="AF124" t="s">
        <v>60</v>
      </c>
      <c r="AG124">
        <v>680.8</v>
      </c>
      <c r="AH124">
        <v>2</v>
      </c>
      <c r="AI124">
        <v>65427971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ROW(Source!A67)</f>
        <v>67</v>
      </c>
      <c r="B125">
        <v>65427972</v>
      </c>
      <c r="C125">
        <v>65427970</v>
      </c>
      <c r="D125">
        <v>30595791</v>
      </c>
      <c r="E125">
        <v>1</v>
      </c>
      <c r="F125">
        <v>1</v>
      </c>
      <c r="G125">
        <v>30515945</v>
      </c>
      <c r="H125">
        <v>2</v>
      </c>
      <c r="I125" t="s">
        <v>469</v>
      </c>
      <c r="J125" t="s">
        <v>470</v>
      </c>
      <c r="K125" t="s">
        <v>471</v>
      </c>
      <c r="L125">
        <v>1368</v>
      </c>
      <c r="N125">
        <v>1011</v>
      </c>
      <c r="O125" t="s">
        <v>438</v>
      </c>
      <c r="P125" t="s">
        <v>438</v>
      </c>
      <c r="Q125">
        <v>1</v>
      </c>
      <c r="X125">
        <v>56</v>
      </c>
      <c r="Y125">
        <v>0</v>
      </c>
      <c r="Z125">
        <v>6.15</v>
      </c>
      <c r="AA125">
        <v>0.02</v>
      </c>
      <c r="AB125">
        <v>0</v>
      </c>
      <c r="AC125">
        <v>0</v>
      </c>
      <c r="AD125">
        <v>1</v>
      </c>
      <c r="AE125">
        <v>0</v>
      </c>
      <c r="AF125" t="s">
        <v>59</v>
      </c>
      <c r="AG125">
        <v>70</v>
      </c>
      <c r="AH125">
        <v>2</v>
      </c>
      <c r="AI125">
        <v>65427972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ROW(Source!A67)</f>
        <v>67</v>
      </c>
      <c r="B126">
        <v>65427973</v>
      </c>
      <c r="C126">
        <v>65427970</v>
      </c>
      <c r="D126">
        <v>30596074</v>
      </c>
      <c r="E126">
        <v>1</v>
      </c>
      <c r="F126">
        <v>1</v>
      </c>
      <c r="G126">
        <v>30515945</v>
      </c>
      <c r="H126">
        <v>2</v>
      </c>
      <c r="I126" t="s">
        <v>472</v>
      </c>
      <c r="J126" t="s">
        <v>473</v>
      </c>
      <c r="K126" t="s">
        <v>474</v>
      </c>
      <c r="L126">
        <v>1368</v>
      </c>
      <c r="N126">
        <v>1011</v>
      </c>
      <c r="O126" t="s">
        <v>438</v>
      </c>
      <c r="P126" t="s">
        <v>438</v>
      </c>
      <c r="Q126">
        <v>1</v>
      </c>
      <c r="X126">
        <v>2.5</v>
      </c>
      <c r="Y126">
        <v>0</v>
      </c>
      <c r="Z126">
        <v>76.81</v>
      </c>
      <c r="AA126">
        <v>14.36</v>
      </c>
      <c r="AB126">
        <v>0</v>
      </c>
      <c r="AC126">
        <v>0</v>
      </c>
      <c r="AD126">
        <v>1</v>
      </c>
      <c r="AE126">
        <v>0</v>
      </c>
      <c r="AF126" t="s">
        <v>59</v>
      </c>
      <c r="AG126">
        <v>3.125</v>
      </c>
      <c r="AH126">
        <v>2</v>
      </c>
      <c r="AI126">
        <v>65427973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ROW(Source!A67)</f>
        <v>67</v>
      </c>
      <c r="B127">
        <v>65427975</v>
      </c>
      <c r="C127">
        <v>65427970</v>
      </c>
      <c r="D127">
        <v>38720111</v>
      </c>
      <c r="E127">
        <v>1</v>
      </c>
      <c r="F127">
        <v>1</v>
      </c>
      <c r="G127">
        <v>30515945</v>
      </c>
      <c r="H127">
        <v>2</v>
      </c>
      <c r="I127" t="s">
        <v>475</v>
      </c>
      <c r="J127" t="s">
        <v>476</v>
      </c>
      <c r="K127" t="s">
        <v>477</v>
      </c>
      <c r="L127">
        <v>1368</v>
      </c>
      <c r="N127">
        <v>1011</v>
      </c>
      <c r="O127" t="s">
        <v>438</v>
      </c>
      <c r="P127" t="s">
        <v>438</v>
      </c>
      <c r="Q127">
        <v>1</v>
      </c>
      <c r="X127">
        <v>1.28</v>
      </c>
      <c r="Y127">
        <v>0</v>
      </c>
      <c r="Z127">
        <v>0.45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59</v>
      </c>
      <c r="AG127">
        <v>1.6</v>
      </c>
      <c r="AH127">
        <v>2</v>
      </c>
      <c r="AI127">
        <v>65427975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ROW(Source!A67)</f>
        <v>67</v>
      </c>
      <c r="B128">
        <v>65427974</v>
      </c>
      <c r="C128">
        <v>65427970</v>
      </c>
      <c r="D128">
        <v>30595321</v>
      </c>
      <c r="E128">
        <v>1</v>
      </c>
      <c r="F128">
        <v>1</v>
      </c>
      <c r="G128">
        <v>30515945</v>
      </c>
      <c r="H128">
        <v>2</v>
      </c>
      <c r="I128" t="s">
        <v>478</v>
      </c>
      <c r="J128" t="s">
        <v>479</v>
      </c>
      <c r="K128" t="s">
        <v>480</v>
      </c>
      <c r="L128">
        <v>1368</v>
      </c>
      <c r="N128">
        <v>1011</v>
      </c>
      <c r="O128" t="s">
        <v>438</v>
      </c>
      <c r="P128" t="s">
        <v>438</v>
      </c>
      <c r="Q128">
        <v>1</v>
      </c>
      <c r="X128">
        <v>1.67</v>
      </c>
      <c r="Y128">
        <v>0</v>
      </c>
      <c r="Z128">
        <v>190.93</v>
      </c>
      <c r="AA128">
        <v>18.149999999999999</v>
      </c>
      <c r="AB128">
        <v>0</v>
      </c>
      <c r="AC128">
        <v>0</v>
      </c>
      <c r="AD128">
        <v>1</v>
      </c>
      <c r="AE128">
        <v>0</v>
      </c>
      <c r="AF128" t="s">
        <v>59</v>
      </c>
      <c r="AG128">
        <v>2.0874999999999999</v>
      </c>
      <c r="AH128">
        <v>2</v>
      </c>
      <c r="AI128">
        <v>65427974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ROW(Source!A67)</f>
        <v>67</v>
      </c>
      <c r="B129">
        <v>65427976</v>
      </c>
      <c r="C129">
        <v>65427970</v>
      </c>
      <c r="D129">
        <v>58672843</v>
      </c>
      <c r="E129">
        <v>1</v>
      </c>
      <c r="F129">
        <v>1</v>
      </c>
      <c r="G129">
        <v>30515945</v>
      </c>
      <c r="H129">
        <v>2</v>
      </c>
      <c r="I129" t="s">
        <v>481</v>
      </c>
      <c r="J129" t="s">
        <v>482</v>
      </c>
      <c r="K129" t="s">
        <v>483</v>
      </c>
      <c r="L129">
        <v>1368</v>
      </c>
      <c r="N129">
        <v>1011</v>
      </c>
      <c r="O129" t="s">
        <v>438</v>
      </c>
      <c r="P129" t="s">
        <v>438</v>
      </c>
      <c r="Q129">
        <v>1</v>
      </c>
      <c r="X129">
        <v>0.25</v>
      </c>
      <c r="Y129">
        <v>0</v>
      </c>
      <c r="Z129">
        <v>165.53</v>
      </c>
      <c r="AA129">
        <v>15.11</v>
      </c>
      <c r="AB129">
        <v>0</v>
      </c>
      <c r="AC129">
        <v>0</v>
      </c>
      <c r="AD129">
        <v>1</v>
      </c>
      <c r="AE129">
        <v>0</v>
      </c>
      <c r="AF129" t="s">
        <v>59</v>
      </c>
      <c r="AG129">
        <v>0.3125</v>
      </c>
      <c r="AH129">
        <v>2</v>
      </c>
      <c r="AI129">
        <v>65427976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ROW(Source!A67)</f>
        <v>67</v>
      </c>
      <c r="B130">
        <v>65427977</v>
      </c>
      <c r="C130">
        <v>65427970</v>
      </c>
      <c r="D130">
        <v>30595605</v>
      </c>
      <c r="E130">
        <v>1</v>
      </c>
      <c r="F130">
        <v>1</v>
      </c>
      <c r="G130">
        <v>30515945</v>
      </c>
      <c r="H130">
        <v>2</v>
      </c>
      <c r="I130" t="s">
        <v>484</v>
      </c>
      <c r="J130" t="s">
        <v>485</v>
      </c>
      <c r="K130" t="s">
        <v>486</v>
      </c>
      <c r="L130">
        <v>1368</v>
      </c>
      <c r="N130">
        <v>1011</v>
      </c>
      <c r="O130" t="s">
        <v>438</v>
      </c>
      <c r="P130" t="s">
        <v>438</v>
      </c>
      <c r="Q130">
        <v>1</v>
      </c>
      <c r="X130">
        <v>29.6</v>
      </c>
      <c r="Y130">
        <v>0</v>
      </c>
      <c r="Z130">
        <v>0.46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59</v>
      </c>
      <c r="AG130">
        <v>37</v>
      </c>
      <c r="AH130">
        <v>2</v>
      </c>
      <c r="AI130">
        <v>65427977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ROW(Source!A67)</f>
        <v>67</v>
      </c>
      <c r="B131">
        <v>65427978</v>
      </c>
      <c r="C131">
        <v>65427970</v>
      </c>
      <c r="D131">
        <v>30535332</v>
      </c>
      <c r="E131">
        <v>30515945</v>
      </c>
      <c r="F131">
        <v>1</v>
      </c>
      <c r="G131">
        <v>30515945</v>
      </c>
      <c r="H131">
        <v>3</v>
      </c>
      <c r="I131" t="s">
        <v>590</v>
      </c>
      <c r="J131" t="s">
        <v>3</v>
      </c>
      <c r="K131" t="s">
        <v>591</v>
      </c>
      <c r="L131">
        <v>1348</v>
      </c>
      <c r="N131">
        <v>1009</v>
      </c>
      <c r="O131" t="s">
        <v>32</v>
      </c>
      <c r="P131" t="s">
        <v>32</v>
      </c>
      <c r="Q131">
        <v>1000</v>
      </c>
      <c r="X131">
        <v>8.1999999999999993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 t="s">
        <v>3</v>
      </c>
      <c r="AG131">
        <v>8.1999999999999993</v>
      </c>
      <c r="AH131">
        <v>3</v>
      </c>
      <c r="AI131">
        <v>-1</v>
      </c>
      <c r="AJ131" t="s">
        <v>3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ROW(Source!A67)</f>
        <v>67</v>
      </c>
      <c r="B132">
        <v>65427979</v>
      </c>
      <c r="C132">
        <v>65427970</v>
      </c>
      <c r="D132">
        <v>30571181</v>
      </c>
      <c r="E132">
        <v>1</v>
      </c>
      <c r="F132">
        <v>1</v>
      </c>
      <c r="G132">
        <v>30515945</v>
      </c>
      <c r="H132">
        <v>3</v>
      </c>
      <c r="I132" t="s">
        <v>249</v>
      </c>
      <c r="J132" t="s">
        <v>251</v>
      </c>
      <c r="K132" t="s">
        <v>250</v>
      </c>
      <c r="L132">
        <v>1339</v>
      </c>
      <c r="N132">
        <v>1007</v>
      </c>
      <c r="O132" t="s">
        <v>106</v>
      </c>
      <c r="P132" t="s">
        <v>106</v>
      </c>
      <c r="Q132">
        <v>1</v>
      </c>
      <c r="X132">
        <v>0.13400000000000001</v>
      </c>
      <c r="Y132">
        <v>7.07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0.13400000000000001</v>
      </c>
      <c r="AH132">
        <v>2</v>
      </c>
      <c r="AI132">
        <v>65427979</v>
      </c>
      <c r="AJ132">
        <v>131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ROW(Source!A67)</f>
        <v>67</v>
      </c>
      <c r="B133">
        <v>65427980</v>
      </c>
      <c r="C133">
        <v>65427970</v>
      </c>
      <c r="D133">
        <v>30571194</v>
      </c>
      <c r="E133">
        <v>1</v>
      </c>
      <c r="F133">
        <v>1</v>
      </c>
      <c r="G133">
        <v>30515945</v>
      </c>
      <c r="H133">
        <v>3</v>
      </c>
      <c r="I133" t="s">
        <v>487</v>
      </c>
      <c r="J133" t="s">
        <v>488</v>
      </c>
      <c r="K133" t="s">
        <v>489</v>
      </c>
      <c r="L133">
        <v>1348</v>
      </c>
      <c r="N133">
        <v>1009</v>
      </c>
      <c r="O133" t="s">
        <v>32</v>
      </c>
      <c r="P133" t="s">
        <v>32</v>
      </c>
      <c r="Q133">
        <v>1000</v>
      </c>
      <c r="X133">
        <v>5.0999999999999997E-2</v>
      </c>
      <c r="Y133">
        <v>6521.42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5.0999999999999997E-2</v>
      </c>
      <c r="AH133">
        <v>2</v>
      </c>
      <c r="AI133">
        <v>65427980</v>
      </c>
      <c r="AJ133">
        <v>132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ROW(Source!A67)</f>
        <v>67</v>
      </c>
      <c r="B134">
        <v>65427981</v>
      </c>
      <c r="C134">
        <v>65427970</v>
      </c>
      <c r="D134">
        <v>30572493</v>
      </c>
      <c r="E134">
        <v>1</v>
      </c>
      <c r="F134">
        <v>1</v>
      </c>
      <c r="G134">
        <v>30515945</v>
      </c>
      <c r="H134">
        <v>3</v>
      </c>
      <c r="I134" t="s">
        <v>490</v>
      </c>
      <c r="J134" t="s">
        <v>491</v>
      </c>
      <c r="K134" t="s">
        <v>492</v>
      </c>
      <c r="L134">
        <v>1348</v>
      </c>
      <c r="N134">
        <v>1009</v>
      </c>
      <c r="O134" t="s">
        <v>32</v>
      </c>
      <c r="P134" t="s">
        <v>32</v>
      </c>
      <c r="Q134">
        <v>1000</v>
      </c>
      <c r="X134">
        <v>0.08</v>
      </c>
      <c r="Y134">
        <v>7191.81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0.08</v>
      </c>
      <c r="AH134">
        <v>2</v>
      </c>
      <c r="AI134">
        <v>65427981</v>
      </c>
      <c r="AJ134">
        <v>133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ROW(Source!A67)</f>
        <v>67</v>
      </c>
      <c r="B135">
        <v>65427982</v>
      </c>
      <c r="C135">
        <v>65427970</v>
      </c>
      <c r="D135">
        <v>30571285</v>
      </c>
      <c r="E135">
        <v>1</v>
      </c>
      <c r="F135">
        <v>1</v>
      </c>
      <c r="G135">
        <v>30515945</v>
      </c>
      <c r="H135">
        <v>3</v>
      </c>
      <c r="I135" t="s">
        <v>199</v>
      </c>
      <c r="J135" t="s">
        <v>201</v>
      </c>
      <c r="K135" t="s">
        <v>200</v>
      </c>
      <c r="L135">
        <v>1339</v>
      </c>
      <c r="N135">
        <v>1007</v>
      </c>
      <c r="O135" t="s">
        <v>106</v>
      </c>
      <c r="P135" t="s">
        <v>106</v>
      </c>
      <c r="Q135">
        <v>1</v>
      </c>
      <c r="X135">
        <v>1.43</v>
      </c>
      <c r="Y135">
        <v>1828.56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1.43</v>
      </c>
      <c r="AH135">
        <v>2</v>
      </c>
      <c r="AI135">
        <v>65427982</v>
      </c>
      <c r="AJ135">
        <v>134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ROW(Source!A67)</f>
        <v>67</v>
      </c>
      <c r="B136">
        <v>65427983</v>
      </c>
      <c r="C136">
        <v>65427970</v>
      </c>
      <c r="D136">
        <v>30571312</v>
      </c>
      <c r="E136">
        <v>1</v>
      </c>
      <c r="F136">
        <v>1</v>
      </c>
      <c r="G136">
        <v>30515945</v>
      </c>
      <c r="H136">
        <v>3</v>
      </c>
      <c r="I136" t="s">
        <v>496</v>
      </c>
      <c r="J136" t="s">
        <v>497</v>
      </c>
      <c r="K136" t="s">
        <v>498</v>
      </c>
      <c r="L136">
        <v>1348</v>
      </c>
      <c r="N136">
        <v>1009</v>
      </c>
      <c r="O136" t="s">
        <v>32</v>
      </c>
      <c r="P136" t="s">
        <v>32</v>
      </c>
      <c r="Q136">
        <v>1000</v>
      </c>
      <c r="X136">
        <v>4.4999999999999998E-2</v>
      </c>
      <c r="Y136">
        <v>1260.72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4.4999999999999998E-2</v>
      </c>
      <c r="AH136">
        <v>2</v>
      </c>
      <c r="AI136">
        <v>65427983</v>
      </c>
      <c r="AJ136">
        <v>135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ROW(Source!A67)</f>
        <v>67</v>
      </c>
      <c r="B137">
        <v>65427984</v>
      </c>
      <c r="C137">
        <v>65427970</v>
      </c>
      <c r="D137">
        <v>30571127</v>
      </c>
      <c r="E137">
        <v>1</v>
      </c>
      <c r="F137">
        <v>1</v>
      </c>
      <c r="G137">
        <v>30515945</v>
      </c>
      <c r="H137">
        <v>3</v>
      </c>
      <c r="I137" t="s">
        <v>505</v>
      </c>
      <c r="J137" t="s">
        <v>506</v>
      </c>
      <c r="K137" t="s">
        <v>507</v>
      </c>
      <c r="L137">
        <v>1348</v>
      </c>
      <c r="N137">
        <v>1009</v>
      </c>
      <c r="O137" t="s">
        <v>32</v>
      </c>
      <c r="P137" t="s">
        <v>32</v>
      </c>
      <c r="Q137">
        <v>1000</v>
      </c>
      <c r="X137">
        <v>0.08</v>
      </c>
      <c r="Y137">
        <v>17876.91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0.08</v>
      </c>
      <c r="AH137">
        <v>2</v>
      </c>
      <c r="AI137">
        <v>65427984</v>
      </c>
      <c r="AJ137">
        <v>136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ROW(Source!A67)</f>
        <v>67</v>
      </c>
      <c r="B138">
        <v>65427985</v>
      </c>
      <c r="C138">
        <v>65427970</v>
      </c>
      <c r="D138">
        <v>30571149</v>
      </c>
      <c r="E138">
        <v>1</v>
      </c>
      <c r="F138">
        <v>1</v>
      </c>
      <c r="G138">
        <v>30515945</v>
      </c>
      <c r="H138">
        <v>3</v>
      </c>
      <c r="I138" t="s">
        <v>508</v>
      </c>
      <c r="J138" t="s">
        <v>509</v>
      </c>
      <c r="K138" t="s">
        <v>510</v>
      </c>
      <c r="L138">
        <v>1339</v>
      </c>
      <c r="N138">
        <v>1007</v>
      </c>
      <c r="O138" t="s">
        <v>106</v>
      </c>
      <c r="P138" t="s">
        <v>106</v>
      </c>
      <c r="Q138">
        <v>1</v>
      </c>
      <c r="X138">
        <v>0.12</v>
      </c>
      <c r="Y138">
        <v>2472.13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0.12</v>
      </c>
      <c r="AH138">
        <v>2</v>
      </c>
      <c r="AI138">
        <v>65427985</v>
      </c>
      <c r="AJ138">
        <v>137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ROW(Source!A67)</f>
        <v>67</v>
      </c>
      <c r="B139">
        <v>65427986</v>
      </c>
      <c r="C139">
        <v>65427970</v>
      </c>
      <c r="D139">
        <v>30595001</v>
      </c>
      <c r="E139">
        <v>1</v>
      </c>
      <c r="F139">
        <v>1</v>
      </c>
      <c r="G139">
        <v>30515945</v>
      </c>
      <c r="H139">
        <v>3</v>
      </c>
      <c r="I139" t="s">
        <v>208</v>
      </c>
      <c r="J139" t="s">
        <v>211</v>
      </c>
      <c r="K139" t="s">
        <v>209</v>
      </c>
      <c r="L139">
        <v>1327</v>
      </c>
      <c r="N139">
        <v>1005</v>
      </c>
      <c r="O139" t="s">
        <v>210</v>
      </c>
      <c r="P139" t="s">
        <v>210</v>
      </c>
      <c r="Q139">
        <v>1</v>
      </c>
      <c r="X139">
        <v>75</v>
      </c>
      <c r="Y139">
        <v>60.91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75</v>
      </c>
      <c r="AH139">
        <v>2</v>
      </c>
      <c r="AI139">
        <v>65427986</v>
      </c>
      <c r="AJ139">
        <v>140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ROW(Source!A67)</f>
        <v>67</v>
      </c>
      <c r="B140">
        <v>65427987</v>
      </c>
      <c r="C140">
        <v>65427970</v>
      </c>
      <c r="D140">
        <v>30532571</v>
      </c>
      <c r="E140">
        <v>30515945</v>
      </c>
      <c r="F140">
        <v>1</v>
      </c>
      <c r="G140">
        <v>30515945</v>
      </c>
      <c r="H140">
        <v>3</v>
      </c>
      <c r="I140" t="s">
        <v>592</v>
      </c>
      <c r="J140" t="s">
        <v>3</v>
      </c>
      <c r="K140" t="s">
        <v>593</v>
      </c>
      <c r="L140">
        <v>1339</v>
      </c>
      <c r="N140">
        <v>1007</v>
      </c>
      <c r="O140" t="s">
        <v>106</v>
      </c>
      <c r="P140" t="s">
        <v>106</v>
      </c>
      <c r="Q140">
        <v>1</v>
      </c>
      <c r="X140">
        <v>101.5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3</v>
      </c>
      <c r="AG140">
        <v>101.5</v>
      </c>
      <c r="AH140">
        <v>3</v>
      </c>
      <c r="AI140">
        <v>-1</v>
      </c>
      <c r="AJ140" t="s">
        <v>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ROW(Source!A72)</f>
        <v>72</v>
      </c>
      <c r="B141">
        <v>65427647</v>
      </c>
      <c r="C141">
        <v>65427646</v>
      </c>
      <c r="D141">
        <v>30515951</v>
      </c>
      <c r="E141">
        <v>30515945</v>
      </c>
      <c r="F141">
        <v>1</v>
      </c>
      <c r="G141">
        <v>30515945</v>
      </c>
      <c r="H141">
        <v>1</v>
      </c>
      <c r="I141" t="s">
        <v>432</v>
      </c>
      <c r="J141" t="s">
        <v>3</v>
      </c>
      <c r="K141" t="s">
        <v>433</v>
      </c>
      <c r="L141">
        <v>1191</v>
      </c>
      <c r="N141">
        <v>1013</v>
      </c>
      <c r="O141" t="s">
        <v>434</v>
      </c>
      <c r="P141" t="s">
        <v>434</v>
      </c>
      <c r="Q141">
        <v>1</v>
      </c>
      <c r="X141">
        <v>2.99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1</v>
      </c>
      <c r="AF141" t="s">
        <v>60</v>
      </c>
      <c r="AG141">
        <v>3.4384999999999999</v>
      </c>
      <c r="AH141">
        <v>2</v>
      </c>
      <c r="AI141">
        <v>65427647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ROW(Source!A72)</f>
        <v>72</v>
      </c>
      <c r="B142">
        <v>65427648</v>
      </c>
      <c r="C142">
        <v>65427646</v>
      </c>
      <c r="D142">
        <v>30595689</v>
      </c>
      <c r="E142">
        <v>1</v>
      </c>
      <c r="F142">
        <v>1</v>
      </c>
      <c r="G142">
        <v>30515945</v>
      </c>
      <c r="H142">
        <v>2</v>
      </c>
      <c r="I142" t="s">
        <v>435</v>
      </c>
      <c r="J142" t="s">
        <v>436</v>
      </c>
      <c r="K142" t="s">
        <v>437</v>
      </c>
      <c r="L142">
        <v>1368</v>
      </c>
      <c r="N142">
        <v>1011</v>
      </c>
      <c r="O142" t="s">
        <v>438</v>
      </c>
      <c r="P142" t="s">
        <v>438</v>
      </c>
      <c r="Q142">
        <v>1</v>
      </c>
      <c r="X142">
        <v>0.3</v>
      </c>
      <c r="Y142">
        <v>0</v>
      </c>
      <c r="Z142">
        <v>39.51</v>
      </c>
      <c r="AA142">
        <v>12.69</v>
      </c>
      <c r="AB142">
        <v>0</v>
      </c>
      <c r="AC142">
        <v>0</v>
      </c>
      <c r="AD142">
        <v>1</v>
      </c>
      <c r="AE142">
        <v>0</v>
      </c>
      <c r="AF142" t="s">
        <v>59</v>
      </c>
      <c r="AG142">
        <v>0.375</v>
      </c>
      <c r="AH142">
        <v>2</v>
      </c>
      <c r="AI142">
        <v>65427648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ROW(Source!A72)</f>
        <v>72</v>
      </c>
      <c r="B143">
        <v>65427649</v>
      </c>
      <c r="C143">
        <v>65427646</v>
      </c>
      <c r="D143">
        <v>30596103</v>
      </c>
      <c r="E143">
        <v>1</v>
      </c>
      <c r="F143">
        <v>1</v>
      </c>
      <c r="G143">
        <v>30515945</v>
      </c>
      <c r="H143">
        <v>2</v>
      </c>
      <c r="I143" t="s">
        <v>463</v>
      </c>
      <c r="J143" t="s">
        <v>464</v>
      </c>
      <c r="K143" t="s">
        <v>465</v>
      </c>
      <c r="L143">
        <v>1368</v>
      </c>
      <c r="N143">
        <v>1011</v>
      </c>
      <c r="O143" t="s">
        <v>438</v>
      </c>
      <c r="P143" t="s">
        <v>438</v>
      </c>
      <c r="Q143">
        <v>1</v>
      </c>
      <c r="X143">
        <v>0.3</v>
      </c>
      <c r="Y143">
        <v>0</v>
      </c>
      <c r="Z143">
        <v>0.21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59</v>
      </c>
      <c r="AG143">
        <v>0.375</v>
      </c>
      <c r="AH143">
        <v>2</v>
      </c>
      <c r="AI143">
        <v>65427649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ROW(Source!A72)</f>
        <v>72</v>
      </c>
      <c r="B144">
        <v>65427650</v>
      </c>
      <c r="C144">
        <v>65427646</v>
      </c>
      <c r="D144">
        <v>30571740</v>
      </c>
      <c r="E144">
        <v>1</v>
      </c>
      <c r="F144">
        <v>1</v>
      </c>
      <c r="G144">
        <v>30515945</v>
      </c>
      <c r="H144">
        <v>3</v>
      </c>
      <c r="I144" t="s">
        <v>104</v>
      </c>
      <c r="J144" t="s">
        <v>107</v>
      </c>
      <c r="K144" t="s">
        <v>105</v>
      </c>
      <c r="L144">
        <v>1339</v>
      </c>
      <c r="N144">
        <v>1007</v>
      </c>
      <c r="O144" t="s">
        <v>106</v>
      </c>
      <c r="P144" t="s">
        <v>106</v>
      </c>
      <c r="Q144">
        <v>1</v>
      </c>
      <c r="X144">
        <v>1.1200000000000001</v>
      </c>
      <c r="Y144">
        <v>104.99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1.1200000000000001</v>
      </c>
      <c r="AH144">
        <v>2</v>
      </c>
      <c r="AI144">
        <v>65427650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ROW(Source!A72)</f>
        <v>72</v>
      </c>
      <c r="B145">
        <v>65427651</v>
      </c>
      <c r="C145">
        <v>65427646</v>
      </c>
      <c r="D145">
        <v>30541208</v>
      </c>
      <c r="E145">
        <v>30515945</v>
      </c>
      <c r="F145">
        <v>1</v>
      </c>
      <c r="G145">
        <v>30515945</v>
      </c>
      <c r="H145">
        <v>3</v>
      </c>
      <c r="I145" t="s">
        <v>511</v>
      </c>
      <c r="J145" t="s">
        <v>3</v>
      </c>
      <c r="K145" t="s">
        <v>512</v>
      </c>
      <c r="L145">
        <v>1344</v>
      </c>
      <c r="N145">
        <v>1008</v>
      </c>
      <c r="O145" t="s">
        <v>450</v>
      </c>
      <c r="P145" t="s">
        <v>450</v>
      </c>
      <c r="Q145">
        <v>1</v>
      </c>
      <c r="X145">
        <v>0.14000000000000001</v>
      </c>
      <c r="Y145">
        <v>1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0.14000000000000001</v>
      </c>
      <c r="AH145">
        <v>2</v>
      </c>
      <c r="AI145">
        <v>65427651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ROW(Source!A73)</f>
        <v>73</v>
      </c>
      <c r="B146">
        <v>65427647</v>
      </c>
      <c r="C146">
        <v>65427646</v>
      </c>
      <c r="D146">
        <v>30515951</v>
      </c>
      <c r="E146">
        <v>30515945</v>
      </c>
      <c r="F146">
        <v>1</v>
      </c>
      <c r="G146">
        <v>30515945</v>
      </c>
      <c r="H146">
        <v>1</v>
      </c>
      <c r="I146" t="s">
        <v>432</v>
      </c>
      <c r="J146" t="s">
        <v>3</v>
      </c>
      <c r="K146" t="s">
        <v>433</v>
      </c>
      <c r="L146">
        <v>1191</v>
      </c>
      <c r="N146">
        <v>1013</v>
      </c>
      <c r="O146" t="s">
        <v>434</v>
      </c>
      <c r="P146" t="s">
        <v>434</v>
      </c>
      <c r="Q146">
        <v>1</v>
      </c>
      <c r="X146">
        <v>2.99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1</v>
      </c>
      <c r="AF146" t="s">
        <v>60</v>
      </c>
      <c r="AG146">
        <v>3.4384999999999999</v>
      </c>
      <c r="AH146">
        <v>2</v>
      </c>
      <c r="AI146">
        <v>65427647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ROW(Source!A73)</f>
        <v>73</v>
      </c>
      <c r="B147">
        <v>65427648</v>
      </c>
      <c r="C147">
        <v>65427646</v>
      </c>
      <c r="D147">
        <v>30595689</v>
      </c>
      <c r="E147">
        <v>1</v>
      </c>
      <c r="F147">
        <v>1</v>
      </c>
      <c r="G147">
        <v>30515945</v>
      </c>
      <c r="H147">
        <v>2</v>
      </c>
      <c r="I147" t="s">
        <v>435</v>
      </c>
      <c r="J147" t="s">
        <v>436</v>
      </c>
      <c r="K147" t="s">
        <v>437</v>
      </c>
      <c r="L147">
        <v>1368</v>
      </c>
      <c r="N147">
        <v>1011</v>
      </c>
      <c r="O147" t="s">
        <v>438</v>
      </c>
      <c r="P147" t="s">
        <v>438</v>
      </c>
      <c r="Q147">
        <v>1</v>
      </c>
      <c r="X147">
        <v>0.3</v>
      </c>
      <c r="Y147">
        <v>0</v>
      </c>
      <c r="Z147">
        <v>39.51</v>
      </c>
      <c r="AA147">
        <v>12.69</v>
      </c>
      <c r="AB147">
        <v>0</v>
      </c>
      <c r="AC147">
        <v>0</v>
      </c>
      <c r="AD147">
        <v>1</v>
      </c>
      <c r="AE147">
        <v>0</v>
      </c>
      <c r="AF147" t="s">
        <v>59</v>
      </c>
      <c r="AG147">
        <v>0.375</v>
      </c>
      <c r="AH147">
        <v>2</v>
      </c>
      <c r="AI147">
        <v>65427648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ROW(Source!A73)</f>
        <v>73</v>
      </c>
      <c r="B148">
        <v>65427649</v>
      </c>
      <c r="C148">
        <v>65427646</v>
      </c>
      <c r="D148">
        <v>30596103</v>
      </c>
      <c r="E148">
        <v>1</v>
      </c>
      <c r="F148">
        <v>1</v>
      </c>
      <c r="G148">
        <v>30515945</v>
      </c>
      <c r="H148">
        <v>2</v>
      </c>
      <c r="I148" t="s">
        <v>463</v>
      </c>
      <c r="J148" t="s">
        <v>464</v>
      </c>
      <c r="K148" t="s">
        <v>465</v>
      </c>
      <c r="L148">
        <v>1368</v>
      </c>
      <c r="N148">
        <v>1011</v>
      </c>
      <c r="O148" t="s">
        <v>438</v>
      </c>
      <c r="P148" t="s">
        <v>438</v>
      </c>
      <c r="Q148">
        <v>1</v>
      </c>
      <c r="X148">
        <v>0.3</v>
      </c>
      <c r="Y148">
        <v>0</v>
      </c>
      <c r="Z148">
        <v>0.21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59</v>
      </c>
      <c r="AG148">
        <v>0.375</v>
      </c>
      <c r="AH148">
        <v>2</v>
      </c>
      <c r="AI148">
        <v>65427649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ROW(Source!A73)</f>
        <v>73</v>
      </c>
      <c r="B149">
        <v>65427650</v>
      </c>
      <c r="C149">
        <v>65427646</v>
      </c>
      <c r="D149">
        <v>30571740</v>
      </c>
      <c r="E149">
        <v>1</v>
      </c>
      <c r="F149">
        <v>1</v>
      </c>
      <c r="G149">
        <v>30515945</v>
      </c>
      <c r="H149">
        <v>3</v>
      </c>
      <c r="I149" t="s">
        <v>104</v>
      </c>
      <c r="J149" t="s">
        <v>107</v>
      </c>
      <c r="K149" t="s">
        <v>105</v>
      </c>
      <c r="L149">
        <v>1339</v>
      </c>
      <c r="N149">
        <v>1007</v>
      </c>
      <c r="O149" t="s">
        <v>106</v>
      </c>
      <c r="P149" t="s">
        <v>106</v>
      </c>
      <c r="Q149">
        <v>1</v>
      </c>
      <c r="X149">
        <v>1.1200000000000001</v>
      </c>
      <c r="Y149">
        <v>104.99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1.1200000000000001</v>
      </c>
      <c r="AH149">
        <v>2</v>
      </c>
      <c r="AI149">
        <v>65427650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ROW(Source!A73)</f>
        <v>73</v>
      </c>
      <c r="B150">
        <v>65427651</v>
      </c>
      <c r="C150">
        <v>65427646</v>
      </c>
      <c r="D150">
        <v>30541208</v>
      </c>
      <c r="E150">
        <v>30515945</v>
      </c>
      <c r="F150">
        <v>1</v>
      </c>
      <c r="G150">
        <v>30515945</v>
      </c>
      <c r="H150">
        <v>3</v>
      </c>
      <c r="I150" t="s">
        <v>511</v>
      </c>
      <c r="J150" t="s">
        <v>3</v>
      </c>
      <c r="K150" t="s">
        <v>512</v>
      </c>
      <c r="L150">
        <v>1344</v>
      </c>
      <c r="N150">
        <v>1008</v>
      </c>
      <c r="O150" t="s">
        <v>450</v>
      </c>
      <c r="P150" t="s">
        <v>450</v>
      </c>
      <c r="Q150">
        <v>1</v>
      </c>
      <c r="X150">
        <v>0.14000000000000001</v>
      </c>
      <c r="Y150">
        <v>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0.14000000000000001</v>
      </c>
      <c r="AH150">
        <v>2</v>
      </c>
      <c r="AI150">
        <v>65427651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ROW(Source!A74)</f>
        <v>74</v>
      </c>
      <c r="B151">
        <v>65428555</v>
      </c>
      <c r="C151">
        <v>65428554</v>
      </c>
      <c r="D151">
        <v>30515951</v>
      </c>
      <c r="E151">
        <v>30515945</v>
      </c>
      <c r="F151">
        <v>1</v>
      </c>
      <c r="G151">
        <v>30515945</v>
      </c>
      <c r="H151">
        <v>1</v>
      </c>
      <c r="I151" t="s">
        <v>432</v>
      </c>
      <c r="J151" t="s">
        <v>3</v>
      </c>
      <c r="K151" t="s">
        <v>433</v>
      </c>
      <c r="L151">
        <v>1191</v>
      </c>
      <c r="N151">
        <v>1013</v>
      </c>
      <c r="O151" t="s">
        <v>434</v>
      </c>
      <c r="P151" t="s">
        <v>434</v>
      </c>
      <c r="Q151">
        <v>1</v>
      </c>
      <c r="X151">
        <v>179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1</v>
      </c>
      <c r="AF151" t="s">
        <v>60</v>
      </c>
      <c r="AG151">
        <v>205.85</v>
      </c>
      <c r="AH151">
        <v>2</v>
      </c>
      <c r="AI151">
        <v>65428555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ROW(Source!A74)</f>
        <v>74</v>
      </c>
      <c r="B152">
        <v>65428556</v>
      </c>
      <c r="C152">
        <v>65428554</v>
      </c>
      <c r="D152">
        <v>30595791</v>
      </c>
      <c r="E152">
        <v>1</v>
      </c>
      <c r="F152">
        <v>1</v>
      </c>
      <c r="G152">
        <v>30515945</v>
      </c>
      <c r="H152">
        <v>2</v>
      </c>
      <c r="I152" t="s">
        <v>469</v>
      </c>
      <c r="J152" t="s">
        <v>470</v>
      </c>
      <c r="K152" t="s">
        <v>471</v>
      </c>
      <c r="L152">
        <v>1368</v>
      </c>
      <c r="N152">
        <v>1011</v>
      </c>
      <c r="O152" t="s">
        <v>438</v>
      </c>
      <c r="P152" t="s">
        <v>438</v>
      </c>
      <c r="Q152">
        <v>1</v>
      </c>
      <c r="X152">
        <v>120</v>
      </c>
      <c r="Y152">
        <v>0</v>
      </c>
      <c r="Z152">
        <v>6.15</v>
      </c>
      <c r="AA152">
        <v>0.02</v>
      </c>
      <c r="AB152">
        <v>0</v>
      </c>
      <c r="AC152">
        <v>0</v>
      </c>
      <c r="AD152">
        <v>1</v>
      </c>
      <c r="AE152">
        <v>0</v>
      </c>
      <c r="AF152" t="s">
        <v>59</v>
      </c>
      <c r="AG152">
        <v>150</v>
      </c>
      <c r="AH152">
        <v>2</v>
      </c>
      <c r="AI152">
        <v>65428556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ROW(Source!A74)</f>
        <v>74</v>
      </c>
      <c r="B153">
        <v>65428557</v>
      </c>
      <c r="C153">
        <v>65428554</v>
      </c>
      <c r="D153">
        <v>30596074</v>
      </c>
      <c r="E153">
        <v>1</v>
      </c>
      <c r="F153">
        <v>1</v>
      </c>
      <c r="G153">
        <v>30515945</v>
      </c>
      <c r="H153">
        <v>2</v>
      </c>
      <c r="I153" t="s">
        <v>472</v>
      </c>
      <c r="J153" t="s">
        <v>473</v>
      </c>
      <c r="K153" t="s">
        <v>474</v>
      </c>
      <c r="L153">
        <v>1368</v>
      </c>
      <c r="N153">
        <v>1011</v>
      </c>
      <c r="O153" t="s">
        <v>438</v>
      </c>
      <c r="P153" t="s">
        <v>438</v>
      </c>
      <c r="Q153">
        <v>1</v>
      </c>
      <c r="X153">
        <v>1.35</v>
      </c>
      <c r="Y153">
        <v>0</v>
      </c>
      <c r="Z153">
        <v>76.81</v>
      </c>
      <c r="AA153">
        <v>14.36</v>
      </c>
      <c r="AB153">
        <v>0</v>
      </c>
      <c r="AC153">
        <v>0</v>
      </c>
      <c r="AD153">
        <v>1</v>
      </c>
      <c r="AE153">
        <v>0</v>
      </c>
      <c r="AF153" t="s">
        <v>59</v>
      </c>
      <c r="AG153">
        <v>1.6875</v>
      </c>
      <c r="AH153">
        <v>2</v>
      </c>
      <c r="AI153">
        <v>65428557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ROW(Source!A74)</f>
        <v>74</v>
      </c>
      <c r="B154">
        <v>65428559</v>
      </c>
      <c r="C154">
        <v>65428554</v>
      </c>
      <c r="D154">
        <v>38720111</v>
      </c>
      <c r="E154">
        <v>1</v>
      </c>
      <c r="F154">
        <v>1</v>
      </c>
      <c r="G154">
        <v>30515945</v>
      </c>
      <c r="H154">
        <v>2</v>
      </c>
      <c r="I154" t="s">
        <v>475</v>
      </c>
      <c r="J154" t="s">
        <v>476</v>
      </c>
      <c r="K154" t="s">
        <v>477</v>
      </c>
      <c r="L154">
        <v>1368</v>
      </c>
      <c r="N154">
        <v>1011</v>
      </c>
      <c r="O154" t="s">
        <v>438</v>
      </c>
      <c r="P154" t="s">
        <v>438</v>
      </c>
      <c r="Q154">
        <v>1</v>
      </c>
      <c r="X154">
        <v>0.1</v>
      </c>
      <c r="Y154">
        <v>0</v>
      </c>
      <c r="Z154">
        <v>0.45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59</v>
      </c>
      <c r="AG154">
        <v>0.125</v>
      </c>
      <c r="AH154">
        <v>2</v>
      </c>
      <c r="AI154">
        <v>65428559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ROW(Source!A74)</f>
        <v>74</v>
      </c>
      <c r="B155">
        <v>65428558</v>
      </c>
      <c r="C155">
        <v>65428554</v>
      </c>
      <c r="D155">
        <v>30595321</v>
      </c>
      <c r="E155">
        <v>1</v>
      </c>
      <c r="F155">
        <v>1</v>
      </c>
      <c r="G155">
        <v>30515945</v>
      </c>
      <c r="H155">
        <v>2</v>
      </c>
      <c r="I155" t="s">
        <v>478</v>
      </c>
      <c r="J155" t="s">
        <v>479</v>
      </c>
      <c r="K155" t="s">
        <v>480</v>
      </c>
      <c r="L155">
        <v>1368</v>
      </c>
      <c r="N155">
        <v>1011</v>
      </c>
      <c r="O155" t="s">
        <v>438</v>
      </c>
      <c r="P155" t="s">
        <v>438</v>
      </c>
      <c r="Q155">
        <v>1</v>
      </c>
      <c r="X155">
        <v>0.9</v>
      </c>
      <c r="Y155">
        <v>0</v>
      </c>
      <c r="Z155">
        <v>190.93</v>
      </c>
      <c r="AA155">
        <v>18.149999999999999</v>
      </c>
      <c r="AB155">
        <v>0</v>
      </c>
      <c r="AC155">
        <v>0</v>
      </c>
      <c r="AD155">
        <v>1</v>
      </c>
      <c r="AE155">
        <v>0</v>
      </c>
      <c r="AF155" t="s">
        <v>59</v>
      </c>
      <c r="AG155">
        <v>1.125</v>
      </c>
      <c r="AH155">
        <v>2</v>
      </c>
      <c r="AI155">
        <v>65428558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ROW(Source!A74)</f>
        <v>74</v>
      </c>
      <c r="B156">
        <v>65428560</v>
      </c>
      <c r="C156">
        <v>65428554</v>
      </c>
      <c r="D156">
        <v>58672843</v>
      </c>
      <c r="E156">
        <v>1</v>
      </c>
      <c r="F156">
        <v>1</v>
      </c>
      <c r="G156">
        <v>30515945</v>
      </c>
      <c r="H156">
        <v>2</v>
      </c>
      <c r="I156" t="s">
        <v>481</v>
      </c>
      <c r="J156" t="s">
        <v>482</v>
      </c>
      <c r="K156" t="s">
        <v>483</v>
      </c>
      <c r="L156">
        <v>1368</v>
      </c>
      <c r="N156">
        <v>1011</v>
      </c>
      <c r="O156" t="s">
        <v>438</v>
      </c>
      <c r="P156" t="s">
        <v>438</v>
      </c>
      <c r="Q156">
        <v>1</v>
      </c>
      <c r="X156">
        <v>0.25</v>
      </c>
      <c r="Y156">
        <v>0</v>
      </c>
      <c r="Z156">
        <v>165.53</v>
      </c>
      <c r="AA156">
        <v>15.11</v>
      </c>
      <c r="AB156">
        <v>0</v>
      </c>
      <c r="AC156">
        <v>0</v>
      </c>
      <c r="AD156">
        <v>1</v>
      </c>
      <c r="AE156">
        <v>0</v>
      </c>
      <c r="AF156" t="s">
        <v>59</v>
      </c>
      <c r="AG156">
        <v>0.3125</v>
      </c>
      <c r="AH156">
        <v>2</v>
      </c>
      <c r="AI156">
        <v>65428560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ROW(Source!A74)</f>
        <v>74</v>
      </c>
      <c r="B157">
        <v>65428561</v>
      </c>
      <c r="C157">
        <v>65428554</v>
      </c>
      <c r="D157">
        <v>30595605</v>
      </c>
      <c r="E157">
        <v>1</v>
      </c>
      <c r="F157">
        <v>1</v>
      </c>
      <c r="G157">
        <v>30515945</v>
      </c>
      <c r="H157">
        <v>2</v>
      </c>
      <c r="I157" t="s">
        <v>484</v>
      </c>
      <c r="J157" t="s">
        <v>485</v>
      </c>
      <c r="K157" t="s">
        <v>486</v>
      </c>
      <c r="L157">
        <v>1368</v>
      </c>
      <c r="N157">
        <v>1011</v>
      </c>
      <c r="O157" t="s">
        <v>438</v>
      </c>
      <c r="P157" t="s">
        <v>438</v>
      </c>
      <c r="Q157">
        <v>1</v>
      </c>
      <c r="X157">
        <v>9</v>
      </c>
      <c r="Y157">
        <v>0</v>
      </c>
      <c r="Z157">
        <v>0.46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59</v>
      </c>
      <c r="AG157">
        <v>11.25</v>
      </c>
      <c r="AH157">
        <v>2</v>
      </c>
      <c r="AI157">
        <v>65428561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ROW(Source!A74)</f>
        <v>74</v>
      </c>
      <c r="B158">
        <v>65428562</v>
      </c>
      <c r="C158">
        <v>65428554</v>
      </c>
      <c r="D158">
        <v>30535332</v>
      </c>
      <c r="E158">
        <v>30515945</v>
      </c>
      <c r="F158">
        <v>1</v>
      </c>
      <c r="G158">
        <v>30515945</v>
      </c>
      <c r="H158">
        <v>3</v>
      </c>
      <c r="I158" t="s">
        <v>590</v>
      </c>
      <c r="J158" t="s">
        <v>3</v>
      </c>
      <c r="K158" t="s">
        <v>591</v>
      </c>
      <c r="L158">
        <v>1348</v>
      </c>
      <c r="N158">
        <v>1009</v>
      </c>
      <c r="O158" t="s">
        <v>32</v>
      </c>
      <c r="P158" t="s">
        <v>32</v>
      </c>
      <c r="Q158">
        <v>1000</v>
      </c>
      <c r="X158">
        <v>8.1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3</v>
      </c>
      <c r="AG158">
        <v>8.1</v>
      </c>
      <c r="AH158">
        <v>3</v>
      </c>
      <c r="AI158">
        <v>-1</v>
      </c>
      <c r="AJ158" t="s">
        <v>3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ROW(Source!A74)</f>
        <v>74</v>
      </c>
      <c r="B159">
        <v>65428563</v>
      </c>
      <c r="C159">
        <v>65428554</v>
      </c>
      <c r="D159">
        <v>30571181</v>
      </c>
      <c r="E159">
        <v>1</v>
      </c>
      <c r="F159">
        <v>1</v>
      </c>
      <c r="G159">
        <v>30515945</v>
      </c>
      <c r="H159">
        <v>3</v>
      </c>
      <c r="I159" t="s">
        <v>249</v>
      </c>
      <c r="J159" t="s">
        <v>251</v>
      </c>
      <c r="K159" t="s">
        <v>250</v>
      </c>
      <c r="L159">
        <v>1339</v>
      </c>
      <c r="N159">
        <v>1007</v>
      </c>
      <c r="O159" t="s">
        <v>106</v>
      </c>
      <c r="P159" t="s">
        <v>106</v>
      </c>
      <c r="Q159">
        <v>1</v>
      </c>
      <c r="X159">
        <v>0.73</v>
      </c>
      <c r="Y159">
        <v>7.07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0.73</v>
      </c>
      <c r="AH159">
        <v>2</v>
      </c>
      <c r="AI159">
        <v>65428563</v>
      </c>
      <c r="AJ159">
        <v>158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ROW(Source!A74)</f>
        <v>74</v>
      </c>
      <c r="B160">
        <v>65428564</v>
      </c>
      <c r="C160">
        <v>65428554</v>
      </c>
      <c r="D160">
        <v>30571194</v>
      </c>
      <c r="E160">
        <v>1</v>
      </c>
      <c r="F160">
        <v>1</v>
      </c>
      <c r="G160">
        <v>30515945</v>
      </c>
      <c r="H160">
        <v>3</v>
      </c>
      <c r="I160" t="s">
        <v>487</v>
      </c>
      <c r="J160" t="s">
        <v>488</v>
      </c>
      <c r="K160" t="s">
        <v>489</v>
      </c>
      <c r="L160">
        <v>1348</v>
      </c>
      <c r="N160">
        <v>1009</v>
      </c>
      <c r="O160" t="s">
        <v>32</v>
      </c>
      <c r="P160" t="s">
        <v>32</v>
      </c>
      <c r="Q160">
        <v>1000</v>
      </c>
      <c r="X160">
        <v>2E-3</v>
      </c>
      <c r="Y160">
        <v>6521.42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2E-3</v>
      </c>
      <c r="AH160">
        <v>2</v>
      </c>
      <c r="AI160">
        <v>65428564</v>
      </c>
      <c r="AJ160">
        <v>159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ROW(Source!A74)</f>
        <v>74</v>
      </c>
      <c r="B161">
        <v>65428565</v>
      </c>
      <c r="C161">
        <v>65428554</v>
      </c>
      <c r="D161">
        <v>30572493</v>
      </c>
      <c r="E161">
        <v>1</v>
      </c>
      <c r="F161">
        <v>1</v>
      </c>
      <c r="G161">
        <v>30515945</v>
      </c>
      <c r="H161">
        <v>3</v>
      </c>
      <c r="I161" t="s">
        <v>490</v>
      </c>
      <c r="J161" t="s">
        <v>491</v>
      </c>
      <c r="K161" t="s">
        <v>492</v>
      </c>
      <c r="L161">
        <v>1348</v>
      </c>
      <c r="N161">
        <v>1009</v>
      </c>
      <c r="O161" t="s">
        <v>32</v>
      </c>
      <c r="P161" t="s">
        <v>32</v>
      </c>
      <c r="Q161">
        <v>1000</v>
      </c>
      <c r="X161">
        <v>0.16</v>
      </c>
      <c r="Y161">
        <v>7191.81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0.16</v>
      </c>
      <c r="AH161">
        <v>2</v>
      </c>
      <c r="AI161">
        <v>65428565</v>
      </c>
      <c r="AJ161">
        <v>160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ROW(Source!A74)</f>
        <v>74</v>
      </c>
      <c r="B162">
        <v>65428566</v>
      </c>
      <c r="C162">
        <v>65428554</v>
      </c>
      <c r="D162">
        <v>30571285</v>
      </c>
      <c r="E162">
        <v>1</v>
      </c>
      <c r="F162">
        <v>1</v>
      </c>
      <c r="G162">
        <v>30515945</v>
      </c>
      <c r="H162">
        <v>3</v>
      </c>
      <c r="I162" t="s">
        <v>199</v>
      </c>
      <c r="J162" t="s">
        <v>201</v>
      </c>
      <c r="K162" t="s">
        <v>200</v>
      </c>
      <c r="L162">
        <v>1339</v>
      </c>
      <c r="N162">
        <v>1007</v>
      </c>
      <c r="O162" t="s">
        <v>106</v>
      </c>
      <c r="P162" t="s">
        <v>106</v>
      </c>
      <c r="Q162">
        <v>1</v>
      </c>
      <c r="X162">
        <v>0.04</v>
      </c>
      <c r="Y162">
        <v>1828.56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0.04</v>
      </c>
      <c r="AH162">
        <v>2</v>
      </c>
      <c r="AI162">
        <v>65428566</v>
      </c>
      <c r="AJ162">
        <v>161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ROW(Source!A74)</f>
        <v>74</v>
      </c>
      <c r="B163">
        <v>65428567</v>
      </c>
      <c r="C163">
        <v>65428554</v>
      </c>
      <c r="D163">
        <v>30571312</v>
      </c>
      <c r="E163">
        <v>1</v>
      </c>
      <c r="F163">
        <v>1</v>
      </c>
      <c r="G163">
        <v>30515945</v>
      </c>
      <c r="H163">
        <v>3</v>
      </c>
      <c r="I163" t="s">
        <v>496</v>
      </c>
      <c r="J163" t="s">
        <v>497</v>
      </c>
      <c r="K163" t="s">
        <v>498</v>
      </c>
      <c r="L163">
        <v>1348</v>
      </c>
      <c r="N163">
        <v>1009</v>
      </c>
      <c r="O163" t="s">
        <v>32</v>
      </c>
      <c r="P163" t="s">
        <v>32</v>
      </c>
      <c r="Q163">
        <v>1000</v>
      </c>
      <c r="X163">
        <v>0.01</v>
      </c>
      <c r="Y163">
        <v>1260.72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0.01</v>
      </c>
      <c r="AH163">
        <v>2</v>
      </c>
      <c r="AI163">
        <v>65428567</v>
      </c>
      <c r="AJ163">
        <v>162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ROW(Source!A74)</f>
        <v>74</v>
      </c>
      <c r="B164">
        <v>65428568</v>
      </c>
      <c r="C164">
        <v>65428554</v>
      </c>
      <c r="D164">
        <v>30571664</v>
      </c>
      <c r="E164">
        <v>1</v>
      </c>
      <c r="F164">
        <v>1</v>
      </c>
      <c r="G164">
        <v>30515945</v>
      </c>
      <c r="H164">
        <v>3</v>
      </c>
      <c r="I164" t="s">
        <v>502</v>
      </c>
      <c r="J164" t="s">
        <v>503</v>
      </c>
      <c r="K164" t="s">
        <v>504</v>
      </c>
      <c r="L164">
        <v>1327</v>
      </c>
      <c r="N164">
        <v>1005</v>
      </c>
      <c r="O164" t="s">
        <v>210</v>
      </c>
      <c r="P164" t="s">
        <v>210</v>
      </c>
      <c r="Q164">
        <v>1</v>
      </c>
      <c r="X164">
        <v>30</v>
      </c>
      <c r="Y164">
        <v>7.39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30</v>
      </c>
      <c r="AH164">
        <v>2</v>
      </c>
      <c r="AI164">
        <v>65428568</v>
      </c>
      <c r="AJ164">
        <v>163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ROW(Source!A74)</f>
        <v>74</v>
      </c>
      <c r="B165">
        <v>65428569</v>
      </c>
      <c r="C165">
        <v>65428554</v>
      </c>
      <c r="D165">
        <v>30595002</v>
      </c>
      <c r="E165">
        <v>1</v>
      </c>
      <c r="F165">
        <v>1</v>
      </c>
      <c r="G165">
        <v>30515945</v>
      </c>
      <c r="H165">
        <v>3</v>
      </c>
      <c r="I165" t="s">
        <v>513</v>
      </c>
      <c r="J165" t="s">
        <v>514</v>
      </c>
      <c r="K165" t="s">
        <v>515</v>
      </c>
      <c r="L165">
        <v>1327</v>
      </c>
      <c r="N165">
        <v>1005</v>
      </c>
      <c r="O165" t="s">
        <v>210</v>
      </c>
      <c r="P165" t="s">
        <v>210</v>
      </c>
      <c r="Q165">
        <v>1</v>
      </c>
      <c r="X165">
        <v>3.6</v>
      </c>
      <c r="Y165">
        <v>90.15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3.6</v>
      </c>
      <c r="AH165">
        <v>2</v>
      </c>
      <c r="AI165">
        <v>65428569</v>
      </c>
      <c r="AJ165">
        <v>166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ROW(Source!A74)</f>
        <v>74</v>
      </c>
      <c r="B166">
        <v>65428570</v>
      </c>
      <c r="C166">
        <v>65428554</v>
      </c>
      <c r="D166">
        <v>30532571</v>
      </c>
      <c r="E166">
        <v>30515945</v>
      </c>
      <c r="F166">
        <v>1</v>
      </c>
      <c r="G166">
        <v>30515945</v>
      </c>
      <c r="H166">
        <v>3</v>
      </c>
      <c r="I166" t="s">
        <v>592</v>
      </c>
      <c r="J166" t="s">
        <v>3</v>
      </c>
      <c r="K166" t="s">
        <v>593</v>
      </c>
      <c r="L166">
        <v>1339</v>
      </c>
      <c r="N166">
        <v>1007</v>
      </c>
      <c r="O166" t="s">
        <v>106</v>
      </c>
      <c r="P166" t="s">
        <v>106</v>
      </c>
      <c r="Q166">
        <v>1</v>
      </c>
      <c r="X166">
        <v>101.5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101.5</v>
      </c>
      <c r="AH166">
        <v>3</v>
      </c>
      <c r="AI166">
        <v>-1</v>
      </c>
      <c r="AJ166" t="s">
        <v>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ROW(Source!A75)</f>
        <v>75</v>
      </c>
      <c r="B167">
        <v>65428555</v>
      </c>
      <c r="C167">
        <v>65428554</v>
      </c>
      <c r="D167">
        <v>30515951</v>
      </c>
      <c r="E167">
        <v>30515945</v>
      </c>
      <c r="F167">
        <v>1</v>
      </c>
      <c r="G167">
        <v>30515945</v>
      </c>
      <c r="H167">
        <v>1</v>
      </c>
      <c r="I167" t="s">
        <v>432</v>
      </c>
      <c r="J167" t="s">
        <v>3</v>
      </c>
      <c r="K167" t="s">
        <v>433</v>
      </c>
      <c r="L167">
        <v>1191</v>
      </c>
      <c r="N167">
        <v>1013</v>
      </c>
      <c r="O167" t="s">
        <v>434</v>
      </c>
      <c r="P167" t="s">
        <v>434</v>
      </c>
      <c r="Q167">
        <v>1</v>
      </c>
      <c r="X167">
        <v>179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1</v>
      </c>
      <c r="AF167" t="s">
        <v>60</v>
      </c>
      <c r="AG167">
        <v>205.85</v>
      </c>
      <c r="AH167">
        <v>2</v>
      </c>
      <c r="AI167">
        <v>65428555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ROW(Source!A75)</f>
        <v>75</v>
      </c>
      <c r="B168">
        <v>65428556</v>
      </c>
      <c r="C168">
        <v>65428554</v>
      </c>
      <c r="D168">
        <v>30595791</v>
      </c>
      <c r="E168">
        <v>1</v>
      </c>
      <c r="F168">
        <v>1</v>
      </c>
      <c r="G168">
        <v>30515945</v>
      </c>
      <c r="H168">
        <v>2</v>
      </c>
      <c r="I168" t="s">
        <v>469</v>
      </c>
      <c r="J168" t="s">
        <v>470</v>
      </c>
      <c r="K168" t="s">
        <v>471</v>
      </c>
      <c r="L168">
        <v>1368</v>
      </c>
      <c r="N168">
        <v>1011</v>
      </c>
      <c r="O168" t="s">
        <v>438</v>
      </c>
      <c r="P168" t="s">
        <v>438</v>
      </c>
      <c r="Q168">
        <v>1</v>
      </c>
      <c r="X168">
        <v>120</v>
      </c>
      <c r="Y168">
        <v>0</v>
      </c>
      <c r="Z168">
        <v>6.15</v>
      </c>
      <c r="AA168">
        <v>0.02</v>
      </c>
      <c r="AB168">
        <v>0</v>
      </c>
      <c r="AC168">
        <v>0</v>
      </c>
      <c r="AD168">
        <v>1</v>
      </c>
      <c r="AE168">
        <v>0</v>
      </c>
      <c r="AF168" t="s">
        <v>59</v>
      </c>
      <c r="AG168">
        <v>150</v>
      </c>
      <c r="AH168">
        <v>2</v>
      </c>
      <c r="AI168">
        <v>65428556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ROW(Source!A75)</f>
        <v>75</v>
      </c>
      <c r="B169">
        <v>65428557</v>
      </c>
      <c r="C169">
        <v>65428554</v>
      </c>
      <c r="D169">
        <v>30596074</v>
      </c>
      <c r="E169">
        <v>1</v>
      </c>
      <c r="F169">
        <v>1</v>
      </c>
      <c r="G169">
        <v>30515945</v>
      </c>
      <c r="H169">
        <v>2</v>
      </c>
      <c r="I169" t="s">
        <v>472</v>
      </c>
      <c r="J169" t="s">
        <v>473</v>
      </c>
      <c r="K169" t="s">
        <v>474</v>
      </c>
      <c r="L169">
        <v>1368</v>
      </c>
      <c r="N169">
        <v>1011</v>
      </c>
      <c r="O169" t="s">
        <v>438</v>
      </c>
      <c r="P169" t="s">
        <v>438</v>
      </c>
      <c r="Q169">
        <v>1</v>
      </c>
      <c r="X169">
        <v>1.35</v>
      </c>
      <c r="Y169">
        <v>0</v>
      </c>
      <c r="Z169">
        <v>76.81</v>
      </c>
      <c r="AA169">
        <v>14.36</v>
      </c>
      <c r="AB169">
        <v>0</v>
      </c>
      <c r="AC169">
        <v>0</v>
      </c>
      <c r="AD169">
        <v>1</v>
      </c>
      <c r="AE169">
        <v>0</v>
      </c>
      <c r="AF169" t="s">
        <v>59</v>
      </c>
      <c r="AG169">
        <v>1.6875</v>
      </c>
      <c r="AH169">
        <v>2</v>
      </c>
      <c r="AI169">
        <v>65428557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ROW(Source!A75)</f>
        <v>75</v>
      </c>
      <c r="B170">
        <v>65428559</v>
      </c>
      <c r="C170">
        <v>65428554</v>
      </c>
      <c r="D170">
        <v>38720111</v>
      </c>
      <c r="E170">
        <v>1</v>
      </c>
      <c r="F170">
        <v>1</v>
      </c>
      <c r="G170">
        <v>30515945</v>
      </c>
      <c r="H170">
        <v>2</v>
      </c>
      <c r="I170" t="s">
        <v>475</v>
      </c>
      <c r="J170" t="s">
        <v>476</v>
      </c>
      <c r="K170" t="s">
        <v>477</v>
      </c>
      <c r="L170">
        <v>1368</v>
      </c>
      <c r="N170">
        <v>1011</v>
      </c>
      <c r="O170" t="s">
        <v>438</v>
      </c>
      <c r="P170" t="s">
        <v>438</v>
      </c>
      <c r="Q170">
        <v>1</v>
      </c>
      <c r="X170">
        <v>0.1</v>
      </c>
      <c r="Y170">
        <v>0</v>
      </c>
      <c r="Z170">
        <v>0.45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59</v>
      </c>
      <c r="AG170">
        <v>0.125</v>
      </c>
      <c r="AH170">
        <v>2</v>
      </c>
      <c r="AI170">
        <v>65428559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ROW(Source!A75)</f>
        <v>75</v>
      </c>
      <c r="B171">
        <v>65428558</v>
      </c>
      <c r="C171">
        <v>65428554</v>
      </c>
      <c r="D171">
        <v>30595321</v>
      </c>
      <c r="E171">
        <v>1</v>
      </c>
      <c r="F171">
        <v>1</v>
      </c>
      <c r="G171">
        <v>30515945</v>
      </c>
      <c r="H171">
        <v>2</v>
      </c>
      <c r="I171" t="s">
        <v>478</v>
      </c>
      <c r="J171" t="s">
        <v>479</v>
      </c>
      <c r="K171" t="s">
        <v>480</v>
      </c>
      <c r="L171">
        <v>1368</v>
      </c>
      <c r="N171">
        <v>1011</v>
      </c>
      <c r="O171" t="s">
        <v>438</v>
      </c>
      <c r="P171" t="s">
        <v>438</v>
      </c>
      <c r="Q171">
        <v>1</v>
      </c>
      <c r="X171">
        <v>0.9</v>
      </c>
      <c r="Y171">
        <v>0</v>
      </c>
      <c r="Z171">
        <v>190.93</v>
      </c>
      <c r="AA171">
        <v>18.149999999999999</v>
      </c>
      <c r="AB171">
        <v>0</v>
      </c>
      <c r="AC171">
        <v>0</v>
      </c>
      <c r="AD171">
        <v>1</v>
      </c>
      <c r="AE171">
        <v>0</v>
      </c>
      <c r="AF171" t="s">
        <v>59</v>
      </c>
      <c r="AG171">
        <v>1.125</v>
      </c>
      <c r="AH171">
        <v>2</v>
      </c>
      <c r="AI171">
        <v>65428558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ROW(Source!A75)</f>
        <v>75</v>
      </c>
      <c r="B172">
        <v>65428560</v>
      </c>
      <c r="C172">
        <v>65428554</v>
      </c>
      <c r="D172">
        <v>58672843</v>
      </c>
      <c r="E172">
        <v>1</v>
      </c>
      <c r="F172">
        <v>1</v>
      </c>
      <c r="G172">
        <v>30515945</v>
      </c>
      <c r="H172">
        <v>2</v>
      </c>
      <c r="I172" t="s">
        <v>481</v>
      </c>
      <c r="J172" t="s">
        <v>482</v>
      </c>
      <c r="K172" t="s">
        <v>483</v>
      </c>
      <c r="L172">
        <v>1368</v>
      </c>
      <c r="N172">
        <v>1011</v>
      </c>
      <c r="O172" t="s">
        <v>438</v>
      </c>
      <c r="P172" t="s">
        <v>438</v>
      </c>
      <c r="Q172">
        <v>1</v>
      </c>
      <c r="X172">
        <v>0.25</v>
      </c>
      <c r="Y172">
        <v>0</v>
      </c>
      <c r="Z172">
        <v>165.53</v>
      </c>
      <c r="AA172">
        <v>15.11</v>
      </c>
      <c r="AB172">
        <v>0</v>
      </c>
      <c r="AC172">
        <v>0</v>
      </c>
      <c r="AD172">
        <v>1</v>
      </c>
      <c r="AE172">
        <v>0</v>
      </c>
      <c r="AF172" t="s">
        <v>59</v>
      </c>
      <c r="AG172">
        <v>0.3125</v>
      </c>
      <c r="AH172">
        <v>2</v>
      </c>
      <c r="AI172">
        <v>65428560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ROW(Source!A75)</f>
        <v>75</v>
      </c>
      <c r="B173">
        <v>65428561</v>
      </c>
      <c r="C173">
        <v>65428554</v>
      </c>
      <c r="D173">
        <v>30595605</v>
      </c>
      <c r="E173">
        <v>1</v>
      </c>
      <c r="F173">
        <v>1</v>
      </c>
      <c r="G173">
        <v>30515945</v>
      </c>
      <c r="H173">
        <v>2</v>
      </c>
      <c r="I173" t="s">
        <v>484</v>
      </c>
      <c r="J173" t="s">
        <v>485</v>
      </c>
      <c r="K173" t="s">
        <v>486</v>
      </c>
      <c r="L173">
        <v>1368</v>
      </c>
      <c r="N173">
        <v>1011</v>
      </c>
      <c r="O173" t="s">
        <v>438</v>
      </c>
      <c r="P173" t="s">
        <v>438</v>
      </c>
      <c r="Q173">
        <v>1</v>
      </c>
      <c r="X173">
        <v>9</v>
      </c>
      <c r="Y173">
        <v>0</v>
      </c>
      <c r="Z173">
        <v>0.46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59</v>
      </c>
      <c r="AG173">
        <v>11.25</v>
      </c>
      <c r="AH173">
        <v>2</v>
      </c>
      <c r="AI173">
        <v>65428561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ROW(Source!A75)</f>
        <v>75</v>
      </c>
      <c r="B174">
        <v>65428562</v>
      </c>
      <c r="C174">
        <v>65428554</v>
      </c>
      <c r="D174">
        <v>30535332</v>
      </c>
      <c r="E174">
        <v>30515945</v>
      </c>
      <c r="F174">
        <v>1</v>
      </c>
      <c r="G174">
        <v>30515945</v>
      </c>
      <c r="H174">
        <v>3</v>
      </c>
      <c r="I174" t="s">
        <v>590</v>
      </c>
      <c r="J174" t="s">
        <v>3</v>
      </c>
      <c r="K174" t="s">
        <v>591</v>
      </c>
      <c r="L174">
        <v>1348</v>
      </c>
      <c r="N174">
        <v>1009</v>
      </c>
      <c r="O174" t="s">
        <v>32</v>
      </c>
      <c r="P174" t="s">
        <v>32</v>
      </c>
      <c r="Q174">
        <v>1000</v>
      </c>
      <c r="X174">
        <v>8.1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3</v>
      </c>
      <c r="AG174">
        <v>8.1</v>
      </c>
      <c r="AH174">
        <v>3</v>
      </c>
      <c r="AI174">
        <v>-1</v>
      </c>
      <c r="AJ174" t="s">
        <v>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ROW(Source!A75)</f>
        <v>75</v>
      </c>
      <c r="B175">
        <v>65428563</v>
      </c>
      <c r="C175">
        <v>65428554</v>
      </c>
      <c r="D175">
        <v>30571181</v>
      </c>
      <c r="E175">
        <v>1</v>
      </c>
      <c r="F175">
        <v>1</v>
      </c>
      <c r="G175">
        <v>30515945</v>
      </c>
      <c r="H175">
        <v>3</v>
      </c>
      <c r="I175" t="s">
        <v>249</v>
      </c>
      <c r="J175" t="s">
        <v>251</v>
      </c>
      <c r="K175" t="s">
        <v>250</v>
      </c>
      <c r="L175">
        <v>1339</v>
      </c>
      <c r="N175">
        <v>1007</v>
      </c>
      <c r="O175" t="s">
        <v>106</v>
      </c>
      <c r="P175" t="s">
        <v>106</v>
      </c>
      <c r="Q175">
        <v>1</v>
      </c>
      <c r="X175">
        <v>0.73</v>
      </c>
      <c r="Y175">
        <v>7.07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0.73</v>
      </c>
      <c r="AH175">
        <v>2</v>
      </c>
      <c r="AI175">
        <v>65428563</v>
      </c>
      <c r="AJ175">
        <v>174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ROW(Source!A75)</f>
        <v>75</v>
      </c>
      <c r="B176">
        <v>65428564</v>
      </c>
      <c r="C176">
        <v>65428554</v>
      </c>
      <c r="D176">
        <v>30571194</v>
      </c>
      <c r="E176">
        <v>1</v>
      </c>
      <c r="F176">
        <v>1</v>
      </c>
      <c r="G176">
        <v>30515945</v>
      </c>
      <c r="H176">
        <v>3</v>
      </c>
      <c r="I176" t="s">
        <v>487</v>
      </c>
      <c r="J176" t="s">
        <v>488</v>
      </c>
      <c r="K176" t="s">
        <v>489</v>
      </c>
      <c r="L176">
        <v>1348</v>
      </c>
      <c r="N176">
        <v>1009</v>
      </c>
      <c r="O176" t="s">
        <v>32</v>
      </c>
      <c r="P176" t="s">
        <v>32</v>
      </c>
      <c r="Q176">
        <v>1000</v>
      </c>
      <c r="X176">
        <v>2E-3</v>
      </c>
      <c r="Y176">
        <v>6521.42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2E-3</v>
      </c>
      <c r="AH176">
        <v>2</v>
      </c>
      <c r="AI176">
        <v>65428564</v>
      </c>
      <c r="AJ176">
        <v>175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ROW(Source!A75)</f>
        <v>75</v>
      </c>
      <c r="B177">
        <v>65428565</v>
      </c>
      <c r="C177">
        <v>65428554</v>
      </c>
      <c r="D177">
        <v>30572493</v>
      </c>
      <c r="E177">
        <v>1</v>
      </c>
      <c r="F177">
        <v>1</v>
      </c>
      <c r="G177">
        <v>30515945</v>
      </c>
      <c r="H177">
        <v>3</v>
      </c>
      <c r="I177" t="s">
        <v>490</v>
      </c>
      <c r="J177" t="s">
        <v>491</v>
      </c>
      <c r="K177" t="s">
        <v>492</v>
      </c>
      <c r="L177">
        <v>1348</v>
      </c>
      <c r="N177">
        <v>1009</v>
      </c>
      <c r="O177" t="s">
        <v>32</v>
      </c>
      <c r="P177" t="s">
        <v>32</v>
      </c>
      <c r="Q177">
        <v>1000</v>
      </c>
      <c r="X177">
        <v>0.16</v>
      </c>
      <c r="Y177">
        <v>7191.81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0.16</v>
      </c>
      <c r="AH177">
        <v>2</v>
      </c>
      <c r="AI177">
        <v>65428565</v>
      </c>
      <c r="AJ177">
        <v>176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ROW(Source!A75)</f>
        <v>75</v>
      </c>
      <c r="B178">
        <v>65428566</v>
      </c>
      <c r="C178">
        <v>65428554</v>
      </c>
      <c r="D178">
        <v>30571285</v>
      </c>
      <c r="E178">
        <v>1</v>
      </c>
      <c r="F178">
        <v>1</v>
      </c>
      <c r="G178">
        <v>30515945</v>
      </c>
      <c r="H178">
        <v>3</v>
      </c>
      <c r="I178" t="s">
        <v>199</v>
      </c>
      <c r="J178" t="s">
        <v>201</v>
      </c>
      <c r="K178" t="s">
        <v>200</v>
      </c>
      <c r="L178">
        <v>1339</v>
      </c>
      <c r="N178">
        <v>1007</v>
      </c>
      <c r="O178" t="s">
        <v>106</v>
      </c>
      <c r="P178" t="s">
        <v>106</v>
      </c>
      <c r="Q178">
        <v>1</v>
      </c>
      <c r="X178">
        <v>0.04</v>
      </c>
      <c r="Y178">
        <v>1828.56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0.04</v>
      </c>
      <c r="AH178">
        <v>2</v>
      </c>
      <c r="AI178">
        <v>65428566</v>
      </c>
      <c r="AJ178">
        <v>177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ROW(Source!A75)</f>
        <v>75</v>
      </c>
      <c r="B179">
        <v>65428567</v>
      </c>
      <c r="C179">
        <v>65428554</v>
      </c>
      <c r="D179">
        <v>30571312</v>
      </c>
      <c r="E179">
        <v>1</v>
      </c>
      <c r="F179">
        <v>1</v>
      </c>
      <c r="G179">
        <v>30515945</v>
      </c>
      <c r="H179">
        <v>3</v>
      </c>
      <c r="I179" t="s">
        <v>496</v>
      </c>
      <c r="J179" t="s">
        <v>497</v>
      </c>
      <c r="K179" t="s">
        <v>498</v>
      </c>
      <c r="L179">
        <v>1348</v>
      </c>
      <c r="N179">
        <v>1009</v>
      </c>
      <c r="O179" t="s">
        <v>32</v>
      </c>
      <c r="P179" t="s">
        <v>32</v>
      </c>
      <c r="Q179">
        <v>1000</v>
      </c>
      <c r="X179">
        <v>0.01</v>
      </c>
      <c r="Y179">
        <v>1260.72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0.01</v>
      </c>
      <c r="AH179">
        <v>2</v>
      </c>
      <c r="AI179">
        <v>65428567</v>
      </c>
      <c r="AJ179">
        <v>178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ROW(Source!A75)</f>
        <v>75</v>
      </c>
      <c r="B180">
        <v>65428568</v>
      </c>
      <c r="C180">
        <v>65428554</v>
      </c>
      <c r="D180">
        <v>30571664</v>
      </c>
      <c r="E180">
        <v>1</v>
      </c>
      <c r="F180">
        <v>1</v>
      </c>
      <c r="G180">
        <v>30515945</v>
      </c>
      <c r="H180">
        <v>3</v>
      </c>
      <c r="I180" t="s">
        <v>502</v>
      </c>
      <c r="J180" t="s">
        <v>503</v>
      </c>
      <c r="K180" t="s">
        <v>504</v>
      </c>
      <c r="L180">
        <v>1327</v>
      </c>
      <c r="N180">
        <v>1005</v>
      </c>
      <c r="O180" t="s">
        <v>210</v>
      </c>
      <c r="P180" t="s">
        <v>210</v>
      </c>
      <c r="Q180">
        <v>1</v>
      </c>
      <c r="X180">
        <v>30</v>
      </c>
      <c r="Y180">
        <v>7.39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30</v>
      </c>
      <c r="AH180">
        <v>2</v>
      </c>
      <c r="AI180">
        <v>65428568</v>
      </c>
      <c r="AJ180">
        <v>179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ROW(Source!A75)</f>
        <v>75</v>
      </c>
      <c r="B181">
        <v>65428569</v>
      </c>
      <c r="C181">
        <v>65428554</v>
      </c>
      <c r="D181">
        <v>30595002</v>
      </c>
      <c r="E181">
        <v>1</v>
      </c>
      <c r="F181">
        <v>1</v>
      </c>
      <c r="G181">
        <v>30515945</v>
      </c>
      <c r="H181">
        <v>3</v>
      </c>
      <c r="I181" t="s">
        <v>513</v>
      </c>
      <c r="J181" t="s">
        <v>514</v>
      </c>
      <c r="K181" t="s">
        <v>515</v>
      </c>
      <c r="L181">
        <v>1327</v>
      </c>
      <c r="N181">
        <v>1005</v>
      </c>
      <c r="O181" t="s">
        <v>210</v>
      </c>
      <c r="P181" t="s">
        <v>210</v>
      </c>
      <c r="Q181">
        <v>1</v>
      </c>
      <c r="X181">
        <v>3.6</v>
      </c>
      <c r="Y181">
        <v>90.15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3.6</v>
      </c>
      <c r="AH181">
        <v>2</v>
      </c>
      <c r="AI181">
        <v>65428569</v>
      </c>
      <c r="AJ181">
        <v>182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ROW(Source!A75)</f>
        <v>75</v>
      </c>
      <c r="B182">
        <v>65428570</v>
      </c>
      <c r="C182">
        <v>65428554</v>
      </c>
      <c r="D182">
        <v>30532571</v>
      </c>
      <c r="E182">
        <v>30515945</v>
      </c>
      <c r="F182">
        <v>1</v>
      </c>
      <c r="G182">
        <v>30515945</v>
      </c>
      <c r="H182">
        <v>3</v>
      </c>
      <c r="I182" t="s">
        <v>592</v>
      </c>
      <c r="J182" t="s">
        <v>3</v>
      </c>
      <c r="K182" t="s">
        <v>593</v>
      </c>
      <c r="L182">
        <v>1339</v>
      </c>
      <c r="N182">
        <v>1007</v>
      </c>
      <c r="O182" t="s">
        <v>106</v>
      </c>
      <c r="P182" t="s">
        <v>106</v>
      </c>
      <c r="Q182">
        <v>1</v>
      </c>
      <c r="X182">
        <v>101.5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3</v>
      </c>
      <c r="AG182">
        <v>101.5</v>
      </c>
      <c r="AH182">
        <v>3</v>
      </c>
      <c r="AI182">
        <v>-1</v>
      </c>
      <c r="AJ182" t="s">
        <v>3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ROW(Source!A80)</f>
        <v>80</v>
      </c>
      <c r="B183">
        <v>65428088</v>
      </c>
      <c r="C183">
        <v>65428087</v>
      </c>
      <c r="D183">
        <v>30515951</v>
      </c>
      <c r="E183">
        <v>30515945</v>
      </c>
      <c r="F183">
        <v>1</v>
      </c>
      <c r="G183">
        <v>30515945</v>
      </c>
      <c r="H183">
        <v>1</v>
      </c>
      <c r="I183" t="s">
        <v>432</v>
      </c>
      <c r="J183" t="s">
        <v>3</v>
      </c>
      <c r="K183" t="s">
        <v>433</v>
      </c>
      <c r="L183">
        <v>1191</v>
      </c>
      <c r="N183">
        <v>1013</v>
      </c>
      <c r="O183" t="s">
        <v>434</v>
      </c>
      <c r="P183" t="s">
        <v>434</v>
      </c>
      <c r="Q183">
        <v>1</v>
      </c>
      <c r="X183">
        <v>4.54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1</v>
      </c>
      <c r="AF183" t="s">
        <v>60</v>
      </c>
      <c r="AG183">
        <v>5.2210000000000001</v>
      </c>
      <c r="AH183">
        <v>2</v>
      </c>
      <c r="AI183">
        <v>65428088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ROW(Source!A80)</f>
        <v>80</v>
      </c>
      <c r="B184">
        <v>65428089</v>
      </c>
      <c r="C184">
        <v>65428087</v>
      </c>
      <c r="D184">
        <v>30571181</v>
      </c>
      <c r="E184">
        <v>1</v>
      </c>
      <c r="F184">
        <v>1</v>
      </c>
      <c r="G184">
        <v>30515945</v>
      </c>
      <c r="H184">
        <v>3</v>
      </c>
      <c r="I184" t="s">
        <v>249</v>
      </c>
      <c r="J184" t="s">
        <v>251</v>
      </c>
      <c r="K184" t="s">
        <v>250</v>
      </c>
      <c r="L184">
        <v>1339</v>
      </c>
      <c r="N184">
        <v>1007</v>
      </c>
      <c r="O184" t="s">
        <v>106</v>
      </c>
      <c r="P184" t="s">
        <v>106</v>
      </c>
      <c r="Q184">
        <v>1</v>
      </c>
      <c r="X184">
        <v>0.44</v>
      </c>
      <c r="Y184">
        <v>7.07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0.44</v>
      </c>
      <c r="AH184">
        <v>2</v>
      </c>
      <c r="AI184">
        <v>65428089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ROW(Source!A80)</f>
        <v>80</v>
      </c>
      <c r="B185">
        <v>65428090</v>
      </c>
      <c r="C185">
        <v>65428087</v>
      </c>
      <c r="D185">
        <v>30571151</v>
      </c>
      <c r="E185">
        <v>1</v>
      </c>
      <c r="F185">
        <v>1</v>
      </c>
      <c r="G185">
        <v>30515945</v>
      </c>
      <c r="H185">
        <v>3</v>
      </c>
      <c r="I185" t="s">
        <v>516</v>
      </c>
      <c r="J185" t="s">
        <v>517</v>
      </c>
      <c r="K185" t="s">
        <v>518</v>
      </c>
      <c r="L185">
        <v>1339</v>
      </c>
      <c r="N185">
        <v>1007</v>
      </c>
      <c r="O185" t="s">
        <v>106</v>
      </c>
      <c r="P185" t="s">
        <v>106</v>
      </c>
      <c r="Q185">
        <v>1</v>
      </c>
      <c r="X185">
        <v>5.0000000000000001E-4</v>
      </c>
      <c r="Y185">
        <v>2472.13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5.0000000000000001E-4</v>
      </c>
      <c r="AH185">
        <v>2</v>
      </c>
      <c r="AI185">
        <v>65428090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ROW(Source!A80)</f>
        <v>80</v>
      </c>
      <c r="B186">
        <v>65428091</v>
      </c>
      <c r="C186">
        <v>65428087</v>
      </c>
      <c r="D186">
        <v>30542306</v>
      </c>
      <c r="E186">
        <v>30515945</v>
      </c>
      <c r="F186">
        <v>1</v>
      </c>
      <c r="G186">
        <v>30515945</v>
      </c>
      <c r="H186">
        <v>3</v>
      </c>
      <c r="I186" t="s">
        <v>594</v>
      </c>
      <c r="J186" t="s">
        <v>3</v>
      </c>
      <c r="K186" t="s">
        <v>595</v>
      </c>
      <c r="L186">
        <v>1356</v>
      </c>
      <c r="N186">
        <v>1010</v>
      </c>
      <c r="O186" t="s">
        <v>160</v>
      </c>
      <c r="P186" t="s">
        <v>160</v>
      </c>
      <c r="Q186">
        <v>1000</v>
      </c>
      <c r="X186">
        <v>0.38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3</v>
      </c>
      <c r="AG186">
        <v>0.38</v>
      </c>
      <c r="AH186">
        <v>3</v>
      </c>
      <c r="AI186">
        <v>-1</v>
      </c>
      <c r="AJ186" t="s">
        <v>3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ROW(Source!A80)</f>
        <v>80</v>
      </c>
      <c r="B187">
        <v>65428092</v>
      </c>
      <c r="C187">
        <v>65428087</v>
      </c>
      <c r="D187">
        <v>30541807</v>
      </c>
      <c r="E187">
        <v>30515945</v>
      </c>
      <c r="F187">
        <v>1</v>
      </c>
      <c r="G187">
        <v>30515945</v>
      </c>
      <c r="H187">
        <v>3</v>
      </c>
      <c r="I187" t="s">
        <v>596</v>
      </c>
      <c r="J187" t="s">
        <v>3</v>
      </c>
      <c r="K187" t="s">
        <v>597</v>
      </c>
      <c r="L187">
        <v>1339</v>
      </c>
      <c r="N187">
        <v>1007</v>
      </c>
      <c r="O187" t="s">
        <v>106</v>
      </c>
      <c r="P187" t="s">
        <v>106</v>
      </c>
      <c r="Q187">
        <v>1</v>
      </c>
      <c r="X187">
        <v>0.24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 t="s">
        <v>3</v>
      </c>
      <c r="AG187">
        <v>0.24</v>
      </c>
      <c r="AH187">
        <v>3</v>
      </c>
      <c r="AI187">
        <v>-1</v>
      </c>
      <c r="AJ187" t="s">
        <v>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ROW(Source!A81)</f>
        <v>81</v>
      </c>
      <c r="B188">
        <v>65428088</v>
      </c>
      <c r="C188">
        <v>65428087</v>
      </c>
      <c r="D188">
        <v>30515951</v>
      </c>
      <c r="E188">
        <v>30515945</v>
      </c>
      <c r="F188">
        <v>1</v>
      </c>
      <c r="G188">
        <v>30515945</v>
      </c>
      <c r="H188">
        <v>1</v>
      </c>
      <c r="I188" t="s">
        <v>432</v>
      </c>
      <c r="J188" t="s">
        <v>3</v>
      </c>
      <c r="K188" t="s">
        <v>433</v>
      </c>
      <c r="L188">
        <v>1191</v>
      </c>
      <c r="N188">
        <v>1013</v>
      </c>
      <c r="O188" t="s">
        <v>434</v>
      </c>
      <c r="P188" t="s">
        <v>434</v>
      </c>
      <c r="Q188">
        <v>1</v>
      </c>
      <c r="X188">
        <v>4.54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1</v>
      </c>
      <c r="AF188" t="s">
        <v>60</v>
      </c>
      <c r="AG188">
        <v>5.2210000000000001</v>
      </c>
      <c r="AH188">
        <v>2</v>
      </c>
      <c r="AI188">
        <v>65428088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ROW(Source!A81)</f>
        <v>81</v>
      </c>
      <c r="B189">
        <v>65428089</v>
      </c>
      <c r="C189">
        <v>65428087</v>
      </c>
      <c r="D189">
        <v>30571181</v>
      </c>
      <c r="E189">
        <v>1</v>
      </c>
      <c r="F189">
        <v>1</v>
      </c>
      <c r="G189">
        <v>30515945</v>
      </c>
      <c r="H189">
        <v>3</v>
      </c>
      <c r="I189" t="s">
        <v>249</v>
      </c>
      <c r="J189" t="s">
        <v>251</v>
      </c>
      <c r="K189" t="s">
        <v>250</v>
      </c>
      <c r="L189">
        <v>1339</v>
      </c>
      <c r="N189">
        <v>1007</v>
      </c>
      <c r="O189" t="s">
        <v>106</v>
      </c>
      <c r="P189" t="s">
        <v>106</v>
      </c>
      <c r="Q189">
        <v>1</v>
      </c>
      <c r="X189">
        <v>0.44</v>
      </c>
      <c r="Y189">
        <v>7.07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0.44</v>
      </c>
      <c r="AH189">
        <v>2</v>
      </c>
      <c r="AI189">
        <v>65428089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ROW(Source!A81)</f>
        <v>81</v>
      </c>
      <c r="B190">
        <v>65428090</v>
      </c>
      <c r="C190">
        <v>65428087</v>
      </c>
      <c r="D190">
        <v>30571151</v>
      </c>
      <c r="E190">
        <v>1</v>
      </c>
      <c r="F190">
        <v>1</v>
      </c>
      <c r="G190">
        <v>30515945</v>
      </c>
      <c r="H190">
        <v>3</v>
      </c>
      <c r="I190" t="s">
        <v>516</v>
      </c>
      <c r="J190" t="s">
        <v>517</v>
      </c>
      <c r="K190" t="s">
        <v>518</v>
      </c>
      <c r="L190">
        <v>1339</v>
      </c>
      <c r="N190">
        <v>1007</v>
      </c>
      <c r="O190" t="s">
        <v>106</v>
      </c>
      <c r="P190" t="s">
        <v>106</v>
      </c>
      <c r="Q190">
        <v>1</v>
      </c>
      <c r="X190">
        <v>5.0000000000000001E-4</v>
      </c>
      <c r="Y190">
        <v>2472.13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5.0000000000000001E-4</v>
      </c>
      <c r="AH190">
        <v>2</v>
      </c>
      <c r="AI190">
        <v>65428090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ROW(Source!A81)</f>
        <v>81</v>
      </c>
      <c r="B191">
        <v>65428091</v>
      </c>
      <c r="C191">
        <v>65428087</v>
      </c>
      <c r="D191">
        <v>30542306</v>
      </c>
      <c r="E191">
        <v>30515945</v>
      </c>
      <c r="F191">
        <v>1</v>
      </c>
      <c r="G191">
        <v>30515945</v>
      </c>
      <c r="H191">
        <v>3</v>
      </c>
      <c r="I191" t="s">
        <v>594</v>
      </c>
      <c r="J191" t="s">
        <v>3</v>
      </c>
      <c r="K191" t="s">
        <v>595</v>
      </c>
      <c r="L191">
        <v>1356</v>
      </c>
      <c r="N191">
        <v>1010</v>
      </c>
      <c r="O191" t="s">
        <v>160</v>
      </c>
      <c r="P191" t="s">
        <v>160</v>
      </c>
      <c r="Q191">
        <v>1000</v>
      </c>
      <c r="X191">
        <v>0.38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 t="s">
        <v>3</v>
      </c>
      <c r="AG191">
        <v>0.38</v>
      </c>
      <c r="AH191">
        <v>3</v>
      </c>
      <c r="AI191">
        <v>-1</v>
      </c>
      <c r="AJ191" t="s">
        <v>3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ROW(Source!A81)</f>
        <v>81</v>
      </c>
      <c r="B192">
        <v>65428092</v>
      </c>
      <c r="C192">
        <v>65428087</v>
      </c>
      <c r="D192">
        <v>30541807</v>
      </c>
      <c r="E192">
        <v>30515945</v>
      </c>
      <c r="F192">
        <v>1</v>
      </c>
      <c r="G192">
        <v>30515945</v>
      </c>
      <c r="H192">
        <v>3</v>
      </c>
      <c r="I192" t="s">
        <v>596</v>
      </c>
      <c r="J192" t="s">
        <v>3</v>
      </c>
      <c r="K192" t="s">
        <v>597</v>
      </c>
      <c r="L192">
        <v>1339</v>
      </c>
      <c r="N192">
        <v>1007</v>
      </c>
      <c r="O192" t="s">
        <v>106</v>
      </c>
      <c r="P192" t="s">
        <v>106</v>
      </c>
      <c r="Q192">
        <v>1</v>
      </c>
      <c r="X192">
        <v>0.24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 t="s">
        <v>3</v>
      </c>
      <c r="AG192">
        <v>0.24</v>
      </c>
      <c r="AH192">
        <v>3</v>
      </c>
      <c r="AI192">
        <v>-1</v>
      </c>
      <c r="AJ192" t="s">
        <v>3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ROW(Source!A86)</f>
        <v>86</v>
      </c>
      <c r="B193">
        <v>65428162</v>
      </c>
      <c r="C193">
        <v>65428157</v>
      </c>
      <c r="D193">
        <v>30515951</v>
      </c>
      <c r="E193">
        <v>30515945</v>
      </c>
      <c r="F193">
        <v>1</v>
      </c>
      <c r="G193">
        <v>30515945</v>
      </c>
      <c r="H193">
        <v>1</v>
      </c>
      <c r="I193" t="s">
        <v>432</v>
      </c>
      <c r="J193" t="s">
        <v>3</v>
      </c>
      <c r="K193" t="s">
        <v>433</v>
      </c>
      <c r="L193">
        <v>1191</v>
      </c>
      <c r="N193">
        <v>1013</v>
      </c>
      <c r="O193" t="s">
        <v>434</v>
      </c>
      <c r="P193" t="s">
        <v>434</v>
      </c>
      <c r="Q193">
        <v>1</v>
      </c>
      <c r="X193">
        <v>0.4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1</v>
      </c>
      <c r="AF193" t="s">
        <v>3</v>
      </c>
      <c r="AG193">
        <v>0.4</v>
      </c>
      <c r="AH193">
        <v>2</v>
      </c>
      <c r="AI193">
        <v>65428158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ROW(Source!A86)</f>
        <v>86</v>
      </c>
      <c r="B194">
        <v>65428163</v>
      </c>
      <c r="C194">
        <v>65428157</v>
      </c>
      <c r="D194">
        <v>30596176</v>
      </c>
      <c r="E194">
        <v>1</v>
      </c>
      <c r="F194">
        <v>1</v>
      </c>
      <c r="G194">
        <v>30515945</v>
      </c>
      <c r="H194">
        <v>2</v>
      </c>
      <c r="I194" t="s">
        <v>519</v>
      </c>
      <c r="J194" t="s">
        <v>520</v>
      </c>
      <c r="K194" t="s">
        <v>521</v>
      </c>
      <c r="L194">
        <v>1368</v>
      </c>
      <c r="N194">
        <v>1011</v>
      </c>
      <c r="O194" t="s">
        <v>438</v>
      </c>
      <c r="P194" t="s">
        <v>438</v>
      </c>
      <c r="Q194">
        <v>1</v>
      </c>
      <c r="X194">
        <v>0.19</v>
      </c>
      <c r="Y194">
        <v>0</v>
      </c>
      <c r="Z194">
        <v>1.22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0.19</v>
      </c>
      <c r="AH194">
        <v>2</v>
      </c>
      <c r="AI194">
        <v>65428159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ROW(Source!A86)</f>
        <v>86</v>
      </c>
      <c r="B195">
        <v>65428164</v>
      </c>
      <c r="C195">
        <v>65428157</v>
      </c>
      <c r="D195">
        <v>30571181</v>
      </c>
      <c r="E195">
        <v>1</v>
      </c>
      <c r="F195">
        <v>1</v>
      </c>
      <c r="G195">
        <v>30515945</v>
      </c>
      <c r="H195">
        <v>3</v>
      </c>
      <c r="I195" t="s">
        <v>249</v>
      </c>
      <c r="J195" t="s">
        <v>251</v>
      </c>
      <c r="K195" t="s">
        <v>250</v>
      </c>
      <c r="L195">
        <v>1339</v>
      </c>
      <c r="N195">
        <v>1007</v>
      </c>
      <c r="O195" t="s">
        <v>106</v>
      </c>
      <c r="P195" t="s">
        <v>106</v>
      </c>
      <c r="Q195">
        <v>1</v>
      </c>
      <c r="X195">
        <v>1.17E-2</v>
      </c>
      <c r="Y195">
        <v>7.07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1.17E-2</v>
      </c>
      <c r="AH195">
        <v>2</v>
      </c>
      <c r="AI195">
        <v>65428160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ROW(Source!A86)</f>
        <v>86</v>
      </c>
      <c r="B196">
        <v>65428165</v>
      </c>
      <c r="C196">
        <v>65428157</v>
      </c>
      <c r="D196">
        <v>30536246</v>
      </c>
      <c r="E196">
        <v>30515945</v>
      </c>
      <c r="F196">
        <v>1</v>
      </c>
      <c r="G196">
        <v>30515945</v>
      </c>
      <c r="H196">
        <v>3</v>
      </c>
      <c r="I196" t="s">
        <v>598</v>
      </c>
      <c r="J196" t="s">
        <v>3</v>
      </c>
      <c r="K196" t="s">
        <v>599</v>
      </c>
      <c r="L196">
        <v>1354</v>
      </c>
      <c r="N196">
        <v>1010</v>
      </c>
      <c r="O196" t="s">
        <v>179</v>
      </c>
      <c r="P196" t="s">
        <v>179</v>
      </c>
      <c r="Q196">
        <v>1</v>
      </c>
      <c r="X196">
        <v>6.3E-3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 t="s">
        <v>3</v>
      </c>
      <c r="AG196">
        <v>6.3E-3</v>
      </c>
      <c r="AH196">
        <v>3</v>
      </c>
      <c r="AI196">
        <v>-1</v>
      </c>
      <c r="AJ196" t="s">
        <v>3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ROW(Source!A87)</f>
        <v>87</v>
      </c>
      <c r="B197">
        <v>65428162</v>
      </c>
      <c r="C197">
        <v>65428157</v>
      </c>
      <c r="D197">
        <v>30515951</v>
      </c>
      <c r="E197">
        <v>30515945</v>
      </c>
      <c r="F197">
        <v>1</v>
      </c>
      <c r="G197">
        <v>30515945</v>
      </c>
      <c r="H197">
        <v>1</v>
      </c>
      <c r="I197" t="s">
        <v>432</v>
      </c>
      <c r="J197" t="s">
        <v>3</v>
      </c>
      <c r="K197" t="s">
        <v>433</v>
      </c>
      <c r="L197">
        <v>1191</v>
      </c>
      <c r="N197">
        <v>1013</v>
      </c>
      <c r="O197" t="s">
        <v>434</v>
      </c>
      <c r="P197" t="s">
        <v>434</v>
      </c>
      <c r="Q197">
        <v>1</v>
      </c>
      <c r="X197">
        <v>0.4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1</v>
      </c>
      <c r="AF197" t="s">
        <v>3</v>
      </c>
      <c r="AG197">
        <v>0.4</v>
      </c>
      <c r="AH197">
        <v>2</v>
      </c>
      <c r="AI197">
        <v>65428158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ROW(Source!A87)</f>
        <v>87</v>
      </c>
      <c r="B198">
        <v>65428163</v>
      </c>
      <c r="C198">
        <v>65428157</v>
      </c>
      <c r="D198">
        <v>30596176</v>
      </c>
      <c r="E198">
        <v>1</v>
      </c>
      <c r="F198">
        <v>1</v>
      </c>
      <c r="G198">
        <v>30515945</v>
      </c>
      <c r="H198">
        <v>2</v>
      </c>
      <c r="I198" t="s">
        <v>519</v>
      </c>
      <c r="J198" t="s">
        <v>520</v>
      </c>
      <c r="K198" t="s">
        <v>521</v>
      </c>
      <c r="L198">
        <v>1368</v>
      </c>
      <c r="N198">
        <v>1011</v>
      </c>
      <c r="O198" t="s">
        <v>438</v>
      </c>
      <c r="P198" t="s">
        <v>438</v>
      </c>
      <c r="Q198">
        <v>1</v>
      </c>
      <c r="X198">
        <v>0.19</v>
      </c>
      <c r="Y198">
        <v>0</v>
      </c>
      <c r="Z198">
        <v>1.22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0.19</v>
      </c>
      <c r="AH198">
        <v>2</v>
      </c>
      <c r="AI198">
        <v>65428159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ROW(Source!A87)</f>
        <v>87</v>
      </c>
      <c r="B199">
        <v>65428164</v>
      </c>
      <c r="C199">
        <v>65428157</v>
      </c>
      <c r="D199">
        <v>30571181</v>
      </c>
      <c r="E199">
        <v>1</v>
      </c>
      <c r="F199">
        <v>1</v>
      </c>
      <c r="G199">
        <v>30515945</v>
      </c>
      <c r="H199">
        <v>3</v>
      </c>
      <c r="I199" t="s">
        <v>249</v>
      </c>
      <c r="J199" t="s">
        <v>251</v>
      </c>
      <c r="K199" t="s">
        <v>250</v>
      </c>
      <c r="L199">
        <v>1339</v>
      </c>
      <c r="N199">
        <v>1007</v>
      </c>
      <c r="O199" t="s">
        <v>106</v>
      </c>
      <c r="P199" t="s">
        <v>106</v>
      </c>
      <c r="Q199">
        <v>1</v>
      </c>
      <c r="X199">
        <v>1.17E-2</v>
      </c>
      <c r="Y199">
        <v>7.07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1.17E-2</v>
      </c>
      <c r="AH199">
        <v>2</v>
      </c>
      <c r="AI199">
        <v>65428160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ROW(Source!A87)</f>
        <v>87</v>
      </c>
      <c r="B200">
        <v>65428165</v>
      </c>
      <c r="C200">
        <v>65428157</v>
      </c>
      <c r="D200">
        <v>30536246</v>
      </c>
      <c r="E200">
        <v>30515945</v>
      </c>
      <c r="F200">
        <v>1</v>
      </c>
      <c r="G200">
        <v>30515945</v>
      </c>
      <c r="H200">
        <v>3</v>
      </c>
      <c r="I200" t="s">
        <v>598</v>
      </c>
      <c r="J200" t="s">
        <v>3</v>
      </c>
      <c r="K200" t="s">
        <v>599</v>
      </c>
      <c r="L200">
        <v>1354</v>
      </c>
      <c r="N200">
        <v>1010</v>
      </c>
      <c r="O200" t="s">
        <v>179</v>
      </c>
      <c r="P200" t="s">
        <v>179</v>
      </c>
      <c r="Q200">
        <v>1</v>
      </c>
      <c r="X200">
        <v>6.3E-3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 t="s">
        <v>3</v>
      </c>
      <c r="AG200">
        <v>6.3E-3</v>
      </c>
      <c r="AH200">
        <v>3</v>
      </c>
      <c r="AI200">
        <v>-1</v>
      </c>
      <c r="AJ200" t="s">
        <v>3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ROW(Source!A90)</f>
        <v>90</v>
      </c>
      <c r="B201">
        <v>65428467</v>
      </c>
      <c r="C201">
        <v>65428462</v>
      </c>
      <c r="D201">
        <v>30515951</v>
      </c>
      <c r="E201">
        <v>30515945</v>
      </c>
      <c r="F201">
        <v>1</v>
      </c>
      <c r="G201">
        <v>30515945</v>
      </c>
      <c r="H201">
        <v>1</v>
      </c>
      <c r="I201" t="s">
        <v>432</v>
      </c>
      <c r="J201" t="s">
        <v>3</v>
      </c>
      <c r="K201" t="s">
        <v>433</v>
      </c>
      <c r="L201">
        <v>1191</v>
      </c>
      <c r="N201">
        <v>1013</v>
      </c>
      <c r="O201" t="s">
        <v>434</v>
      </c>
      <c r="P201" t="s">
        <v>434</v>
      </c>
      <c r="Q201">
        <v>1</v>
      </c>
      <c r="X201">
        <v>21.73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1</v>
      </c>
      <c r="AF201" t="s">
        <v>60</v>
      </c>
      <c r="AG201">
        <v>24.9895</v>
      </c>
      <c r="AH201">
        <v>2</v>
      </c>
      <c r="AI201">
        <v>65428463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ROW(Source!A90)</f>
        <v>90</v>
      </c>
      <c r="B202">
        <v>65428468</v>
      </c>
      <c r="C202">
        <v>65428462</v>
      </c>
      <c r="D202">
        <v>30595321</v>
      </c>
      <c r="E202">
        <v>1</v>
      </c>
      <c r="F202">
        <v>1</v>
      </c>
      <c r="G202">
        <v>30515945</v>
      </c>
      <c r="H202">
        <v>2</v>
      </c>
      <c r="I202" t="s">
        <v>478</v>
      </c>
      <c r="J202" t="s">
        <v>479</v>
      </c>
      <c r="K202" t="s">
        <v>480</v>
      </c>
      <c r="L202">
        <v>1368</v>
      </c>
      <c r="N202">
        <v>1011</v>
      </c>
      <c r="O202" t="s">
        <v>438</v>
      </c>
      <c r="P202" t="s">
        <v>438</v>
      </c>
      <c r="Q202">
        <v>1</v>
      </c>
      <c r="X202">
        <v>0.11</v>
      </c>
      <c r="Y202">
        <v>0</v>
      </c>
      <c r="Z202">
        <v>190.93</v>
      </c>
      <c r="AA202">
        <v>18.149999999999999</v>
      </c>
      <c r="AB202">
        <v>0</v>
      </c>
      <c r="AC202">
        <v>0</v>
      </c>
      <c r="AD202">
        <v>1</v>
      </c>
      <c r="AE202">
        <v>0</v>
      </c>
      <c r="AF202" t="s">
        <v>59</v>
      </c>
      <c r="AG202">
        <v>0.13750000000000001</v>
      </c>
      <c r="AH202">
        <v>2</v>
      </c>
      <c r="AI202">
        <v>65428464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ROW(Source!A90)</f>
        <v>90</v>
      </c>
      <c r="B203">
        <v>65428469</v>
      </c>
      <c r="C203">
        <v>65428462</v>
      </c>
      <c r="D203">
        <v>30531466</v>
      </c>
      <c r="E203">
        <v>30515945</v>
      </c>
      <c r="F203">
        <v>1</v>
      </c>
      <c r="G203">
        <v>30515945</v>
      </c>
      <c r="H203">
        <v>3</v>
      </c>
      <c r="I203" t="s">
        <v>590</v>
      </c>
      <c r="J203" t="s">
        <v>3</v>
      </c>
      <c r="K203" t="s">
        <v>600</v>
      </c>
      <c r="L203">
        <v>1348</v>
      </c>
      <c r="N203">
        <v>1009</v>
      </c>
      <c r="O203" t="s">
        <v>32</v>
      </c>
      <c r="P203" t="s">
        <v>32</v>
      </c>
      <c r="Q203">
        <v>1000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 t="s">
        <v>3</v>
      </c>
      <c r="AG203">
        <v>1</v>
      </c>
      <c r="AH203">
        <v>3</v>
      </c>
      <c r="AI203">
        <v>-1</v>
      </c>
      <c r="AJ203" t="s">
        <v>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ROW(Source!A90)</f>
        <v>90</v>
      </c>
      <c r="B204">
        <v>65428470</v>
      </c>
      <c r="C204">
        <v>65428462</v>
      </c>
      <c r="D204">
        <v>30571908</v>
      </c>
      <c r="E204">
        <v>1</v>
      </c>
      <c r="F204">
        <v>1</v>
      </c>
      <c r="G204">
        <v>30515945</v>
      </c>
      <c r="H204">
        <v>3</v>
      </c>
      <c r="I204" t="s">
        <v>522</v>
      </c>
      <c r="J204" t="s">
        <v>523</v>
      </c>
      <c r="K204" t="s">
        <v>524</v>
      </c>
      <c r="L204">
        <v>1348</v>
      </c>
      <c r="N204">
        <v>1009</v>
      </c>
      <c r="O204" t="s">
        <v>32</v>
      </c>
      <c r="P204" t="s">
        <v>32</v>
      </c>
      <c r="Q204">
        <v>1000</v>
      </c>
      <c r="X204">
        <v>5.0000000000000001E-3</v>
      </c>
      <c r="Y204">
        <v>9098.51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5.0000000000000001E-3</v>
      </c>
      <c r="AH204">
        <v>2</v>
      </c>
      <c r="AI204">
        <v>65428466</v>
      </c>
      <c r="AJ204">
        <v>203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ROW(Source!A91)</f>
        <v>91</v>
      </c>
      <c r="B205">
        <v>65428467</v>
      </c>
      <c r="C205">
        <v>65428462</v>
      </c>
      <c r="D205">
        <v>30515951</v>
      </c>
      <c r="E205">
        <v>30515945</v>
      </c>
      <c r="F205">
        <v>1</v>
      </c>
      <c r="G205">
        <v>30515945</v>
      </c>
      <c r="H205">
        <v>1</v>
      </c>
      <c r="I205" t="s">
        <v>432</v>
      </c>
      <c r="J205" t="s">
        <v>3</v>
      </c>
      <c r="K205" t="s">
        <v>433</v>
      </c>
      <c r="L205">
        <v>1191</v>
      </c>
      <c r="N205">
        <v>1013</v>
      </c>
      <c r="O205" t="s">
        <v>434</v>
      </c>
      <c r="P205" t="s">
        <v>434</v>
      </c>
      <c r="Q205">
        <v>1</v>
      </c>
      <c r="X205">
        <v>21.73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1</v>
      </c>
      <c r="AF205" t="s">
        <v>60</v>
      </c>
      <c r="AG205">
        <v>24.9895</v>
      </c>
      <c r="AH205">
        <v>2</v>
      </c>
      <c r="AI205">
        <v>65428463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ROW(Source!A91)</f>
        <v>91</v>
      </c>
      <c r="B206">
        <v>65428468</v>
      </c>
      <c r="C206">
        <v>65428462</v>
      </c>
      <c r="D206">
        <v>30595321</v>
      </c>
      <c r="E206">
        <v>1</v>
      </c>
      <c r="F206">
        <v>1</v>
      </c>
      <c r="G206">
        <v>30515945</v>
      </c>
      <c r="H206">
        <v>2</v>
      </c>
      <c r="I206" t="s">
        <v>478</v>
      </c>
      <c r="J206" t="s">
        <v>479</v>
      </c>
      <c r="K206" t="s">
        <v>480</v>
      </c>
      <c r="L206">
        <v>1368</v>
      </c>
      <c r="N206">
        <v>1011</v>
      </c>
      <c r="O206" t="s">
        <v>438</v>
      </c>
      <c r="P206" t="s">
        <v>438</v>
      </c>
      <c r="Q206">
        <v>1</v>
      </c>
      <c r="X206">
        <v>0.11</v>
      </c>
      <c r="Y206">
        <v>0</v>
      </c>
      <c r="Z206">
        <v>190.93</v>
      </c>
      <c r="AA206">
        <v>18.149999999999999</v>
      </c>
      <c r="AB206">
        <v>0</v>
      </c>
      <c r="AC206">
        <v>0</v>
      </c>
      <c r="AD206">
        <v>1</v>
      </c>
      <c r="AE206">
        <v>0</v>
      </c>
      <c r="AF206" t="s">
        <v>59</v>
      </c>
      <c r="AG206">
        <v>0.13750000000000001</v>
      </c>
      <c r="AH206">
        <v>2</v>
      </c>
      <c r="AI206">
        <v>65428464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ROW(Source!A91)</f>
        <v>91</v>
      </c>
      <c r="B207">
        <v>65428469</v>
      </c>
      <c r="C207">
        <v>65428462</v>
      </c>
      <c r="D207">
        <v>30531466</v>
      </c>
      <c r="E207">
        <v>30515945</v>
      </c>
      <c r="F207">
        <v>1</v>
      </c>
      <c r="G207">
        <v>30515945</v>
      </c>
      <c r="H207">
        <v>3</v>
      </c>
      <c r="I207" t="s">
        <v>590</v>
      </c>
      <c r="J207" t="s">
        <v>3</v>
      </c>
      <c r="K207" t="s">
        <v>600</v>
      </c>
      <c r="L207">
        <v>1348</v>
      </c>
      <c r="N207">
        <v>1009</v>
      </c>
      <c r="O207" t="s">
        <v>32</v>
      </c>
      <c r="P207" t="s">
        <v>32</v>
      </c>
      <c r="Q207">
        <v>1000</v>
      </c>
      <c r="X207">
        <v>1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 t="s">
        <v>3</v>
      </c>
      <c r="AG207">
        <v>1</v>
      </c>
      <c r="AH207">
        <v>3</v>
      </c>
      <c r="AI207">
        <v>-1</v>
      </c>
      <c r="AJ207" t="s">
        <v>3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ROW(Source!A91)</f>
        <v>91</v>
      </c>
      <c r="B208">
        <v>65428470</v>
      </c>
      <c r="C208">
        <v>65428462</v>
      </c>
      <c r="D208">
        <v>30571908</v>
      </c>
      <c r="E208">
        <v>1</v>
      </c>
      <c r="F208">
        <v>1</v>
      </c>
      <c r="G208">
        <v>30515945</v>
      </c>
      <c r="H208">
        <v>3</v>
      </c>
      <c r="I208" t="s">
        <v>522</v>
      </c>
      <c r="J208" t="s">
        <v>523</v>
      </c>
      <c r="K208" t="s">
        <v>524</v>
      </c>
      <c r="L208">
        <v>1348</v>
      </c>
      <c r="N208">
        <v>1009</v>
      </c>
      <c r="O208" t="s">
        <v>32</v>
      </c>
      <c r="P208" t="s">
        <v>32</v>
      </c>
      <c r="Q208">
        <v>1000</v>
      </c>
      <c r="X208">
        <v>5.0000000000000001E-3</v>
      </c>
      <c r="Y208">
        <v>9098.51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5.0000000000000001E-3</v>
      </c>
      <c r="AH208">
        <v>2</v>
      </c>
      <c r="AI208">
        <v>65428466</v>
      </c>
      <c r="AJ208">
        <v>207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ROW(Source!A94)</f>
        <v>94</v>
      </c>
      <c r="B209">
        <v>65428335</v>
      </c>
      <c r="C209">
        <v>65428334</v>
      </c>
      <c r="D209">
        <v>30515951</v>
      </c>
      <c r="E209">
        <v>30515945</v>
      </c>
      <c r="F209">
        <v>1</v>
      </c>
      <c r="G209">
        <v>30515945</v>
      </c>
      <c r="H209">
        <v>1</v>
      </c>
      <c r="I209" t="s">
        <v>432</v>
      </c>
      <c r="J209" t="s">
        <v>3</v>
      </c>
      <c r="K209" t="s">
        <v>433</v>
      </c>
      <c r="L209">
        <v>1191</v>
      </c>
      <c r="N209">
        <v>1013</v>
      </c>
      <c r="O209" t="s">
        <v>434</v>
      </c>
      <c r="P209" t="s">
        <v>434</v>
      </c>
      <c r="Q209">
        <v>1</v>
      </c>
      <c r="X209">
        <v>44.42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1</v>
      </c>
      <c r="AF209" t="s">
        <v>3</v>
      </c>
      <c r="AG209">
        <v>44.42</v>
      </c>
      <c r="AH209">
        <v>2</v>
      </c>
      <c r="AI209">
        <v>65428335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ROW(Source!A94)</f>
        <v>94</v>
      </c>
      <c r="B210">
        <v>65428336</v>
      </c>
      <c r="C210">
        <v>65428334</v>
      </c>
      <c r="D210">
        <v>30534751</v>
      </c>
      <c r="E210">
        <v>30515945</v>
      </c>
      <c r="F210">
        <v>1</v>
      </c>
      <c r="G210">
        <v>30515945</v>
      </c>
      <c r="H210">
        <v>3</v>
      </c>
      <c r="I210" t="s">
        <v>594</v>
      </c>
      <c r="J210" t="s">
        <v>3</v>
      </c>
      <c r="K210" t="s">
        <v>601</v>
      </c>
      <c r="L210">
        <v>1356</v>
      </c>
      <c r="N210">
        <v>1010</v>
      </c>
      <c r="O210" t="s">
        <v>160</v>
      </c>
      <c r="P210" t="s">
        <v>160</v>
      </c>
      <c r="Q210">
        <v>1000</v>
      </c>
      <c r="X210">
        <v>0.38800000000000001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 t="s">
        <v>3</v>
      </c>
      <c r="AG210">
        <v>0.38800000000000001</v>
      </c>
      <c r="AH210">
        <v>3</v>
      </c>
      <c r="AI210">
        <v>-1</v>
      </c>
      <c r="AJ210" t="s">
        <v>3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ROW(Source!A94)</f>
        <v>94</v>
      </c>
      <c r="B211">
        <v>65428337</v>
      </c>
      <c r="C211">
        <v>65428334</v>
      </c>
      <c r="D211">
        <v>30531707</v>
      </c>
      <c r="E211">
        <v>30515945</v>
      </c>
      <c r="F211">
        <v>1</v>
      </c>
      <c r="G211">
        <v>30515945</v>
      </c>
      <c r="H211">
        <v>3</v>
      </c>
      <c r="I211" t="s">
        <v>596</v>
      </c>
      <c r="J211" t="s">
        <v>3</v>
      </c>
      <c r="K211" t="s">
        <v>602</v>
      </c>
      <c r="L211">
        <v>1339</v>
      </c>
      <c r="N211">
        <v>1007</v>
      </c>
      <c r="O211" t="s">
        <v>106</v>
      </c>
      <c r="P211" t="s">
        <v>106</v>
      </c>
      <c r="Q211">
        <v>1</v>
      </c>
      <c r="X211">
        <v>0.24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</v>
      </c>
      <c r="AG211">
        <v>0.24</v>
      </c>
      <c r="AH211">
        <v>3</v>
      </c>
      <c r="AI211">
        <v>-1</v>
      </c>
      <c r="AJ211" t="s">
        <v>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ROW(Source!A95)</f>
        <v>95</v>
      </c>
      <c r="B212">
        <v>65428335</v>
      </c>
      <c r="C212">
        <v>65428334</v>
      </c>
      <c r="D212">
        <v>30515951</v>
      </c>
      <c r="E212">
        <v>30515945</v>
      </c>
      <c r="F212">
        <v>1</v>
      </c>
      <c r="G212">
        <v>30515945</v>
      </c>
      <c r="H212">
        <v>1</v>
      </c>
      <c r="I212" t="s">
        <v>432</v>
      </c>
      <c r="J212" t="s">
        <v>3</v>
      </c>
      <c r="K212" t="s">
        <v>433</v>
      </c>
      <c r="L212">
        <v>1191</v>
      </c>
      <c r="N212">
        <v>1013</v>
      </c>
      <c r="O212" t="s">
        <v>434</v>
      </c>
      <c r="P212" t="s">
        <v>434</v>
      </c>
      <c r="Q212">
        <v>1</v>
      </c>
      <c r="X212">
        <v>44.42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1</v>
      </c>
      <c r="AF212" t="s">
        <v>3</v>
      </c>
      <c r="AG212">
        <v>44.42</v>
      </c>
      <c r="AH212">
        <v>2</v>
      </c>
      <c r="AI212">
        <v>65428335</v>
      </c>
      <c r="AJ212">
        <v>211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ROW(Source!A95)</f>
        <v>95</v>
      </c>
      <c r="B213">
        <v>65428336</v>
      </c>
      <c r="C213">
        <v>65428334</v>
      </c>
      <c r="D213">
        <v>30534751</v>
      </c>
      <c r="E213">
        <v>30515945</v>
      </c>
      <c r="F213">
        <v>1</v>
      </c>
      <c r="G213">
        <v>30515945</v>
      </c>
      <c r="H213">
        <v>3</v>
      </c>
      <c r="I213" t="s">
        <v>594</v>
      </c>
      <c r="J213" t="s">
        <v>3</v>
      </c>
      <c r="K213" t="s">
        <v>601</v>
      </c>
      <c r="L213">
        <v>1356</v>
      </c>
      <c r="N213">
        <v>1010</v>
      </c>
      <c r="O213" t="s">
        <v>160</v>
      </c>
      <c r="P213" t="s">
        <v>160</v>
      </c>
      <c r="Q213">
        <v>1000</v>
      </c>
      <c r="X213">
        <v>0.38800000000000001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 t="s">
        <v>3</v>
      </c>
      <c r="AG213">
        <v>0.38800000000000001</v>
      </c>
      <c r="AH213">
        <v>3</v>
      </c>
      <c r="AI213">
        <v>-1</v>
      </c>
      <c r="AJ213" t="s">
        <v>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ROW(Source!A95)</f>
        <v>95</v>
      </c>
      <c r="B214">
        <v>65428337</v>
      </c>
      <c r="C214">
        <v>65428334</v>
      </c>
      <c r="D214">
        <v>30531707</v>
      </c>
      <c r="E214">
        <v>30515945</v>
      </c>
      <c r="F214">
        <v>1</v>
      </c>
      <c r="G214">
        <v>30515945</v>
      </c>
      <c r="H214">
        <v>3</v>
      </c>
      <c r="I214" t="s">
        <v>596</v>
      </c>
      <c r="J214" t="s">
        <v>3</v>
      </c>
      <c r="K214" t="s">
        <v>602</v>
      </c>
      <c r="L214">
        <v>1339</v>
      </c>
      <c r="N214">
        <v>1007</v>
      </c>
      <c r="O214" t="s">
        <v>106</v>
      </c>
      <c r="P214" t="s">
        <v>106</v>
      </c>
      <c r="Q214">
        <v>1</v>
      </c>
      <c r="X214">
        <v>0.24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 t="s">
        <v>3</v>
      </c>
      <c r="AG214">
        <v>0.24</v>
      </c>
      <c r="AH214">
        <v>3</v>
      </c>
      <c r="AI214">
        <v>-1</v>
      </c>
      <c r="AJ214" t="s">
        <v>3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ROW(Source!A98)</f>
        <v>98</v>
      </c>
      <c r="B215">
        <v>65428595</v>
      </c>
      <c r="C215">
        <v>65428594</v>
      </c>
      <c r="D215">
        <v>30515951</v>
      </c>
      <c r="E215">
        <v>30515945</v>
      </c>
      <c r="F215">
        <v>1</v>
      </c>
      <c r="G215">
        <v>30515945</v>
      </c>
      <c r="H215">
        <v>1</v>
      </c>
      <c r="I215" t="s">
        <v>432</v>
      </c>
      <c r="J215" t="s">
        <v>3</v>
      </c>
      <c r="K215" t="s">
        <v>433</v>
      </c>
      <c r="L215">
        <v>1191</v>
      </c>
      <c r="N215">
        <v>1013</v>
      </c>
      <c r="O215" t="s">
        <v>434</v>
      </c>
      <c r="P215" t="s">
        <v>434</v>
      </c>
      <c r="Q215">
        <v>1</v>
      </c>
      <c r="X215">
        <v>825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1</v>
      </c>
      <c r="AF215" t="s">
        <v>60</v>
      </c>
      <c r="AG215">
        <v>948.75</v>
      </c>
      <c r="AH215">
        <v>2</v>
      </c>
      <c r="AI215">
        <v>65428595</v>
      </c>
      <c r="AJ215">
        <v>213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ROW(Source!A98)</f>
        <v>98</v>
      </c>
      <c r="B216">
        <v>65428596</v>
      </c>
      <c r="C216">
        <v>65428594</v>
      </c>
      <c r="D216">
        <v>30595791</v>
      </c>
      <c r="E216">
        <v>1</v>
      </c>
      <c r="F216">
        <v>1</v>
      </c>
      <c r="G216">
        <v>30515945</v>
      </c>
      <c r="H216">
        <v>2</v>
      </c>
      <c r="I216" t="s">
        <v>469</v>
      </c>
      <c r="J216" t="s">
        <v>470</v>
      </c>
      <c r="K216" t="s">
        <v>471</v>
      </c>
      <c r="L216">
        <v>1368</v>
      </c>
      <c r="N216">
        <v>1011</v>
      </c>
      <c r="O216" t="s">
        <v>438</v>
      </c>
      <c r="P216" t="s">
        <v>438</v>
      </c>
      <c r="Q216">
        <v>1</v>
      </c>
      <c r="X216">
        <v>175</v>
      </c>
      <c r="Y216">
        <v>0</v>
      </c>
      <c r="Z216">
        <v>6.15</v>
      </c>
      <c r="AA216">
        <v>0.02</v>
      </c>
      <c r="AB216">
        <v>0</v>
      </c>
      <c r="AC216">
        <v>0</v>
      </c>
      <c r="AD216">
        <v>1</v>
      </c>
      <c r="AE216">
        <v>0</v>
      </c>
      <c r="AF216" t="s">
        <v>59</v>
      </c>
      <c r="AG216">
        <v>218.75</v>
      </c>
      <c r="AH216">
        <v>2</v>
      </c>
      <c r="AI216">
        <v>65428596</v>
      </c>
      <c r="AJ216">
        <v>214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ROW(Source!A98)</f>
        <v>98</v>
      </c>
      <c r="B217">
        <v>65428597</v>
      </c>
      <c r="C217">
        <v>65428594</v>
      </c>
      <c r="D217">
        <v>30596074</v>
      </c>
      <c r="E217">
        <v>1</v>
      </c>
      <c r="F217">
        <v>1</v>
      </c>
      <c r="G217">
        <v>30515945</v>
      </c>
      <c r="H217">
        <v>2</v>
      </c>
      <c r="I217" t="s">
        <v>472</v>
      </c>
      <c r="J217" t="s">
        <v>473</v>
      </c>
      <c r="K217" t="s">
        <v>474</v>
      </c>
      <c r="L217">
        <v>1368</v>
      </c>
      <c r="N217">
        <v>1011</v>
      </c>
      <c r="O217" t="s">
        <v>438</v>
      </c>
      <c r="P217" t="s">
        <v>438</v>
      </c>
      <c r="Q217">
        <v>1</v>
      </c>
      <c r="X217">
        <v>1.1299999999999999</v>
      </c>
      <c r="Y217">
        <v>0</v>
      </c>
      <c r="Z217">
        <v>76.81</v>
      </c>
      <c r="AA217">
        <v>14.36</v>
      </c>
      <c r="AB217">
        <v>0</v>
      </c>
      <c r="AC217">
        <v>0</v>
      </c>
      <c r="AD217">
        <v>1</v>
      </c>
      <c r="AE217">
        <v>0</v>
      </c>
      <c r="AF217" t="s">
        <v>59</v>
      </c>
      <c r="AG217">
        <v>1.4125000000000001</v>
      </c>
      <c r="AH217">
        <v>2</v>
      </c>
      <c r="AI217">
        <v>65428597</v>
      </c>
      <c r="AJ217">
        <v>215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ROW(Source!A98)</f>
        <v>98</v>
      </c>
      <c r="B218">
        <v>65428598</v>
      </c>
      <c r="C218">
        <v>65428594</v>
      </c>
      <c r="D218">
        <v>30595321</v>
      </c>
      <c r="E218">
        <v>1</v>
      </c>
      <c r="F218">
        <v>1</v>
      </c>
      <c r="G218">
        <v>30515945</v>
      </c>
      <c r="H218">
        <v>2</v>
      </c>
      <c r="I218" t="s">
        <v>478</v>
      </c>
      <c r="J218" t="s">
        <v>479</v>
      </c>
      <c r="K218" t="s">
        <v>480</v>
      </c>
      <c r="L218">
        <v>1368</v>
      </c>
      <c r="N218">
        <v>1011</v>
      </c>
      <c r="O218" t="s">
        <v>438</v>
      </c>
      <c r="P218" t="s">
        <v>438</v>
      </c>
      <c r="Q218">
        <v>1</v>
      </c>
      <c r="X218">
        <v>0.77</v>
      </c>
      <c r="Y218">
        <v>0</v>
      </c>
      <c r="Z218">
        <v>190.93</v>
      </c>
      <c r="AA218">
        <v>18.149999999999999</v>
      </c>
      <c r="AB218">
        <v>0</v>
      </c>
      <c r="AC218">
        <v>0</v>
      </c>
      <c r="AD218">
        <v>1</v>
      </c>
      <c r="AE218">
        <v>0</v>
      </c>
      <c r="AF218" t="s">
        <v>59</v>
      </c>
      <c r="AG218">
        <v>0.96250000000000002</v>
      </c>
      <c r="AH218">
        <v>2</v>
      </c>
      <c r="AI218">
        <v>65428598</v>
      </c>
      <c r="AJ218">
        <v>216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ROW(Source!A98)</f>
        <v>98</v>
      </c>
      <c r="B219">
        <v>65428599</v>
      </c>
      <c r="C219">
        <v>65428594</v>
      </c>
      <c r="D219">
        <v>58672843</v>
      </c>
      <c r="E219">
        <v>1</v>
      </c>
      <c r="F219">
        <v>1</v>
      </c>
      <c r="G219">
        <v>30515945</v>
      </c>
      <c r="H219">
        <v>2</v>
      </c>
      <c r="I219" t="s">
        <v>481</v>
      </c>
      <c r="J219" t="s">
        <v>482</v>
      </c>
      <c r="K219" t="s">
        <v>483</v>
      </c>
      <c r="L219">
        <v>1368</v>
      </c>
      <c r="N219">
        <v>1011</v>
      </c>
      <c r="O219" t="s">
        <v>438</v>
      </c>
      <c r="P219" t="s">
        <v>438</v>
      </c>
      <c r="Q219">
        <v>1</v>
      </c>
      <c r="X219">
        <v>0.25</v>
      </c>
      <c r="Y219">
        <v>0</v>
      </c>
      <c r="Z219">
        <v>165.53</v>
      </c>
      <c r="AA219">
        <v>15.11</v>
      </c>
      <c r="AB219">
        <v>0</v>
      </c>
      <c r="AC219">
        <v>0</v>
      </c>
      <c r="AD219">
        <v>1</v>
      </c>
      <c r="AE219">
        <v>0</v>
      </c>
      <c r="AF219" t="s">
        <v>59</v>
      </c>
      <c r="AG219">
        <v>0.3125</v>
      </c>
      <c r="AH219">
        <v>2</v>
      </c>
      <c r="AI219">
        <v>65428599</v>
      </c>
      <c r="AJ219">
        <v>217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ROW(Source!A98)</f>
        <v>98</v>
      </c>
      <c r="B220">
        <v>65428600</v>
      </c>
      <c r="C220">
        <v>65428594</v>
      </c>
      <c r="D220">
        <v>30595605</v>
      </c>
      <c r="E220">
        <v>1</v>
      </c>
      <c r="F220">
        <v>1</v>
      </c>
      <c r="G220">
        <v>30515945</v>
      </c>
      <c r="H220">
        <v>2</v>
      </c>
      <c r="I220" t="s">
        <v>484</v>
      </c>
      <c r="J220" t="s">
        <v>485</v>
      </c>
      <c r="K220" t="s">
        <v>486</v>
      </c>
      <c r="L220">
        <v>1368</v>
      </c>
      <c r="N220">
        <v>1011</v>
      </c>
      <c r="O220" t="s">
        <v>438</v>
      </c>
      <c r="P220" t="s">
        <v>438</v>
      </c>
      <c r="Q220">
        <v>1</v>
      </c>
      <c r="X220">
        <v>41.25</v>
      </c>
      <c r="Y220">
        <v>0</v>
      </c>
      <c r="Z220">
        <v>0.46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59</v>
      </c>
      <c r="AG220">
        <v>51.5625</v>
      </c>
      <c r="AH220">
        <v>2</v>
      </c>
      <c r="AI220">
        <v>65428600</v>
      </c>
      <c r="AJ220">
        <v>218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ROW(Source!A98)</f>
        <v>98</v>
      </c>
      <c r="B221">
        <v>65428601</v>
      </c>
      <c r="C221">
        <v>65428594</v>
      </c>
      <c r="D221">
        <v>30516999</v>
      </c>
      <c r="E221">
        <v>30515945</v>
      </c>
      <c r="F221">
        <v>1</v>
      </c>
      <c r="G221">
        <v>30515945</v>
      </c>
      <c r="H221">
        <v>2</v>
      </c>
      <c r="I221" t="s">
        <v>448</v>
      </c>
      <c r="J221" t="s">
        <v>3</v>
      </c>
      <c r="K221" t="s">
        <v>449</v>
      </c>
      <c r="L221">
        <v>1344</v>
      </c>
      <c r="N221">
        <v>1008</v>
      </c>
      <c r="O221" t="s">
        <v>450</v>
      </c>
      <c r="P221" t="s">
        <v>450</v>
      </c>
      <c r="Q221">
        <v>1</v>
      </c>
      <c r="X221">
        <v>0.02</v>
      </c>
      <c r="Y221">
        <v>0</v>
      </c>
      <c r="Z221">
        <v>1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59</v>
      </c>
      <c r="AG221">
        <v>2.5000000000000001E-2</v>
      </c>
      <c r="AH221">
        <v>2</v>
      </c>
      <c r="AI221">
        <v>65428601</v>
      </c>
      <c r="AJ221">
        <v>219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ROW(Source!A98)</f>
        <v>98</v>
      </c>
      <c r="B222">
        <v>65428602</v>
      </c>
      <c r="C222">
        <v>65428594</v>
      </c>
      <c r="D222">
        <v>30535332</v>
      </c>
      <c r="E222">
        <v>30515945</v>
      </c>
      <c r="F222">
        <v>1</v>
      </c>
      <c r="G222">
        <v>30515945</v>
      </c>
      <c r="H222">
        <v>3</v>
      </c>
      <c r="I222" t="s">
        <v>590</v>
      </c>
      <c r="J222" t="s">
        <v>3</v>
      </c>
      <c r="K222" t="s">
        <v>591</v>
      </c>
      <c r="L222">
        <v>1348</v>
      </c>
      <c r="N222">
        <v>1009</v>
      </c>
      <c r="O222" t="s">
        <v>32</v>
      </c>
      <c r="P222" t="s">
        <v>32</v>
      </c>
      <c r="Q222">
        <v>1000</v>
      </c>
      <c r="X222">
        <v>12.5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t="s">
        <v>3</v>
      </c>
      <c r="AG222">
        <v>12.5</v>
      </c>
      <c r="AH222">
        <v>3</v>
      </c>
      <c r="AI222">
        <v>-1</v>
      </c>
      <c r="AJ222" t="s">
        <v>3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ROW(Source!A98)</f>
        <v>98</v>
      </c>
      <c r="B223">
        <v>65428603</v>
      </c>
      <c r="C223">
        <v>65428594</v>
      </c>
      <c r="D223">
        <v>30571181</v>
      </c>
      <c r="E223">
        <v>1</v>
      </c>
      <c r="F223">
        <v>1</v>
      </c>
      <c r="G223">
        <v>30515945</v>
      </c>
      <c r="H223">
        <v>3</v>
      </c>
      <c r="I223" t="s">
        <v>249</v>
      </c>
      <c r="J223" t="s">
        <v>251</v>
      </c>
      <c r="K223" t="s">
        <v>250</v>
      </c>
      <c r="L223">
        <v>1339</v>
      </c>
      <c r="N223">
        <v>1007</v>
      </c>
      <c r="O223" t="s">
        <v>106</v>
      </c>
      <c r="P223" t="s">
        <v>106</v>
      </c>
      <c r="Q223">
        <v>1</v>
      </c>
      <c r="X223">
        <v>0.12</v>
      </c>
      <c r="Y223">
        <v>7.07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0.12</v>
      </c>
      <c r="AH223">
        <v>2</v>
      </c>
      <c r="AI223">
        <v>65428603</v>
      </c>
      <c r="AJ223">
        <v>220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ROW(Source!A98)</f>
        <v>98</v>
      </c>
      <c r="B224">
        <v>65428604</v>
      </c>
      <c r="C224">
        <v>65428594</v>
      </c>
      <c r="D224">
        <v>30571194</v>
      </c>
      <c r="E224">
        <v>1</v>
      </c>
      <c r="F224">
        <v>1</v>
      </c>
      <c r="G224">
        <v>30515945</v>
      </c>
      <c r="H224">
        <v>3</v>
      </c>
      <c r="I224" t="s">
        <v>487</v>
      </c>
      <c r="J224" t="s">
        <v>488</v>
      </c>
      <c r="K224" t="s">
        <v>489</v>
      </c>
      <c r="L224">
        <v>1348</v>
      </c>
      <c r="N224">
        <v>1009</v>
      </c>
      <c r="O224" t="s">
        <v>32</v>
      </c>
      <c r="P224" t="s">
        <v>32</v>
      </c>
      <c r="Q224">
        <v>1000</v>
      </c>
      <c r="X224">
        <v>3.6999999999999998E-2</v>
      </c>
      <c r="Y224">
        <v>6521.42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3.6999999999999998E-2</v>
      </c>
      <c r="AH224">
        <v>2</v>
      </c>
      <c r="AI224">
        <v>65428604</v>
      </c>
      <c r="AJ224">
        <v>221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ROW(Source!A98)</f>
        <v>98</v>
      </c>
      <c r="B225">
        <v>65428605</v>
      </c>
      <c r="C225">
        <v>65428594</v>
      </c>
      <c r="D225">
        <v>30572493</v>
      </c>
      <c r="E225">
        <v>1</v>
      </c>
      <c r="F225">
        <v>1</v>
      </c>
      <c r="G225">
        <v>30515945</v>
      </c>
      <c r="H225">
        <v>3</v>
      </c>
      <c r="I225" t="s">
        <v>490</v>
      </c>
      <c r="J225" t="s">
        <v>491</v>
      </c>
      <c r="K225" t="s">
        <v>492</v>
      </c>
      <c r="L225">
        <v>1348</v>
      </c>
      <c r="N225">
        <v>1009</v>
      </c>
      <c r="O225" t="s">
        <v>32</v>
      </c>
      <c r="P225" t="s">
        <v>32</v>
      </c>
      <c r="Q225">
        <v>1000</v>
      </c>
      <c r="X225">
        <v>0.25</v>
      </c>
      <c r="Y225">
        <v>7191.81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</v>
      </c>
      <c r="AG225">
        <v>0.25</v>
      </c>
      <c r="AH225">
        <v>2</v>
      </c>
      <c r="AI225">
        <v>65428605</v>
      </c>
      <c r="AJ225">
        <v>222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ROW(Source!A98)</f>
        <v>98</v>
      </c>
      <c r="B226">
        <v>65428606</v>
      </c>
      <c r="C226">
        <v>65428594</v>
      </c>
      <c r="D226">
        <v>30571285</v>
      </c>
      <c r="E226">
        <v>1</v>
      </c>
      <c r="F226">
        <v>1</v>
      </c>
      <c r="G226">
        <v>30515945</v>
      </c>
      <c r="H226">
        <v>3</v>
      </c>
      <c r="I226" t="s">
        <v>199</v>
      </c>
      <c r="J226" t="s">
        <v>201</v>
      </c>
      <c r="K226" t="s">
        <v>200</v>
      </c>
      <c r="L226">
        <v>1339</v>
      </c>
      <c r="N226">
        <v>1007</v>
      </c>
      <c r="O226" t="s">
        <v>106</v>
      </c>
      <c r="P226" t="s">
        <v>106</v>
      </c>
      <c r="Q226">
        <v>1</v>
      </c>
      <c r="X226">
        <v>0.81</v>
      </c>
      <c r="Y226">
        <v>1828.56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0.81</v>
      </c>
      <c r="AH226">
        <v>2</v>
      </c>
      <c r="AI226">
        <v>65428606</v>
      </c>
      <c r="AJ226">
        <v>223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ROW(Source!A98)</f>
        <v>98</v>
      </c>
      <c r="B227">
        <v>65428607</v>
      </c>
      <c r="C227">
        <v>65428594</v>
      </c>
      <c r="D227">
        <v>30571312</v>
      </c>
      <c r="E227">
        <v>1</v>
      </c>
      <c r="F227">
        <v>1</v>
      </c>
      <c r="G227">
        <v>30515945</v>
      </c>
      <c r="H227">
        <v>3</v>
      </c>
      <c r="I227" t="s">
        <v>496</v>
      </c>
      <c r="J227" t="s">
        <v>497</v>
      </c>
      <c r="K227" t="s">
        <v>498</v>
      </c>
      <c r="L227">
        <v>1348</v>
      </c>
      <c r="N227">
        <v>1009</v>
      </c>
      <c r="O227" t="s">
        <v>32</v>
      </c>
      <c r="P227" t="s">
        <v>32</v>
      </c>
      <c r="Q227">
        <v>1000</v>
      </c>
      <c r="X227">
        <v>0.04</v>
      </c>
      <c r="Y227">
        <v>1260.72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0.04</v>
      </c>
      <c r="AH227">
        <v>2</v>
      </c>
      <c r="AI227">
        <v>65428607</v>
      </c>
      <c r="AJ227">
        <v>224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ROW(Source!A98)</f>
        <v>98</v>
      </c>
      <c r="B228">
        <v>65428608</v>
      </c>
      <c r="C228">
        <v>65428594</v>
      </c>
      <c r="D228">
        <v>30571392</v>
      </c>
      <c r="E228">
        <v>1</v>
      </c>
      <c r="F228">
        <v>1</v>
      </c>
      <c r="G228">
        <v>30515945</v>
      </c>
      <c r="H228">
        <v>3</v>
      </c>
      <c r="I228" t="s">
        <v>499</v>
      </c>
      <c r="J228" t="s">
        <v>500</v>
      </c>
      <c r="K228" t="s">
        <v>501</v>
      </c>
      <c r="L228">
        <v>1348</v>
      </c>
      <c r="N228">
        <v>1009</v>
      </c>
      <c r="O228" t="s">
        <v>32</v>
      </c>
      <c r="P228" t="s">
        <v>32</v>
      </c>
      <c r="Q228">
        <v>1000</v>
      </c>
      <c r="X228">
        <v>0.25</v>
      </c>
      <c r="Y228">
        <v>4349.8999999999996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0.25</v>
      </c>
      <c r="AH228">
        <v>2</v>
      </c>
      <c r="AI228">
        <v>65428608</v>
      </c>
      <c r="AJ228">
        <v>225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ROW(Source!A98)</f>
        <v>98</v>
      </c>
      <c r="B229">
        <v>65428609</v>
      </c>
      <c r="C229">
        <v>65428594</v>
      </c>
      <c r="D229">
        <v>30595001</v>
      </c>
      <c r="E229">
        <v>1</v>
      </c>
      <c r="F229">
        <v>1</v>
      </c>
      <c r="G229">
        <v>30515945</v>
      </c>
      <c r="H229">
        <v>3</v>
      </c>
      <c r="I229" t="s">
        <v>208</v>
      </c>
      <c r="J229" t="s">
        <v>211</v>
      </c>
      <c r="K229" t="s">
        <v>209</v>
      </c>
      <c r="L229">
        <v>1327</v>
      </c>
      <c r="N229">
        <v>1005</v>
      </c>
      <c r="O229" t="s">
        <v>210</v>
      </c>
      <c r="P229" t="s">
        <v>210</v>
      </c>
      <c r="Q229">
        <v>1</v>
      </c>
      <c r="X229">
        <v>77.900000000000006</v>
      </c>
      <c r="Y229">
        <v>60.91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77.900000000000006</v>
      </c>
      <c r="AH229">
        <v>2</v>
      </c>
      <c r="AI229">
        <v>65428609</v>
      </c>
      <c r="AJ229">
        <v>228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ROW(Source!A98)</f>
        <v>98</v>
      </c>
      <c r="B230">
        <v>65428610</v>
      </c>
      <c r="C230">
        <v>65428594</v>
      </c>
      <c r="D230">
        <v>30532571</v>
      </c>
      <c r="E230">
        <v>30515945</v>
      </c>
      <c r="F230">
        <v>1</v>
      </c>
      <c r="G230">
        <v>30515945</v>
      </c>
      <c r="H230">
        <v>3</v>
      </c>
      <c r="I230" t="s">
        <v>592</v>
      </c>
      <c r="J230" t="s">
        <v>3</v>
      </c>
      <c r="K230" t="s">
        <v>593</v>
      </c>
      <c r="L230">
        <v>1339</v>
      </c>
      <c r="N230">
        <v>1007</v>
      </c>
      <c r="O230" t="s">
        <v>106</v>
      </c>
      <c r="P230" t="s">
        <v>106</v>
      </c>
      <c r="Q230">
        <v>1</v>
      </c>
      <c r="X230">
        <v>101.5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 t="s">
        <v>3</v>
      </c>
      <c r="AG230">
        <v>101.5</v>
      </c>
      <c r="AH230">
        <v>3</v>
      </c>
      <c r="AI230">
        <v>-1</v>
      </c>
      <c r="AJ230" t="s">
        <v>3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ROW(Source!A99)</f>
        <v>99</v>
      </c>
      <c r="B231">
        <v>65428595</v>
      </c>
      <c r="C231">
        <v>65428594</v>
      </c>
      <c r="D231">
        <v>30515951</v>
      </c>
      <c r="E231">
        <v>30515945</v>
      </c>
      <c r="F231">
        <v>1</v>
      </c>
      <c r="G231">
        <v>30515945</v>
      </c>
      <c r="H231">
        <v>1</v>
      </c>
      <c r="I231" t="s">
        <v>432</v>
      </c>
      <c r="J231" t="s">
        <v>3</v>
      </c>
      <c r="K231" t="s">
        <v>433</v>
      </c>
      <c r="L231">
        <v>1191</v>
      </c>
      <c r="N231">
        <v>1013</v>
      </c>
      <c r="O231" t="s">
        <v>434</v>
      </c>
      <c r="P231" t="s">
        <v>434</v>
      </c>
      <c r="Q231">
        <v>1</v>
      </c>
      <c r="X231">
        <v>825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1</v>
      </c>
      <c r="AF231" t="s">
        <v>60</v>
      </c>
      <c r="AG231">
        <v>948.75</v>
      </c>
      <c r="AH231">
        <v>2</v>
      </c>
      <c r="AI231">
        <v>65428595</v>
      </c>
      <c r="AJ231">
        <v>230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ROW(Source!A99)</f>
        <v>99</v>
      </c>
      <c r="B232">
        <v>65428596</v>
      </c>
      <c r="C232">
        <v>65428594</v>
      </c>
      <c r="D232">
        <v>30595791</v>
      </c>
      <c r="E232">
        <v>1</v>
      </c>
      <c r="F232">
        <v>1</v>
      </c>
      <c r="G232">
        <v>30515945</v>
      </c>
      <c r="H232">
        <v>2</v>
      </c>
      <c r="I232" t="s">
        <v>469</v>
      </c>
      <c r="J232" t="s">
        <v>470</v>
      </c>
      <c r="K232" t="s">
        <v>471</v>
      </c>
      <c r="L232">
        <v>1368</v>
      </c>
      <c r="N232">
        <v>1011</v>
      </c>
      <c r="O232" t="s">
        <v>438</v>
      </c>
      <c r="P232" t="s">
        <v>438</v>
      </c>
      <c r="Q232">
        <v>1</v>
      </c>
      <c r="X232">
        <v>175</v>
      </c>
      <c r="Y232">
        <v>0</v>
      </c>
      <c r="Z232">
        <v>6.15</v>
      </c>
      <c r="AA232">
        <v>0.02</v>
      </c>
      <c r="AB232">
        <v>0</v>
      </c>
      <c r="AC232">
        <v>0</v>
      </c>
      <c r="AD232">
        <v>1</v>
      </c>
      <c r="AE232">
        <v>0</v>
      </c>
      <c r="AF232" t="s">
        <v>59</v>
      </c>
      <c r="AG232">
        <v>218.75</v>
      </c>
      <c r="AH232">
        <v>2</v>
      </c>
      <c r="AI232">
        <v>65428596</v>
      </c>
      <c r="AJ232">
        <v>231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ROW(Source!A99)</f>
        <v>99</v>
      </c>
      <c r="B233">
        <v>65428597</v>
      </c>
      <c r="C233">
        <v>65428594</v>
      </c>
      <c r="D233">
        <v>30596074</v>
      </c>
      <c r="E233">
        <v>1</v>
      </c>
      <c r="F233">
        <v>1</v>
      </c>
      <c r="G233">
        <v>30515945</v>
      </c>
      <c r="H233">
        <v>2</v>
      </c>
      <c r="I233" t="s">
        <v>472</v>
      </c>
      <c r="J233" t="s">
        <v>473</v>
      </c>
      <c r="K233" t="s">
        <v>474</v>
      </c>
      <c r="L233">
        <v>1368</v>
      </c>
      <c r="N233">
        <v>1011</v>
      </c>
      <c r="O233" t="s">
        <v>438</v>
      </c>
      <c r="P233" t="s">
        <v>438</v>
      </c>
      <c r="Q233">
        <v>1</v>
      </c>
      <c r="X233">
        <v>1.1299999999999999</v>
      </c>
      <c r="Y233">
        <v>0</v>
      </c>
      <c r="Z233">
        <v>76.81</v>
      </c>
      <c r="AA233">
        <v>14.36</v>
      </c>
      <c r="AB233">
        <v>0</v>
      </c>
      <c r="AC233">
        <v>0</v>
      </c>
      <c r="AD233">
        <v>1</v>
      </c>
      <c r="AE233">
        <v>0</v>
      </c>
      <c r="AF233" t="s">
        <v>59</v>
      </c>
      <c r="AG233">
        <v>1.4125000000000001</v>
      </c>
      <c r="AH233">
        <v>2</v>
      </c>
      <c r="AI233">
        <v>65428597</v>
      </c>
      <c r="AJ233">
        <v>232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ROW(Source!A99)</f>
        <v>99</v>
      </c>
      <c r="B234">
        <v>65428598</v>
      </c>
      <c r="C234">
        <v>65428594</v>
      </c>
      <c r="D234">
        <v>30595321</v>
      </c>
      <c r="E234">
        <v>1</v>
      </c>
      <c r="F234">
        <v>1</v>
      </c>
      <c r="G234">
        <v>30515945</v>
      </c>
      <c r="H234">
        <v>2</v>
      </c>
      <c r="I234" t="s">
        <v>478</v>
      </c>
      <c r="J234" t="s">
        <v>479</v>
      </c>
      <c r="K234" t="s">
        <v>480</v>
      </c>
      <c r="L234">
        <v>1368</v>
      </c>
      <c r="N234">
        <v>1011</v>
      </c>
      <c r="O234" t="s">
        <v>438</v>
      </c>
      <c r="P234" t="s">
        <v>438</v>
      </c>
      <c r="Q234">
        <v>1</v>
      </c>
      <c r="X234">
        <v>0.77</v>
      </c>
      <c r="Y234">
        <v>0</v>
      </c>
      <c r="Z234">
        <v>190.93</v>
      </c>
      <c r="AA234">
        <v>18.149999999999999</v>
      </c>
      <c r="AB234">
        <v>0</v>
      </c>
      <c r="AC234">
        <v>0</v>
      </c>
      <c r="AD234">
        <v>1</v>
      </c>
      <c r="AE234">
        <v>0</v>
      </c>
      <c r="AF234" t="s">
        <v>59</v>
      </c>
      <c r="AG234">
        <v>0.96250000000000002</v>
      </c>
      <c r="AH234">
        <v>2</v>
      </c>
      <c r="AI234">
        <v>65428598</v>
      </c>
      <c r="AJ234">
        <v>233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ROW(Source!A99)</f>
        <v>99</v>
      </c>
      <c r="B235">
        <v>65428599</v>
      </c>
      <c r="C235">
        <v>65428594</v>
      </c>
      <c r="D235">
        <v>58672843</v>
      </c>
      <c r="E235">
        <v>1</v>
      </c>
      <c r="F235">
        <v>1</v>
      </c>
      <c r="G235">
        <v>30515945</v>
      </c>
      <c r="H235">
        <v>2</v>
      </c>
      <c r="I235" t="s">
        <v>481</v>
      </c>
      <c r="J235" t="s">
        <v>482</v>
      </c>
      <c r="K235" t="s">
        <v>483</v>
      </c>
      <c r="L235">
        <v>1368</v>
      </c>
      <c r="N235">
        <v>1011</v>
      </c>
      <c r="O235" t="s">
        <v>438</v>
      </c>
      <c r="P235" t="s">
        <v>438</v>
      </c>
      <c r="Q235">
        <v>1</v>
      </c>
      <c r="X235">
        <v>0.25</v>
      </c>
      <c r="Y235">
        <v>0</v>
      </c>
      <c r="Z235">
        <v>165.53</v>
      </c>
      <c r="AA235">
        <v>15.11</v>
      </c>
      <c r="AB235">
        <v>0</v>
      </c>
      <c r="AC235">
        <v>0</v>
      </c>
      <c r="AD235">
        <v>1</v>
      </c>
      <c r="AE235">
        <v>0</v>
      </c>
      <c r="AF235" t="s">
        <v>59</v>
      </c>
      <c r="AG235">
        <v>0.3125</v>
      </c>
      <c r="AH235">
        <v>2</v>
      </c>
      <c r="AI235">
        <v>65428599</v>
      </c>
      <c r="AJ235">
        <v>234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ROW(Source!A99)</f>
        <v>99</v>
      </c>
      <c r="B236">
        <v>65428600</v>
      </c>
      <c r="C236">
        <v>65428594</v>
      </c>
      <c r="D236">
        <v>30595605</v>
      </c>
      <c r="E236">
        <v>1</v>
      </c>
      <c r="F236">
        <v>1</v>
      </c>
      <c r="G236">
        <v>30515945</v>
      </c>
      <c r="H236">
        <v>2</v>
      </c>
      <c r="I236" t="s">
        <v>484</v>
      </c>
      <c r="J236" t="s">
        <v>485</v>
      </c>
      <c r="K236" t="s">
        <v>486</v>
      </c>
      <c r="L236">
        <v>1368</v>
      </c>
      <c r="N236">
        <v>1011</v>
      </c>
      <c r="O236" t="s">
        <v>438</v>
      </c>
      <c r="P236" t="s">
        <v>438</v>
      </c>
      <c r="Q236">
        <v>1</v>
      </c>
      <c r="X236">
        <v>41.25</v>
      </c>
      <c r="Y236">
        <v>0</v>
      </c>
      <c r="Z236">
        <v>0.46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59</v>
      </c>
      <c r="AG236">
        <v>51.5625</v>
      </c>
      <c r="AH236">
        <v>2</v>
      </c>
      <c r="AI236">
        <v>65428600</v>
      </c>
      <c r="AJ236">
        <v>235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ROW(Source!A99)</f>
        <v>99</v>
      </c>
      <c r="B237">
        <v>65428601</v>
      </c>
      <c r="C237">
        <v>65428594</v>
      </c>
      <c r="D237">
        <v>30516999</v>
      </c>
      <c r="E237">
        <v>30515945</v>
      </c>
      <c r="F237">
        <v>1</v>
      </c>
      <c r="G237">
        <v>30515945</v>
      </c>
      <c r="H237">
        <v>2</v>
      </c>
      <c r="I237" t="s">
        <v>448</v>
      </c>
      <c r="J237" t="s">
        <v>3</v>
      </c>
      <c r="K237" t="s">
        <v>449</v>
      </c>
      <c r="L237">
        <v>1344</v>
      </c>
      <c r="N237">
        <v>1008</v>
      </c>
      <c r="O237" t="s">
        <v>450</v>
      </c>
      <c r="P237" t="s">
        <v>450</v>
      </c>
      <c r="Q237">
        <v>1</v>
      </c>
      <c r="X237">
        <v>0.02</v>
      </c>
      <c r="Y237">
        <v>0</v>
      </c>
      <c r="Z237">
        <v>1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59</v>
      </c>
      <c r="AG237">
        <v>2.5000000000000001E-2</v>
      </c>
      <c r="AH237">
        <v>2</v>
      </c>
      <c r="AI237">
        <v>65428601</v>
      </c>
      <c r="AJ237">
        <v>236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ROW(Source!A99)</f>
        <v>99</v>
      </c>
      <c r="B238">
        <v>65428602</v>
      </c>
      <c r="C238">
        <v>65428594</v>
      </c>
      <c r="D238">
        <v>30535332</v>
      </c>
      <c r="E238">
        <v>30515945</v>
      </c>
      <c r="F238">
        <v>1</v>
      </c>
      <c r="G238">
        <v>30515945</v>
      </c>
      <c r="H238">
        <v>3</v>
      </c>
      <c r="I238" t="s">
        <v>590</v>
      </c>
      <c r="J238" t="s">
        <v>3</v>
      </c>
      <c r="K238" t="s">
        <v>591</v>
      </c>
      <c r="L238">
        <v>1348</v>
      </c>
      <c r="N238">
        <v>1009</v>
      </c>
      <c r="O238" t="s">
        <v>32</v>
      </c>
      <c r="P238" t="s">
        <v>32</v>
      </c>
      <c r="Q238">
        <v>1000</v>
      </c>
      <c r="X238">
        <v>12.5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 t="s">
        <v>3</v>
      </c>
      <c r="AG238">
        <v>12.5</v>
      </c>
      <c r="AH238">
        <v>3</v>
      </c>
      <c r="AI238">
        <v>-1</v>
      </c>
      <c r="AJ238" t="s">
        <v>3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ROW(Source!A99)</f>
        <v>99</v>
      </c>
      <c r="B239">
        <v>65428603</v>
      </c>
      <c r="C239">
        <v>65428594</v>
      </c>
      <c r="D239">
        <v>30571181</v>
      </c>
      <c r="E239">
        <v>1</v>
      </c>
      <c r="F239">
        <v>1</v>
      </c>
      <c r="G239">
        <v>30515945</v>
      </c>
      <c r="H239">
        <v>3</v>
      </c>
      <c r="I239" t="s">
        <v>249</v>
      </c>
      <c r="J239" t="s">
        <v>251</v>
      </c>
      <c r="K239" t="s">
        <v>250</v>
      </c>
      <c r="L239">
        <v>1339</v>
      </c>
      <c r="N239">
        <v>1007</v>
      </c>
      <c r="O239" t="s">
        <v>106</v>
      </c>
      <c r="P239" t="s">
        <v>106</v>
      </c>
      <c r="Q239">
        <v>1</v>
      </c>
      <c r="X239">
        <v>0.12</v>
      </c>
      <c r="Y239">
        <v>7.07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0.12</v>
      </c>
      <c r="AH239">
        <v>2</v>
      </c>
      <c r="AI239">
        <v>65428603</v>
      </c>
      <c r="AJ239">
        <v>237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ROW(Source!A99)</f>
        <v>99</v>
      </c>
      <c r="B240">
        <v>65428604</v>
      </c>
      <c r="C240">
        <v>65428594</v>
      </c>
      <c r="D240">
        <v>30571194</v>
      </c>
      <c r="E240">
        <v>1</v>
      </c>
      <c r="F240">
        <v>1</v>
      </c>
      <c r="G240">
        <v>30515945</v>
      </c>
      <c r="H240">
        <v>3</v>
      </c>
      <c r="I240" t="s">
        <v>487</v>
      </c>
      <c r="J240" t="s">
        <v>488</v>
      </c>
      <c r="K240" t="s">
        <v>489</v>
      </c>
      <c r="L240">
        <v>1348</v>
      </c>
      <c r="N240">
        <v>1009</v>
      </c>
      <c r="O240" t="s">
        <v>32</v>
      </c>
      <c r="P240" t="s">
        <v>32</v>
      </c>
      <c r="Q240">
        <v>1000</v>
      </c>
      <c r="X240">
        <v>3.6999999999999998E-2</v>
      </c>
      <c r="Y240">
        <v>6521.42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3.6999999999999998E-2</v>
      </c>
      <c r="AH240">
        <v>2</v>
      </c>
      <c r="AI240">
        <v>65428604</v>
      </c>
      <c r="AJ240">
        <v>238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ROW(Source!A99)</f>
        <v>99</v>
      </c>
      <c r="B241">
        <v>65428605</v>
      </c>
      <c r="C241">
        <v>65428594</v>
      </c>
      <c r="D241">
        <v>30572493</v>
      </c>
      <c r="E241">
        <v>1</v>
      </c>
      <c r="F241">
        <v>1</v>
      </c>
      <c r="G241">
        <v>30515945</v>
      </c>
      <c r="H241">
        <v>3</v>
      </c>
      <c r="I241" t="s">
        <v>490</v>
      </c>
      <c r="J241" t="s">
        <v>491</v>
      </c>
      <c r="K241" t="s">
        <v>492</v>
      </c>
      <c r="L241">
        <v>1348</v>
      </c>
      <c r="N241">
        <v>1009</v>
      </c>
      <c r="O241" t="s">
        <v>32</v>
      </c>
      <c r="P241" t="s">
        <v>32</v>
      </c>
      <c r="Q241">
        <v>1000</v>
      </c>
      <c r="X241">
        <v>0.25</v>
      </c>
      <c r="Y241">
        <v>7191.81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0.25</v>
      </c>
      <c r="AH241">
        <v>2</v>
      </c>
      <c r="AI241">
        <v>65428605</v>
      </c>
      <c r="AJ241">
        <v>239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ROW(Source!A99)</f>
        <v>99</v>
      </c>
      <c r="B242">
        <v>65428606</v>
      </c>
      <c r="C242">
        <v>65428594</v>
      </c>
      <c r="D242">
        <v>30571285</v>
      </c>
      <c r="E242">
        <v>1</v>
      </c>
      <c r="F242">
        <v>1</v>
      </c>
      <c r="G242">
        <v>30515945</v>
      </c>
      <c r="H242">
        <v>3</v>
      </c>
      <c r="I242" t="s">
        <v>199</v>
      </c>
      <c r="J242" t="s">
        <v>201</v>
      </c>
      <c r="K242" t="s">
        <v>200</v>
      </c>
      <c r="L242">
        <v>1339</v>
      </c>
      <c r="N242">
        <v>1007</v>
      </c>
      <c r="O242" t="s">
        <v>106</v>
      </c>
      <c r="P242" t="s">
        <v>106</v>
      </c>
      <c r="Q242">
        <v>1</v>
      </c>
      <c r="X242">
        <v>0.81</v>
      </c>
      <c r="Y242">
        <v>1828.56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0.81</v>
      </c>
      <c r="AH242">
        <v>2</v>
      </c>
      <c r="AI242">
        <v>65428606</v>
      </c>
      <c r="AJ242">
        <v>240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ROW(Source!A99)</f>
        <v>99</v>
      </c>
      <c r="B243">
        <v>65428607</v>
      </c>
      <c r="C243">
        <v>65428594</v>
      </c>
      <c r="D243">
        <v>30571312</v>
      </c>
      <c r="E243">
        <v>1</v>
      </c>
      <c r="F243">
        <v>1</v>
      </c>
      <c r="G243">
        <v>30515945</v>
      </c>
      <c r="H243">
        <v>3</v>
      </c>
      <c r="I243" t="s">
        <v>496</v>
      </c>
      <c r="J243" t="s">
        <v>497</v>
      </c>
      <c r="K243" t="s">
        <v>498</v>
      </c>
      <c r="L243">
        <v>1348</v>
      </c>
      <c r="N243">
        <v>1009</v>
      </c>
      <c r="O243" t="s">
        <v>32</v>
      </c>
      <c r="P243" t="s">
        <v>32</v>
      </c>
      <c r="Q243">
        <v>1000</v>
      </c>
      <c r="X243">
        <v>0.04</v>
      </c>
      <c r="Y243">
        <v>1260.72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0</v>
      </c>
      <c r="AF243" t="s">
        <v>3</v>
      </c>
      <c r="AG243">
        <v>0.04</v>
      </c>
      <c r="AH243">
        <v>2</v>
      </c>
      <c r="AI243">
        <v>65428607</v>
      </c>
      <c r="AJ243">
        <v>241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ROW(Source!A99)</f>
        <v>99</v>
      </c>
      <c r="B244">
        <v>65428608</v>
      </c>
      <c r="C244">
        <v>65428594</v>
      </c>
      <c r="D244">
        <v>30571392</v>
      </c>
      <c r="E244">
        <v>1</v>
      </c>
      <c r="F244">
        <v>1</v>
      </c>
      <c r="G244">
        <v>30515945</v>
      </c>
      <c r="H244">
        <v>3</v>
      </c>
      <c r="I244" t="s">
        <v>499</v>
      </c>
      <c r="J244" t="s">
        <v>500</v>
      </c>
      <c r="K244" t="s">
        <v>501</v>
      </c>
      <c r="L244">
        <v>1348</v>
      </c>
      <c r="N244">
        <v>1009</v>
      </c>
      <c r="O244" t="s">
        <v>32</v>
      </c>
      <c r="P244" t="s">
        <v>32</v>
      </c>
      <c r="Q244">
        <v>1000</v>
      </c>
      <c r="X244">
        <v>0.25</v>
      </c>
      <c r="Y244">
        <v>4349.8999999999996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0.25</v>
      </c>
      <c r="AH244">
        <v>2</v>
      </c>
      <c r="AI244">
        <v>65428608</v>
      </c>
      <c r="AJ244">
        <v>242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ROW(Source!A99)</f>
        <v>99</v>
      </c>
      <c r="B245">
        <v>65428609</v>
      </c>
      <c r="C245">
        <v>65428594</v>
      </c>
      <c r="D245">
        <v>30595001</v>
      </c>
      <c r="E245">
        <v>1</v>
      </c>
      <c r="F245">
        <v>1</v>
      </c>
      <c r="G245">
        <v>30515945</v>
      </c>
      <c r="H245">
        <v>3</v>
      </c>
      <c r="I245" t="s">
        <v>208</v>
      </c>
      <c r="J245" t="s">
        <v>211</v>
      </c>
      <c r="K245" t="s">
        <v>209</v>
      </c>
      <c r="L245">
        <v>1327</v>
      </c>
      <c r="N245">
        <v>1005</v>
      </c>
      <c r="O245" t="s">
        <v>210</v>
      </c>
      <c r="P245" t="s">
        <v>210</v>
      </c>
      <c r="Q245">
        <v>1</v>
      </c>
      <c r="X245">
        <v>77.900000000000006</v>
      </c>
      <c r="Y245">
        <v>60.91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77.900000000000006</v>
      </c>
      <c r="AH245">
        <v>2</v>
      </c>
      <c r="AI245">
        <v>65428609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ROW(Source!A99)</f>
        <v>99</v>
      </c>
      <c r="B246">
        <v>65428610</v>
      </c>
      <c r="C246">
        <v>65428594</v>
      </c>
      <c r="D246">
        <v>30532571</v>
      </c>
      <c r="E246">
        <v>30515945</v>
      </c>
      <c r="F246">
        <v>1</v>
      </c>
      <c r="G246">
        <v>30515945</v>
      </c>
      <c r="H246">
        <v>3</v>
      </c>
      <c r="I246" t="s">
        <v>592</v>
      </c>
      <c r="J246" t="s">
        <v>3</v>
      </c>
      <c r="K246" t="s">
        <v>593</v>
      </c>
      <c r="L246">
        <v>1339</v>
      </c>
      <c r="N246">
        <v>1007</v>
      </c>
      <c r="O246" t="s">
        <v>106</v>
      </c>
      <c r="P246" t="s">
        <v>106</v>
      </c>
      <c r="Q246">
        <v>1</v>
      </c>
      <c r="X246">
        <v>101.5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 t="s">
        <v>3</v>
      </c>
      <c r="AG246">
        <v>101.5</v>
      </c>
      <c r="AH246">
        <v>3</v>
      </c>
      <c r="AI246">
        <v>-1</v>
      </c>
      <c r="AJ246" t="s">
        <v>3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ROW(Source!A110)</f>
        <v>110</v>
      </c>
      <c r="B247">
        <v>65428905</v>
      </c>
      <c r="C247">
        <v>65428900</v>
      </c>
      <c r="D247">
        <v>30515951</v>
      </c>
      <c r="E247">
        <v>30515945</v>
      </c>
      <c r="F247">
        <v>1</v>
      </c>
      <c r="G247">
        <v>30515945</v>
      </c>
      <c r="H247">
        <v>1</v>
      </c>
      <c r="I247" t="s">
        <v>432</v>
      </c>
      <c r="J247" t="s">
        <v>3</v>
      </c>
      <c r="K247" t="s">
        <v>433</v>
      </c>
      <c r="L247">
        <v>1191</v>
      </c>
      <c r="N247">
        <v>1013</v>
      </c>
      <c r="O247" t="s">
        <v>434</v>
      </c>
      <c r="P247" t="s">
        <v>434</v>
      </c>
      <c r="Q247">
        <v>1</v>
      </c>
      <c r="X247">
        <v>41.5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1</v>
      </c>
      <c r="AF247" t="s">
        <v>60</v>
      </c>
      <c r="AG247">
        <v>47.725000000000001</v>
      </c>
      <c r="AH247">
        <v>2</v>
      </c>
      <c r="AI247">
        <v>65428901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ROW(Source!A110)</f>
        <v>110</v>
      </c>
      <c r="B248">
        <v>65428906</v>
      </c>
      <c r="C248">
        <v>65428900</v>
      </c>
      <c r="D248">
        <v>30516999</v>
      </c>
      <c r="E248">
        <v>30515945</v>
      </c>
      <c r="F248">
        <v>1</v>
      </c>
      <c r="G248">
        <v>30515945</v>
      </c>
      <c r="H248">
        <v>2</v>
      </c>
      <c r="I248" t="s">
        <v>448</v>
      </c>
      <c r="J248" t="s">
        <v>3</v>
      </c>
      <c r="K248" t="s">
        <v>449</v>
      </c>
      <c r="L248">
        <v>1344</v>
      </c>
      <c r="N248">
        <v>1008</v>
      </c>
      <c r="O248" t="s">
        <v>450</v>
      </c>
      <c r="P248" t="s">
        <v>450</v>
      </c>
      <c r="Q248">
        <v>1</v>
      </c>
      <c r="X248">
        <v>81.14</v>
      </c>
      <c r="Y248">
        <v>0</v>
      </c>
      <c r="Z248">
        <v>1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59</v>
      </c>
      <c r="AG248">
        <v>101.425</v>
      </c>
      <c r="AH248">
        <v>2</v>
      </c>
      <c r="AI248">
        <v>65428902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ROW(Source!A110)</f>
        <v>110</v>
      </c>
      <c r="B249">
        <v>65428907</v>
      </c>
      <c r="C249">
        <v>65428900</v>
      </c>
      <c r="D249">
        <v>30532203</v>
      </c>
      <c r="E249">
        <v>30515945</v>
      </c>
      <c r="F249">
        <v>1</v>
      </c>
      <c r="G249">
        <v>30515945</v>
      </c>
      <c r="H249">
        <v>3</v>
      </c>
      <c r="I249" t="s">
        <v>603</v>
      </c>
      <c r="J249" t="s">
        <v>3</v>
      </c>
      <c r="K249" t="s">
        <v>604</v>
      </c>
      <c r="L249">
        <v>1348</v>
      </c>
      <c r="N249">
        <v>1009</v>
      </c>
      <c r="O249" t="s">
        <v>32</v>
      </c>
      <c r="P249" t="s">
        <v>32</v>
      </c>
      <c r="Q249">
        <v>1000</v>
      </c>
      <c r="X249">
        <v>2.09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 t="s">
        <v>3</v>
      </c>
      <c r="AG249">
        <v>2.09</v>
      </c>
      <c r="AH249">
        <v>3</v>
      </c>
      <c r="AI249">
        <v>-1</v>
      </c>
      <c r="AJ249" t="s">
        <v>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ROW(Source!A110)</f>
        <v>110</v>
      </c>
      <c r="B250">
        <v>65428908</v>
      </c>
      <c r="C250">
        <v>65428900</v>
      </c>
      <c r="D250">
        <v>30541831</v>
      </c>
      <c r="E250">
        <v>30515945</v>
      </c>
      <c r="F250">
        <v>1</v>
      </c>
      <c r="G250">
        <v>30515945</v>
      </c>
      <c r="H250">
        <v>3</v>
      </c>
      <c r="I250" t="s">
        <v>605</v>
      </c>
      <c r="J250" t="s">
        <v>3</v>
      </c>
      <c r="K250" t="s">
        <v>606</v>
      </c>
      <c r="L250">
        <v>1348</v>
      </c>
      <c r="N250">
        <v>1009</v>
      </c>
      <c r="O250" t="s">
        <v>32</v>
      </c>
      <c r="P250" t="s">
        <v>32</v>
      </c>
      <c r="Q250">
        <v>1000</v>
      </c>
      <c r="X250">
        <v>0.15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3</v>
      </c>
      <c r="AG250">
        <v>0.15</v>
      </c>
      <c r="AH250">
        <v>3</v>
      </c>
      <c r="AI250">
        <v>-1</v>
      </c>
      <c r="AJ250" t="s">
        <v>3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ROW(Source!A111)</f>
        <v>111</v>
      </c>
      <c r="B251">
        <v>65428905</v>
      </c>
      <c r="C251">
        <v>65428900</v>
      </c>
      <c r="D251">
        <v>30515951</v>
      </c>
      <c r="E251">
        <v>30515945</v>
      </c>
      <c r="F251">
        <v>1</v>
      </c>
      <c r="G251">
        <v>30515945</v>
      </c>
      <c r="H251">
        <v>1</v>
      </c>
      <c r="I251" t="s">
        <v>432</v>
      </c>
      <c r="J251" t="s">
        <v>3</v>
      </c>
      <c r="K251" t="s">
        <v>433</v>
      </c>
      <c r="L251">
        <v>1191</v>
      </c>
      <c r="N251">
        <v>1013</v>
      </c>
      <c r="O251" t="s">
        <v>434</v>
      </c>
      <c r="P251" t="s">
        <v>434</v>
      </c>
      <c r="Q251">
        <v>1</v>
      </c>
      <c r="X251">
        <v>41.5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1</v>
      </c>
      <c r="AF251" t="s">
        <v>60</v>
      </c>
      <c r="AG251">
        <v>47.725000000000001</v>
      </c>
      <c r="AH251">
        <v>2</v>
      </c>
      <c r="AI251">
        <v>65428901</v>
      </c>
      <c r="AJ251">
        <v>250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ROW(Source!A111)</f>
        <v>111</v>
      </c>
      <c r="B252">
        <v>65428906</v>
      </c>
      <c r="C252">
        <v>65428900</v>
      </c>
      <c r="D252">
        <v>30516999</v>
      </c>
      <c r="E252">
        <v>30515945</v>
      </c>
      <c r="F252">
        <v>1</v>
      </c>
      <c r="G252">
        <v>30515945</v>
      </c>
      <c r="H252">
        <v>2</v>
      </c>
      <c r="I252" t="s">
        <v>448</v>
      </c>
      <c r="J252" t="s">
        <v>3</v>
      </c>
      <c r="K252" t="s">
        <v>449</v>
      </c>
      <c r="L252">
        <v>1344</v>
      </c>
      <c r="N252">
        <v>1008</v>
      </c>
      <c r="O252" t="s">
        <v>450</v>
      </c>
      <c r="P252" t="s">
        <v>450</v>
      </c>
      <c r="Q252">
        <v>1</v>
      </c>
      <c r="X252">
        <v>81.14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59</v>
      </c>
      <c r="AG252">
        <v>101.425</v>
      </c>
      <c r="AH252">
        <v>2</v>
      </c>
      <c r="AI252">
        <v>65428902</v>
      </c>
      <c r="AJ252">
        <v>251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ROW(Source!A111)</f>
        <v>111</v>
      </c>
      <c r="B253">
        <v>65428907</v>
      </c>
      <c r="C253">
        <v>65428900</v>
      </c>
      <c r="D253">
        <v>30532203</v>
      </c>
      <c r="E253">
        <v>30515945</v>
      </c>
      <c r="F253">
        <v>1</v>
      </c>
      <c r="G253">
        <v>30515945</v>
      </c>
      <c r="H253">
        <v>3</v>
      </c>
      <c r="I253" t="s">
        <v>603</v>
      </c>
      <c r="J253" t="s">
        <v>3</v>
      </c>
      <c r="K253" t="s">
        <v>604</v>
      </c>
      <c r="L253">
        <v>1348</v>
      </c>
      <c r="N253">
        <v>1009</v>
      </c>
      <c r="O253" t="s">
        <v>32</v>
      </c>
      <c r="P253" t="s">
        <v>32</v>
      </c>
      <c r="Q253">
        <v>1000</v>
      </c>
      <c r="X253">
        <v>2.09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 t="s">
        <v>3</v>
      </c>
      <c r="AG253">
        <v>2.09</v>
      </c>
      <c r="AH253">
        <v>3</v>
      </c>
      <c r="AI253">
        <v>-1</v>
      </c>
      <c r="AJ253" t="s">
        <v>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ROW(Source!A111)</f>
        <v>111</v>
      </c>
      <c r="B254">
        <v>65428908</v>
      </c>
      <c r="C254">
        <v>65428900</v>
      </c>
      <c r="D254">
        <v>30541831</v>
      </c>
      <c r="E254">
        <v>30515945</v>
      </c>
      <c r="F254">
        <v>1</v>
      </c>
      <c r="G254">
        <v>30515945</v>
      </c>
      <c r="H254">
        <v>3</v>
      </c>
      <c r="I254" t="s">
        <v>605</v>
      </c>
      <c r="J254" t="s">
        <v>3</v>
      </c>
      <c r="K254" t="s">
        <v>606</v>
      </c>
      <c r="L254">
        <v>1348</v>
      </c>
      <c r="N254">
        <v>1009</v>
      </c>
      <c r="O254" t="s">
        <v>32</v>
      </c>
      <c r="P254" t="s">
        <v>32</v>
      </c>
      <c r="Q254">
        <v>1000</v>
      </c>
      <c r="X254">
        <v>0.15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 t="s">
        <v>3</v>
      </c>
      <c r="AG254">
        <v>0.15</v>
      </c>
      <c r="AH254">
        <v>3</v>
      </c>
      <c r="AI254">
        <v>-1</v>
      </c>
      <c r="AJ254" t="s">
        <v>3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ROW(Source!A114)</f>
        <v>114</v>
      </c>
      <c r="B255">
        <v>65428925</v>
      </c>
      <c r="C255">
        <v>65428920</v>
      </c>
      <c r="D255">
        <v>30515951</v>
      </c>
      <c r="E255">
        <v>30515945</v>
      </c>
      <c r="F255">
        <v>1</v>
      </c>
      <c r="G255">
        <v>30515945</v>
      </c>
      <c r="H255">
        <v>1</v>
      </c>
      <c r="I255" t="s">
        <v>432</v>
      </c>
      <c r="J255" t="s">
        <v>3</v>
      </c>
      <c r="K255" t="s">
        <v>433</v>
      </c>
      <c r="L255">
        <v>1191</v>
      </c>
      <c r="N255">
        <v>1013</v>
      </c>
      <c r="O255" t="s">
        <v>434</v>
      </c>
      <c r="P255" t="s">
        <v>434</v>
      </c>
      <c r="Q255">
        <v>1</v>
      </c>
      <c r="X255">
        <v>45.9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1</v>
      </c>
      <c r="AF255" t="s">
        <v>60</v>
      </c>
      <c r="AG255">
        <v>52.784999999999997</v>
      </c>
      <c r="AH255">
        <v>2</v>
      </c>
      <c r="AI255">
        <v>65428921</v>
      </c>
      <c r="AJ255">
        <v>253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ROW(Source!A114)</f>
        <v>114</v>
      </c>
      <c r="B256">
        <v>65428926</v>
      </c>
      <c r="C256">
        <v>65428920</v>
      </c>
      <c r="D256">
        <v>30516999</v>
      </c>
      <c r="E256">
        <v>30515945</v>
      </c>
      <c r="F256">
        <v>1</v>
      </c>
      <c r="G256">
        <v>30515945</v>
      </c>
      <c r="H256">
        <v>2</v>
      </c>
      <c r="I256" t="s">
        <v>448</v>
      </c>
      <c r="J256" t="s">
        <v>3</v>
      </c>
      <c r="K256" t="s">
        <v>449</v>
      </c>
      <c r="L256">
        <v>1344</v>
      </c>
      <c r="N256">
        <v>1008</v>
      </c>
      <c r="O256" t="s">
        <v>450</v>
      </c>
      <c r="P256" t="s">
        <v>450</v>
      </c>
      <c r="Q256">
        <v>1</v>
      </c>
      <c r="X256">
        <v>7.44</v>
      </c>
      <c r="Y256">
        <v>0</v>
      </c>
      <c r="Z256">
        <v>1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59</v>
      </c>
      <c r="AG256">
        <v>9.3000000000000007</v>
      </c>
      <c r="AH256">
        <v>2</v>
      </c>
      <c r="AI256">
        <v>65428922</v>
      </c>
      <c r="AJ256">
        <v>254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ROW(Source!A114)</f>
        <v>114</v>
      </c>
      <c r="B257">
        <v>65428927</v>
      </c>
      <c r="C257">
        <v>65428920</v>
      </c>
      <c r="D257">
        <v>30571279</v>
      </c>
      <c r="E257">
        <v>1</v>
      </c>
      <c r="F257">
        <v>1</v>
      </c>
      <c r="G257">
        <v>30515945</v>
      </c>
      <c r="H257">
        <v>3</v>
      </c>
      <c r="I257" t="s">
        <v>525</v>
      </c>
      <c r="J257" t="s">
        <v>526</v>
      </c>
      <c r="K257" t="s">
        <v>527</v>
      </c>
      <c r="L257">
        <v>1339</v>
      </c>
      <c r="N257">
        <v>1007</v>
      </c>
      <c r="O257" t="s">
        <v>106</v>
      </c>
      <c r="P257" t="s">
        <v>106</v>
      </c>
      <c r="Q257">
        <v>1</v>
      </c>
      <c r="X257">
        <v>5.0000000000000001E-3</v>
      </c>
      <c r="Y257">
        <v>1828.56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5.0000000000000001E-3</v>
      </c>
      <c r="AH257">
        <v>2</v>
      </c>
      <c r="AI257">
        <v>65428923</v>
      </c>
      <c r="AJ257">
        <v>255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ROW(Source!A114)</f>
        <v>114</v>
      </c>
      <c r="B258">
        <v>65428928</v>
      </c>
      <c r="C258">
        <v>65428920</v>
      </c>
      <c r="D258">
        <v>30571280</v>
      </c>
      <c r="E258">
        <v>1</v>
      </c>
      <c r="F258">
        <v>1</v>
      </c>
      <c r="G258">
        <v>30515945</v>
      </c>
      <c r="H258">
        <v>3</v>
      </c>
      <c r="I258" t="s">
        <v>528</v>
      </c>
      <c r="J258" t="s">
        <v>529</v>
      </c>
      <c r="K258" t="s">
        <v>530</v>
      </c>
      <c r="L258">
        <v>1339</v>
      </c>
      <c r="N258">
        <v>1007</v>
      </c>
      <c r="O258" t="s">
        <v>106</v>
      </c>
      <c r="P258" t="s">
        <v>106</v>
      </c>
      <c r="Q258">
        <v>1</v>
      </c>
      <c r="X258">
        <v>2.5000000000000001E-3</v>
      </c>
      <c r="Y258">
        <v>1828.56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2.5000000000000001E-3</v>
      </c>
      <c r="AH258">
        <v>2</v>
      </c>
      <c r="AI258">
        <v>65428924</v>
      </c>
      <c r="AJ258">
        <v>256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ROW(Source!A115)</f>
        <v>115</v>
      </c>
      <c r="B259">
        <v>65428925</v>
      </c>
      <c r="C259">
        <v>65428920</v>
      </c>
      <c r="D259">
        <v>30515951</v>
      </c>
      <c r="E259">
        <v>30515945</v>
      </c>
      <c r="F259">
        <v>1</v>
      </c>
      <c r="G259">
        <v>30515945</v>
      </c>
      <c r="H259">
        <v>1</v>
      </c>
      <c r="I259" t="s">
        <v>432</v>
      </c>
      <c r="J259" t="s">
        <v>3</v>
      </c>
      <c r="K259" t="s">
        <v>433</v>
      </c>
      <c r="L259">
        <v>1191</v>
      </c>
      <c r="N259">
        <v>1013</v>
      </c>
      <c r="O259" t="s">
        <v>434</v>
      </c>
      <c r="P259" t="s">
        <v>434</v>
      </c>
      <c r="Q259">
        <v>1</v>
      </c>
      <c r="X259">
        <v>45.9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1</v>
      </c>
      <c r="AF259" t="s">
        <v>60</v>
      </c>
      <c r="AG259">
        <v>52.784999999999997</v>
      </c>
      <c r="AH259">
        <v>2</v>
      </c>
      <c r="AI259">
        <v>65428921</v>
      </c>
      <c r="AJ259">
        <v>257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ROW(Source!A115)</f>
        <v>115</v>
      </c>
      <c r="B260">
        <v>65428926</v>
      </c>
      <c r="C260">
        <v>65428920</v>
      </c>
      <c r="D260">
        <v>30516999</v>
      </c>
      <c r="E260">
        <v>30515945</v>
      </c>
      <c r="F260">
        <v>1</v>
      </c>
      <c r="G260">
        <v>30515945</v>
      </c>
      <c r="H260">
        <v>2</v>
      </c>
      <c r="I260" t="s">
        <v>448</v>
      </c>
      <c r="J260" t="s">
        <v>3</v>
      </c>
      <c r="K260" t="s">
        <v>449</v>
      </c>
      <c r="L260">
        <v>1344</v>
      </c>
      <c r="N260">
        <v>1008</v>
      </c>
      <c r="O260" t="s">
        <v>450</v>
      </c>
      <c r="P260" t="s">
        <v>450</v>
      </c>
      <c r="Q260">
        <v>1</v>
      </c>
      <c r="X260">
        <v>7.44</v>
      </c>
      <c r="Y260">
        <v>0</v>
      </c>
      <c r="Z260">
        <v>1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59</v>
      </c>
      <c r="AG260">
        <v>9.3000000000000007</v>
      </c>
      <c r="AH260">
        <v>2</v>
      </c>
      <c r="AI260">
        <v>65428922</v>
      </c>
      <c r="AJ260">
        <v>258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ROW(Source!A115)</f>
        <v>115</v>
      </c>
      <c r="B261">
        <v>65428927</v>
      </c>
      <c r="C261">
        <v>65428920</v>
      </c>
      <c r="D261">
        <v>30571279</v>
      </c>
      <c r="E261">
        <v>1</v>
      </c>
      <c r="F261">
        <v>1</v>
      </c>
      <c r="G261">
        <v>30515945</v>
      </c>
      <c r="H261">
        <v>3</v>
      </c>
      <c r="I261" t="s">
        <v>525</v>
      </c>
      <c r="J261" t="s">
        <v>526</v>
      </c>
      <c r="K261" t="s">
        <v>527</v>
      </c>
      <c r="L261">
        <v>1339</v>
      </c>
      <c r="N261">
        <v>1007</v>
      </c>
      <c r="O261" t="s">
        <v>106</v>
      </c>
      <c r="P261" t="s">
        <v>106</v>
      </c>
      <c r="Q261">
        <v>1</v>
      </c>
      <c r="X261">
        <v>5.0000000000000001E-3</v>
      </c>
      <c r="Y261">
        <v>1828.56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5.0000000000000001E-3</v>
      </c>
      <c r="AH261">
        <v>2</v>
      </c>
      <c r="AI261">
        <v>65428923</v>
      </c>
      <c r="AJ261">
        <v>259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ROW(Source!A115)</f>
        <v>115</v>
      </c>
      <c r="B262">
        <v>65428928</v>
      </c>
      <c r="C262">
        <v>65428920</v>
      </c>
      <c r="D262">
        <v>30571280</v>
      </c>
      <c r="E262">
        <v>1</v>
      </c>
      <c r="F262">
        <v>1</v>
      </c>
      <c r="G262">
        <v>30515945</v>
      </c>
      <c r="H262">
        <v>3</v>
      </c>
      <c r="I262" t="s">
        <v>528</v>
      </c>
      <c r="J262" t="s">
        <v>529</v>
      </c>
      <c r="K262" t="s">
        <v>530</v>
      </c>
      <c r="L262">
        <v>1339</v>
      </c>
      <c r="N262">
        <v>1007</v>
      </c>
      <c r="O262" t="s">
        <v>106</v>
      </c>
      <c r="P262" t="s">
        <v>106</v>
      </c>
      <c r="Q262">
        <v>1</v>
      </c>
      <c r="X262">
        <v>2.5000000000000001E-3</v>
      </c>
      <c r="Y262">
        <v>1828.56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2.5000000000000001E-3</v>
      </c>
      <c r="AH262">
        <v>2</v>
      </c>
      <c r="AI262">
        <v>65428924</v>
      </c>
      <c r="AJ262">
        <v>260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ROW(Source!A116)</f>
        <v>116</v>
      </c>
      <c r="B263">
        <v>65429384</v>
      </c>
      <c r="C263">
        <v>65429383</v>
      </c>
      <c r="D263">
        <v>30515951</v>
      </c>
      <c r="E263">
        <v>30515945</v>
      </c>
      <c r="F263">
        <v>1</v>
      </c>
      <c r="G263">
        <v>30515945</v>
      </c>
      <c r="H263">
        <v>1</v>
      </c>
      <c r="I263" t="s">
        <v>432</v>
      </c>
      <c r="J263" t="s">
        <v>3</v>
      </c>
      <c r="K263" t="s">
        <v>433</v>
      </c>
      <c r="L263">
        <v>1191</v>
      </c>
      <c r="N263">
        <v>1013</v>
      </c>
      <c r="O263" t="s">
        <v>434</v>
      </c>
      <c r="P263" t="s">
        <v>434</v>
      </c>
      <c r="Q263">
        <v>1</v>
      </c>
      <c r="X263">
        <v>0.9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1</v>
      </c>
      <c r="AF263" t="s">
        <v>60</v>
      </c>
      <c r="AG263">
        <v>1.0349999999999999</v>
      </c>
      <c r="AH263">
        <v>2</v>
      </c>
      <c r="AI263">
        <v>65429384</v>
      </c>
      <c r="AJ263">
        <v>261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ROW(Source!A117)</f>
        <v>117</v>
      </c>
      <c r="B264">
        <v>65429384</v>
      </c>
      <c r="C264">
        <v>65429383</v>
      </c>
      <c r="D264">
        <v>30515951</v>
      </c>
      <c r="E264">
        <v>30515945</v>
      </c>
      <c r="F264">
        <v>1</v>
      </c>
      <c r="G264">
        <v>30515945</v>
      </c>
      <c r="H264">
        <v>1</v>
      </c>
      <c r="I264" t="s">
        <v>432</v>
      </c>
      <c r="J264" t="s">
        <v>3</v>
      </c>
      <c r="K264" t="s">
        <v>433</v>
      </c>
      <c r="L264">
        <v>1191</v>
      </c>
      <c r="N264">
        <v>1013</v>
      </c>
      <c r="O264" t="s">
        <v>434</v>
      </c>
      <c r="P264" t="s">
        <v>434</v>
      </c>
      <c r="Q264">
        <v>1</v>
      </c>
      <c r="X264">
        <v>0.9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1</v>
      </c>
      <c r="AF264" t="s">
        <v>60</v>
      </c>
      <c r="AG264">
        <v>1.0349999999999999</v>
      </c>
      <c r="AH264">
        <v>2</v>
      </c>
      <c r="AI264">
        <v>65429384</v>
      </c>
      <c r="AJ264">
        <v>262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ROW(Source!A118)</f>
        <v>118</v>
      </c>
      <c r="B265">
        <v>65427331</v>
      </c>
      <c r="C265">
        <v>65427322</v>
      </c>
      <c r="D265">
        <v>30515951</v>
      </c>
      <c r="E265">
        <v>30515945</v>
      </c>
      <c r="F265">
        <v>1</v>
      </c>
      <c r="G265">
        <v>30515945</v>
      </c>
      <c r="H265">
        <v>1</v>
      </c>
      <c r="I265" t="s">
        <v>432</v>
      </c>
      <c r="J265" t="s">
        <v>3</v>
      </c>
      <c r="K265" t="s">
        <v>433</v>
      </c>
      <c r="L265">
        <v>1191</v>
      </c>
      <c r="N265">
        <v>1013</v>
      </c>
      <c r="O265" t="s">
        <v>434</v>
      </c>
      <c r="P265" t="s">
        <v>434</v>
      </c>
      <c r="Q265">
        <v>1</v>
      </c>
      <c r="X265">
        <v>133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1</v>
      </c>
      <c r="AF265" t="s">
        <v>60</v>
      </c>
      <c r="AG265">
        <v>152.94999999999999</v>
      </c>
      <c r="AH265">
        <v>2</v>
      </c>
      <c r="AI265">
        <v>65427323</v>
      </c>
      <c r="AJ265">
        <v>263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ROW(Source!A118)</f>
        <v>118</v>
      </c>
      <c r="B266">
        <v>65427332</v>
      </c>
      <c r="C266">
        <v>65427322</v>
      </c>
      <c r="D266">
        <v>30516999</v>
      </c>
      <c r="E266">
        <v>30515945</v>
      </c>
      <c r="F266">
        <v>1</v>
      </c>
      <c r="G266">
        <v>30515945</v>
      </c>
      <c r="H266">
        <v>2</v>
      </c>
      <c r="I266" t="s">
        <v>448</v>
      </c>
      <c r="J266" t="s">
        <v>3</v>
      </c>
      <c r="K266" t="s">
        <v>449</v>
      </c>
      <c r="L266">
        <v>1344</v>
      </c>
      <c r="N266">
        <v>1008</v>
      </c>
      <c r="O266" t="s">
        <v>450</v>
      </c>
      <c r="P266" t="s">
        <v>450</v>
      </c>
      <c r="Q266">
        <v>1</v>
      </c>
      <c r="X266">
        <v>267.05</v>
      </c>
      <c r="Y266">
        <v>0</v>
      </c>
      <c r="Z266">
        <v>1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59</v>
      </c>
      <c r="AG266">
        <v>333.8125</v>
      </c>
      <c r="AH266">
        <v>2</v>
      </c>
      <c r="AI266">
        <v>65427324</v>
      </c>
      <c r="AJ266">
        <v>264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ROW(Source!A118)</f>
        <v>118</v>
      </c>
      <c r="B267">
        <v>65427333</v>
      </c>
      <c r="C267">
        <v>65427322</v>
      </c>
      <c r="D267">
        <v>30541115</v>
      </c>
      <c r="E267">
        <v>30515945</v>
      </c>
      <c r="F267">
        <v>1</v>
      </c>
      <c r="G267">
        <v>30515945</v>
      </c>
      <c r="H267">
        <v>3</v>
      </c>
      <c r="I267" t="s">
        <v>607</v>
      </c>
      <c r="J267" t="s">
        <v>3</v>
      </c>
      <c r="K267" t="s">
        <v>250</v>
      </c>
      <c r="L267">
        <v>1339</v>
      </c>
      <c r="N267">
        <v>1007</v>
      </c>
      <c r="O267" t="s">
        <v>106</v>
      </c>
      <c r="P267" t="s">
        <v>106</v>
      </c>
      <c r="Q267">
        <v>1</v>
      </c>
      <c r="X267">
        <v>0.18228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 t="s">
        <v>3</v>
      </c>
      <c r="AG267">
        <v>0.18228</v>
      </c>
      <c r="AH267">
        <v>3</v>
      </c>
      <c r="AI267">
        <v>-1</v>
      </c>
      <c r="AJ267" t="s">
        <v>3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ROW(Source!A118)</f>
        <v>118</v>
      </c>
      <c r="B268">
        <v>65427334</v>
      </c>
      <c r="C268">
        <v>65427322</v>
      </c>
      <c r="D268">
        <v>30571979</v>
      </c>
      <c r="E268">
        <v>1</v>
      </c>
      <c r="F268">
        <v>1</v>
      </c>
      <c r="G268">
        <v>30515945</v>
      </c>
      <c r="H268">
        <v>3</v>
      </c>
      <c r="I268" t="s">
        <v>257</v>
      </c>
      <c r="J268" t="s">
        <v>259</v>
      </c>
      <c r="K268" t="s">
        <v>258</v>
      </c>
      <c r="L268">
        <v>1327</v>
      </c>
      <c r="N268">
        <v>1005</v>
      </c>
      <c r="O268" t="s">
        <v>210</v>
      </c>
      <c r="P268" t="s">
        <v>210</v>
      </c>
      <c r="Q268">
        <v>1</v>
      </c>
      <c r="X268">
        <v>108</v>
      </c>
      <c r="Y268">
        <v>33.56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108</v>
      </c>
      <c r="AH268">
        <v>2</v>
      </c>
      <c r="AI268">
        <v>65427325</v>
      </c>
      <c r="AJ268">
        <v>265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ROW(Source!A118)</f>
        <v>118</v>
      </c>
      <c r="B269">
        <v>65427335</v>
      </c>
      <c r="C269">
        <v>65427322</v>
      </c>
      <c r="D269">
        <v>30571294</v>
      </c>
      <c r="E269">
        <v>1</v>
      </c>
      <c r="F269">
        <v>1</v>
      </c>
      <c r="G269">
        <v>30515945</v>
      </c>
      <c r="H269">
        <v>3</v>
      </c>
      <c r="I269" t="s">
        <v>531</v>
      </c>
      <c r="J269" t="s">
        <v>532</v>
      </c>
      <c r="K269" t="s">
        <v>533</v>
      </c>
      <c r="L269">
        <v>1348</v>
      </c>
      <c r="N269">
        <v>1009</v>
      </c>
      <c r="O269" t="s">
        <v>32</v>
      </c>
      <c r="P269" t="s">
        <v>32</v>
      </c>
      <c r="Q269">
        <v>1000</v>
      </c>
      <c r="X269">
        <v>2.5000000000000001E-3</v>
      </c>
      <c r="Y269">
        <v>20166.439999999999</v>
      </c>
      <c r="Z269">
        <v>0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2.5000000000000001E-3</v>
      </c>
      <c r="AH269">
        <v>2</v>
      </c>
      <c r="AI269">
        <v>65427327</v>
      </c>
      <c r="AJ269">
        <v>267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ROW(Source!A118)</f>
        <v>118</v>
      </c>
      <c r="B270">
        <v>65427336</v>
      </c>
      <c r="C270">
        <v>65427322</v>
      </c>
      <c r="D270">
        <v>30571721</v>
      </c>
      <c r="E270">
        <v>1</v>
      </c>
      <c r="F270">
        <v>1</v>
      </c>
      <c r="G270">
        <v>30515945</v>
      </c>
      <c r="H270">
        <v>3</v>
      </c>
      <c r="I270" t="s">
        <v>534</v>
      </c>
      <c r="J270" t="s">
        <v>535</v>
      </c>
      <c r="K270" t="s">
        <v>536</v>
      </c>
      <c r="L270">
        <v>1346</v>
      </c>
      <c r="N270">
        <v>1009</v>
      </c>
      <c r="O270" t="s">
        <v>269</v>
      </c>
      <c r="P270" t="s">
        <v>269</v>
      </c>
      <c r="Q270">
        <v>1</v>
      </c>
      <c r="X270">
        <v>12</v>
      </c>
      <c r="Y270">
        <v>9.86</v>
      </c>
      <c r="Z270">
        <v>0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12</v>
      </c>
      <c r="AH270">
        <v>2</v>
      </c>
      <c r="AI270">
        <v>65427328</v>
      </c>
      <c r="AJ270">
        <v>269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ROW(Source!A118)</f>
        <v>118</v>
      </c>
      <c r="B271">
        <v>65427337</v>
      </c>
      <c r="C271">
        <v>65427322</v>
      </c>
      <c r="D271">
        <v>30531571</v>
      </c>
      <c r="E271">
        <v>30515945</v>
      </c>
      <c r="F271">
        <v>1</v>
      </c>
      <c r="G271">
        <v>30515945</v>
      </c>
      <c r="H271">
        <v>3</v>
      </c>
      <c r="I271" t="s">
        <v>608</v>
      </c>
      <c r="J271" t="s">
        <v>3</v>
      </c>
      <c r="K271" t="s">
        <v>609</v>
      </c>
      <c r="L271">
        <v>1348</v>
      </c>
      <c r="N271">
        <v>1009</v>
      </c>
      <c r="O271" t="s">
        <v>32</v>
      </c>
      <c r="P271" t="s">
        <v>32</v>
      </c>
      <c r="Q271">
        <v>1000</v>
      </c>
      <c r="X271">
        <v>1.0416000000000001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 t="s">
        <v>3</v>
      </c>
      <c r="AG271">
        <v>1.0416000000000001</v>
      </c>
      <c r="AH271">
        <v>3</v>
      </c>
      <c r="AI271">
        <v>-1</v>
      </c>
      <c r="AJ271" t="s">
        <v>3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ROW(Source!A118)</f>
        <v>118</v>
      </c>
      <c r="B272">
        <v>65427338</v>
      </c>
      <c r="C272">
        <v>65427322</v>
      </c>
      <c r="D272">
        <v>30532340</v>
      </c>
      <c r="E272">
        <v>30515945</v>
      </c>
      <c r="F272">
        <v>1</v>
      </c>
      <c r="G272">
        <v>30515945</v>
      </c>
      <c r="H272">
        <v>3</v>
      </c>
      <c r="I272" t="s">
        <v>610</v>
      </c>
      <c r="J272" t="s">
        <v>3</v>
      </c>
      <c r="K272" t="s">
        <v>611</v>
      </c>
      <c r="L272">
        <v>1339</v>
      </c>
      <c r="N272">
        <v>1007</v>
      </c>
      <c r="O272" t="s">
        <v>106</v>
      </c>
      <c r="P272" t="s">
        <v>106</v>
      </c>
      <c r="Q272">
        <v>1</v>
      </c>
      <c r="X272">
        <v>2.6040000000000001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 t="s">
        <v>3</v>
      </c>
      <c r="AG272">
        <v>2.6040000000000001</v>
      </c>
      <c r="AH272">
        <v>3</v>
      </c>
      <c r="AI272">
        <v>-1</v>
      </c>
      <c r="AJ272" t="s">
        <v>3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ROW(Source!A118)</f>
        <v>118</v>
      </c>
      <c r="B273">
        <v>65427339</v>
      </c>
      <c r="C273">
        <v>65427322</v>
      </c>
      <c r="D273">
        <v>30541208</v>
      </c>
      <c r="E273">
        <v>30515945</v>
      </c>
      <c r="F273">
        <v>1</v>
      </c>
      <c r="G273">
        <v>30515945</v>
      </c>
      <c r="H273">
        <v>3</v>
      </c>
      <c r="I273" t="s">
        <v>511</v>
      </c>
      <c r="J273" t="s">
        <v>3</v>
      </c>
      <c r="K273" t="s">
        <v>512</v>
      </c>
      <c r="L273">
        <v>1344</v>
      </c>
      <c r="N273">
        <v>1008</v>
      </c>
      <c r="O273" t="s">
        <v>450</v>
      </c>
      <c r="P273" t="s">
        <v>450</v>
      </c>
      <c r="Q273">
        <v>1</v>
      </c>
      <c r="X273">
        <v>3</v>
      </c>
      <c r="Y273">
        <v>1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</v>
      </c>
      <c r="AG273">
        <v>3</v>
      </c>
      <c r="AH273">
        <v>2</v>
      </c>
      <c r="AI273">
        <v>65427330</v>
      </c>
      <c r="AJ273">
        <v>271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ROW(Source!A119)</f>
        <v>119</v>
      </c>
      <c r="B274">
        <v>65427331</v>
      </c>
      <c r="C274">
        <v>65427322</v>
      </c>
      <c r="D274">
        <v>30515951</v>
      </c>
      <c r="E274">
        <v>30515945</v>
      </c>
      <c r="F274">
        <v>1</v>
      </c>
      <c r="G274">
        <v>30515945</v>
      </c>
      <c r="H274">
        <v>1</v>
      </c>
      <c r="I274" t="s">
        <v>432</v>
      </c>
      <c r="J274" t="s">
        <v>3</v>
      </c>
      <c r="K274" t="s">
        <v>433</v>
      </c>
      <c r="L274">
        <v>1191</v>
      </c>
      <c r="N274">
        <v>1013</v>
      </c>
      <c r="O274" t="s">
        <v>434</v>
      </c>
      <c r="P274" t="s">
        <v>434</v>
      </c>
      <c r="Q274">
        <v>1</v>
      </c>
      <c r="X274">
        <v>133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1</v>
      </c>
      <c r="AF274" t="s">
        <v>60</v>
      </c>
      <c r="AG274">
        <v>152.94999999999999</v>
      </c>
      <c r="AH274">
        <v>2</v>
      </c>
      <c r="AI274">
        <v>65427323</v>
      </c>
      <c r="AJ274">
        <v>272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ROW(Source!A119)</f>
        <v>119</v>
      </c>
      <c r="B275">
        <v>65427332</v>
      </c>
      <c r="C275">
        <v>65427322</v>
      </c>
      <c r="D275">
        <v>30516999</v>
      </c>
      <c r="E275">
        <v>30515945</v>
      </c>
      <c r="F275">
        <v>1</v>
      </c>
      <c r="G275">
        <v>30515945</v>
      </c>
      <c r="H275">
        <v>2</v>
      </c>
      <c r="I275" t="s">
        <v>448</v>
      </c>
      <c r="J275" t="s">
        <v>3</v>
      </c>
      <c r="K275" t="s">
        <v>449</v>
      </c>
      <c r="L275">
        <v>1344</v>
      </c>
      <c r="N275">
        <v>1008</v>
      </c>
      <c r="O275" t="s">
        <v>450</v>
      </c>
      <c r="P275" t="s">
        <v>450</v>
      </c>
      <c r="Q275">
        <v>1</v>
      </c>
      <c r="X275">
        <v>267.05</v>
      </c>
      <c r="Y275">
        <v>0</v>
      </c>
      <c r="Z275">
        <v>1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59</v>
      </c>
      <c r="AG275">
        <v>333.8125</v>
      </c>
      <c r="AH275">
        <v>2</v>
      </c>
      <c r="AI275">
        <v>65427324</v>
      </c>
      <c r="AJ275">
        <v>273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ROW(Source!A119)</f>
        <v>119</v>
      </c>
      <c r="B276">
        <v>65427333</v>
      </c>
      <c r="C276">
        <v>65427322</v>
      </c>
      <c r="D276">
        <v>30541115</v>
      </c>
      <c r="E276">
        <v>30515945</v>
      </c>
      <c r="F276">
        <v>1</v>
      </c>
      <c r="G276">
        <v>30515945</v>
      </c>
      <c r="H276">
        <v>3</v>
      </c>
      <c r="I276" t="s">
        <v>607</v>
      </c>
      <c r="J276" t="s">
        <v>3</v>
      </c>
      <c r="K276" t="s">
        <v>250</v>
      </c>
      <c r="L276">
        <v>1339</v>
      </c>
      <c r="N276">
        <v>1007</v>
      </c>
      <c r="O276" t="s">
        <v>106</v>
      </c>
      <c r="P276" t="s">
        <v>106</v>
      </c>
      <c r="Q276">
        <v>1</v>
      </c>
      <c r="X276">
        <v>0.18228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 t="s">
        <v>3</v>
      </c>
      <c r="AG276">
        <v>0.18228</v>
      </c>
      <c r="AH276">
        <v>3</v>
      </c>
      <c r="AI276">
        <v>-1</v>
      </c>
      <c r="AJ276" t="s">
        <v>3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ROW(Source!A119)</f>
        <v>119</v>
      </c>
      <c r="B277">
        <v>65427334</v>
      </c>
      <c r="C277">
        <v>65427322</v>
      </c>
      <c r="D277">
        <v>30571979</v>
      </c>
      <c r="E277">
        <v>1</v>
      </c>
      <c r="F277">
        <v>1</v>
      </c>
      <c r="G277">
        <v>30515945</v>
      </c>
      <c r="H277">
        <v>3</v>
      </c>
      <c r="I277" t="s">
        <v>257</v>
      </c>
      <c r="J277" t="s">
        <v>259</v>
      </c>
      <c r="K277" t="s">
        <v>258</v>
      </c>
      <c r="L277">
        <v>1327</v>
      </c>
      <c r="N277">
        <v>1005</v>
      </c>
      <c r="O277" t="s">
        <v>210</v>
      </c>
      <c r="P277" t="s">
        <v>210</v>
      </c>
      <c r="Q277">
        <v>1</v>
      </c>
      <c r="X277">
        <v>108</v>
      </c>
      <c r="Y277">
        <v>33.56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108</v>
      </c>
      <c r="AH277">
        <v>2</v>
      </c>
      <c r="AI277">
        <v>65427325</v>
      </c>
      <c r="AJ277">
        <v>274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ROW(Source!A119)</f>
        <v>119</v>
      </c>
      <c r="B278">
        <v>65427335</v>
      </c>
      <c r="C278">
        <v>65427322</v>
      </c>
      <c r="D278">
        <v>30571294</v>
      </c>
      <c r="E278">
        <v>1</v>
      </c>
      <c r="F278">
        <v>1</v>
      </c>
      <c r="G278">
        <v>30515945</v>
      </c>
      <c r="H278">
        <v>3</v>
      </c>
      <c r="I278" t="s">
        <v>531</v>
      </c>
      <c r="J278" t="s">
        <v>532</v>
      </c>
      <c r="K278" t="s">
        <v>533</v>
      </c>
      <c r="L278">
        <v>1348</v>
      </c>
      <c r="N278">
        <v>1009</v>
      </c>
      <c r="O278" t="s">
        <v>32</v>
      </c>
      <c r="P278" t="s">
        <v>32</v>
      </c>
      <c r="Q278">
        <v>1000</v>
      </c>
      <c r="X278">
        <v>2.5000000000000001E-3</v>
      </c>
      <c r="Y278">
        <v>20166.439999999999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2.5000000000000001E-3</v>
      </c>
      <c r="AH278">
        <v>2</v>
      </c>
      <c r="AI278">
        <v>65427327</v>
      </c>
      <c r="AJ278">
        <v>276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ROW(Source!A119)</f>
        <v>119</v>
      </c>
      <c r="B279">
        <v>65427336</v>
      </c>
      <c r="C279">
        <v>65427322</v>
      </c>
      <c r="D279">
        <v>30571721</v>
      </c>
      <c r="E279">
        <v>1</v>
      </c>
      <c r="F279">
        <v>1</v>
      </c>
      <c r="G279">
        <v>30515945</v>
      </c>
      <c r="H279">
        <v>3</v>
      </c>
      <c r="I279" t="s">
        <v>534</v>
      </c>
      <c r="J279" t="s">
        <v>535</v>
      </c>
      <c r="K279" t="s">
        <v>536</v>
      </c>
      <c r="L279">
        <v>1346</v>
      </c>
      <c r="N279">
        <v>1009</v>
      </c>
      <c r="O279" t="s">
        <v>269</v>
      </c>
      <c r="P279" t="s">
        <v>269</v>
      </c>
      <c r="Q279">
        <v>1</v>
      </c>
      <c r="X279">
        <v>12</v>
      </c>
      <c r="Y279">
        <v>9.86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12</v>
      </c>
      <c r="AH279">
        <v>2</v>
      </c>
      <c r="AI279">
        <v>65427328</v>
      </c>
      <c r="AJ279">
        <v>278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ROW(Source!A119)</f>
        <v>119</v>
      </c>
      <c r="B280">
        <v>65427337</v>
      </c>
      <c r="C280">
        <v>65427322</v>
      </c>
      <c r="D280">
        <v>30531571</v>
      </c>
      <c r="E280">
        <v>30515945</v>
      </c>
      <c r="F280">
        <v>1</v>
      </c>
      <c r="G280">
        <v>30515945</v>
      </c>
      <c r="H280">
        <v>3</v>
      </c>
      <c r="I280" t="s">
        <v>608</v>
      </c>
      <c r="J280" t="s">
        <v>3</v>
      </c>
      <c r="K280" t="s">
        <v>609</v>
      </c>
      <c r="L280">
        <v>1348</v>
      </c>
      <c r="N280">
        <v>1009</v>
      </c>
      <c r="O280" t="s">
        <v>32</v>
      </c>
      <c r="P280" t="s">
        <v>32</v>
      </c>
      <c r="Q280">
        <v>1000</v>
      </c>
      <c r="X280">
        <v>1.0416000000000001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3</v>
      </c>
      <c r="AG280">
        <v>1.0416000000000001</v>
      </c>
      <c r="AH280">
        <v>3</v>
      </c>
      <c r="AI280">
        <v>-1</v>
      </c>
      <c r="AJ280" t="s">
        <v>3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ROW(Source!A119)</f>
        <v>119</v>
      </c>
      <c r="B281">
        <v>65427338</v>
      </c>
      <c r="C281">
        <v>65427322</v>
      </c>
      <c r="D281">
        <v>30532340</v>
      </c>
      <c r="E281">
        <v>30515945</v>
      </c>
      <c r="F281">
        <v>1</v>
      </c>
      <c r="G281">
        <v>30515945</v>
      </c>
      <c r="H281">
        <v>3</v>
      </c>
      <c r="I281" t="s">
        <v>610</v>
      </c>
      <c r="J281" t="s">
        <v>3</v>
      </c>
      <c r="K281" t="s">
        <v>611</v>
      </c>
      <c r="L281">
        <v>1339</v>
      </c>
      <c r="N281">
        <v>1007</v>
      </c>
      <c r="O281" t="s">
        <v>106</v>
      </c>
      <c r="P281" t="s">
        <v>106</v>
      </c>
      <c r="Q281">
        <v>1</v>
      </c>
      <c r="X281">
        <v>2.6040000000000001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 t="s">
        <v>3</v>
      </c>
      <c r="AG281">
        <v>2.6040000000000001</v>
      </c>
      <c r="AH281">
        <v>3</v>
      </c>
      <c r="AI281">
        <v>-1</v>
      </c>
      <c r="AJ281" t="s">
        <v>3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ROW(Source!A119)</f>
        <v>119</v>
      </c>
      <c r="B282">
        <v>65427339</v>
      </c>
      <c r="C282">
        <v>65427322</v>
      </c>
      <c r="D282">
        <v>30541208</v>
      </c>
      <c r="E282">
        <v>30515945</v>
      </c>
      <c r="F282">
        <v>1</v>
      </c>
      <c r="G282">
        <v>30515945</v>
      </c>
      <c r="H282">
        <v>3</v>
      </c>
      <c r="I282" t="s">
        <v>511</v>
      </c>
      <c r="J282" t="s">
        <v>3</v>
      </c>
      <c r="K282" t="s">
        <v>512</v>
      </c>
      <c r="L282">
        <v>1344</v>
      </c>
      <c r="N282">
        <v>1008</v>
      </c>
      <c r="O282" t="s">
        <v>450</v>
      </c>
      <c r="P282" t="s">
        <v>450</v>
      </c>
      <c r="Q282">
        <v>1</v>
      </c>
      <c r="X282">
        <v>3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3</v>
      </c>
      <c r="AG282">
        <v>3</v>
      </c>
      <c r="AH282">
        <v>2</v>
      </c>
      <c r="AI282">
        <v>65427330</v>
      </c>
      <c r="AJ282">
        <v>280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ROW(Source!A128)</f>
        <v>128</v>
      </c>
      <c r="B283">
        <v>65428970</v>
      </c>
      <c r="C283">
        <v>65428969</v>
      </c>
      <c r="D283">
        <v>30515951</v>
      </c>
      <c r="E283">
        <v>30515945</v>
      </c>
      <c r="F283">
        <v>1</v>
      </c>
      <c r="G283">
        <v>30515945</v>
      </c>
      <c r="H283">
        <v>1</v>
      </c>
      <c r="I283" t="s">
        <v>432</v>
      </c>
      <c r="J283" t="s">
        <v>3</v>
      </c>
      <c r="K283" t="s">
        <v>433</v>
      </c>
      <c r="L283">
        <v>1191</v>
      </c>
      <c r="N283">
        <v>1013</v>
      </c>
      <c r="O283" t="s">
        <v>434</v>
      </c>
      <c r="P283" t="s">
        <v>434</v>
      </c>
      <c r="Q283">
        <v>1</v>
      </c>
      <c r="X283">
        <v>13.2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1</v>
      </c>
      <c r="AE283">
        <v>1</v>
      </c>
      <c r="AF283" t="s">
        <v>60</v>
      </c>
      <c r="AG283">
        <v>15.18</v>
      </c>
      <c r="AH283">
        <v>2</v>
      </c>
      <c r="AI283">
        <v>65428970</v>
      </c>
      <c r="AJ283">
        <v>281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ROW(Source!A128)</f>
        <v>128</v>
      </c>
      <c r="B284">
        <v>65428971</v>
      </c>
      <c r="C284">
        <v>65428969</v>
      </c>
      <c r="D284">
        <v>30596074</v>
      </c>
      <c r="E284">
        <v>1</v>
      </c>
      <c r="F284">
        <v>1</v>
      </c>
      <c r="G284">
        <v>30515945</v>
      </c>
      <c r="H284">
        <v>2</v>
      </c>
      <c r="I284" t="s">
        <v>472</v>
      </c>
      <c r="J284" t="s">
        <v>473</v>
      </c>
      <c r="K284" t="s">
        <v>474</v>
      </c>
      <c r="L284">
        <v>1368</v>
      </c>
      <c r="N284">
        <v>1011</v>
      </c>
      <c r="O284" t="s">
        <v>438</v>
      </c>
      <c r="P284" t="s">
        <v>438</v>
      </c>
      <c r="Q284">
        <v>1</v>
      </c>
      <c r="X284">
        <v>0.11</v>
      </c>
      <c r="Y284">
        <v>0</v>
      </c>
      <c r="Z284">
        <v>76.81</v>
      </c>
      <c r="AA284">
        <v>14.36</v>
      </c>
      <c r="AB284">
        <v>0</v>
      </c>
      <c r="AC284">
        <v>0</v>
      </c>
      <c r="AD284">
        <v>1</v>
      </c>
      <c r="AE284">
        <v>0</v>
      </c>
      <c r="AF284" t="s">
        <v>59</v>
      </c>
      <c r="AG284">
        <v>0.13750000000000001</v>
      </c>
      <c r="AH284">
        <v>2</v>
      </c>
      <c r="AI284">
        <v>65428971</v>
      </c>
      <c r="AJ284">
        <v>282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ROW(Source!A128)</f>
        <v>128</v>
      </c>
      <c r="B285">
        <v>65428972</v>
      </c>
      <c r="C285">
        <v>65428969</v>
      </c>
      <c r="D285">
        <v>30595428</v>
      </c>
      <c r="E285">
        <v>1</v>
      </c>
      <c r="F285">
        <v>1</v>
      </c>
      <c r="G285">
        <v>30515945</v>
      </c>
      <c r="H285">
        <v>2</v>
      </c>
      <c r="I285" t="s">
        <v>537</v>
      </c>
      <c r="J285" t="s">
        <v>538</v>
      </c>
      <c r="K285" t="s">
        <v>539</v>
      </c>
      <c r="L285">
        <v>1368</v>
      </c>
      <c r="N285">
        <v>1011</v>
      </c>
      <c r="O285" t="s">
        <v>438</v>
      </c>
      <c r="P285" t="s">
        <v>438</v>
      </c>
      <c r="Q285">
        <v>1</v>
      </c>
      <c r="X285">
        <v>0.21</v>
      </c>
      <c r="Y285">
        <v>0</v>
      </c>
      <c r="Z285">
        <v>0.71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59</v>
      </c>
      <c r="AG285">
        <v>0.26250000000000001</v>
      </c>
      <c r="AH285">
        <v>2</v>
      </c>
      <c r="AI285">
        <v>65428972</v>
      </c>
      <c r="AJ285">
        <v>283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ROW(Source!A128)</f>
        <v>128</v>
      </c>
      <c r="B286">
        <v>65428973</v>
      </c>
      <c r="C286">
        <v>65428969</v>
      </c>
      <c r="D286">
        <v>30571178</v>
      </c>
      <c r="E286">
        <v>1</v>
      </c>
      <c r="F286">
        <v>1</v>
      </c>
      <c r="G286">
        <v>30515945</v>
      </c>
      <c r="H286">
        <v>3</v>
      </c>
      <c r="I286" t="s">
        <v>540</v>
      </c>
      <c r="J286" t="s">
        <v>541</v>
      </c>
      <c r="K286" t="s">
        <v>542</v>
      </c>
      <c r="L286">
        <v>1346</v>
      </c>
      <c r="N286">
        <v>1009</v>
      </c>
      <c r="O286" t="s">
        <v>269</v>
      </c>
      <c r="P286" t="s">
        <v>269</v>
      </c>
      <c r="Q286">
        <v>1</v>
      </c>
      <c r="X286">
        <v>0.41</v>
      </c>
      <c r="Y286">
        <v>1.61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0.41</v>
      </c>
      <c r="AH286">
        <v>2</v>
      </c>
      <c r="AI286">
        <v>65428973</v>
      </c>
      <c r="AJ286">
        <v>284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ROW(Source!A128)</f>
        <v>128</v>
      </c>
      <c r="B287">
        <v>65428974</v>
      </c>
      <c r="C287">
        <v>65428969</v>
      </c>
      <c r="D287">
        <v>30572413</v>
      </c>
      <c r="E287">
        <v>1</v>
      </c>
      <c r="F287">
        <v>1</v>
      </c>
      <c r="G287">
        <v>30515945</v>
      </c>
      <c r="H287">
        <v>3</v>
      </c>
      <c r="I287" t="s">
        <v>543</v>
      </c>
      <c r="J287" t="s">
        <v>544</v>
      </c>
      <c r="K287" t="s">
        <v>545</v>
      </c>
      <c r="L287">
        <v>1348</v>
      </c>
      <c r="N287">
        <v>1009</v>
      </c>
      <c r="O287" t="s">
        <v>32</v>
      </c>
      <c r="P287" t="s">
        <v>32</v>
      </c>
      <c r="Q287">
        <v>1000</v>
      </c>
      <c r="X287">
        <v>1.2E-2</v>
      </c>
      <c r="Y287">
        <v>10697.76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1.2E-2</v>
      </c>
      <c r="AH287">
        <v>2</v>
      </c>
      <c r="AI287">
        <v>65428974</v>
      </c>
      <c r="AJ287">
        <v>285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ROW(Source!A128)</f>
        <v>128</v>
      </c>
      <c r="B288">
        <v>65428975</v>
      </c>
      <c r="C288">
        <v>65428969</v>
      </c>
      <c r="D288">
        <v>30571227</v>
      </c>
      <c r="E288">
        <v>1</v>
      </c>
      <c r="F288">
        <v>1</v>
      </c>
      <c r="G288">
        <v>30515945</v>
      </c>
      <c r="H288">
        <v>3</v>
      </c>
      <c r="I288" t="s">
        <v>546</v>
      </c>
      <c r="J288" t="s">
        <v>547</v>
      </c>
      <c r="K288" t="s">
        <v>548</v>
      </c>
      <c r="L288">
        <v>1348</v>
      </c>
      <c r="N288">
        <v>1009</v>
      </c>
      <c r="O288" t="s">
        <v>32</v>
      </c>
      <c r="P288" t="s">
        <v>32</v>
      </c>
      <c r="Q288">
        <v>1000</v>
      </c>
      <c r="X288">
        <v>1.4999999999999999E-2</v>
      </c>
      <c r="Y288">
        <v>11449.85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1.4999999999999999E-2</v>
      </c>
      <c r="AH288">
        <v>2</v>
      </c>
      <c r="AI288">
        <v>65428975</v>
      </c>
      <c r="AJ288">
        <v>286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ROW(Source!A128)</f>
        <v>128</v>
      </c>
      <c r="B289">
        <v>65428976</v>
      </c>
      <c r="C289">
        <v>65428969</v>
      </c>
      <c r="D289">
        <v>30571734</v>
      </c>
      <c r="E289">
        <v>1</v>
      </c>
      <c r="F289">
        <v>1</v>
      </c>
      <c r="G289">
        <v>30515945</v>
      </c>
      <c r="H289">
        <v>3</v>
      </c>
      <c r="I289" t="s">
        <v>549</v>
      </c>
      <c r="J289" t="s">
        <v>550</v>
      </c>
      <c r="K289" t="s">
        <v>551</v>
      </c>
      <c r="L289">
        <v>1348</v>
      </c>
      <c r="N289">
        <v>1009</v>
      </c>
      <c r="O289" t="s">
        <v>32</v>
      </c>
      <c r="P289" t="s">
        <v>32</v>
      </c>
      <c r="Q289">
        <v>1000</v>
      </c>
      <c r="X289">
        <v>2.4000000000000001E-4</v>
      </c>
      <c r="Y289">
        <v>176.5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2.4000000000000001E-4</v>
      </c>
      <c r="AH289">
        <v>2</v>
      </c>
      <c r="AI289">
        <v>65428976</v>
      </c>
      <c r="AJ289">
        <v>288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ROW(Source!A128)</f>
        <v>128</v>
      </c>
      <c r="B290">
        <v>65428977</v>
      </c>
      <c r="C290">
        <v>65428969</v>
      </c>
      <c r="D290">
        <v>30571951</v>
      </c>
      <c r="E290">
        <v>1</v>
      </c>
      <c r="F290">
        <v>1</v>
      </c>
      <c r="G290">
        <v>30515945</v>
      </c>
      <c r="H290">
        <v>3</v>
      </c>
      <c r="I290" t="s">
        <v>552</v>
      </c>
      <c r="J290" t="s">
        <v>553</v>
      </c>
      <c r="K290" t="s">
        <v>554</v>
      </c>
      <c r="L290">
        <v>1348</v>
      </c>
      <c r="N290">
        <v>1009</v>
      </c>
      <c r="O290" t="s">
        <v>32</v>
      </c>
      <c r="P290" t="s">
        <v>32</v>
      </c>
      <c r="Q290">
        <v>1000</v>
      </c>
      <c r="X290">
        <v>0.01</v>
      </c>
      <c r="Y290">
        <v>12534.98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3</v>
      </c>
      <c r="AG290">
        <v>0.01</v>
      </c>
      <c r="AH290">
        <v>2</v>
      </c>
      <c r="AI290">
        <v>65428977</v>
      </c>
      <c r="AJ290">
        <v>289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ROW(Source!A128)</f>
        <v>128</v>
      </c>
      <c r="B291">
        <v>65428978</v>
      </c>
      <c r="C291">
        <v>65428969</v>
      </c>
      <c r="D291">
        <v>30542294</v>
      </c>
      <c r="E291">
        <v>30515945</v>
      </c>
      <c r="F291">
        <v>1</v>
      </c>
      <c r="G291">
        <v>30515945</v>
      </c>
      <c r="H291">
        <v>3</v>
      </c>
      <c r="I291" t="s">
        <v>612</v>
      </c>
      <c r="J291" t="s">
        <v>3</v>
      </c>
      <c r="K291" t="s">
        <v>613</v>
      </c>
      <c r="L291">
        <v>1348</v>
      </c>
      <c r="N291">
        <v>1009</v>
      </c>
      <c r="O291" t="s">
        <v>32</v>
      </c>
      <c r="P291" t="s">
        <v>32</v>
      </c>
      <c r="Q291">
        <v>1000</v>
      </c>
      <c r="X291">
        <v>5.8999999999999997E-2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 t="s">
        <v>3</v>
      </c>
      <c r="AG291">
        <v>5.8999999999999997E-2</v>
      </c>
      <c r="AH291">
        <v>3</v>
      </c>
      <c r="AI291">
        <v>-1</v>
      </c>
      <c r="AJ291" t="s">
        <v>3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ROW(Source!A129)</f>
        <v>129</v>
      </c>
      <c r="B292">
        <v>65428970</v>
      </c>
      <c r="C292">
        <v>65428969</v>
      </c>
      <c r="D292">
        <v>30515951</v>
      </c>
      <c r="E292">
        <v>30515945</v>
      </c>
      <c r="F292">
        <v>1</v>
      </c>
      <c r="G292">
        <v>30515945</v>
      </c>
      <c r="H292">
        <v>1</v>
      </c>
      <c r="I292" t="s">
        <v>432</v>
      </c>
      <c r="J292" t="s">
        <v>3</v>
      </c>
      <c r="K292" t="s">
        <v>433</v>
      </c>
      <c r="L292">
        <v>1191</v>
      </c>
      <c r="N292">
        <v>1013</v>
      </c>
      <c r="O292" t="s">
        <v>434</v>
      </c>
      <c r="P292" t="s">
        <v>434</v>
      </c>
      <c r="Q292">
        <v>1</v>
      </c>
      <c r="X292">
        <v>13.2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1</v>
      </c>
      <c r="AF292" t="s">
        <v>60</v>
      </c>
      <c r="AG292">
        <v>15.18</v>
      </c>
      <c r="AH292">
        <v>2</v>
      </c>
      <c r="AI292">
        <v>65428970</v>
      </c>
      <c r="AJ292">
        <v>290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ROW(Source!A129)</f>
        <v>129</v>
      </c>
      <c r="B293">
        <v>65428971</v>
      </c>
      <c r="C293">
        <v>65428969</v>
      </c>
      <c r="D293">
        <v>30596074</v>
      </c>
      <c r="E293">
        <v>1</v>
      </c>
      <c r="F293">
        <v>1</v>
      </c>
      <c r="G293">
        <v>30515945</v>
      </c>
      <c r="H293">
        <v>2</v>
      </c>
      <c r="I293" t="s">
        <v>472</v>
      </c>
      <c r="J293" t="s">
        <v>473</v>
      </c>
      <c r="K293" t="s">
        <v>474</v>
      </c>
      <c r="L293">
        <v>1368</v>
      </c>
      <c r="N293">
        <v>1011</v>
      </c>
      <c r="O293" t="s">
        <v>438</v>
      </c>
      <c r="P293" t="s">
        <v>438</v>
      </c>
      <c r="Q293">
        <v>1</v>
      </c>
      <c r="X293">
        <v>0.11</v>
      </c>
      <c r="Y293">
        <v>0</v>
      </c>
      <c r="Z293">
        <v>76.81</v>
      </c>
      <c r="AA293">
        <v>14.36</v>
      </c>
      <c r="AB293">
        <v>0</v>
      </c>
      <c r="AC293">
        <v>0</v>
      </c>
      <c r="AD293">
        <v>1</v>
      </c>
      <c r="AE293">
        <v>0</v>
      </c>
      <c r="AF293" t="s">
        <v>59</v>
      </c>
      <c r="AG293">
        <v>0.13750000000000001</v>
      </c>
      <c r="AH293">
        <v>2</v>
      </c>
      <c r="AI293">
        <v>65428971</v>
      </c>
      <c r="AJ293">
        <v>291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ROW(Source!A129)</f>
        <v>129</v>
      </c>
      <c r="B294">
        <v>65428972</v>
      </c>
      <c r="C294">
        <v>65428969</v>
      </c>
      <c r="D294">
        <v>30595428</v>
      </c>
      <c r="E294">
        <v>1</v>
      </c>
      <c r="F294">
        <v>1</v>
      </c>
      <c r="G294">
        <v>30515945</v>
      </c>
      <c r="H294">
        <v>2</v>
      </c>
      <c r="I294" t="s">
        <v>537</v>
      </c>
      <c r="J294" t="s">
        <v>538</v>
      </c>
      <c r="K294" t="s">
        <v>539</v>
      </c>
      <c r="L294">
        <v>1368</v>
      </c>
      <c r="N294">
        <v>1011</v>
      </c>
      <c r="O294" t="s">
        <v>438</v>
      </c>
      <c r="P294" t="s">
        <v>438</v>
      </c>
      <c r="Q294">
        <v>1</v>
      </c>
      <c r="X294">
        <v>0.21</v>
      </c>
      <c r="Y294">
        <v>0</v>
      </c>
      <c r="Z294">
        <v>0.71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59</v>
      </c>
      <c r="AG294">
        <v>0.26250000000000001</v>
      </c>
      <c r="AH294">
        <v>2</v>
      </c>
      <c r="AI294">
        <v>65428972</v>
      </c>
      <c r="AJ294">
        <v>292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ROW(Source!A129)</f>
        <v>129</v>
      </c>
      <c r="B295">
        <v>65428973</v>
      </c>
      <c r="C295">
        <v>65428969</v>
      </c>
      <c r="D295">
        <v>30571178</v>
      </c>
      <c r="E295">
        <v>1</v>
      </c>
      <c r="F295">
        <v>1</v>
      </c>
      <c r="G295">
        <v>30515945</v>
      </c>
      <c r="H295">
        <v>3</v>
      </c>
      <c r="I295" t="s">
        <v>540</v>
      </c>
      <c r="J295" t="s">
        <v>541</v>
      </c>
      <c r="K295" t="s">
        <v>542</v>
      </c>
      <c r="L295">
        <v>1346</v>
      </c>
      <c r="N295">
        <v>1009</v>
      </c>
      <c r="O295" t="s">
        <v>269</v>
      </c>
      <c r="P295" t="s">
        <v>269</v>
      </c>
      <c r="Q295">
        <v>1</v>
      </c>
      <c r="X295">
        <v>0.41</v>
      </c>
      <c r="Y295">
        <v>1.61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0.41</v>
      </c>
      <c r="AH295">
        <v>2</v>
      </c>
      <c r="AI295">
        <v>65428973</v>
      </c>
      <c r="AJ295">
        <v>293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ROW(Source!A129)</f>
        <v>129</v>
      </c>
      <c r="B296">
        <v>65428974</v>
      </c>
      <c r="C296">
        <v>65428969</v>
      </c>
      <c r="D296">
        <v>30572413</v>
      </c>
      <c r="E296">
        <v>1</v>
      </c>
      <c r="F296">
        <v>1</v>
      </c>
      <c r="G296">
        <v>30515945</v>
      </c>
      <c r="H296">
        <v>3</v>
      </c>
      <c r="I296" t="s">
        <v>543</v>
      </c>
      <c r="J296" t="s">
        <v>544</v>
      </c>
      <c r="K296" t="s">
        <v>545</v>
      </c>
      <c r="L296">
        <v>1348</v>
      </c>
      <c r="N296">
        <v>1009</v>
      </c>
      <c r="O296" t="s">
        <v>32</v>
      </c>
      <c r="P296" t="s">
        <v>32</v>
      </c>
      <c r="Q296">
        <v>1000</v>
      </c>
      <c r="X296">
        <v>1.2E-2</v>
      </c>
      <c r="Y296">
        <v>10697.76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1.2E-2</v>
      </c>
      <c r="AH296">
        <v>2</v>
      </c>
      <c r="AI296">
        <v>65428974</v>
      </c>
      <c r="AJ296">
        <v>294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ROW(Source!A129)</f>
        <v>129</v>
      </c>
      <c r="B297">
        <v>65428975</v>
      </c>
      <c r="C297">
        <v>65428969</v>
      </c>
      <c r="D297">
        <v>30571227</v>
      </c>
      <c r="E297">
        <v>1</v>
      </c>
      <c r="F297">
        <v>1</v>
      </c>
      <c r="G297">
        <v>30515945</v>
      </c>
      <c r="H297">
        <v>3</v>
      </c>
      <c r="I297" t="s">
        <v>546</v>
      </c>
      <c r="J297" t="s">
        <v>547</v>
      </c>
      <c r="K297" t="s">
        <v>548</v>
      </c>
      <c r="L297">
        <v>1348</v>
      </c>
      <c r="N297">
        <v>1009</v>
      </c>
      <c r="O297" t="s">
        <v>32</v>
      </c>
      <c r="P297" t="s">
        <v>32</v>
      </c>
      <c r="Q297">
        <v>1000</v>
      </c>
      <c r="X297">
        <v>1.4999999999999999E-2</v>
      </c>
      <c r="Y297">
        <v>11449.85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1.4999999999999999E-2</v>
      </c>
      <c r="AH297">
        <v>2</v>
      </c>
      <c r="AI297">
        <v>65428975</v>
      </c>
      <c r="AJ297">
        <v>295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ROW(Source!A129)</f>
        <v>129</v>
      </c>
      <c r="B298">
        <v>65428976</v>
      </c>
      <c r="C298">
        <v>65428969</v>
      </c>
      <c r="D298">
        <v>30571734</v>
      </c>
      <c r="E298">
        <v>1</v>
      </c>
      <c r="F298">
        <v>1</v>
      </c>
      <c r="G298">
        <v>30515945</v>
      </c>
      <c r="H298">
        <v>3</v>
      </c>
      <c r="I298" t="s">
        <v>549</v>
      </c>
      <c r="J298" t="s">
        <v>550</v>
      </c>
      <c r="K298" t="s">
        <v>551</v>
      </c>
      <c r="L298">
        <v>1348</v>
      </c>
      <c r="N298">
        <v>1009</v>
      </c>
      <c r="O298" t="s">
        <v>32</v>
      </c>
      <c r="P298" t="s">
        <v>32</v>
      </c>
      <c r="Q298">
        <v>1000</v>
      </c>
      <c r="X298">
        <v>2.4000000000000001E-4</v>
      </c>
      <c r="Y298">
        <v>176.5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2.4000000000000001E-4</v>
      </c>
      <c r="AH298">
        <v>2</v>
      </c>
      <c r="AI298">
        <v>65428976</v>
      </c>
      <c r="AJ298">
        <v>297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ROW(Source!A129)</f>
        <v>129</v>
      </c>
      <c r="B299">
        <v>65428977</v>
      </c>
      <c r="C299">
        <v>65428969</v>
      </c>
      <c r="D299">
        <v>30571951</v>
      </c>
      <c r="E299">
        <v>1</v>
      </c>
      <c r="F299">
        <v>1</v>
      </c>
      <c r="G299">
        <v>30515945</v>
      </c>
      <c r="H299">
        <v>3</v>
      </c>
      <c r="I299" t="s">
        <v>552</v>
      </c>
      <c r="J299" t="s">
        <v>553</v>
      </c>
      <c r="K299" t="s">
        <v>554</v>
      </c>
      <c r="L299">
        <v>1348</v>
      </c>
      <c r="N299">
        <v>1009</v>
      </c>
      <c r="O299" t="s">
        <v>32</v>
      </c>
      <c r="P299" t="s">
        <v>32</v>
      </c>
      <c r="Q299">
        <v>1000</v>
      </c>
      <c r="X299">
        <v>0.01</v>
      </c>
      <c r="Y299">
        <v>12534.98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0</v>
      </c>
      <c r="AF299" t="s">
        <v>3</v>
      </c>
      <c r="AG299">
        <v>0.01</v>
      </c>
      <c r="AH299">
        <v>2</v>
      </c>
      <c r="AI299">
        <v>65428977</v>
      </c>
      <c r="AJ299">
        <v>298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ROW(Source!A129)</f>
        <v>129</v>
      </c>
      <c r="B300">
        <v>65428978</v>
      </c>
      <c r="C300">
        <v>65428969</v>
      </c>
      <c r="D300">
        <v>30542294</v>
      </c>
      <c r="E300">
        <v>30515945</v>
      </c>
      <c r="F300">
        <v>1</v>
      </c>
      <c r="G300">
        <v>30515945</v>
      </c>
      <c r="H300">
        <v>3</v>
      </c>
      <c r="I300" t="s">
        <v>612</v>
      </c>
      <c r="J300" t="s">
        <v>3</v>
      </c>
      <c r="K300" t="s">
        <v>613</v>
      </c>
      <c r="L300">
        <v>1348</v>
      </c>
      <c r="N300">
        <v>1009</v>
      </c>
      <c r="O300" t="s">
        <v>32</v>
      </c>
      <c r="P300" t="s">
        <v>32</v>
      </c>
      <c r="Q300">
        <v>1000</v>
      </c>
      <c r="X300">
        <v>5.8999999999999997E-2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 t="s">
        <v>3</v>
      </c>
      <c r="AG300">
        <v>5.8999999999999997E-2</v>
      </c>
      <c r="AH300">
        <v>3</v>
      </c>
      <c r="AI300">
        <v>-1</v>
      </c>
      <c r="AJ300" t="s">
        <v>3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ROW(Source!A132)</f>
        <v>132</v>
      </c>
      <c r="B301">
        <v>65426713</v>
      </c>
      <c r="C301">
        <v>65426712</v>
      </c>
      <c r="D301">
        <v>30515951</v>
      </c>
      <c r="E301">
        <v>30515945</v>
      </c>
      <c r="F301">
        <v>1</v>
      </c>
      <c r="G301">
        <v>30515945</v>
      </c>
      <c r="H301">
        <v>1</v>
      </c>
      <c r="I301" t="s">
        <v>432</v>
      </c>
      <c r="J301" t="s">
        <v>3</v>
      </c>
      <c r="K301" t="s">
        <v>433</v>
      </c>
      <c r="L301">
        <v>1191</v>
      </c>
      <c r="N301">
        <v>1013</v>
      </c>
      <c r="O301" t="s">
        <v>434</v>
      </c>
      <c r="P301" t="s">
        <v>434</v>
      </c>
      <c r="Q301">
        <v>1</v>
      </c>
      <c r="X301">
        <v>9.08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1</v>
      </c>
      <c r="AE301">
        <v>1</v>
      </c>
      <c r="AF301" t="s">
        <v>60</v>
      </c>
      <c r="AG301">
        <v>10.442</v>
      </c>
      <c r="AH301">
        <v>2</v>
      </c>
      <c r="AI301">
        <v>65426713</v>
      </c>
      <c r="AJ301">
        <v>299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ROW(Source!A132)</f>
        <v>132</v>
      </c>
      <c r="B302">
        <v>65426714</v>
      </c>
      <c r="C302">
        <v>65426712</v>
      </c>
      <c r="D302">
        <v>30516999</v>
      </c>
      <c r="E302">
        <v>30515945</v>
      </c>
      <c r="F302">
        <v>1</v>
      </c>
      <c r="G302">
        <v>30515945</v>
      </c>
      <c r="H302">
        <v>2</v>
      </c>
      <c r="I302" t="s">
        <v>448</v>
      </c>
      <c r="J302" t="s">
        <v>3</v>
      </c>
      <c r="K302" t="s">
        <v>449</v>
      </c>
      <c r="L302">
        <v>1344</v>
      </c>
      <c r="N302">
        <v>1008</v>
      </c>
      <c r="O302" t="s">
        <v>450</v>
      </c>
      <c r="P302" t="s">
        <v>450</v>
      </c>
      <c r="Q302">
        <v>1</v>
      </c>
      <c r="X302">
        <v>1.49</v>
      </c>
      <c r="Y302">
        <v>0</v>
      </c>
      <c r="Z302">
        <v>1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59</v>
      </c>
      <c r="AG302">
        <v>1.8625</v>
      </c>
      <c r="AH302">
        <v>2</v>
      </c>
      <c r="AI302">
        <v>65426714</v>
      </c>
      <c r="AJ302">
        <v>300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ROW(Source!A132)</f>
        <v>132</v>
      </c>
      <c r="B303">
        <v>65426715</v>
      </c>
      <c r="C303">
        <v>65426712</v>
      </c>
      <c r="D303">
        <v>30571951</v>
      </c>
      <c r="E303">
        <v>1</v>
      </c>
      <c r="F303">
        <v>1</v>
      </c>
      <c r="G303">
        <v>30515945</v>
      </c>
      <c r="H303">
        <v>3</v>
      </c>
      <c r="I303" t="s">
        <v>552</v>
      </c>
      <c r="J303" t="s">
        <v>553</v>
      </c>
      <c r="K303" t="s">
        <v>554</v>
      </c>
      <c r="L303">
        <v>1348</v>
      </c>
      <c r="N303">
        <v>1009</v>
      </c>
      <c r="O303" t="s">
        <v>32</v>
      </c>
      <c r="P303" t="s">
        <v>32</v>
      </c>
      <c r="Q303">
        <v>1000</v>
      </c>
      <c r="X303">
        <v>3.2000000000000001E-2</v>
      </c>
      <c r="Y303">
        <v>12534.98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3.2000000000000001E-2</v>
      </c>
      <c r="AH303">
        <v>2</v>
      </c>
      <c r="AI303">
        <v>65426715</v>
      </c>
      <c r="AJ303">
        <v>301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ROW(Source!A133)</f>
        <v>133</v>
      </c>
      <c r="B304">
        <v>65426713</v>
      </c>
      <c r="C304">
        <v>65426712</v>
      </c>
      <c r="D304">
        <v>30515951</v>
      </c>
      <c r="E304">
        <v>30515945</v>
      </c>
      <c r="F304">
        <v>1</v>
      </c>
      <c r="G304">
        <v>30515945</v>
      </c>
      <c r="H304">
        <v>1</v>
      </c>
      <c r="I304" t="s">
        <v>432</v>
      </c>
      <c r="J304" t="s">
        <v>3</v>
      </c>
      <c r="K304" t="s">
        <v>433</v>
      </c>
      <c r="L304">
        <v>1191</v>
      </c>
      <c r="N304">
        <v>1013</v>
      </c>
      <c r="O304" t="s">
        <v>434</v>
      </c>
      <c r="P304" t="s">
        <v>434</v>
      </c>
      <c r="Q304">
        <v>1</v>
      </c>
      <c r="X304">
        <v>9.08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1</v>
      </c>
      <c r="AF304" t="s">
        <v>60</v>
      </c>
      <c r="AG304">
        <v>10.442</v>
      </c>
      <c r="AH304">
        <v>2</v>
      </c>
      <c r="AI304">
        <v>65426713</v>
      </c>
      <c r="AJ304">
        <v>302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ROW(Source!A133)</f>
        <v>133</v>
      </c>
      <c r="B305">
        <v>65426714</v>
      </c>
      <c r="C305">
        <v>65426712</v>
      </c>
      <c r="D305">
        <v>30516999</v>
      </c>
      <c r="E305">
        <v>30515945</v>
      </c>
      <c r="F305">
        <v>1</v>
      </c>
      <c r="G305">
        <v>30515945</v>
      </c>
      <c r="H305">
        <v>2</v>
      </c>
      <c r="I305" t="s">
        <v>448</v>
      </c>
      <c r="J305" t="s">
        <v>3</v>
      </c>
      <c r="K305" t="s">
        <v>449</v>
      </c>
      <c r="L305">
        <v>1344</v>
      </c>
      <c r="N305">
        <v>1008</v>
      </c>
      <c r="O305" t="s">
        <v>450</v>
      </c>
      <c r="P305" t="s">
        <v>450</v>
      </c>
      <c r="Q305">
        <v>1</v>
      </c>
      <c r="X305">
        <v>1.49</v>
      </c>
      <c r="Y305">
        <v>0</v>
      </c>
      <c r="Z305">
        <v>1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59</v>
      </c>
      <c r="AG305">
        <v>1.8625</v>
      </c>
      <c r="AH305">
        <v>2</v>
      </c>
      <c r="AI305">
        <v>65426714</v>
      </c>
      <c r="AJ305">
        <v>303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ROW(Source!A133)</f>
        <v>133</v>
      </c>
      <c r="B306">
        <v>65426715</v>
      </c>
      <c r="C306">
        <v>65426712</v>
      </c>
      <c r="D306">
        <v>30571951</v>
      </c>
      <c r="E306">
        <v>1</v>
      </c>
      <c r="F306">
        <v>1</v>
      </c>
      <c r="G306">
        <v>30515945</v>
      </c>
      <c r="H306">
        <v>3</v>
      </c>
      <c r="I306" t="s">
        <v>552</v>
      </c>
      <c r="J306" t="s">
        <v>553</v>
      </c>
      <c r="K306" t="s">
        <v>554</v>
      </c>
      <c r="L306">
        <v>1348</v>
      </c>
      <c r="N306">
        <v>1009</v>
      </c>
      <c r="O306" t="s">
        <v>32</v>
      </c>
      <c r="P306" t="s">
        <v>32</v>
      </c>
      <c r="Q306">
        <v>1000</v>
      </c>
      <c r="X306">
        <v>3.2000000000000001E-2</v>
      </c>
      <c r="Y306">
        <v>12534.98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3.2000000000000001E-2</v>
      </c>
      <c r="AH306">
        <v>2</v>
      </c>
      <c r="AI306">
        <v>65426715</v>
      </c>
      <c r="AJ306">
        <v>304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ROW(Source!A134)</f>
        <v>134</v>
      </c>
      <c r="B307">
        <v>65426260</v>
      </c>
      <c r="C307">
        <v>65426259</v>
      </c>
      <c r="D307">
        <v>30515951</v>
      </c>
      <c r="E307">
        <v>30515945</v>
      </c>
      <c r="F307">
        <v>1</v>
      </c>
      <c r="G307">
        <v>30515945</v>
      </c>
      <c r="H307">
        <v>1</v>
      </c>
      <c r="I307" t="s">
        <v>432</v>
      </c>
      <c r="J307" t="s">
        <v>3</v>
      </c>
      <c r="K307" t="s">
        <v>433</v>
      </c>
      <c r="L307">
        <v>1191</v>
      </c>
      <c r="N307">
        <v>1013</v>
      </c>
      <c r="O307" t="s">
        <v>434</v>
      </c>
      <c r="P307" t="s">
        <v>434</v>
      </c>
      <c r="Q307">
        <v>1</v>
      </c>
      <c r="X307">
        <v>49.2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1</v>
      </c>
      <c r="AF307" t="s">
        <v>3</v>
      </c>
      <c r="AG307">
        <v>49.2</v>
      </c>
      <c r="AH307">
        <v>2</v>
      </c>
      <c r="AI307">
        <v>65426260</v>
      </c>
      <c r="AJ307">
        <v>305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ROW(Source!A134)</f>
        <v>134</v>
      </c>
      <c r="B308">
        <v>65426261</v>
      </c>
      <c r="C308">
        <v>65426259</v>
      </c>
      <c r="D308">
        <v>30571527</v>
      </c>
      <c r="E308">
        <v>1</v>
      </c>
      <c r="F308">
        <v>1</v>
      </c>
      <c r="G308">
        <v>30515945</v>
      </c>
      <c r="H308">
        <v>3</v>
      </c>
      <c r="I308" t="s">
        <v>282</v>
      </c>
      <c r="J308" t="s">
        <v>284</v>
      </c>
      <c r="K308" t="s">
        <v>283</v>
      </c>
      <c r="L308">
        <v>1348</v>
      </c>
      <c r="N308">
        <v>1009</v>
      </c>
      <c r="O308" t="s">
        <v>32</v>
      </c>
      <c r="P308" t="s">
        <v>32</v>
      </c>
      <c r="Q308">
        <v>1000</v>
      </c>
      <c r="X308">
        <v>0.01</v>
      </c>
      <c r="Y308">
        <v>16189.08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3</v>
      </c>
      <c r="AG308">
        <v>0.01</v>
      </c>
      <c r="AH308">
        <v>2</v>
      </c>
      <c r="AI308">
        <v>65426261</v>
      </c>
      <c r="AJ308">
        <v>306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ROW(Source!A134)</f>
        <v>134</v>
      </c>
      <c r="B309">
        <v>65426262</v>
      </c>
      <c r="C309">
        <v>65426259</v>
      </c>
      <c r="D309">
        <v>30541208</v>
      </c>
      <c r="E309">
        <v>30515945</v>
      </c>
      <c r="F309">
        <v>1</v>
      </c>
      <c r="G309">
        <v>30515945</v>
      </c>
      <c r="H309">
        <v>3</v>
      </c>
      <c r="I309" t="s">
        <v>511</v>
      </c>
      <c r="J309" t="s">
        <v>3</v>
      </c>
      <c r="K309" t="s">
        <v>512</v>
      </c>
      <c r="L309">
        <v>1344</v>
      </c>
      <c r="N309">
        <v>1008</v>
      </c>
      <c r="O309" t="s">
        <v>450</v>
      </c>
      <c r="P309" t="s">
        <v>450</v>
      </c>
      <c r="Q309">
        <v>1</v>
      </c>
      <c r="X309">
        <v>3.47</v>
      </c>
      <c r="Y309">
        <v>1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0</v>
      </c>
      <c r="AF309" t="s">
        <v>3</v>
      </c>
      <c r="AG309">
        <v>3.47</v>
      </c>
      <c r="AH309">
        <v>2</v>
      </c>
      <c r="AI309">
        <v>65426262</v>
      </c>
      <c r="AJ309">
        <v>307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ROW(Source!A135)</f>
        <v>135</v>
      </c>
      <c r="B310">
        <v>65426260</v>
      </c>
      <c r="C310">
        <v>65426259</v>
      </c>
      <c r="D310">
        <v>30515951</v>
      </c>
      <c r="E310">
        <v>30515945</v>
      </c>
      <c r="F310">
        <v>1</v>
      </c>
      <c r="G310">
        <v>30515945</v>
      </c>
      <c r="H310">
        <v>1</v>
      </c>
      <c r="I310" t="s">
        <v>432</v>
      </c>
      <c r="J310" t="s">
        <v>3</v>
      </c>
      <c r="K310" t="s">
        <v>433</v>
      </c>
      <c r="L310">
        <v>1191</v>
      </c>
      <c r="N310">
        <v>1013</v>
      </c>
      <c r="O310" t="s">
        <v>434</v>
      </c>
      <c r="P310" t="s">
        <v>434</v>
      </c>
      <c r="Q310">
        <v>1</v>
      </c>
      <c r="X310">
        <v>49.2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1</v>
      </c>
      <c r="AE310">
        <v>1</v>
      </c>
      <c r="AF310" t="s">
        <v>3</v>
      </c>
      <c r="AG310">
        <v>49.2</v>
      </c>
      <c r="AH310">
        <v>2</v>
      </c>
      <c r="AI310">
        <v>65426260</v>
      </c>
      <c r="AJ310">
        <v>309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ROW(Source!A135)</f>
        <v>135</v>
      </c>
      <c r="B311">
        <v>65426261</v>
      </c>
      <c r="C311">
        <v>65426259</v>
      </c>
      <c r="D311">
        <v>30571527</v>
      </c>
      <c r="E311">
        <v>1</v>
      </c>
      <c r="F311">
        <v>1</v>
      </c>
      <c r="G311">
        <v>30515945</v>
      </c>
      <c r="H311">
        <v>3</v>
      </c>
      <c r="I311" t="s">
        <v>282</v>
      </c>
      <c r="J311" t="s">
        <v>284</v>
      </c>
      <c r="K311" t="s">
        <v>283</v>
      </c>
      <c r="L311">
        <v>1348</v>
      </c>
      <c r="N311">
        <v>1009</v>
      </c>
      <c r="O311" t="s">
        <v>32</v>
      </c>
      <c r="P311" t="s">
        <v>32</v>
      </c>
      <c r="Q311">
        <v>1000</v>
      </c>
      <c r="X311">
        <v>0.01</v>
      </c>
      <c r="Y311">
        <v>16189.08</v>
      </c>
      <c r="Z311">
        <v>0</v>
      </c>
      <c r="AA311">
        <v>0</v>
      </c>
      <c r="AB311">
        <v>0</v>
      </c>
      <c r="AC311">
        <v>0</v>
      </c>
      <c r="AD311">
        <v>1</v>
      </c>
      <c r="AE311">
        <v>0</v>
      </c>
      <c r="AF311" t="s">
        <v>3</v>
      </c>
      <c r="AG311">
        <v>0.01</v>
      </c>
      <c r="AH311">
        <v>2</v>
      </c>
      <c r="AI311">
        <v>65426261</v>
      </c>
      <c r="AJ311">
        <v>310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ROW(Source!A135)</f>
        <v>135</v>
      </c>
      <c r="B312">
        <v>65426262</v>
      </c>
      <c r="C312">
        <v>65426259</v>
      </c>
      <c r="D312">
        <v>30541208</v>
      </c>
      <c r="E312">
        <v>30515945</v>
      </c>
      <c r="F312">
        <v>1</v>
      </c>
      <c r="G312">
        <v>30515945</v>
      </c>
      <c r="H312">
        <v>3</v>
      </c>
      <c r="I312" t="s">
        <v>511</v>
      </c>
      <c r="J312" t="s">
        <v>3</v>
      </c>
      <c r="K312" t="s">
        <v>512</v>
      </c>
      <c r="L312">
        <v>1344</v>
      </c>
      <c r="N312">
        <v>1008</v>
      </c>
      <c r="O312" t="s">
        <v>450</v>
      </c>
      <c r="P312" t="s">
        <v>450</v>
      </c>
      <c r="Q312">
        <v>1</v>
      </c>
      <c r="X312">
        <v>3.47</v>
      </c>
      <c r="Y312">
        <v>1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3</v>
      </c>
      <c r="AG312">
        <v>3.47</v>
      </c>
      <c r="AH312">
        <v>2</v>
      </c>
      <c r="AI312">
        <v>65426262</v>
      </c>
      <c r="AJ312">
        <v>311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ROW(Source!A140)</f>
        <v>140</v>
      </c>
      <c r="B313">
        <v>65428872</v>
      </c>
      <c r="C313">
        <v>65428865</v>
      </c>
      <c r="D313">
        <v>30515951</v>
      </c>
      <c r="E313">
        <v>30515945</v>
      </c>
      <c r="F313">
        <v>1</v>
      </c>
      <c r="G313">
        <v>30515945</v>
      </c>
      <c r="H313">
        <v>1</v>
      </c>
      <c r="I313" t="s">
        <v>432</v>
      </c>
      <c r="J313" t="s">
        <v>3</v>
      </c>
      <c r="K313" t="s">
        <v>433</v>
      </c>
      <c r="L313">
        <v>1191</v>
      </c>
      <c r="N313">
        <v>1013</v>
      </c>
      <c r="O313" t="s">
        <v>434</v>
      </c>
      <c r="P313" t="s">
        <v>434</v>
      </c>
      <c r="Q313">
        <v>1</v>
      </c>
      <c r="X313">
        <v>69.8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1</v>
      </c>
      <c r="AF313" t="s">
        <v>60</v>
      </c>
      <c r="AG313">
        <v>80.27</v>
      </c>
      <c r="AH313">
        <v>2</v>
      </c>
      <c r="AI313">
        <v>65428866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ROW(Source!A140)</f>
        <v>140</v>
      </c>
      <c r="B314">
        <v>65428873</v>
      </c>
      <c r="C314">
        <v>65428865</v>
      </c>
      <c r="D314">
        <v>30595321</v>
      </c>
      <c r="E314">
        <v>1</v>
      </c>
      <c r="F314">
        <v>1</v>
      </c>
      <c r="G314">
        <v>30515945</v>
      </c>
      <c r="H314">
        <v>2</v>
      </c>
      <c r="I314" t="s">
        <v>478</v>
      </c>
      <c r="J314" t="s">
        <v>479</v>
      </c>
      <c r="K314" t="s">
        <v>480</v>
      </c>
      <c r="L314">
        <v>1368</v>
      </c>
      <c r="N314">
        <v>1011</v>
      </c>
      <c r="O314" t="s">
        <v>438</v>
      </c>
      <c r="P314" t="s">
        <v>438</v>
      </c>
      <c r="Q314">
        <v>1</v>
      </c>
      <c r="X314">
        <v>0.61</v>
      </c>
      <c r="Y314">
        <v>0</v>
      </c>
      <c r="Z314">
        <v>190.93</v>
      </c>
      <c r="AA314">
        <v>18.149999999999999</v>
      </c>
      <c r="AB314">
        <v>0</v>
      </c>
      <c r="AC314">
        <v>0</v>
      </c>
      <c r="AD314">
        <v>1</v>
      </c>
      <c r="AE314">
        <v>0</v>
      </c>
      <c r="AF314" t="s">
        <v>59</v>
      </c>
      <c r="AG314">
        <v>0.76249999999999996</v>
      </c>
      <c r="AH314">
        <v>2</v>
      </c>
      <c r="AI314">
        <v>65428867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ROW(Source!A140)</f>
        <v>140</v>
      </c>
      <c r="B315">
        <v>65428874</v>
      </c>
      <c r="C315">
        <v>65428865</v>
      </c>
      <c r="D315">
        <v>30589557</v>
      </c>
      <c r="E315">
        <v>1</v>
      </c>
      <c r="F315">
        <v>1</v>
      </c>
      <c r="G315">
        <v>30515945</v>
      </c>
      <c r="H315">
        <v>3</v>
      </c>
      <c r="I315" t="s">
        <v>555</v>
      </c>
      <c r="J315" t="s">
        <v>556</v>
      </c>
      <c r="K315" t="s">
        <v>557</v>
      </c>
      <c r="L315">
        <v>1339</v>
      </c>
      <c r="N315">
        <v>1007</v>
      </c>
      <c r="O315" t="s">
        <v>106</v>
      </c>
      <c r="P315" t="s">
        <v>106</v>
      </c>
      <c r="Q315">
        <v>1</v>
      </c>
      <c r="X315">
        <v>5.9</v>
      </c>
      <c r="Y315">
        <v>704.89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</v>
      </c>
      <c r="AG315">
        <v>5.9</v>
      </c>
      <c r="AH315">
        <v>2</v>
      </c>
      <c r="AI315">
        <v>65428868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ROW(Source!A140)</f>
        <v>140</v>
      </c>
      <c r="B316">
        <v>65428875</v>
      </c>
      <c r="C316">
        <v>65428865</v>
      </c>
      <c r="D316">
        <v>30589691</v>
      </c>
      <c r="E316">
        <v>1</v>
      </c>
      <c r="F316">
        <v>1</v>
      </c>
      <c r="G316">
        <v>30515945</v>
      </c>
      <c r="H316">
        <v>3</v>
      </c>
      <c r="I316" t="s">
        <v>558</v>
      </c>
      <c r="J316" t="s">
        <v>559</v>
      </c>
      <c r="K316" t="s">
        <v>560</v>
      </c>
      <c r="L316">
        <v>1339</v>
      </c>
      <c r="N316">
        <v>1007</v>
      </c>
      <c r="O316" t="s">
        <v>106</v>
      </c>
      <c r="P316" t="s">
        <v>106</v>
      </c>
      <c r="Q316">
        <v>1</v>
      </c>
      <c r="X316">
        <v>0.06</v>
      </c>
      <c r="Y316">
        <v>451.14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</v>
      </c>
      <c r="AG316">
        <v>0.06</v>
      </c>
      <c r="AH316">
        <v>2</v>
      </c>
      <c r="AI316">
        <v>65428869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ROW(Source!A140)</f>
        <v>140</v>
      </c>
      <c r="B317">
        <v>65428876</v>
      </c>
      <c r="C317">
        <v>65428865</v>
      </c>
      <c r="D317">
        <v>30531788</v>
      </c>
      <c r="E317">
        <v>30515945</v>
      </c>
      <c r="F317">
        <v>1</v>
      </c>
      <c r="G317">
        <v>30515945</v>
      </c>
      <c r="H317">
        <v>3</v>
      </c>
      <c r="I317" t="s">
        <v>614</v>
      </c>
      <c r="J317" t="s">
        <v>3</v>
      </c>
      <c r="K317" t="s">
        <v>615</v>
      </c>
      <c r="L317">
        <v>1339</v>
      </c>
      <c r="N317">
        <v>1007</v>
      </c>
      <c r="O317" t="s">
        <v>106</v>
      </c>
      <c r="P317" t="s">
        <v>106</v>
      </c>
      <c r="Q317">
        <v>1</v>
      </c>
      <c r="X317">
        <v>4.3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 t="s">
        <v>3</v>
      </c>
      <c r="AG317">
        <v>4.3</v>
      </c>
      <c r="AH317">
        <v>3</v>
      </c>
      <c r="AI317">
        <v>-1</v>
      </c>
      <c r="AJ317" t="s">
        <v>3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ROW(Source!A140)</f>
        <v>140</v>
      </c>
      <c r="B318">
        <v>65428877</v>
      </c>
      <c r="C318">
        <v>65428865</v>
      </c>
      <c r="D318">
        <v>30541208</v>
      </c>
      <c r="E318">
        <v>30515945</v>
      </c>
      <c r="F318">
        <v>1</v>
      </c>
      <c r="G318">
        <v>30515945</v>
      </c>
      <c r="H318">
        <v>3</v>
      </c>
      <c r="I318" t="s">
        <v>511</v>
      </c>
      <c r="J318" t="s">
        <v>3</v>
      </c>
      <c r="K318" t="s">
        <v>512</v>
      </c>
      <c r="L318">
        <v>1344</v>
      </c>
      <c r="N318">
        <v>1008</v>
      </c>
      <c r="O318" t="s">
        <v>450</v>
      </c>
      <c r="P318" t="s">
        <v>450</v>
      </c>
      <c r="Q318">
        <v>1</v>
      </c>
      <c r="X318">
        <v>116.34</v>
      </c>
      <c r="Y318">
        <v>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3</v>
      </c>
      <c r="AG318">
        <v>116.34</v>
      </c>
      <c r="AH318">
        <v>2</v>
      </c>
      <c r="AI318">
        <v>65428871</v>
      </c>
      <c r="AJ318">
        <v>317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ROW(Source!A141)</f>
        <v>141</v>
      </c>
      <c r="B319">
        <v>65428872</v>
      </c>
      <c r="C319">
        <v>65428865</v>
      </c>
      <c r="D319">
        <v>30515951</v>
      </c>
      <c r="E319">
        <v>30515945</v>
      </c>
      <c r="F319">
        <v>1</v>
      </c>
      <c r="G319">
        <v>30515945</v>
      </c>
      <c r="H319">
        <v>1</v>
      </c>
      <c r="I319" t="s">
        <v>432</v>
      </c>
      <c r="J319" t="s">
        <v>3</v>
      </c>
      <c r="K319" t="s">
        <v>433</v>
      </c>
      <c r="L319">
        <v>1191</v>
      </c>
      <c r="N319">
        <v>1013</v>
      </c>
      <c r="O319" t="s">
        <v>434</v>
      </c>
      <c r="P319" t="s">
        <v>434</v>
      </c>
      <c r="Q319">
        <v>1</v>
      </c>
      <c r="X319">
        <v>69.8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1</v>
      </c>
      <c r="AE319">
        <v>1</v>
      </c>
      <c r="AF319" t="s">
        <v>60</v>
      </c>
      <c r="AG319">
        <v>80.27</v>
      </c>
      <c r="AH319">
        <v>2</v>
      </c>
      <c r="AI319">
        <v>65428866</v>
      </c>
      <c r="AJ319">
        <v>318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ROW(Source!A141)</f>
        <v>141</v>
      </c>
      <c r="B320">
        <v>65428873</v>
      </c>
      <c r="C320">
        <v>65428865</v>
      </c>
      <c r="D320">
        <v>30595321</v>
      </c>
      <c r="E320">
        <v>1</v>
      </c>
      <c r="F320">
        <v>1</v>
      </c>
      <c r="G320">
        <v>30515945</v>
      </c>
      <c r="H320">
        <v>2</v>
      </c>
      <c r="I320" t="s">
        <v>478</v>
      </c>
      <c r="J320" t="s">
        <v>479</v>
      </c>
      <c r="K320" t="s">
        <v>480</v>
      </c>
      <c r="L320">
        <v>1368</v>
      </c>
      <c r="N320">
        <v>1011</v>
      </c>
      <c r="O320" t="s">
        <v>438</v>
      </c>
      <c r="P320" t="s">
        <v>438</v>
      </c>
      <c r="Q320">
        <v>1</v>
      </c>
      <c r="X320">
        <v>0.61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59</v>
      </c>
      <c r="AG320">
        <v>0.76249999999999996</v>
      </c>
      <c r="AH320">
        <v>2</v>
      </c>
      <c r="AI320">
        <v>65428867</v>
      </c>
      <c r="AJ320">
        <v>319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ROW(Source!A141)</f>
        <v>141</v>
      </c>
      <c r="B321">
        <v>65428874</v>
      </c>
      <c r="C321">
        <v>65428865</v>
      </c>
      <c r="D321">
        <v>30589557</v>
      </c>
      <c r="E321">
        <v>1</v>
      </c>
      <c r="F321">
        <v>1</v>
      </c>
      <c r="G321">
        <v>30515945</v>
      </c>
      <c r="H321">
        <v>3</v>
      </c>
      <c r="I321" t="s">
        <v>555</v>
      </c>
      <c r="J321" t="s">
        <v>556</v>
      </c>
      <c r="K321" t="s">
        <v>557</v>
      </c>
      <c r="L321">
        <v>1339</v>
      </c>
      <c r="N321">
        <v>1007</v>
      </c>
      <c r="O321" t="s">
        <v>106</v>
      </c>
      <c r="P321" t="s">
        <v>106</v>
      </c>
      <c r="Q321">
        <v>1</v>
      </c>
      <c r="X321">
        <v>5.9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</v>
      </c>
      <c r="AG321">
        <v>5.9</v>
      </c>
      <c r="AH321">
        <v>2</v>
      </c>
      <c r="AI321">
        <v>65428868</v>
      </c>
      <c r="AJ321">
        <v>320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ROW(Source!A141)</f>
        <v>141</v>
      </c>
      <c r="B322">
        <v>65428875</v>
      </c>
      <c r="C322">
        <v>65428865</v>
      </c>
      <c r="D322">
        <v>30589691</v>
      </c>
      <c r="E322">
        <v>1</v>
      </c>
      <c r="F322">
        <v>1</v>
      </c>
      <c r="G322">
        <v>30515945</v>
      </c>
      <c r="H322">
        <v>3</v>
      </c>
      <c r="I322" t="s">
        <v>558</v>
      </c>
      <c r="J322" t="s">
        <v>559</v>
      </c>
      <c r="K322" t="s">
        <v>560</v>
      </c>
      <c r="L322">
        <v>1339</v>
      </c>
      <c r="N322">
        <v>1007</v>
      </c>
      <c r="O322" t="s">
        <v>106</v>
      </c>
      <c r="P322" t="s">
        <v>106</v>
      </c>
      <c r="Q322">
        <v>1</v>
      </c>
      <c r="X322">
        <v>0.06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3</v>
      </c>
      <c r="AG322">
        <v>0.06</v>
      </c>
      <c r="AH322">
        <v>2</v>
      </c>
      <c r="AI322">
        <v>65428869</v>
      </c>
      <c r="AJ322">
        <v>321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ROW(Source!A141)</f>
        <v>141</v>
      </c>
      <c r="B323">
        <v>65428876</v>
      </c>
      <c r="C323">
        <v>65428865</v>
      </c>
      <c r="D323">
        <v>30531788</v>
      </c>
      <c r="E323">
        <v>30515945</v>
      </c>
      <c r="F323">
        <v>1</v>
      </c>
      <c r="G323">
        <v>30515945</v>
      </c>
      <c r="H323">
        <v>3</v>
      </c>
      <c r="I323" t="s">
        <v>614</v>
      </c>
      <c r="J323" t="s">
        <v>3</v>
      </c>
      <c r="K323" t="s">
        <v>615</v>
      </c>
      <c r="L323">
        <v>1339</v>
      </c>
      <c r="N323">
        <v>1007</v>
      </c>
      <c r="O323" t="s">
        <v>106</v>
      </c>
      <c r="P323" t="s">
        <v>106</v>
      </c>
      <c r="Q323">
        <v>1</v>
      </c>
      <c r="X323">
        <v>4.3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3</v>
      </c>
      <c r="AG323">
        <v>4.3</v>
      </c>
      <c r="AH323">
        <v>3</v>
      </c>
      <c r="AI323">
        <v>-1</v>
      </c>
      <c r="AJ323" t="s">
        <v>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ROW(Source!A141)</f>
        <v>141</v>
      </c>
      <c r="B324">
        <v>65428877</v>
      </c>
      <c r="C324">
        <v>65428865</v>
      </c>
      <c r="D324">
        <v>30541208</v>
      </c>
      <c r="E324">
        <v>30515945</v>
      </c>
      <c r="F324">
        <v>1</v>
      </c>
      <c r="G324">
        <v>30515945</v>
      </c>
      <c r="H324">
        <v>3</v>
      </c>
      <c r="I324" t="s">
        <v>511</v>
      </c>
      <c r="J324" t="s">
        <v>3</v>
      </c>
      <c r="K324" t="s">
        <v>512</v>
      </c>
      <c r="L324">
        <v>1344</v>
      </c>
      <c r="N324">
        <v>1008</v>
      </c>
      <c r="O324" t="s">
        <v>450</v>
      </c>
      <c r="P324" t="s">
        <v>450</v>
      </c>
      <c r="Q324">
        <v>1</v>
      </c>
      <c r="X324">
        <v>116.34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</v>
      </c>
      <c r="AG324">
        <v>116.34</v>
      </c>
      <c r="AH324">
        <v>2</v>
      </c>
      <c r="AI324">
        <v>65428871</v>
      </c>
      <c r="AJ324">
        <v>322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ROW(Source!A142)</f>
        <v>142</v>
      </c>
      <c r="B325">
        <v>65428751</v>
      </c>
      <c r="C325">
        <v>65428744</v>
      </c>
      <c r="D325">
        <v>30515951</v>
      </c>
      <c r="E325">
        <v>30515945</v>
      </c>
      <c r="F325">
        <v>1</v>
      </c>
      <c r="G325">
        <v>30515945</v>
      </c>
      <c r="H325">
        <v>1</v>
      </c>
      <c r="I325" t="s">
        <v>432</v>
      </c>
      <c r="J325" t="s">
        <v>3</v>
      </c>
      <c r="K325" t="s">
        <v>433</v>
      </c>
      <c r="L325">
        <v>1191</v>
      </c>
      <c r="N325">
        <v>1013</v>
      </c>
      <c r="O325" t="s">
        <v>434</v>
      </c>
      <c r="P325" t="s">
        <v>434</v>
      </c>
      <c r="Q325">
        <v>1</v>
      </c>
      <c r="X325">
        <v>54.6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1</v>
      </c>
      <c r="AF325" t="s">
        <v>3</v>
      </c>
      <c r="AG325">
        <v>54.6</v>
      </c>
      <c r="AH325">
        <v>2</v>
      </c>
      <c r="AI325">
        <v>65428745</v>
      </c>
      <c r="AJ325">
        <v>323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ROW(Source!A142)</f>
        <v>142</v>
      </c>
      <c r="B326">
        <v>65428752</v>
      </c>
      <c r="C326">
        <v>65428744</v>
      </c>
      <c r="D326">
        <v>30595485</v>
      </c>
      <c r="E326">
        <v>1</v>
      </c>
      <c r="F326">
        <v>1</v>
      </c>
      <c r="G326">
        <v>30515945</v>
      </c>
      <c r="H326">
        <v>2</v>
      </c>
      <c r="I326" t="s">
        <v>561</v>
      </c>
      <c r="J326" t="s">
        <v>562</v>
      </c>
      <c r="K326" t="s">
        <v>563</v>
      </c>
      <c r="L326">
        <v>1368</v>
      </c>
      <c r="N326">
        <v>1011</v>
      </c>
      <c r="O326" t="s">
        <v>438</v>
      </c>
      <c r="P326" t="s">
        <v>438</v>
      </c>
      <c r="Q326">
        <v>1</v>
      </c>
      <c r="X326">
        <v>7.48</v>
      </c>
      <c r="Y326">
        <v>0</v>
      </c>
      <c r="Z326">
        <v>169.44</v>
      </c>
      <c r="AA326">
        <v>15.02</v>
      </c>
      <c r="AB326">
        <v>0</v>
      </c>
      <c r="AC326">
        <v>0</v>
      </c>
      <c r="AD326">
        <v>1</v>
      </c>
      <c r="AE326">
        <v>0</v>
      </c>
      <c r="AF326" t="s">
        <v>3</v>
      </c>
      <c r="AG326">
        <v>7.48</v>
      </c>
      <c r="AH326">
        <v>2</v>
      </c>
      <c r="AI326">
        <v>65428746</v>
      </c>
      <c r="AJ326">
        <v>324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ROW(Source!A142)</f>
        <v>142</v>
      </c>
      <c r="B327">
        <v>65428753</v>
      </c>
      <c r="C327">
        <v>65428744</v>
      </c>
      <c r="D327">
        <v>30595486</v>
      </c>
      <c r="E327">
        <v>1</v>
      </c>
      <c r="F327">
        <v>1</v>
      </c>
      <c r="G327">
        <v>30515945</v>
      </c>
      <c r="H327">
        <v>2</v>
      </c>
      <c r="I327" t="s">
        <v>564</v>
      </c>
      <c r="J327" t="s">
        <v>565</v>
      </c>
      <c r="K327" t="s">
        <v>566</v>
      </c>
      <c r="L327">
        <v>1368</v>
      </c>
      <c r="N327">
        <v>1011</v>
      </c>
      <c r="O327" t="s">
        <v>438</v>
      </c>
      <c r="P327" t="s">
        <v>438</v>
      </c>
      <c r="Q327">
        <v>1</v>
      </c>
      <c r="X327">
        <v>11.9</v>
      </c>
      <c r="Y327">
        <v>0</v>
      </c>
      <c r="Z327">
        <v>219.5</v>
      </c>
      <c r="AA327">
        <v>17.510000000000002</v>
      </c>
      <c r="AB327">
        <v>0</v>
      </c>
      <c r="AC327">
        <v>0</v>
      </c>
      <c r="AD327">
        <v>1</v>
      </c>
      <c r="AE327">
        <v>0</v>
      </c>
      <c r="AF327" t="s">
        <v>3</v>
      </c>
      <c r="AG327">
        <v>11.9</v>
      </c>
      <c r="AH327">
        <v>2</v>
      </c>
      <c r="AI327">
        <v>65428747</v>
      </c>
      <c r="AJ327">
        <v>325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ROW(Source!A142)</f>
        <v>142</v>
      </c>
      <c r="B328">
        <v>65428754</v>
      </c>
      <c r="C328">
        <v>65428744</v>
      </c>
      <c r="D328">
        <v>30516999</v>
      </c>
      <c r="E328">
        <v>30515945</v>
      </c>
      <c r="F328">
        <v>1</v>
      </c>
      <c r="G328">
        <v>30515945</v>
      </c>
      <c r="H328">
        <v>2</v>
      </c>
      <c r="I328" t="s">
        <v>448</v>
      </c>
      <c r="J328" t="s">
        <v>3</v>
      </c>
      <c r="K328" t="s">
        <v>449</v>
      </c>
      <c r="L328">
        <v>1344</v>
      </c>
      <c r="N328">
        <v>1008</v>
      </c>
      <c r="O328" t="s">
        <v>450</v>
      </c>
      <c r="P328" t="s">
        <v>450</v>
      </c>
      <c r="Q328">
        <v>1</v>
      </c>
      <c r="X328">
        <v>35.729999999999997</v>
      </c>
      <c r="Y328">
        <v>0</v>
      </c>
      <c r="Z328">
        <v>1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3</v>
      </c>
      <c r="AG328">
        <v>35.729999999999997</v>
      </c>
      <c r="AH328">
        <v>2</v>
      </c>
      <c r="AI328">
        <v>65428748</v>
      </c>
      <c r="AJ328">
        <v>326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ROW(Source!A142)</f>
        <v>142</v>
      </c>
      <c r="B329">
        <v>65428755</v>
      </c>
      <c r="C329">
        <v>65428744</v>
      </c>
      <c r="D329">
        <v>30532575</v>
      </c>
      <c r="E329">
        <v>30515945</v>
      </c>
      <c r="F329">
        <v>1</v>
      </c>
      <c r="G329">
        <v>30515945</v>
      </c>
      <c r="H329">
        <v>3</v>
      </c>
      <c r="I329" t="s">
        <v>616</v>
      </c>
      <c r="J329" t="s">
        <v>3</v>
      </c>
      <c r="K329" t="s">
        <v>617</v>
      </c>
      <c r="L329">
        <v>1348</v>
      </c>
      <c r="N329">
        <v>1009</v>
      </c>
      <c r="O329" t="s">
        <v>32</v>
      </c>
      <c r="P329" t="s">
        <v>32</v>
      </c>
      <c r="Q329">
        <v>1000</v>
      </c>
      <c r="X329">
        <v>101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 t="s">
        <v>3</v>
      </c>
      <c r="AG329">
        <v>101</v>
      </c>
      <c r="AH329">
        <v>3</v>
      </c>
      <c r="AI329">
        <v>-1</v>
      </c>
      <c r="AJ329" t="s">
        <v>3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ROW(Source!A142)</f>
        <v>142</v>
      </c>
      <c r="B330">
        <v>65428756</v>
      </c>
      <c r="C330">
        <v>65428744</v>
      </c>
      <c r="D330">
        <v>30541208</v>
      </c>
      <c r="E330">
        <v>30515945</v>
      </c>
      <c r="F330">
        <v>1</v>
      </c>
      <c r="G330">
        <v>30515945</v>
      </c>
      <c r="H330">
        <v>3</v>
      </c>
      <c r="I330" t="s">
        <v>511</v>
      </c>
      <c r="J330" t="s">
        <v>3</v>
      </c>
      <c r="K330" t="s">
        <v>512</v>
      </c>
      <c r="L330">
        <v>1344</v>
      </c>
      <c r="N330">
        <v>1008</v>
      </c>
      <c r="O330" t="s">
        <v>450</v>
      </c>
      <c r="P330" t="s">
        <v>450</v>
      </c>
      <c r="Q330">
        <v>1</v>
      </c>
      <c r="X330">
        <v>33.39</v>
      </c>
      <c r="Y330">
        <v>1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3</v>
      </c>
      <c r="AG330">
        <v>33.39</v>
      </c>
      <c r="AH330">
        <v>2</v>
      </c>
      <c r="AI330">
        <v>65428750</v>
      </c>
      <c r="AJ330">
        <v>328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ROW(Source!A143)</f>
        <v>143</v>
      </c>
      <c r="B331">
        <v>65428751</v>
      </c>
      <c r="C331">
        <v>65428744</v>
      </c>
      <c r="D331">
        <v>30515951</v>
      </c>
      <c r="E331">
        <v>30515945</v>
      </c>
      <c r="F331">
        <v>1</v>
      </c>
      <c r="G331">
        <v>30515945</v>
      </c>
      <c r="H331">
        <v>1</v>
      </c>
      <c r="I331" t="s">
        <v>432</v>
      </c>
      <c r="J331" t="s">
        <v>3</v>
      </c>
      <c r="K331" t="s">
        <v>433</v>
      </c>
      <c r="L331">
        <v>1191</v>
      </c>
      <c r="N331">
        <v>1013</v>
      </c>
      <c r="O331" t="s">
        <v>434</v>
      </c>
      <c r="P331" t="s">
        <v>434</v>
      </c>
      <c r="Q331">
        <v>1</v>
      </c>
      <c r="X331">
        <v>54.6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1</v>
      </c>
      <c r="AF331" t="s">
        <v>3</v>
      </c>
      <c r="AG331">
        <v>54.6</v>
      </c>
      <c r="AH331">
        <v>2</v>
      </c>
      <c r="AI331">
        <v>65428745</v>
      </c>
      <c r="AJ331">
        <v>329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ROW(Source!A143)</f>
        <v>143</v>
      </c>
      <c r="B332">
        <v>65428752</v>
      </c>
      <c r="C332">
        <v>65428744</v>
      </c>
      <c r="D332">
        <v>30595485</v>
      </c>
      <c r="E332">
        <v>1</v>
      </c>
      <c r="F332">
        <v>1</v>
      </c>
      <c r="G332">
        <v>30515945</v>
      </c>
      <c r="H332">
        <v>2</v>
      </c>
      <c r="I332" t="s">
        <v>561</v>
      </c>
      <c r="J332" t="s">
        <v>562</v>
      </c>
      <c r="K332" t="s">
        <v>563</v>
      </c>
      <c r="L332">
        <v>1368</v>
      </c>
      <c r="N332">
        <v>1011</v>
      </c>
      <c r="O332" t="s">
        <v>438</v>
      </c>
      <c r="P332" t="s">
        <v>438</v>
      </c>
      <c r="Q332">
        <v>1</v>
      </c>
      <c r="X332">
        <v>7.48</v>
      </c>
      <c r="Y332">
        <v>0</v>
      </c>
      <c r="Z332">
        <v>169.44</v>
      </c>
      <c r="AA332">
        <v>15.02</v>
      </c>
      <c r="AB332">
        <v>0</v>
      </c>
      <c r="AC332">
        <v>0</v>
      </c>
      <c r="AD332">
        <v>1</v>
      </c>
      <c r="AE332">
        <v>0</v>
      </c>
      <c r="AF332" t="s">
        <v>3</v>
      </c>
      <c r="AG332">
        <v>7.48</v>
      </c>
      <c r="AH332">
        <v>2</v>
      </c>
      <c r="AI332">
        <v>65428746</v>
      </c>
      <c r="AJ332">
        <v>330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ROW(Source!A143)</f>
        <v>143</v>
      </c>
      <c r="B333">
        <v>65428753</v>
      </c>
      <c r="C333">
        <v>65428744</v>
      </c>
      <c r="D333">
        <v>30595486</v>
      </c>
      <c r="E333">
        <v>1</v>
      </c>
      <c r="F333">
        <v>1</v>
      </c>
      <c r="G333">
        <v>30515945</v>
      </c>
      <c r="H333">
        <v>2</v>
      </c>
      <c r="I333" t="s">
        <v>564</v>
      </c>
      <c r="J333" t="s">
        <v>565</v>
      </c>
      <c r="K333" t="s">
        <v>566</v>
      </c>
      <c r="L333">
        <v>1368</v>
      </c>
      <c r="N333">
        <v>1011</v>
      </c>
      <c r="O333" t="s">
        <v>438</v>
      </c>
      <c r="P333" t="s">
        <v>438</v>
      </c>
      <c r="Q333">
        <v>1</v>
      </c>
      <c r="X333">
        <v>11.9</v>
      </c>
      <c r="Y333">
        <v>0</v>
      </c>
      <c r="Z333">
        <v>219.5</v>
      </c>
      <c r="AA333">
        <v>17.510000000000002</v>
      </c>
      <c r="AB333">
        <v>0</v>
      </c>
      <c r="AC333">
        <v>0</v>
      </c>
      <c r="AD333">
        <v>1</v>
      </c>
      <c r="AE333">
        <v>0</v>
      </c>
      <c r="AF333" t="s">
        <v>3</v>
      </c>
      <c r="AG333">
        <v>11.9</v>
      </c>
      <c r="AH333">
        <v>2</v>
      </c>
      <c r="AI333">
        <v>65428747</v>
      </c>
      <c r="AJ333">
        <v>331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ROW(Source!A143)</f>
        <v>143</v>
      </c>
      <c r="B334">
        <v>65428754</v>
      </c>
      <c r="C334">
        <v>65428744</v>
      </c>
      <c r="D334">
        <v>30516999</v>
      </c>
      <c r="E334">
        <v>30515945</v>
      </c>
      <c r="F334">
        <v>1</v>
      </c>
      <c r="G334">
        <v>30515945</v>
      </c>
      <c r="H334">
        <v>2</v>
      </c>
      <c r="I334" t="s">
        <v>448</v>
      </c>
      <c r="J334" t="s">
        <v>3</v>
      </c>
      <c r="K334" t="s">
        <v>449</v>
      </c>
      <c r="L334">
        <v>1344</v>
      </c>
      <c r="N334">
        <v>1008</v>
      </c>
      <c r="O334" t="s">
        <v>450</v>
      </c>
      <c r="P334" t="s">
        <v>450</v>
      </c>
      <c r="Q334">
        <v>1</v>
      </c>
      <c r="X334">
        <v>35.729999999999997</v>
      </c>
      <c r="Y334">
        <v>0</v>
      </c>
      <c r="Z334">
        <v>1</v>
      </c>
      <c r="AA334">
        <v>0</v>
      </c>
      <c r="AB334">
        <v>0</v>
      </c>
      <c r="AC334">
        <v>0</v>
      </c>
      <c r="AD334">
        <v>1</v>
      </c>
      <c r="AE334">
        <v>0</v>
      </c>
      <c r="AF334" t="s">
        <v>3</v>
      </c>
      <c r="AG334">
        <v>35.729999999999997</v>
      </c>
      <c r="AH334">
        <v>2</v>
      </c>
      <c r="AI334">
        <v>65428748</v>
      </c>
      <c r="AJ334">
        <v>332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ROW(Source!A143)</f>
        <v>143</v>
      </c>
      <c r="B335">
        <v>65428755</v>
      </c>
      <c r="C335">
        <v>65428744</v>
      </c>
      <c r="D335">
        <v>30532575</v>
      </c>
      <c r="E335">
        <v>30515945</v>
      </c>
      <c r="F335">
        <v>1</v>
      </c>
      <c r="G335">
        <v>30515945</v>
      </c>
      <c r="H335">
        <v>3</v>
      </c>
      <c r="I335" t="s">
        <v>616</v>
      </c>
      <c r="J335" t="s">
        <v>3</v>
      </c>
      <c r="K335" t="s">
        <v>617</v>
      </c>
      <c r="L335">
        <v>1348</v>
      </c>
      <c r="N335">
        <v>1009</v>
      </c>
      <c r="O335" t="s">
        <v>32</v>
      </c>
      <c r="P335" t="s">
        <v>32</v>
      </c>
      <c r="Q335">
        <v>1000</v>
      </c>
      <c r="X335">
        <v>101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 t="s">
        <v>3</v>
      </c>
      <c r="AG335">
        <v>101</v>
      </c>
      <c r="AH335">
        <v>3</v>
      </c>
      <c r="AI335">
        <v>-1</v>
      </c>
      <c r="AJ335" t="s">
        <v>3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ROW(Source!A143)</f>
        <v>143</v>
      </c>
      <c r="B336">
        <v>65428756</v>
      </c>
      <c r="C336">
        <v>65428744</v>
      </c>
      <c r="D336">
        <v>30541208</v>
      </c>
      <c r="E336">
        <v>30515945</v>
      </c>
      <c r="F336">
        <v>1</v>
      </c>
      <c r="G336">
        <v>30515945</v>
      </c>
      <c r="H336">
        <v>3</v>
      </c>
      <c r="I336" t="s">
        <v>511</v>
      </c>
      <c r="J336" t="s">
        <v>3</v>
      </c>
      <c r="K336" t="s">
        <v>512</v>
      </c>
      <c r="L336">
        <v>1344</v>
      </c>
      <c r="N336">
        <v>1008</v>
      </c>
      <c r="O336" t="s">
        <v>450</v>
      </c>
      <c r="P336" t="s">
        <v>450</v>
      </c>
      <c r="Q336">
        <v>1</v>
      </c>
      <c r="X336">
        <v>33.39</v>
      </c>
      <c r="Y336">
        <v>1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0</v>
      </c>
      <c r="AF336" t="s">
        <v>3</v>
      </c>
      <c r="AG336">
        <v>33.39</v>
      </c>
      <c r="AH336">
        <v>2</v>
      </c>
      <c r="AI336">
        <v>65428750</v>
      </c>
      <c r="AJ336">
        <v>334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ROW(Source!A146)</f>
        <v>146</v>
      </c>
      <c r="B337">
        <v>65430515</v>
      </c>
      <c r="C337">
        <v>65430514</v>
      </c>
      <c r="D337">
        <v>30515951</v>
      </c>
      <c r="E337">
        <v>30515945</v>
      </c>
      <c r="F337">
        <v>1</v>
      </c>
      <c r="G337">
        <v>30515945</v>
      </c>
      <c r="H337">
        <v>1</v>
      </c>
      <c r="I337" t="s">
        <v>432</v>
      </c>
      <c r="J337" t="s">
        <v>3</v>
      </c>
      <c r="K337" t="s">
        <v>433</v>
      </c>
      <c r="L337">
        <v>1191</v>
      </c>
      <c r="N337">
        <v>1013</v>
      </c>
      <c r="O337" t="s">
        <v>434</v>
      </c>
      <c r="P337" t="s">
        <v>434</v>
      </c>
      <c r="Q337">
        <v>1</v>
      </c>
      <c r="X337">
        <v>33.020000000000003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1</v>
      </c>
      <c r="AE337">
        <v>1</v>
      </c>
      <c r="AF337" t="s">
        <v>60</v>
      </c>
      <c r="AG337">
        <v>37.972999999999999</v>
      </c>
      <c r="AH337">
        <v>2</v>
      </c>
      <c r="AI337">
        <v>65430515</v>
      </c>
      <c r="AJ337">
        <v>335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ROW(Source!A146)</f>
        <v>146</v>
      </c>
      <c r="B338">
        <v>65430516</v>
      </c>
      <c r="C338">
        <v>65430514</v>
      </c>
      <c r="D338">
        <v>30595822</v>
      </c>
      <c r="E338">
        <v>1</v>
      </c>
      <c r="F338">
        <v>1</v>
      </c>
      <c r="G338">
        <v>30515945</v>
      </c>
      <c r="H338">
        <v>2</v>
      </c>
      <c r="I338" t="s">
        <v>567</v>
      </c>
      <c r="J338" t="s">
        <v>568</v>
      </c>
      <c r="K338" t="s">
        <v>569</v>
      </c>
      <c r="L338">
        <v>1368</v>
      </c>
      <c r="N338">
        <v>1011</v>
      </c>
      <c r="O338" t="s">
        <v>438</v>
      </c>
      <c r="P338" t="s">
        <v>438</v>
      </c>
      <c r="Q338">
        <v>1</v>
      </c>
      <c r="X338">
        <v>2.4</v>
      </c>
      <c r="Y338">
        <v>0</v>
      </c>
      <c r="Z338">
        <v>5.25</v>
      </c>
      <c r="AA338">
        <v>0.02</v>
      </c>
      <c r="AB338">
        <v>0</v>
      </c>
      <c r="AC338">
        <v>0</v>
      </c>
      <c r="AD338">
        <v>1</v>
      </c>
      <c r="AE338">
        <v>0</v>
      </c>
      <c r="AF338" t="s">
        <v>59</v>
      </c>
      <c r="AG338">
        <v>3</v>
      </c>
      <c r="AH338">
        <v>2</v>
      </c>
      <c r="AI338">
        <v>65430516</v>
      </c>
      <c r="AJ338">
        <v>336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ROW(Source!A146)</f>
        <v>146</v>
      </c>
      <c r="B339">
        <v>65430517</v>
      </c>
      <c r="C339">
        <v>65430514</v>
      </c>
      <c r="D339">
        <v>30596074</v>
      </c>
      <c r="E339">
        <v>1</v>
      </c>
      <c r="F339">
        <v>1</v>
      </c>
      <c r="G339">
        <v>30515945</v>
      </c>
      <c r="H339">
        <v>2</v>
      </c>
      <c r="I339" t="s">
        <v>472</v>
      </c>
      <c r="J339" t="s">
        <v>473</v>
      </c>
      <c r="K339" t="s">
        <v>474</v>
      </c>
      <c r="L339">
        <v>1368</v>
      </c>
      <c r="N339">
        <v>1011</v>
      </c>
      <c r="O339" t="s">
        <v>438</v>
      </c>
      <c r="P339" t="s">
        <v>438</v>
      </c>
      <c r="Q339">
        <v>1</v>
      </c>
      <c r="X339">
        <v>0.47</v>
      </c>
      <c r="Y339">
        <v>0</v>
      </c>
      <c r="Z339">
        <v>76.81</v>
      </c>
      <c r="AA339">
        <v>14.36</v>
      </c>
      <c r="AB339">
        <v>0</v>
      </c>
      <c r="AC339">
        <v>0</v>
      </c>
      <c r="AD339">
        <v>1</v>
      </c>
      <c r="AE339">
        <v>0</v>
      </c>
      <c r="AF339" t="s">
        <v>59</v>
      </c>
      <c r="AG339">
        <v>0.58750000000000002</v>
      </c>
      <c r="AH339">
        <v>2</v>
      </c>
      <c r="AI339">
        <v>65430517</v>
      </c>
      <c r="AJ339">
        <v>337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ROW(Source!A146)</f>
        <v>146</v>
      </c>
      <c r="B340">
        <v>65430518</v>
      </c>
      <c r="C340">
        <v>65430514</v>
      </c>
      <c r="D340">
        <v>30596197</v>
      </c>
      <c r="E340">
        <v>1</v>
      </c>
      <c r="F340">
        <v>1</v>
      </c>
      <c r="G340">
        <v>30515945</v>
      </c>
      <c r="H340">
        <v>2</v>
      </c>
      <c r="I340" t="s">
        <v>570</v>
      </c>
      <c r="J340" t="s">
        <v>571</v>
      </c>
      <c r="K340" t="s">
        <v>572</v>
      </c>
      <c r="L340">
        <v>1368</v>
      </c>
      <c r="N340">
        <v>1011</v>
      </c>
      <c r="O340" t="s">
        <v>438</v>
      </c>
      <c r="P340" t="s">
        <v>438</v>
      </c>
      <c r="Q340">
        <v>1</v>
      </c>
      <c r="X340">
        <v>3.32</v>
      </c>
      <c r="Y340">
        <v>0</v>
      </c>
      <c r="Z340">
        <v>1.08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59</v>
      </c>
      <c r="AG340">
        <v>4.1500000000000004</v>
      </c>
      <c r="AH340">
        <v>2</v>
      </c>
      <c r="AI340">
        <v>65430518</v>
      </c>
      <c r="AJ340">
        <v>338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ROW(Source!A146)</f>
        <v>146</v>
      </c>
      <c r="B341">
        <v>65430519</v>
      </c>
      <c r="C341">
        <v>65430514</v>
      </c>
      <c r="D341">
        <v>30595411</v>
      </c>
      <c r="E341">
        <v>1</v>
      </c>
      <c r="F341">
        <v>1</v>
      </c>
      <c r="G341">
        <v>30515945</v>
      </c>
      <c r="H341">
        <v>2</v>
      </c>
      <c r="I341" t="s">
        <v>573</v>
      </c>
      <c r="J341" t="s">
        <v>574</v>
      </c>
      <c r="K341" t="s">
        <v>575</v>
      </c>
      <c r="L341">
        <v>1368</v>
      </c>
      <c r="N341">
        <v>1011</v>
      </c>
      <c r="O341" t="s">
        <v>438</v>
      </c>
      <c r="P341" t="s">
        <v>438</v>
      </c>
      <c r="Q341">
        <v>1</v>
      </c>
      <c r="X341">
        <v>0.02</v>
      </c>
      <c r="Y341">
        <v>0</v>
      </c>
      <c r="Z341">
        <v>54.87</v>
      </c>
      <c r="AA341">
        <v>12.68</v>
      </c>
      <c r="AB341">
        <v>0</v>
      </c>
      <c r="AC341">
        <v>0</v>
      </c>
      <c r="AD341">
        <v>1</v>
      </c>
      <c r="AE341">
        <v>0</v>
      </c>
      <c r="AF341" t="s">
        <v>59</v>
      </c>
      <c r="AG341">
        <v>2.5000000000000001E-2</v>
      </c>
      <c r="AH341">
        <v>2</v>
      </c>
      <c r="AI341">
        <v>65430519</v>
      </c>
      <c r="AJ341">
        <v>339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ROW(Source!A146)</f>
        <v>146</v>
      </c>
      <c r="B342">
        <v>65430520</v>
      </c>
      <c r="C342">
        <v>65430514</v>
      </c>
      <c r="D342">
        <v>30516999</v>
      </c>
      <c r="E342">
        <v>30515945</v>
      </c>
      <c r="F342">
        <v>1</v>
      </c>
      <c r="G342">
        <v>30515945</v>
      </c>
      <c r="H342">
        <v>2</v>
      </c>
      <c r="I342" t="s">
        <v>448</v>
      </c>
      <c r="J342" t="s">
        <v>3</v>
      </c>
      <c r="K342" t="s">
        <v>449</v>
      </c>
      <c r="L342">
        <v>1344</v>
      </c>
      <c r="N342">
        <v>1008</v>
      </c>
      <c r="O342" t="s">
        <v>450</v>
      </c>
      <c r="P342" t="s">
        <v>450</v>
      </c>
      <c r="Q342">
        <v>1</v>
      </c>
      <c r="X342">
        <v>0.03</v>
      </c>
      <c r="Y342">
        <v>0</v>
      </c>
      <c r="Z342">
        <v>1</v>
      </c>
      <c r="AA342">
        <v>0</v>
      </c>
      <c r="AB342">
        <v>0</v>
      </c>
      <c r="AC342">
        <v>0</v>
      </c>
      <c r="AD342">
        <v>1</v>
      </c>
      <c r="AE342">
        <v>0</v>
      </c>
      <c r="AF342" t="s">
        <v>59</v>
      </c>
      <c r="AG342">
        <v>3.7499999999999999E-2</v>
      </c>
      <c r="AH342">
        <v>2</v>
      </c>
      <c r="AI342">
        <v>65430520</v>
      </c>
      <c r="AJ342">
        <v>340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ROW(Source!A146)</f>
        <v>146</v>
      </c>
      <c r="B343">
        <v>65430521</v>
      </c>
      <c r="C343">
        <v>65430514</v>
      </c>
      <c r="D343">
        <v>30571181</v>
      </c>
      <c r="E343">
        <v>1</v>
      </c>
      <c r="F343">
        <v>1</v>
      </c>
      <c r="G343">
        <v>30515945</v>
      </c>
      <c r="H343">
        <v>3</v>
      </c>
      <c r="I343" t="s">
        <v>249</v>
      </c>
      <c r="J343" t="s">
        <v>251</v>
      </c>
      <c r="K343" t="s">
        <v>250</v>
      </c>
      <c r="L343">
        <v>1339</v>
      </c>
      <c r="N343">
        <v>1007</v>
      </c>
      <c r="O343" t="s">
        <v>106</v>
      </c>
      <c r="P343" t="s">
        <v>106</v>
      </c>
      <c r="Q343">
        <v>1</v>
      </c>
      <c r="X343">
        <v>0.30199999999999999</v>
      </c>
      <c r="Y343">
        <v>7.07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3</v>
      </c>
      <c r="AG343">
        <v>0.30199999999999999</v>
      </c>
      <c r="AH343">
        <v>2</v>
      </c>
      <c r="AI343">
        <v>65430521</v>
      </c>
      <c r="AJ343">
        <v>341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ROW(Source!A146)</f>
        <v>146</v>
      </c>
      <c r="B344">
        <v>65430522</v>
      </c>
      <c r="C344">
        <v>65430514</v>
      </c>
      <c r="D344">
        <v>30573305</v>
      </c>
      <c r="E344">
        <v>1</v>
      </c>
      <c r="F344">
        <v>1</v>
      </c>
      <c r="G344">
        <v>30515945</v>
      </c>
      <c r="H344">
        <v>3</v>
      </c>
      <c r="I344" t="s">
        <v>576</v>
      </c>
      <c r="J344" t="s">
        <v>577</v>
      </c>
      <c r="K344" t="s">
        <v>578</v>
      </c>
      <c r="L344">
        <v>1327</v>
      </c>
      <c r="N344">
        <v>1005</v>
      </c>
      <c r="O344" t="s">
        <v>210</v>
      </c>
      <c r="P344" t="s">
        <v>210</v>
      </c>
      <c r="Q344">
        <v>1</v>
      </c>
      <c r="X344">
        <v>10</v>
      </c>
      <c r="Y344">
        <v>2.31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3</v>
      </c>
      <c r="AG344">
        <v>10</v>
      </c>
      <c r="AH344">
        <v>2</v>
      </c>
      <c r="AI344">
        <v>65430522</v>
      </c>
      <c r="AJ344">
        <v>342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ROW(Source!A146)</f>
        <v>146</v>
      </c>
      <c r="B345">
        <v>65430523</v>
      </c>
      <c r="C345">
        <v>65430514</v>
      </c>
      <c r="D345">
        <v>30533689</v>
      </c>
      <c r="E345">
        <v>30515945</v>
      </c>
      <c r="F345">
        <v>1</v>
      </c>
      <c r="G345">
        <v>30515945</v>
      </c>
      <c r="H345">
        <v>3</v>
      </c>
      <c r="I345" t="s">
        <v>618</v>
      </c>
      <c r="J345" t="s">
        <v>3</v>
      </c>
      <c r="K345" t="s">
        <v>619</v>
      </c>
      <c r="L345">
        <v>1346</v>
      </c>
      <c r="N345">
        <v>1009</v>
      </c>
      <c r="O345" t="s">
        <v>269</v>
      </c>
      <c r="P345" t="s">
        <v>269</v>
      </c>
      <c r="Q345">
        <v>1</v>
      </c>
      <c r="X345">
        <v>20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 t="s">
        <v>3</v>
      </c>
      <c r="AG345">
        <v>20</v>
      </c>
      <c r="AH345">
        <v>3</v>
      </c>
      <c r="AI345">
        <v>-1</v>
      </c>
      <c r="AJ345" t="s">
        <v>3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ROW(Source!A146)</f>
        <v>146</v>
      </c>
      <c r="B346">
        <v>65430524</v>
      </c>
      <c r="C346">
        <v>65430514</v>
      </c>
      <c r="D346">
        <v>38719585</v>
      </c>
      <c r="E346">
        <v>30515945</v>
      </c>
      <c r="F346">
        <v>1</v>
      </c>
      <c r="G346">
        <v>30515945</v>
      </c>
      <c r="H346">
        <v>3</v>
      </c>
      <c r="I346" t="s">
        <v>620</v>
      </c>
      <c r="J346" t="s">
        <v>3</v>
      </c>
      <c r="K346" t="s">
        <v>621</v>
      </c>
      <c r="L346">
        <v>1348</v>
      </c>
      <c r="N346">
        <v>1009</v>
      </c>
      <c r="O346" t="s">
        <v>32</v>
      </c>
      <c r="P346" t="s">
        <v>32</v>
      </c>
      <c r="Q346">
        <v>1000</v>
      </c>
      <c r="X346">
        <v>0.84199999999999997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3</v>
      </c>
      <c r="AG346">
        <v>0.84199999999999997</v>
      </c>
      <c r="AH346">
        <v>3</v>
      </c>
      <c r="AI346">
        <v>-1</v>
      </c>
      <c r="AJ346" t="s">
        <v>3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ROW(Source!A147)</f>
        <v>147</v>
      </c>
      <c r="B347">
        <v>65430515</v>
      </c>
      <c r="C347">
        <v>65430514</v>
      </c>
      <c r="D347">
        <v>30515951</v>
      </c>
      <c r="E347">
        <v>30515945</v>
      </c>
      <c r="F347">
        <v>1</v>
      </c>
      <c r="G347">
        <v>30515945</v>
      </c>
      <c r="H347">
        <v>1</v>
      </c>
      <c r="I347" t="s">
        <v>432</v>
      </c>
      <c r="J347" t="s">
        <v>3</v>
      </c>
      <c r="K347" t="s">
        <v>433</v>
      </c>
      <c r="L347">
        <v>1191</v>
      </c>
      <c r="N347">
        <v>1013</v>
      </c>
      <c r="O347" t="s">
        <v>434</v>
      </c>
      <c r="P347" t="s">
        <v>434</v>
      </c>
      <c r="Q347">
        <v>1</v>
      </c>
      <c r="X347">
        <v>33.020000000000003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1</v>
      </c>
      <c r="AF347" t="s">
        <v>60</v>
      </c>
      <c r="AG347">
        <v>37.972999999999999</v>
      </c>
      <c r="AH347">
        <v>2</v>
      </c>
      <c r="AI347">
        <v>65430515</v>
      </c>
      <c r="AJ347">
        <v>345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ROW(Source!A147)</f>
        <v>147</v>
      </c>
      <c r="B348">
        <v>65430516</v>
      </c>
      <c r="C348">
        <v>65430514</v>
      </c>
      <c r="D348">
        <v>30595822</v>
      </c>
      <c r="E348">
        <v>1</v>
      </c>
      <c r="F348">
        <v>1</v>
      </c>
      <c r="G348">
        <v>30515945</v>
      </c>
      <c r="H348">
        <v>2</v>
      </c>
      <c r="I348" t="s">
        <v>567</v>
      </c>
      <c r="J348" t="s">
        <v>568</v>
      </c>
      <c r="K348" t="s">
        <v>569</v>
      </c>
      <c r="L348">
        <v>1368</v>
      </c>
      <c r="N348">
        <v>1011</v>
      </c>
      <c r="O348" t="s">
        <v>438</v>
      </c>
      <c r="P348" t="s">
        <v>438</v>
      </c>
      <c r="Q348">
        <v>1</v>
      </c>
      <c r="X348">
        <v>2.4</v>
      </c>
      <c r="Y348">
        <v>0</v>
      </c>
      <c r="Z348">
        <v>5.25</v>
      </c>
      <c r="AA348">
        <v>0.02</v>
      </c>
      <c r="AB348">
        <v>0</v>
      </c>
      <c r="AC348">
        <v>0</v>
      </c>
      <c r="AD348">
        <v>1</v>
      </c>
      <c r="AE348">
        <v>0</v>
      </c>
      <c r="AF348" t="s">
        <v>59</v>
      </c>
      <c r="AG348">
        <v>3</v>
      </c>
      <c r="AH348">
        <v>2</v>
      </c>
      <c r="AI348">
        <v>65430516</v>
      </c>
      <c r="AJ348">
        <v>346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ROW(Source!A147)</f>
        <v>147</v>
      </c>
      <c r="B349">
        <v>65430517</v>
      </c>
      <c r="C349">
        <v>65430514</v>
      </c>
      <c r="D349">
        <v>30596074</v>
      </c>
      <c r="E349">
        <v>1</v>
      </c>
      <c r="F349">
        <v>1</v>
      </c>
      <c r="G349">
        <v>30515945</v>
      </c>
      <c r="H349">
        <v>2</v>
      </c>
      <c r="I349" t="s">
        <v>472</v>
      </c>
      <c r="J349" t="s">
        <v>473</v>
      </c>
      <c r="K349" t="s">
        <v>474</v>
      </c>
      <c r="L349">
        <v>1368</v>
      </c>
      <c r="N349">
        <v>1011</v>
      </c>
      <c r="O349" t="s">
        <v>438</v>
      </c>
      <c r="P349" t="s">
        <v>438</v>
      </c>
      <c r="Q349">
        <v>1</v>
      </c>
      <c r="X349">
        <v>0.47</v>
      </c>
      <c r="Y349">
        <v>0</v>
      </c>
      <c r="Z349">
        <v>76.81</v>
      </c>
      <c r="AA349">
        <v>14.36</v>
      </c>
      <c r="AB349">
        <v>0</v>
      </c>
      <c r="AC349">
        <v>0</v>
      </c>
      <c r="AD349">
        <v>1</v>
      </c>
      <c r="AE349">
        <v>0</v>
      </c>
      <c r="AF349" t="s">
        <v>59</v>
      </c>
      <c r="AG349">
        <v>0.58750000000000002</v>
      </c>
      <c r="AH349">
        <v>2</v>
      </c>
      <c r="AI349">
        <v>65430517</v>
      </c>
      <c r="AJ349">
        <v>347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ROW(Source!A147)</f>
        <v>147</v>
      </c>
      <c r="B350">
        <v>65430518</v>
      </c>
      <c r="C350">
        <v>65430514</v>
      </c>
      <c r="D350">
        <v>30596197</v>
      </c>
      <c r="E350">
        <v>1</v>
      </c>
      <c r="F350">
        <v>1</v>
      </c>
      <c r="G350">
        <v>30515945</v>
      </c>
      <c r="H350">
        <v>2</v>
      </c>
      <c r="I350" t="s">
        <v>570</v>
      </c>
      <c r="J350" t="s">
        <v>571</v>
      </c>
      <c r="K350" t="s">
        <v>572</v>
      </c>
      <c r="L350">
        <v>1368</v>
      </c>
      <c r="N350">
        <v>1011</v>
      </c>
      <c r="O350" t="s">
        <v>438</v>
      </c>
      <c r="P350" t="s">
        <v>438</v>
      </c>
      <c r="Q350">
        <v>1</v>
      </c>
      <c r="X350">
        <v>3.32</v>
      </c>
      <c r="Y350">
        <v>0</v>
      </c>
      <c r="Z350">
        <v>1.08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59</v>
      </c>
      <c r="AG350">
        <v>4.1500000000000004</v>
      </c>
      <c r="AH350">
        <v>2</v>
      </c>
      <c r="AI350">
        <v>65430518</v>
      </c>
      <c r="AJ350">
        <v>348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ROW(Source!A147)</f>
        <v>147</v>
      </c>
      <c r="B351">
        <v>65430519</v>
      </c>
      <c r="C351">
        <v>65430514</v>
      </c>
      <c r="D351">
        <v>30595411</v>
      </c>
      <c r="E351">
        <v>1</v>
      </c>
      <c r="F351">
        <v>1</v>
      </c>
      <c r="G351">
        <v>30515945</v>
      </c>
      <c r="H351">
        <v>2</v>
      </c>
      <c r="I351" t="s">
        <v>573</v>
      </c>
      <c r="J351" t="s">
        <v>574</v>
      </c>
      <c r="K351" t="s">
        <v>575</v>
      </c>
      <c r="L351">
        <v>1368</v>
      </c>
      <c r="N351">
        <v>1011</v>
      </c>
      <c r="O351" t="s">
        <v>438</v>
      </c>
      <c r="P351" t="s">
        <v>438</v>
      </c>
      <c r="Q351">
        <v>1</v>
      </c>
      <c r="X351">
        <v>0.02</v>
      </c>
      <c r="Y351">
        <v>0</v>
      </c>
      <c r="Z351">
        <v>54.87</v>
      </c>
      <c r="AA351">
        <v>12.68</v>
      </c>
      <c r="AB351">
        <v>0</v>
      </c>
      <c r="AC351">
        <v>0</v>
      </c>
      <c r="AD351">
        <v>1</v>
      </c>
      <c r="AE351">
        <v>0</v>
      </c>
      <c r="AF351" t="s">
        <v>59</v>
      </c>
      <c r="AG351">
        <v>2.5000000000000001E-2</v>
      </c>
      <c r="AH351">
        <v>2</v>
      </c>
      <c r="AI351">
        <v>65430519</v>
      </c>
      <c r="AJ351">
        <v>349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ROW(Source!A147)</f>
        <v>147</v>
      </c>
      <c r="B352">
        <v>65430520</v>
      </c>
      <c r="C352">
        <v>65430514</v>
      </c>
      <c r="D352">
        <v>30516999</v>
      </c>
      <c r="E352">
        <v>30515945</v>
      </c>
      <c r="F352">
        <v>1</v>
      </c>
      <c r="G352">
        <v>30515945</v>
      </c>
      <c r="H352">
        <v>2</v>
      </c>
      <c r="I352" t="s">
        <v>448</v>
      </c>
      <c r="J352" t="s">
        <v>3</v>
      </c>
      <c r="K352" t="s">
        <v>449</v>
      </c>
      <c r="L352">
        <v>1344</v>
      </c>
      <c r="N352">
        <v>1008</v>
      </c>
      <c r="O352" t="s">
        <v>450</v>
      </c>
      <c r="P352" t="s">
        <v>450</v>
      </c>
      <c r="Q352">
        <v>1</v>
      </c>
      <c r="X352">
        <v>0.03</v>
      </c>
      <c r="Y352">
        <v>0</v>
      </c>
      <c r="Z352">
        <v>1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59</v>
      </c>
      <c r="AG352">
        <v>3.7499999999999999E-2</v>
      </c>
      <c r="AH352">
        <v>2</v>
      </c>
      <c r="AI352">
        <v>65430520</v>
      </c>
      <c r="AJ352">
        <v>350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ROW(Source!A147)</f>
        <v>147</v>
      </c>
      <c r="B353">
        <v>65430521</v>
      </c>
      <c r="C353">
        <v>65430514</v>
      </c>
      <c r="D353">
        <v>30571181</v>
      </c>
      <c r="E353">
        <v>1</v>
      </c>
      <c r="F353">
        <v>1</v>
      </c>
      <c r="G353">
        <v>30515945</v>
      </c>
      <c r="H353">
        <v>3</v>
      </c>
      <c r="I353" t="s">
        <v>249</v>
      </c>
      <c r="J353" t="s">
        <v>251</v>
      </c>
      <c r="K353" t="s">
        <v>250</v>
      </c>
      <c r="L353">
        <v>1339</v>
      </c>
      <c r="N353">
        <v>1007</v>
      </c>
      <c r="O353" t="s">
        <v>106</v>
      </c>
      <c r="P353" t="s">
        <v>106</v>
      </c>
      <c r="Q353">
        <v>1</v>
      </c>
      <c r="X353">
        <v>0.30199999999999999</v>
      </c>
      <c r="Y353">
        <v>7.07</v>
      </c>
      <c r="Z353">
        <v>0</v>
      </c>
      <c r="AA353">
        <v>0</v>
      </c>
      <c r="AB353">
        <v>0</v>
      </c>
      <c r="AC353">
        <v>0</v>
      </c>
      <c r="AD353">
        <v>1</v>
      </c>
      <c r="AE353">
        <v>0</v>
      </c>
      <c r="AF353" t="s">
        <v>3</v>
      </c>
      <c r="AG353">
        <v>0.30199999999999999</v>
      </c>
      <c r="AH353">
        <v>2</v>
      </c>
      <c r="AI353">
        <v>65430521</v>
      </c>
      <c r="AJ353">
        <v>351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ROW(Source!A147)</f>
        <v>147</v>
      </c>
      <c r="B354">
        <v>65430522</v>
      </c>
      <c r="C354">
        <v>65430514</v>
      </c>
      <c r="D354">
        <v>30573305</v>
      </c>
      <c r="E354">
        <v>1</v>
      </c>
      <c r="F354">
        <v>1</v>
      </c>
      <c r="G354">
        <v>30515945</v>
      </c>
      <c r="H354">
        <v>3</v>
      </c>
      <c r="I354" t="s">
        <v>576</v>
      </c>
      <c r="J354" t="s">
        <v>577</v>
      </c>
      <c r="K354" t="s">
        <v>578</v>
      </c>
      <c r="L354">
        <v>1327</v>
      </c>
      <c r="N354">
        <v>1005</v>
      </c>
      <c r="O354" t="s">
        <v>210</v>
      </c>
      <c r="P354" t="s">
        <v>210</v>
      </c>
      <c r="Q354">
        <v>1</v>
      </c>
      <c r="X354">
        <v>10</v>
      </c>
      <c r="Y354">
        <v>2.31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0</v>
      </c>
      <c r="AF354" t="s">
        <v>3</v>
      </c>
      <c r="AG354">
        <v>10</v>
      </c>
      <c r="AH354">
        <v>2</v>
      </c>
      <c r="AI354">
        <v>65430522</v>
      </c>
      <c r="AJ354">
        <v>352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ROW(Source!A147)</f>
        <v>147</v>
      </c>
      <c r="B355">
        <v>65430523</v>
      </c>
      <c r="C355">
        <v>65430514</v>
      </c>
      <c r="D355">
        <v>30533689</v>
      </c>
      <c r="E355">
        <v>30515945</v>
      </c>
      <c r="F355">
        <v>1</v>
      </c>
      <c r="G355">
        <v>30515945</v>
      </c>
      <c r="H355">
        <v>3</v>
      </c>
      <c r="I355" t="s">
        <v>618</v>
      </c>
      <c r="J355" t="s">
        <v>3</v>
      </c>
      <c r="K355" t="s">
        <v>619</v>
      </c>
      <c r="L355">
        <v>1346</v>
      </c>
      <c r="N355">
        <v>1009</v>
      </c>
      <c r="O355" t="s">
        <v>269</v>
      </c>
      <c r="P355" t="s">
        <v>269</v>
      </c>
      <c r="Q355">
        <v>1</v>
      </c>
      <c r="X355">
        <v>20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 t="s">
        <v>3</v>
      </c>
      <c r="AG355">
        <v>20</v>
      </c>
      <c r="AH355">
        <v>3</v>
      </c>
      <c r="AI355">
        <v>-1</v>
      </c>
      <c r="AJ355" t="s">
        <v>3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ROW(Source!A147)</f>
        <v>147</v>
      </c>
      <c r="B356">
        <v>65430524</v>
      </c>
      <c r="C356">
        <v>65430514</v>
      </c>
      <c r="D356">
        <v>38719585</v>
      </c>
      <c r="E356">
        <v>30515945</v>
      </c>
      <c r="F356">
        <v>1</v>
      </c>
      <c r="G356">
        <v>30515945</v>
      </c>
      <c r="H356">
        <v>3</v>
      </c>
      <c r="I356" t="s">
        <v>620</v>
      </c>
      <c r="J356" t="s">
        <v>3</v>
      </c>
      <c r="K356" t="s">
        <v>621</v>
      </c>
      <c r="L356">
        <v>1348</v>
      </c>
      <c r="N356">
        <v>1009</v>
      </c>
      <c r="O356" t="s">
        <v>32</v>
      </c>
      <c r="P356" t="s">
        <v>32</v>
      </c>
      <c r="Q356">
        <v>1000</v>
      </c>
      <c r="X356">
        <v>0.84199999999999997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 t="s">
        <v>3</v>
      </c>
      <c r="AG356">
        <v>0.84199999999999997</v>
      </c>
      <c r="AH356">
        <v>3</v>
      </c>
      <c r="AI356">
        <v>-1</v>
      </c>
      <c r="AJ356" t="s">
        <v>3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ROW(Source!A152)</f>
        <v>152</v>
      </c>
      <c r="B357">
        <v>65430545</v>
      </c>
      <c r="C357">
        <v>65430544</v>
      </c>
      <c r="D357">
        <v>30515951</v>
      </c>
      <c r="E357">
        <v>30515945</v>
      </c>
      <c r="F357">
        <v>1</v>
      </c>
      <c r="G357">
        <v>30515945</v>
      </c>
      <c r="H357">
        <v>1</v>
      </c>
      <c r="I357" t="s">
        <v>432</v>
      </c>
      <c r="J357" t="s">
        <v>3</v>
      </c>
      <c r="K357" t="s">
        <v>433</v>
      </c>
      <c r="L357">
        <v>1191</v>
      </c>
      <c r="N357">
        <v>1013</v>
      </c>
      <c r="O357" t="s">
        <v>434</v>
      </c>
      <c r="P357" t="s">
        <v>434</v>
      </c>
      <c r="Q357">
        <v>1</v>
      </c>
      <c r="X357">
        <v>3.44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1</v>
      </c>
      <c r="AE357">
        <v>1</v>
      </c>
      <c r="AF357" t="s">
        <v>324</v>
      </c>
      <c r="AG357">
        <v>19.78</v>
      </c>
      <c r="AH357">
        <v>2</v>
      </c>
      <c r="AI357">
        <v>65430545</v>
      </c>
      <c r="AJ357">
        <v>355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ROW(Source!A152)</f>
        <v>152</v>
      </c>
      <c r="B358">
        <v>65430546</v>
      </c>
      <c r="C358">
        <v>65430544</v>
      </c>
      <c r="D358">
        <v>30596074</v>
      </c>
      <c r="E358">
        <v>1</v>
      </c>
      <c r="F358">
        <v>1</v>
      </c>
      <c r="G358">
        <v>30515945</v>
      </c>
      <c r="H358">
        <v>2</v>
      </c>
      <c r="I358" t="s">
        <v>472</v>
      </c>
      <c r="J358" t="s">
        <v>473</v>
      </c>
      <c r="K358" t="s">
        <v>474</v>
      </c>
      <c r="L358">
        <v>1368</v>
      </c>
      <c r="N358">
        <v>1011</v>
      </c>
      <c r="O358" t="s">
        <v>438</v>
      </c>
      <c r="P358" t="s">
        <v>438</v>
      </c>
      <c r="Q358">
        <v>1</v>
      </c>
      <c r="X358">
        <v>0.1</v>
      </c>
      <c r="Y358">
        <v>0</v>
      </c>
      <c r="Z358">
        <v>76.81</v>
      </c>
      <c r="AA358">
        <v>14.36</v>
      </c>
      <c r="AB358">
        <v>0</v>
      </c>
      <c r="AC358">
        <v>0</v>
      </c>
      <c r="AD358">
        <v>1</v>
      </c>
      <c r="AE358">
        <v>0</v>
      </c>
      <c r="AF358" t="s">
        <v>323</v>
      </c>
      <c r="AG358">
        <v>0.625</v>
      </c>
      <c r="AH358">
        <v>2</v>
      </c>
      <c r="AI358">
        <v>65430546</v>
      </c>
      <c r="AJ358">
        <v>356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ROW(Source!A152)</f>
        <v>152</v>
      </c>
      <c r="B359">
        <v>65430547</v>
      </c>
      <c r="C359">
        <v>65430544</v>
      </c>
      <c r="D359">
        <v>30596197</v>
      </c>
      <c r="E359">
        <v>1</v>
      </c>
      <c r="F359">
        <v>1</v>
      </c>
      <c r="G359">
        <v>30515945</v>
      </c>
      <c r="H359">
        <v>2</v>
      </c>
      <c r="I359" t="s">
        <v>570</v>
      </c>
      <c r="J359" t="s">
        <v>571</v>
      </c>
      <c r="K359" t="s">
        <v>572</v>
      </c>
      <c r="L359">
        <v>1368</v>
      </c>
      <c r="N359">
        <v>1011</v>
      </c>
      <c r="O359" t="s">
        <v>438</v>
      </c>
      <c r="P359" t="s">
        <v>438</v>
      </c>
      <c r="Q359">
        <v>1</v>
      </c>
      <c r="X359">
        <v>0.6</v>
      </c>
      <c r="Y359">
        <v>0</v>
      </c>
      <c r="Z359">
        <v>1.08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323</v>
      </c>
      <c r="AG359">
        <v>3.75</v>
      </c>
      <c r="AH359">
        <v>2</v>
      </c>
      <c r="AI359">
        <v>65430547</v>
      </c>
      <c r="AJ359">
        <v>357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ROW(Source!A152)</f>
        <v>152</v>
      </c>
      <c r="B360">
        <v>65430548</v>
      </c>
      <c r="C360">
        <v>65430544</v>
      </c>
      <c r="D360">
        <v>30571181</v>
      </c>
      <c r="E360">
        <v>1</v>
      </c>
      <c r="F360">
        <v>1</v>
      </c>
      <c r="G360">
        <v>30515945</v>
      </c>
      <c r="H360">
        <v>3</v>
      </c>
      <c r="I360" t="s">
        <v>249</v>
      </c>
      <c r="J360" t="s">
        <v>251</v>
      </c>
      <c r="K360" t="s">
        <v>250</v>
      </c>
      <c r="L360">
        <v>1339</v>
      </c>
      <c r="N360">
        <v>1007</v>
      </c>
      <c r="O360" t="s">
        <v>106</v>
      </c>
      <c r="P360" t="s">
        <v>106</v>
      </c>
      <c r="Q360">
        <v>1</v>
      </c>
      <c r="X360">
        <v>4.0399999999999998E-2</v>
      </c>
      <c r="Y360">
        <v>7.07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</v>
      </c>
      <c r="AG360">
        <v>4.0399999999999998E-2</v>
      </c>
      <c r="AH360">
        <v>2</v>
      </c>
      <c r="AI360">
        <v>65430548</v>
      </c>
      <c r="AJ360">
        <v>358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ROW(Source!A152)</f>
        <v>152</v>
      </c>
      <c r="B361">
        <v>65430549</v>
      </c>
      <c r="C361">
        <v>65430544</v>
      </c>
      <c r="D361">
        <v>38719585</v>
      </c>
      <c r="E361">
        <v>30515945</v>
      </c>
      <c r="F361">
        <v>1</v>
      </c>
      <c r="G361">
        <v>30515945</v>
      </c>
      <c r="H361">
        <v>3</v>
      </c>
      <c r="I361" t="s">
        <v>620</v>
      </c>
      <c r="J361" t="s">
        <v>3</v>
      </c>
      <c r="K361" t="s">
        <v>621</v>
      </c>
      <c r="L361">
        <v>1348</v>
      </c>
      <c r="N361">
        <v>1009</v>
      </c>
      <c r="O361" t="s">
        <v>32</v>
      </c>
      <c r="P361" t="s">
        <v>32</v>
      </c>
      <c r="Q361">
        <v>1000</v>
      </c>
      <c r="X361">
        <v>0.16800000000000001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 t="s">
        <v>3</v>
      </c>
      <c r="AG361">
        <v>0.16800000000000001</v>
      </c>
      <c r="AH361">
        <v>3</v>
      </c>
      <c r="AI361">
        <v>-1</v>
      </c>
      <c r="AJ361" t="s">
        <v>3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ROW(Source!A153)</f>
        <v>153</v>
      </c>
      <c r="B362">
        <v>65430545</v>
      </c>
      <c r="C362">
        <v>65430544</v>
      </c>
      <c r="D362">
        <v>30515951</v>
      </c>
      <c r="E362">
        <v>30515945</v>
      </c>
      <c r="F362">
        <v>1</v>
      </c>
      <c r="G362">
        <v>30515945</v>
      </c>
      <c r="H362">
        <v>1</v>
      </c>
      <c r="I362" t="s">
        <v>432</v>
      </c>
      <c r="J362" t="s">
        <v>3</v>
      </c>
      <c r="K362" t="s">
        <v>433</v>
      </c>
      <c r="L362">
        <v>1191</v>
      </c>
      <c r="N362">
        <v>1013</v>
      </c>
      <c r="O362" t="s">
        <v>434</v>
      </c>
      <c r="P362" t="s">
        <v>434</v>
      </c>
      <c r="Q362">
        <v>1</v>
      </c>
      <c r="X362">
        <v>3.44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1</v>
      </c>
      <c r="AF362" t="s">
        <v>324</v>
      </c>
      <c r="AG362">
        <v>19.78</v>
      </c>
      <c r="AH362">
        <v>2</v>
      </c>
      <c r="AI362">
        <v>65430545</v>
      </c>
      <c r="AJ362">
        <v>360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ROW(Source!A153)</f>
        <v>153</v>
      </c>
      <c r="B363">
        <v>65430546</v>
      </c>
      <c r="C363">
        <v>65430544</v>
      </c>
      <c r="D363">
        <v>30596074</v>
      </c>
      <c r="E363">
        <v>1</v>
      </c>
      <c r="F363">
        <v>1</v>
      </c>
      <c r="G363">
        <v>30515945</v>
      </c>
      <c r="H363">
        <v>2</v>
      </c>
      <c r="I363" t="s">
        <v>472</v>
      </c>
      <c r="J363" t="s">
        <v>473</v>
      </c>
      <c r="K363" t="s">
        <v>474</v>
      </c>
      <c r="L363">
        <v>1368</v>
      </c>
      <c r="N363">
        <v>1011</v>
      </c>
      <c r="O363" t="s">
        <v>438</v>
      </c>
      <c r="P363" t="s">
        <v>438</v>
      </c>
      <c r="Q363">
        <v>1</v>
      </c>
      <c r="X363">
        <v>0.1</v>
      </c>
      <c r="Y363">
        <v>0</v>
      </c>
      <c r="Z363">
        <v>76.81</v>
      </c>
      <c r="AA363">
        <v>14.36</v>
      </c>
      <c r="AB363">
        <v>0</v>
      </c>
      <c r="AC363">
        <v>0</v>
      </c>
      <c r="AD363">
        <v>1</v>
      </c>
      <c r="AE363">
        <v>0</v>
      </c>
      <c r="AF363" t="s">
        <v>323</v>
      </c>
      <c r="AG363">
        <v>0.625</v>
      </c>
      <c r="AH363">
        <v>2</v>
      </c>
      <c r="AI363">
        <v>65430546</v>
      </c>
      <c r="AJ363">
        <v>361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ROW(Source!A153)</f>
        <v>153</v>
      </c>
      <c r="B364">
        <v>65430547</v>
      </c>
      <c r="C364">
        <v>65430544</v>
      </c>
      <c r="D364">
        <v>30596197</v>
      </c>
      <c r="E364">
        <v>1</v>
      </c>
      <c r="F364">
        <v>1</v>
      </c>
      <c r="G364">
        <v>30515945</v>
      </c>
      <c r="H364">
        <v>2</v>
      </c>
      <c r="I364" t="s">
        <v>570</v>
      </c>
      <c r="J364" t="s">
        <v>571</v>
      </c>
      <c r="K364" t="s">
        <v>572</v>
      </c>
      <c r="L364">
        <v>1368</v>
      </c>
      <c r="N364">
        <v>1011</v>
      </c>
      <c r="O364" t="s">
        <v>438</v>
      </c>
      <c r="P364" t="s">
        <v>438</v>
      </c>
      <c r="Q364">
        <v>1</v>
      </c>
      <c r="X364">
        <v>0.6</v>
      </c>
      <c r="Y364">
        <v>0</v>
      </c>
      <c r="Z364">
        <v>1.08</v>
      </c>
      <c r="AA364">
        <v>0</v>
      </c>
      <c r="AB364">
        <v>0</v>
      </c>
      <c r="AC364">
        <v>0</v>
      </c>
      <c r="AD364">
        <v>1</v>
      </c>
      <c r="AE364">
        <v>0</v>
      </c>
      <c r="AF364" t="s">
        <v>323</v>
      </c>
      <c r="AG364">
        <v>3.75</v>
      </c>
      <c r="AH364">
        <v>2</v>
      </c>
      <c r="AI364">
        <v>65430547</v>
      </c>
      <c r="AJ364">
        <v>362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ROW(Source!A153)</f>
        <v>153</v>
      </c>
      <c r="B365">
        <v>65430548</v>
      </c>
      <c r="C365">
        <v>65430544</v>
      </c>
      <c r="D365">
        <v>30571181</v>
      </c>
      <c r="E365">
        <v>1</v>
      </c>
      <c r="F365">
        <v>1</v>
      </c>
      <c r="G365">
        <v>30515945</v>
      </c>
      <c r="H365">
        <v>3</v>
      </c>
      <c r="I365" t="s">
        <v>249</v>
      </c>
      <c r="J365" t="s">
        <v>251</v>
      </c>
      <c r="K365" t="s">
        <v>250</v>
      </c>
      <c r="L365">
        <v>1339</v>
      </c>
      <c r="N365">
        <v>1007</v>
      </c>
      <c r="O365" t="s">
        <v>106</v>
      </c>
      <c r="P365" t="s">
        <v>106</v>
      </c>
      <c r="Q365">
        <v>1</v>
      </c>
      <c r="X365">
        <v>4.0399999999999998E-2</v>
      </c>
      <c r="Y365">
        <v>7.07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</v>
      </c>
      <c r="AG365">
        <v>4.0399999999999998E-2</v>
      </c>
      <c r="AH365">
        <v>2</v>
      </c>
      <c r="AI365">
        <v>65430548</v>
      </c>
      <c r="AJ365">
        <v>363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ROW(Source!A153)</f>
        <v>153</v>
      </c>
      <c r="B366">
        <v>65430549</v>
      </c>
      <c r="C366">
        <v>65430544</v>
      </c>
      <c r="D366">
        <v>38719585</v>
      </c>
      <c r="E366">
        <v>30515945</v>
      </c>
      <c r="F366">
        <v>1</v>
      </c>
      <c r="G366">
        <v>30515945</v>
      </c>
      <c r="H366">
        <v>3</v>
      </c>
      <c r="I366" t="s">
        <v>620</v>
      </c>
      <c r="J366" t="s">
        <v>3</v>
      </c>
      <c r="K366" t="s">
        <v>621</v>
      </c>
      <c r="L366">
        <v>1348</v>
      </c>
      <c r="N366">
        <v>1009</v>
      </c>
      <c r="O366" t="s">
        <v>32</v>
      </c>
      <c r="P366" t="s">
        <v>32</v>
      </c>
      <c r="Q366">
        <v>1000</v>
      </c>
      <c r="X366">
        <v>0.16800000000000001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 t="s">
        <v>3</v>
      </c>
      <c r="AG366">
        <v>0.16800000000000001</v>
      </c>
      <c r="AH366">
        <v>3</v>
      </c>
      <c r="AI366">
        <v>-1</v>
      </c>
      <c r="AJ366" t="s">
        <v>3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ROW(Source!A156)</f>
        <v>156</v>
      </c>
      <c r="B367">
        <v>65429555</v>
      </c>
      <c r="C367">
        <v>65429554</v>
      </c>
      <c r="D367">
        <v>30515951</v>
      </c>
      <c r="E367">
        <v>30515945</v>
      </c>
      <c r="F367">
        <v>1</v>
      </c>
      <c r="G367">
        <v>30515945</v>
      </c>
      <c r="H367">
        <v>1</v>
      </c>
      <c r="I367" t="s">
        <v>432</v>
      </c>
      <c r="J367" t="s">
        <v>3</v>
      </c>
      <c r="K367" t="s">
        <v>433</v>
      </c>
      <c r="L367">
        <v>1191</v>
      </c>
      <c r="N367">
        <v>1013</v>
      </c>
      <c r="O367" t="s">
        <v>434</v>
      </c>
      <c r="P367" t="s">
        <v>434</v>
      </c>
      <c r="Q367">
        <v>1</v>
      </c>
      <c r="X367">
        <v>29.4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1</v>
      </c>
      <c r="AF367" t="s">
        <v>60</v>
      </c>
      <c r="AG367">
        <v>33.81</v>
      </c>
      <c r="AH367">
        <v>2</v>
      </c>
      <c r="AI367">
        <v>65429555</v>
      </c>
      <c r="AJ367">
        <v>365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ROW(Source!A156)</f>
        <v>156</v>
      </c>
      <c r="B368">
        <v>65429556</v>
      </c>
      <c r="C368">
        <v>65429554</v>
      </c>
      <c r="D368">
        <v>30595604</v>
      </c>
      <c r="E368">
        <v>1</v>
      </c>
      <c r="F368">
        <v>1</v>
      </c>
      <c r="G368">
        <v>30515945</v>
      </c>
      <c r="H368">
        <v>2</v>
      </c>
      <c r="I368" t="s">
        <v>579</v>
      </c>
      <c r="J368" t="s">
        <v>580</v>
      </c>
      <c r="K368" t="s">
        <v>581</v>
      </c>
      <c r="L368">
        <v>1368</v>
      </c>
      <c r="N368">
        <v>1011</v>
      </c>
      <c r="O368" t="s">
        <v>438</v>
      </c>
      <c r="P368" t="s">
        <v>438</v>
      </c>
      <c r="Q368">
        <v>1</v>
      </c>
      <c r="X368">
        <v>4.05</v>
      </c>
      <c r="Y368">
        <v>0</v>
      </c>
      <c r="Z368">
        <v>0.24</v>
      </c>
      <c r="AA368">
        <v>0</v>
      </c>
      <c r="AB368">
        <v>0</v>
      </c>
      <c r="AC368">
        <v>0</v>
      </c>
      <c r="AD368">
        <v>1</v>
      </c>
      <c r="AE368">
        <v>0</v>
      </c>
      <c r="AF368" t="s">
        <v>59</v>
      </c>
      <c r="AG368">
        <v>5.0625</v>
      </c>
      <c r="AH368">
        <v>2</v>
      </c>
      <c r="AI368">
        <v>65429556</v>
      </c>
      <c r="AJ368">
        <v>366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ROW(Source!A156)</f>
        <v>156</v>
      </c>
      <c r="B369">
        <v>65429557</v>
      </c>
      <c r="C369">
        <v>65429554</v>
      </c>
      <c r="D369">
        <v>30571181</v>
      </c>
      <c r="E369">
        <v>1</v>
      </c>
      <c r="F369">
        <v>1</v>
      </c>
      <c r="G369">
        <v>30515945</v>
      </c>
      <c r="H369">
        <v>3</v>
      </c>
      <c r="I369" t="s">
        <v>249</v>
      </c>
      <c r="J369" t="s">
        <v>251</v>
      </c>
      <c r="K369" t="s">
        <v>250</v>
      </c>
      <c r="L369">
        <v>1339</v>
      </c>
      <c r="N369">
        <v>1007</v>
      </c>
      <c r="O369" t="s">
        <v>106</v>
      </c>
      <c r="P369" t="s">
        <v>106</v>
      </c>
      <c r="Q369">
        <v>1</v>
      </c>
      <c r="X369">
        <v>3.5</v>
      </c>
      <c r="Y369">
        <v>7.07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0</v>
      </c>
      <c r="AF369" t="s">
        <v>3</v>
      </c>
      <c r="AG369">
        <v>3.5</v>
      </c>
      <c r="AH369">
        <v>2</v>
      </c>
      <c r="AI369">
        <v>65429557</v>
      </c>
      <c r="AJ369">
        <v>367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ROW(Source!A156)</f>
        <v>156</v>
      </c>
      <c r="B370">
        <v>65429558</v>
      </c>
      <c r="C370">
        <v>65429554</v>
      </c>
      <c r="D370">
        <v>30532571</v>
      </c>
      <c r="E370">
        <v>30515945</v>
      </c>
      <c r="F370">
        <v>1</v>
      </c>
      <c r="G370">
        <v>30515945</v>
      </c>
      <c r="H370">
        <v>3</v>
      </c>
      <c r="I370" t="s">
        <v>592</v>
      </c>
      <c r="J370" t="s">
        <v>3</v>
      </c>
      <c r="K370" t="s">
        <v>593</v>
      </c>
      <c r="L370">
        <v>1339</v>
      </c>
      <c r="N370">
        <v>1007</v>
      </c>
      <c r="O370" t="s">
        <v>106</v>
      </c>
      <c r="P370" t="s">
        <v>106</v>
      </c>
      <c r="Q370">
        <v>1</v>
      </c>
      <c r="X370">
        <v>2.04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t="s">
        <v>3</v>
      </c>
      <c r="AG370">
        <v>2.04</v>
      </c>
      <c r="AH370">
        <v>3</v>
      </c>
      <c r="AI370">
        <v>-1</v>
      </c>
      <c r="AJ370" t="s">
        <v>3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ROW(Source!A157)</f>
        <v>157</v>
      </c>
      <c r="B371">
        <v>65429555</v>
      </c>
      <c r="C371">
        <v>65429554</v>
      </c>
      <c r="D371">
        <v>30515951</v>
      </c>
      <c r="E371">
        <v>30515945</v>
      </c>
      <c r="F371">
        <v>1</v>
      </c>
      <c r="G371">
        <v>30515945</v>
      </c>
      <c r="H371">
        <v>1</v>
      </c>
      <c r="I371" t="s">
        <v>432</v>
      </c>
      <c r="J371" t="s">
        <v>3</v>
      </c>
      <c r="K371" t="s">
        <v>433</v>
      </c>
      <c r="L371">
        <v>1191</v>
      </c>
      <c r="N371">
        <v>1013</v>
      </c>
      <c r="O371" t="s">
        <v>434</v>
      </c>
      <c r="P371" t="s">
        <v>434</v>
      </c>
      <c r="Q371">
        <v>1</v>
      </c>
      <c r="X371">
        <v>29.4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1</v>
      </c>
      <c r="AE371">
        <v>1</v>
      </c>
      <c r="AF371" t="s">
        <v>60</v>
      </c>
      <c r="AG371">
        <v>33.81</v>
      </c>
      <c r="AH371">
        <v>2</v>
      </c>
      <c r="AI371">
        <v>65429555</v>
      </c>
      <c r="AJ371">
        <v>369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ROW(Source!A157)</f>
        <v>157</v>
      </c>
      <c r="B372">
        <v>65429556</v>
      </c>
      <c r="C372">
        <v>65429554</v>
      </c>
      <c r="D372">
        <v>30595604</v>
      </c>
      <c r="E372">
        <v>1</v>
      </c>
      <c r="F372">
        <v>1</v>
      </c>
      <c r="G372">
        <v>30515945</v>
      </c>
      <c r="H372">
        <v>2</v>
      </c>
      <c r="I372" t="s">
        <v>579</v>
      </c>
      <c r="J372" t="s">
        <v>580</v>
      </c>
      <c r="K372" t="s">
        <v>581</v>
      </c>
      <c r="L372">
        <v>1368</v>
      </c>
      <c r="N372">
        <v>1011</v>
      </c>
      <c r="O372" t="s">
        <v>438</v>
      </c>
      <c r="P372" t="s">
        <v>438</v>
      </c>
      <c r="Q372">
        <v>1</v>
      </c>
      <c r="X372">
        <v>4.05</v>
      </c>
      <c r="Y372">
        <v>0</v>
      </c>
      <c r="Z372">
        <v>0.24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59</v>
      </c>
      <c r="AG372">
        <v>5.0625</v>
      </c>
      <c r="AH372">
        <v>2</v>
      </c>
      <c r="AI372">
        <v>65429556</v>
      </c>
      <c r="AJ372">
        <v>370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ROW(Source!A157)</f>
        <v>157</v>
      </c>
      <c r="B373">
        <v>65429557</v>
      </c>
      <c r="C373">
        <v>65429554</v>
      </c>
      <c r="D373">
        <v>30571181</v>
      </c>
      <c r="E373">
        <v>1</v>
      </c>
      <c r="F373">
        <v>1</v>
      </c>
      <c r="G373">
        <v>30515945</v>
      </c>
      <c r="H373">
        <v>3</v>
      </c>
      <c r="I373" t="s">
        <v>249</v>
      </c>
      <c r="J373" t="s">
        <v>251</v>
      </c>
      <c r="K373" t="s">
        <v>250</v>
      </c>
      <c r="L373">
        <v>1339</v>
      </c>
      <c r="N373">
        <v>1007</v>
      </c>
      <c r="O373" t="s">
        <v>106</v>
      </c>
      <c r="P373" t="s">
        <v>106</v>
      </c>
      <c r="Q373">
        <v>1</v>
      </c>
      <c r="X373">
        <v>3.5</v>
      </c>
      <c r="Y373">
        <v>7.07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3</v>
      </c>
      <c r="AG373">
        <v>3.5</v>
      </c>
      <c r="AH373">
        <v>2</v>
      </c>
      <c r="AI373">
        <v>65429557</v>
      </c>
      <c r="AJ373">
        <v>371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ROW(Source!A157)</f>
        <v>157</v>
      </c>
      <c r="B374">
        <v>65429558</v>
      </c>
      <c r="C374">
        <v>65429554</v>
      </c>
      <c r="D374">
        <v>30532571</v>
      </c>
      <c r="E374">
        <v>30515945</v>
      </c>
      <c r="F374">
        <v>1</v>
      </c>
      <c r="G374">
        <v>30515945</v>
      </c>
      <c r="H374">
        <v>3</v>
      </c>
      <c r="I374" t="s">
        <v>592</v>
      </c>
      <c r="J374" t="s">
        <v>3</v>
      </c>
      <c r="K374" t="s">
        <v>593</v>
      </c>
      <c r="L374">
        <v>1339</v>
      </c>
      <c r="N374">
        <v>1007</v>
      </c>
      <c r="O374" t="s">
        <v>106</v>
      </c>
      <c r="P374" t="s">
        <v>106</v>
      </c>
      <c r="Q374">
        <v>1</v>
      </c>
      <c r="X374">
        <v>2.04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 t="s">
        <v>3</v>
      </c>
      <c r="AG374">
        <v>2.04</v>
      </c>
      <c r="AH374">
        <v>3</v>
      </c>
      <c r="AI374">
        <v>-1</v>
      </c>
      <c r="AJ374" t="s">
        <v>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ROW(Source!A160)</f>
        <v>160</v>
      </c>
      <c r="B375">
        <v>65429573</v>
      </c>
      <c r="C375">
        <v>65429572</v>
      </c>
      <c r="D375">
        <v>30515951</v>
      </c>
      <c r="E375">
        <v>30515945</v>
      </c>
      <c r="F375">
        <v>1</v>
      </c>
      <c r="G375">
        <v>30515945</v>
      </c>
      <c r="H375">
        <v>1</v>
      </c>
      <c r="I375" t="s">
        <v>432</v>
      </c>
      <c r="J375" t="s">
        <v>3</v>
      </c>
      <c r="K375" t="s">
        <v>433</v>
      </c>
      <c r="L375">
        <v>1191</v>
      </c>
      <c r="N375">
        <v>1013</v>
      </c>
      <c r="O375" t="s">
        <v>434</v>
      </c>
      <c r="P375" t="s">
        <v>434</v>
      </c>
      <c r="Q375">
        <v>1</v>
      </c>
      <c r="X375">
        <v>0.44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1</v>
      </c>
      <c r="AF375" t="s">
        <v>342</v>
      </c>
      <c r="AG375">
        <v>6.0720000000000001</v>
      </c>
      <c r="AH375">
        <v>2</v>
      </c>
      <c r="AI375">
        <v>65429573</v>
      </c>
      <c r="AJ375">
        <v>373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ROW(Source!A160)</f>
        <v>160</v>
      </c>
      <c r="B376">
        <v>65429574</v>
      </c>
      <c r="C376">
        <v>65429572</v>
      </c>
      <c r="D376">
        <v>30595604</v>
      </c>
      <c r="E376">
        <v>1</v>
      </c>
      <c r="F376">
        <v>1</v>
      </c>
      <c r="G376">
        <v>30515945</v>
      </c>
      <c r="H376">
        <v>2</v>
      </c>
      <c r="I376" t="s">
        <v>579</v>
      </c>
      <c r="J376" t="s">
        <v>580</v>
      </c>
      <c r="K376" t="s">
        <v>581</v>
      </c>
      <c r="L376">
        <v>1368</v>
      </c>
      <c r="N376">
        <v>1011</v>
      </c>
      <c r="O376" t="s">
        <v>438</v>
      </c>
      <c r="P376" t="s">
        <v>438</v>
      </c>
      <c r="Q376">
        <v>1</v>
      </c>
      <c r="X376">
        <v>2</v>
      </c>
      <c r="Y376">
        <v>0</v>
      </c>
      <c r="Z376">
        <v>0.24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341</v>
      </c>
      <c r="AG376">
        <v>30</v>
      </c>
      <c r="AH376">
        <v>2</v>
      </c>
      <c r="AI376">
        <v>65429574</v>
      </c>
      <c r="AJ376">
        <v>374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ROW(Source!A160)</f>
        <v>160</v>
      </c>
      <c r="B377">
        <v>65429575</v>
      </c>
      <c r="C377">
        <v>65429572</v>
      </c>
      <c r="D377">
        <v>30532571</v>
      </c>
      <c r="E377">
        <v>30515945</v>
      </c>
      <c r="F377">
        <v>1</v>
      </c>
      <c r="G377">
        <v>30515945</v>
      </c>
      <c r="H377">
        <v>3</v>
      </c>
      <c r="I377" t="s">
        <v>592</v>
      </c>
      <c r="J377" t="s">
        <v>3</v>
      </c>
      <c r="K377" t="s">
        <v>593</v>
      </c>
      <c r="L377">
        <v>1339</v>
      </c>
      <c r="N377">
        <v>1007</v>
      </c>
      <c r="O377" t="s">
        <v>106</v>
      </c>
      <c r="P377" t="s">
        <v>106</v>
      </c>
      <c r="Q377">
        <v>1</v>
      </c>
      <c r="X377">
        <v>0.51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3</v>
      </c>
      <c r="AG377">
        <v>0.51</v>
      </c>
      <c r="AH377">
        <v>3</v>
      </c>
      <c r="AI377">
        <v>-1</v>
      </c>
      <c r="AJ377" t="s">
        <v>3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ROW(Source!A161)</f>
        <v>161</v>
      </c>
      <c r="B378">
        <v>65429573</v>
      </c>
      <c r="C378">
        <v>65429572</v>
      </c>
      <c r="D378">
        <v>30515951</v>
      </c>
      <c r="E378">
        <v>30515945</v>
      </c>
      <c r="F378">
        <v>1</v>
      </c>
      <c r="G378">
        <v>30515945</v>
      </c>
      <c r="H378">
        <v>1</v>
      </c>
      <c r="I378" t="s">
        <v>432</v>
      </c>
      <c r="J378" t="s">
        <v>3</v>
      </c>
      <c r="K378" t="s">
        <v>433</v>
      </c>
      <c r="L378">
        <v>1191</v>
      </c>
      <c r="N378">
        <v>1013</v>
      </c>
      <c r="O378" t="s">
        <v>434</v>
      </c>
      <c r="P378" t="s">
        <v>434</v>
      </c>
      <c r="Q378">
        <v>1</v>
      </c>
      <c r="X378">
        <v>0.44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1</v>
      </c>
      <c r="AF378" t="s">
        <v>342</v>
      </c>
      <c r="AG378">
        <v>6.0720000000000001</v>
      </c>
      <c r="AH378">
        <v>2</v>
      </c>
      <c r="AI378">
        <v>65429573</v>
      </c>
      <c r="AJ378">
        <v>376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ROW(Source!A161)</f>
        <v>161</v>
      </c>
      <c r="B379">
        <v>65429574</v>
      </c>
      <c r="C379">
        <v>65429572</v>
      </c>
      <c r="D379">
        <v>30595604</v>
      </c>
      <c r="E379">
        <v>1</v>
      </c>
      <c r="F379">
        <v>1</v>
      </c>
      <c r="G379">
        <v>30515945</v>
      </c>
      <c r="H379">
        <v>2</v>
      </c>
      <c r="I379" t="s">
        <v>579</v>
      </c>
      <c r="J379" t="s">
        <v>580</v>
      </c>
      <c r="K379" t="s">
        <v>581</v>
      </c>
      <c r="L379">
        <v>1368</v>
      </c>
      <c r="N379">
        <v>1011</v>
      </c>
      <c r="O379" t="s">
        <v>438</v>
      </c>
      <c r="P379" t="s">
        <v>438</v>
      </c>
      <c r="Q379">
        <v>1</v>
      </c>
      <c r="X379">
        <v>2</v>
      </c>
      <c r="Y379">
        <v>0</v>
      </c>
      <c r="Z379">
        <v>0.24</v>
      </c>
      <c r="AA379">
        <v>0</v>
      </c>
      <c r="AB379">
        <v>0</v>
      </c>
      <c r="AC379">
        <v>0</v>
      </c>
      <c r="AD379">
        <v>1</v>
      </c>
      <c r="AE379">
        <v>0</v>
      </c>
      <c r="AF379" t="s">
        <v>341</v>
      </c>
      <c r="AG379">
        <v>30</v>
      </c>
      <c r="AH379">
        <v>2</v>
      </c>
      <c r="AI379">
        <v>65429574</v>
      </c>
      <c r="AJ379">
        <v>377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ROW(Source!A161)</f>
        <v>161</v>
      </c>
      <c r="B380">
        <v>65429575</v>
      </c>
      <c r="C380">
        <v>65429572</v>
      </c>
      <c r="D380">
        <v>30532571</v>
      </c>
      <c r="E380">
        <v>30515945</v>
      </c>
      <c r="F380">
        <v>1</v>
      </c>
      <c r="G380">
        <v>30515945</v>
      </c>
      <c r="H380">
        <v>3</v>
      </c>
      <c r="I380" t="s">
        <v>592</v>
      </c>
      <c r="J380" t="s">
        <v>3</v>
      </c>
      <c r="K380" t="s">
        <v>593</v>
      </c>
      <c r="L380">
        <v>1339</v>
      </c>
      <c r="N380">
        <v>1007</v>
      </c>
      <c r="O380" t="s">
        <v>106</v>
      </c>
      <c r="P380" t="s">
        <v>106</v>
      </c>
      <c r="Q380">
        <v>1</v>
      </c>
      <c r="X380">
        <v>0.51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 t="s">
        <v>3</v>
      </c>
      <c r="AG380">
        <v>0.51</v>
      </c>
      <c r="AH380">
        <v>3</v>
      </c>
      <c r="AI380">
        <v>-1</v>
      </c>
      <c r="AJ380" t="s">
        <v>3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ROW(Source!A164)</f>
        <v>164</v>
      </c>
      <c r="B381">
        <v>65431102</v>
      </c>
      <c r="C381">
        <v>65431101</v>
      </c>
      <c r="D381">
        <v>30515951</v>
      </c>
      <c r="E381">
        <v>30515945</v>
      </c>
      <c r="F381">
        <v>1</v>
      </c>
      <c r="G381">
        <v>30515945</v>
      </c>
      <c r="H381">
        <v>1</v>
      </c>
      <c r="I381" t="s">
        <v>432</v>
      </c>
      <c r="J381" t="s">
        <v>3</v>
      </c>
      <c r="K381" t="s">
        <v>433</v>
      </c>
      <c r="L381">
        <v>1191</v>
      </c>
      <c r="N381">
        <v>1013</v>
      </c>
      <c r="O381" t="s">
        <v>434</v>
      </c>
      <c r="P381" t="s">
        <v>434</v>
      </c>
      <c r="Q381">
        <v>1</v>
      </c>
      <c r="X381">
        <v>3.22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1</v>
      </c>
      <c r="AE381">
        <v>1</v>
      </c>
      <c r="AF381" t="s">
        <v>350</v>
      </c>
      <c r="AG381">
        <v>7.4059999999999997</v>
      </c>
      <c r="AH381">
        <v>2</v>
      </c>
      <c r="AI381">
        <v>65431102</v>
      </c>
      <c r="AJ381">
        <v>379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ROW(Source!A164)</f>
        <v>164</v>
      </c>
      <c r="B382">
        <v>65431103</v>
      </c>
      <c r="C382">
        <v>65431101</v>
      </c>
      <c r="D382">
        <v>30595700</v>
      </c>
      <c r="E382">
        <v>1</v>
      </c>
      <c r="F382">
        <v>1</v>
      </c>
      <c r="G382">
        <v>30515945</v>
      </c>
      <c r="H382">
        <v>2</v>
      </c>
      <c r="I382" t="s">
        <v>582</v>
      </c>
      <c r="J382" t="s">
        <v>583</v>
      </c>
      <c r="K382" t="s">
        <v>584</v>
      </c>
      <c r="L382">
        <v>1368</v>
      </c>
      <c r="N382">
        <v>1011</v>
      </c>
      <c r="O382" t="s">
        <v>438</v>
      </c>
      <c r="P382" t="s">
        <v>438</v>
      </c>
      <c r="Q382">
        <v>1</v>
      </c>
      <c r="X382">
        <v>0.65</v>
      </c>
      <c r="Y382">
        <v>0</v>
      </c>
      <c r="Z382">
        <v>10.4</v>
      </c>
      <c r="AA382">
        <v>0.05</v>
      </c>
      <c r="AB382">
        <v>0</v>
      </c>
      <c r="AC382">
        <v>0</v>
      </c>
      <c r="AD382">
        <v>1</v>
      </c>
      <c r="AE382">
        <v>0</v>
      </c>
      <c r="AF382" t="s">
        <v>349</v>
      </c>
      <c r="AG382">
        <v>1.625</v>
      </c>
      <c r="AH382">
        <v>2</v>
      </c>
      <c r="AI382">
        <v>65431103</v>
      </c>
      <c r="AJ382">
        <v>380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ROW(Source!A164)</f>
        <v>164</v>
      </c>
      <c r="B383">
        <v>65431104</v>
      </c>
      <c r="C383">
        <v>65431101</v>
      </c>
      <c r="D383">
        <v>30516999</v>
      </c>
      <c r="E383">
        <v>30515945</v>
      </c>
      <c r="F383">
        <v>1</v>
      </c>
      <c r="G383">
        <v>30515945</v>
      </c>
      <c r="H383">
        <v>2</v>
      </c>
      <c r="I383" t="s">
        <v>448</v>
      </c>
      <c r="J383" t="s">
        <v>3</v>
      </c>
      <c r="K383" t="s">
        <v>449</v>
      </c>
      <c r="L383">
        <v>1344</v>
      </c>
      <c r="N383">
        <v>1008</v>
      </c>
      <c r="O383" t="s">
        <v>450</v>
      </c>
      <c r="P383" t="s">
        <v>450</v>
      </c>
      <c r="Q383">
        <v>1</v>
      </c>
      <c r="X383">
        <v>2.23</v>
      </c>
      <c r="Y383">
        <v>0</v>
      </c>
      <c r="Z383">
        <v>1</v>
      </c>
      <c r="AA383">
        <v>0</v>
      </c>
      <c r="AB383">
        <v>0</v>
      </c>
      <c r="AC383">
        <v>0</v>
      </c>
      <c r="AD383">
        <v>1</v>
      </c>
      <c r="AE383">
        <v>0</v>
      </c>
      <c r="AF383" t="s">
        <v>349</v>
      </c>
      <c r="AG383">
        <v>5.5750000000000002</v>
      </c>
      <c r="AH383">
        <v>2</v>
      </c>
      <c r="AI383">
        <v>65431104</v>
      </c>
      <c r="AJ383">
        <v>381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ROW(Source!A164)</f>
        <v>164</v>
      </c>
      <c r="B384">
        <v>65431105</v>
      </c>
      <c r="C384">
        <v>65431101</v>
      </c>
      <c r="D384">
        <v>30571947</v>
      </c>
      <c r="E384">
        <v>1</v>
      </c>
      <c r="F384">
        <v>1</v>
      </c>
      <c r="G384">
        <v>30515945</v>
      </c>
      <c r="H384">
        <v>3</v>
      </c>
      <c r="I384" t="s">
        <v>585</v>
      </c>
      <c r="J384" t="s">
        <v>586</v>
      </c>
      <c r="K384" t="s">
        <v>587</v>
      </c>
      <c r="L384">
        <v>1348</v>
      </c>
      <c r="N384">
        <v>1009</v>
      </c>
      <c r="O384" t="s">
        <v>32</v>
      </c>
      <c r="P384" t="s">
        <v>32</v>
      </c>
      <c r="Q384">
        <v>1000</v>
      </c>
      <c r="X384">
        <v>8.9999999999999993E-3</v>
      </c>
      <c r="Y384">
        <v>8595.42</v>
      </c>
      <c r="Z384">
        <v>0</v>
      </c>
      <c r="AA384">
        <v>0</v>
      </c>
      <c r="AB384">
        <v>0</v>
      </c>
      <c r="AC384">
        <v>0</v>
      </c>
      <c r="AD384">
        <v>1</v>
      </c>
      <c r="AE384">
        <v>0</v>
      </c>
      <c r="AF384" t="s">
        <v>3</v>
      </c>
      <c r="AG384">
        <v>8.9999999999999993E-3</v>
      </c>
      <c r="AH384">
        <v>2</v>
      </c>
      <c r="AI384">
        <v>65431105</v>
      </c>
      <c r="AJ384">
        <v>382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ROW(Source!A164)</f>
        <v>164</v>
      </c>
      <c r="B385">
        <v>65431106</v>
      </c>
      <c r="C385">
        <v>65431101</v>
      </c>
      <c r="D385">
        <v>41360902</v>
      </c>
      <c r="E385">
        <v>30515945</v>
      </c>
      <c r="F385">
        <v>1</v>
      </c>
      <c r="G385">
        <v>30515945</v>
      </c>
      <c r="H385">
        <v>3</v>
      </c>
      <c r="I385" t="s">
        <v>622</v>
      </c>
      <c r="J385" t="s">
        <v>3</v>
      </c>
      <c r="K385" t="s">
        <v>623</v>
      </c>
      <c r="L385">
        <v>1348</v>
      </c>
      <c r="N385">
        <v>1009</v>
      </c>
      <c r="O385" t="s">
        <v>32</v>
      </c>
      <c r="P385" t="s">
        <v>32</v>
      </c>
      <c r="Q385">
        <v>1000</v>
      </c>
      <c r="X385">
        <v>2.1999999999999999E-2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 t="s">
        <v>3</v>
      </c>
      <c r="AG385">
        <v>2.1999999999999999E-2</v>
      </c>
      <c r="AH385">
        <v>3</v>
      </c>
      <c r="AI385">
        <v>-1</v>
      </c>
      <c r="AJ385" t="s">
        <v>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ROW(Source!A165)</f>
        <v>165</v>
      </c>
      <c r="B386">
        <v>65431102</v>
      </c>
      <c r="C386">
        <v>65431101</v>
      </c>
      <c r="D386">
        <v>30515951</v>
      </c>
      <c r="E386">
        <v>30515945</v>
      </c>
      <c r="F386">
        <v>1</v>
      </c>
      <c r="G386">
        <v>30515945</v>
      </c>
      <c r="H386">
        <v>1</v>
      </c>
      <c r="I386" t="s">
        <v>432</v>
      </c>
      <c r="J386" t="s">
        <v>3</v>
      </c>
      <c r="K386" t="s">
        <v>433</v>
      </c>
      <c r="L386">
        <v>1191</v>
      </c>
      <c r="N386">
        <v>1013</v>
      </c>
      <c r="O386" t="s">
        <v>434</v>
      </c>
      <c r="P386" t="s">
        <v>434</v>
      </c>
      <c r="Q386">
        <v>1</v>
      </c>
      <c r="X386">
        <v>3.22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1</v>
      </c>
      <c r="AE386">
        <v>1</v>
      </c>
      <c r="AF386" t="s">
        <v>350</v>
      </c>
      <c r="AG386">
        <v>7.4059999999999997</v>
      </c>
      <c r="AH386">
        <v>2</v>
      </c>
      <c r="AI386">
        <v>65431102</v>
      </c>
      <c r="AJ386">
        <v>384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ROW(Source!A165)</f>
        <v>165</v>
      </c>
      <c r="B387">
        <v>65431103</v>
      </c>
      <c r="C387">
        <v>65431101</v>
      </c>
      <c r="D387">
        <v>30595700</v>
      </c>
      <c r="E387">
        <v>1</v>
      </c>
      <c r="F387">
        <v>1</v>
      </c>
      <c r="G387">
        <v>30515945</v>
      </c>
      <c r="H387">
        <v>2</v>
      </c>
      <c r="I387" t="s">
        <v>582</v>
      </c>
      <c r="J387" t="s">
        <v>583</v>
      </c>
      <c r="K387" t="s">
        <v>584</v>
      </c>
      <c r="L387">
        <v>1368</v>
      </c>
      <c r="N387">
        <v>1011</v>
      </c>
      <c r="O387" t="s">
        <v>438</v>
      </c>
      <c r="P387" t="s">
        <v>438</v>
      </c>
      <c r="Q387">
        <v>1</v>
      </c>
      <c r="X387">
        <v>0.65</v>
      </c>
      <c r="Y387">
        <v>0</v>
      </c>
      <c r="Z387">
        <v>10.4</v>
      </c>
      <c r="AA387">
        <v>0.05</v>
      </c>
      <c r="AB387">
        <v>0</v>
      </c>
      <c r="AC387">
        <v>0</v>
      </c>
      <c r="AD387">
        <v>1</v>
      </c>
      <c r="AE387">
        <v>0</v>
      </c>
      <c r="AF387" t="s">
        <v>349</v>
      </c>
      <c r="AG387">
        <v>1.625</v>
      </c>
      <c r="AH387">
        <v>2</v>
      </c>
      <c r="AI387">
        <v>65431103</v>
      </c>
      <c r="AJ387">
        <v>385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ROW(Source!A165)</f>
        <v>165</v>
      </c>
      <c r="B388">
        <v>65431104</v>
      </c>
      <c r="C388">
        <v>65431101</v>
      </c>
      <c r="D388">
        <v>30516999</v>
      </c>
      <c r="E388">
        <v>30515945</v>
      </c>
      <c r="F388">
        <v>1</v>
      </c>
      <c r="G388">
        <v>30515945</v>
      </c>
      <c r="H388">
        <v>2</v>
      </c>
      <c r="I388" t="s">
        <v>448</v>
      </c>
      <c r="J388" t="s">
        <v>3</v>
      </c>
      <c r="K388" t="s">
        <v>449</v>
      </c>
      <c r="L388">
        <v>1344</v>
      </c>
      <c r="N388">
        <v>1008</v>
      </c>
      <c r="O388" t="s">
        <v>450</v>
      </c>
      <c r="P388" t="s">
        <v>450</v>
      </c>
      <c r="Q388">
        <v>1</v>
      </c>
      <c r="X388">
        <v>2.23</v>
      </c>
      <c r="Y388">
        <v>0</v>
      </c>
      <c r="Z388">
        <v>1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349</v>
      </c>
      <c r="AG388">
        <v>5.5750000000000002</v>
      </c>
      <c r="AH388">
        <v>2</v>
      </c>
      <c r="AI388">
        <v>65431104</v>
      </c>
      <c r="AJ388">
        <v>386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ROW(Source!A165)</f>
        <v>165</v>
      </c>
      <c r="B389">
        <v>65431105</v>
      </c>
      <c r="C389">
        <v>65431101</v>
      </c>
      <c r="D389">
        <v>30571947</v>
      </c>
      <c r="E389">
        <v>1</v>
      </c>
      <c r="F389">
        <v>1</v>
      </c>
      <c r="G389">
        <v>30515945</v>
      </c>
      <c r="H389">
        <v>3</v>
      </c>
      <c r="I389" t="s">
        <v>585</v>
      </c>
      <c r="J389" t="s">
        <v>586</v>
      </c>
      <c r="K389" t="s">
        <v>587</v>
      </c>
      <c r="L389">
        <v>1348</v>
      </c>
      <c r="N389">
        <v>1009</v>
      </c>
      <c r="O389" t="s">
        <v>32</v>
      </c>
      <c r="P389" t="s">
        <v>32</v>
      </c>
      <c r="Q389">
        <v>1000</v>
      </c>
      <c r="X389">
        <v>8.9999999999999993E-3</v>
      </c>
      <c r="Y389">
        <v>8595.42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</v>
      </c>
      <c r="AG389">
        <v>8.9999999999999993E-3</v>
      </c>
      <c r="AH389">
        <v>2</v>
      </c>
      <c r="AI389">
        <v>65431105</v>
      </c>
      <c r="AJ389">
        <v>387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ROW(Source!A165)</f>
        <v>165</v>
      </c>
      <c r="B390">
        <v>65431106</v>
      </c>
      <c r="C390">
        <v>65431101</v>
      </c>
      <c r="D390">
        <v>41360902</v>
      </c>
      <c r="E390">
        <v>30515945</v>
      </c>
      <c r="F390">
        <v>1</v>
      </c>
      <c r="G390">
        <v>30515945</v>
      </c>
      <c r="H390">
        <v>3</v>
      </c>
      <c r="I390" t="s">
        <v>622</v>
      </c>
      <c r="J390" t="s">
        <v>3</v>
      </c>
      <c r="K390" t="s">
        <v>623</v>
      </c>
      <c r="L390">
        <v>1348</v>
      </c>
      <c r="N390">
        <v>1009</v>
      </c>
      <c r="O390" t="s">
        <v>32</v>
      </c>
      <c r="P390" t="s">
        <v>32</v>
      </c>
      <c r="Q390">
        <v>1000</v>
      </c>
      <c r="X390">
        <v>2.1999999999999999E-2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 t="s">
        <v>3</v>
      </c>
      <c r="AG390">
        <v>2.1999999999999999E-2</v>
      </c>
      <c r="AH390">
        <v>3</v>
      </c>
      <c r="AI390">
        <v>-1</v>
      </c>
      <c r="AJ390" t="s">
        <v>3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ROW(Source!A168)</f>
        <v>168</v>
      </c>
      <c r="B391">
        <v>65429358</v>
      </c>
      <c r="C391">
        <v>65429357</v>
      </c>
      <c r="D391">
        <v>30515951</v>
      </c>
      <c r="E391">
        <v>30515945</v>
      </c>
      <c r="F391">
        <v>1</v>
      </c>
      <c r="G391">
        <v>30515945</v>
      </c>
      <c r="H391">
        <v>1</v>
      </c>
      <c r="I391" t="s">
        <v>432</v>
      </c>
      <c r="J391" t="s">
        <v>3</v>
      </c>
      <c r="K391" t="s">
        <v>433</v>
      </c>
      <c r="L391">
        <v>1191</v>
      </c>
      <c r="N391">
        <v>1013</v>
      </c>
      <c r="O391" t="s">
        <v>434</v>
      </c>
      <c r="P391" t="s">
        <v>434</v>
      </c>
      <c r="Q391">
        <v>1</v>
      </c>
      <c r="X391">
        <v>107.04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1</v>
      </c>
      <c r="AE391">
        <v>1</v>
      </c>
      <c r="AF391" t="s">
        <v>60</v>
      </c>
      <c r="AG391">
        <v>123.096</v>
      </c>
      <c r="AH391">
        <v>2</v>
      </c>
      <c r="AI391">
        <v>65429358</v>
      </c>
      <c r="AJ391">
        <v>389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ROW(Source!A169)</f>
        <v>169</v>
      </c>
      <c r="B392">
        <v>65429358</v>
      </c>
      <c r="C392">
        <v>65429357</v>
      </c>
      <c r="D392">
        <v>30515951</v>
      </c>
      <c r="E392">
        <v>30515945</v>
      </c>
      <c r="F392">
        <v>1</v>
      </c>
      <c r="G392">
        <v>30515945</v>
      </c>
      <c r="H392">
        <v>1</v>
      </c>
      <c r="I392" t="s">
        <v>432</v>
      </c>
      <c r="J392" t="s">
        <v>3</v>
      </c>
      <c r="K392" t="s">
        <v>433</v>
      </c>
      <c r="L392">
        <v>1191</v>
      </c>
      <c r="N392">
        <v>1013</v>
      </c>
      <c r="O392" t="s">
        <v>434</v>
      </c>
      <c r="P392" t="s">
        <v>434</v>
      </c>
      <c r="Q392">
        <v>1</v>
      </c>
      <c r="X392">
        <v>107.04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1</v>
      </c>
      <c r="AF392" t="s">
        <v>60</v>
      </c>
      <c r="AG392">
        <v>123.096</v>
      </c>
      <c r="AH392">
        <v>2</v>
      </c>
      <c r="AI392">
        <v>65429358</v>
      </c>
      <c r="AJ392">
        <v>390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Смета по ТСН-2001</vt:lpstr>
      <vt:lpstr>Source</vt:lpstr>
      <vt:lpstr>SourceObSm</vt:lpstr>
      <vt:lpstr>SmtRes</vt:lpstr>
      <vt:lpstr>EtalonRes</vt:lpstr>
      <vt:lpstr>SrcKA</vt:lpstr>
      <vt:lpstr>'Смета по ТСН-2001'!Заголовки_для_печати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Ковалев Павел Григорьевич</cp:lastModifiedBy>
  <cp:lastPrinted>2023-05-26T08:48:59Z</cp:lastPrinted>
  <dcterms:created xsi:type="dcterms:W3CDTF">2023-05-25T12:47:08Z</dcterms:created>
  <dcterms:modified xsi:type="dcterms:W3CDTF">2023-06-03T13:22:13Z</dcterms:modified>
</cp:coreProperties>
</file>