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" windowHeight="1185"/>
  </bookViews>
  <sheets>
    <sheet name="Смета по ТСН-2001(с доп.43" sheetId="6" r:id="rId1"/>
    <sheet name="Source" sheetId="1" r:id="rId2"/>
    <sheet name="SourceObSm" sheetId="2" r:id="rId3"/>
    <sheet name="SmtRes" sheetId="3" r:id="rId4"/>
    <sheet name="EtalonRes" sheetId="4" r:id="rId5"/>
    <sheet name="SrcKA" sheetId="5" r:id="rId6"/>
  </sheets>
  <definedNames>
    <definedName name="_xlnm.Print_Titles" localSheetId="0">'Смета по ТСН-2001(с доп.43'!$20:$20</definedName>
    <definedName name="_xlnm.Print_Area" localSheetId="0">'Смета по ТСН-2001(с доп.43'!$A$1:$K$327</definedName>
  </definedNames>
  <calcPr calcId="144525" iterate="1"/>
</workbook>
</file>

<file path=xl/calcChain.xml><?xml version="1.0" encoding="utf-8"?>
<calcChain xmlns="http://schemas.openxmlformats.org/spreadsheetml/2006/main">
  <c r="J13" i="6" l="1"/>
  <c r="I13" i="6"/>
  <c r="J15" i="6" l="1"/>
  <c r="I15" i="6"/>
  <c r="J318" i="6"/>
  <c r="H318" i="6"/>
  <c r="C318" i="6"/>
  <c r="J317" i="6"/>
  <c r="H317" i="6"/>
  <c r="C317" i="6"/>
  <c r="I316" i="6"/>
  <c r="J316" i="6"/>
  <c r="I315" i="6"/>
  <c r="J315" i="6"/>
  <c r="AQ314" i="6"/>
  <c r="K310" i="6"/>
  <c r="J311" i="6" s="1"/>
  <c r="J310" i="6"/>
  <c r="I310" i="6"/>
  <c r="O311" i="6" s="1"/>
  <c r="H310" i="6"/>
  <c r="G310" i="6"/>
  <c r="F310" i="6"/>
  <c r="V309" i="6"/>
  <c r="T309" i="6"/>
  <c r="R309" i="6"/>
  <c r="U309" i="6"/>
  <c r="S309" i="6"/>
  <c r="Q309" i="6"/>
  <c r="E309" i="6"/>
  <c r="D309" i="6"/>
  <c r="B309" i="6"/>
  <c r="K306" i="6"/>
  <c r="P307" i="6" s="1"/>
  <c r="J306" i="6"/>
  <c r="I306" i="6"/>
  <c r="O307" i="6" s="1"/>
  <c r="H306" i="6"/>
  <c r="G306" i="6"/>
  <c r="F306" i="6"/>
  <c r="V305" i="6"/>
  <c r="T305" i="6"/>
  <c r="R305" i="6"/>
  <c r="U305" i="6"/>
  <c r="S305" i="6"/>
  <c r="Q305" i="6"/>
  <c r="E305" i="6"/>
  <c r="D305" i="6"/>
  <c r="B305" i="6"/>
  <c r="I302" i="6"/>
  <c r="H302" i="6"/>
  <c r="G302" i="6"/>
  <c r="E302" i="6"/>
  <c r="J301" i="6"/>
  <c r="E301" i="6"/>
  <c r="J300" i="6"/>
  <c r="E300" i="6"/>
  <c r="K299" i="6"/>
  <c r="J299" i="6"/>
  <c r="I299" i="6"/>
  <c r="H299" i="6"/>
  <c r="G299" i="6"/>
  <c r="F299" i="6"/>
  <c r="V298" i="6"/>
  <c r="T298" i="6"/>
  <c r="K301" i="6" s="1"/>
  <c r="R298" i="6"/>
  <c r="K300" i="6" s="1"/>
  <c r="U298" i="6"/>
  <c r="S298" i="6"/>
  <c r="I301" i="6" s="1"/>
  <c r="Q298" i="6"/>
  <c r="I300" i="6" s="1"/>
  <c r="E298" i="6"/>
  <c r="D298" i="6"/>
  <c r="B298" i="6"/>
  <c r="I295" i="6"/>
  <c r="H295" i="6"/>
  <c r="G295" i="6"/>
  <c r="E295" i="6"/>
  <c r="J294" i="6"/>
  <c r="E294" i="6"/>
  <c r="J293" i="6"/>
  <c r="E293" i="6"/>
  <c r="K292" i="6"/>
  <c r="J292" i="6"/>
  <c r="I292" i="6"/>
  <c r="H292" i="6"/>
  <c r="G292" i="6"/>
  <c r="F292" i="6"/>
  <c r="C291" i="6"/>
  <c r="V290" i="6"/>
  <c r="T290" i="6"/>
  <c r="K294" i="6" s="1"/>
  <c r="R290" i="6"/>
  <c r="K293" i="6" s="1"/>
  <c r="U290" i="6"/>
  <c r="S290" i="6"/>
  <c r="I294" i="6" s="1"/>
  <c r="Q290" i="6"/>
  <c r="I293" i="6" s="1"/>
  <c r="E290" i="6"/>
  <c r="D290" i="6"/>
  <c r="B290" i="6"/>
  <c r="I287" i="6"/>
  <c r="H287" i="6"/>
  <c r="G287" i="6"/>
  <c r="E287" i="6"/>
  <c r="J286" i="6"/>
  <c r="E286" i="6"/>
  <c r="J285" i="6"/>
  <c r="E285" i="6"/>
  <c r="J284" i="6"/>
  <c r="E284" i="6"/>
  <c r="K283" i="6"/>
  <c r="J283" i="6"/>
  <c r="I283" i="6"/>
  <c r="H283" i="6"/>
  <c r="G283" i="6"/>
  <c r="F283" i="6"/>
  <c r="K282" i="6"/>
  <c r="J282" i="6"/>
  <c r="I282" i="6"/>
  <c r="H282" i="6"/>
  <c r="G282" i="6"/>
  <c r="F282" i="6"/>
  <c r="K281" i="6"/>
  <c r="J281" i="6"/>
  <c r="I281" i="6"/>
  <c r="H281" i="6"/>
  <c r="G281" i="6"/>
  <c r="F281" i="6"/>
  <c r="C280" i="6"/>
  <c r="V279" i="6"/>
  <c r="K286" i="6" s="1"/>
  <c r="T279" i="6"/>
  <c r="K285" i="6" s="1"/>
  <c r="R279" i="6"/>
  <c r="K284" i="6" s="1"/>
  <c r="U279" i="6"/>
  <c r="I286" i="6" s="1"/>
  <c r="S279" i="6"/>
  <c r="I285" i="6" s="1"/>
  <c r="Q279" i="6"/>
  <c r="I284" i="6" s="1"/>
  <c r="E279" i="6"/>
  <c r="D279" i="6"/>
  <c r="B279" i="6"/>
  <c r="I276" i="6"/>
  <c r="H276" i="6"/>
  <c r="G276" i="6"/>
  <c r="E276" i="6"/>
  <c r="J275" i="6"/>
  <c r="E275" i="6"/>
  <c r="J274" i="6"/>
  <c r="E274" i="6"/>
  <c r="K273" i="6"/>
  <c r="J273" i="6"/>
  <c r="H273" i="6"/>
  <c r="I273" i="6"/>
  <c r="F273" i="6"/>
  <c r="V273" i="6"/>
  <c r="T273" i="6"/>
  <c r="R273" i="6"/>
  <c r="U273" i="6"/>
  <c r="S273" i="6"/>
  <c r="Q273" i="6"/>
  <c r="E273" i="6"/>
  <c r="D273" i="6"/>
  <c r="B273" i="6"/>
  <c r="K272" i="6"/>
  <c r="J272" i="6"/>
  <c r="H272" i="6"/>
  <c r="I272" i="6"/>
  <c r="F272" i="6"/>
  <c r="V272" i="6"/>
  <c r="T272" i="6"/>
  <c r="R272" i="6"/>
  <c r="U272" i="6"/>
  <c r="S272" i="6"/>
  <c r="Q272" i="6"/>
  <c r="E272" i="6"/>
  <c r="D272" i="6"/>
  <c r="B272" i="6"/>
  <c r="K271" i="6"/>
  <c r="J271" i="6"/>
  <c r="I271" i="6"/>
  <c r="H271" i="6"/>
  <c r="G271" i="6"/>
  <c r="F271" i="6"/>
  <c r="K270" i="6"/>
  <c r="J270" i="6"/>
  <c r="I270" i="6"/>
  <c r="H270" i="6"/>
  <c r="G270" i="6"/>
  <c r="F270" i="6"/>
  <c r="V269" i="6"/>
  <c r="T269" i="6"/>
  <c r="R269" i="6"/>
  <c r="U269" i="6"/>
  <c r="S269" i="6"/>
  <c r="Q269" i="6"/>
  <c r="E269" i="6"/>
  <c r="D269" i="6"/>
  <c r="B269" i="6"/>
  <c r="I266" i="6"/>
  <c r="H266" i="6"/>
  <c r="G266" i="6"/>
  <c r="E266" i="6"/>
  <c r="J265" i="6"/>
  <c r="E265" i="6"/>
  <c r="J264" i="6"/>
  <c r="E264" i="6"/>
  <c r="K263" i="6"/>
  <c r="J263" i="6"/>
  <c r="H263" i="6"/>
  <c r="I263" i="6"/>
  <c r="F263" i="6"/>
  <c r="V263" i="6"/>
  <c r="T263" i="6"/>
  <c r="R263" i="6"/>
  <c r="U263" i="6"/>
  <c r="S263" i="6"/>
  <c r="Q263" i="6"/>
  <c r="E263" i="6"/>
  <c r="D263" i="6"/>
  <c r="B263" i="6"/>
  <c r="K262" i="6"/>
  <c r="J262" i="6"/>
  <c r="I262" i="6"/>
  <c r="H262" i="6"/>
  <c r="G262" i="6"/>
  <c r="F262" i="6"/>
  <c r="K261" i="6"/>
  <c r="J261" i="6"/>
  <c r="I261" i="6"/>
  <c r="H261" i="6"/>
  <c r="G261" i="6"/>
  <c r="F261" i="6"/>
  <c r="K260" i="6"/>
  <c r="J260" i="6"/>
  <c r="I260" i="6"/>
  <c r="H260" i="6"/>
  <c r="G260" i="6"/>
  <c r="F260" i="6"/>
  <c r="C259" i="6"/>
  <c r="V258" i="6"/>
  <c r="T258" i="6"/>
  <c r="K265" i="6" s="1"/>
  <c r="R258" i="6"/>
  <c r="U258" i="6"/>
  <c r="S258" i="6"/>
  <c r="I265" i="6" s="1"/>
  <c r="Q258" i="6"/>
  <c r="E258" i="6"/>
  <c r="D258" i="6"/>
  <c r="B258" i="6"/>
  <c r="I255" i="6"/>
  <c r="H255" i="6"/>
  <c r="G255" i="6"/>
  <c r="E255" i="6"/>
  <c r="J254" i="6"/>
  <c r="E254" i="6"/>
  <c r="J253" i="6"/>
  <c r="E253" i="6"/>
  <c r="K252" i="6"/>
  <c r="J252" i="6"/>
  <c r="H252" i="6"/>
  <c r="I252" i="6"/>
  <c r="F252" i="6"/>
  <c r="V252" i="6"/>
  <c r="T252" i="6"/>
  <c r="R252" i="6"/>
  <c r="U252" i="6"/>
  <c r="S252" i="6"/>
  <c r="Q252" i="6"/>
  <c r="E252" i="6"/>
  <c r="D252" i="6"/>
  <c r="B252" i="6"/>
  <c r="K251" i="6"/>
  <c r="J251" i="6"/>
  <c r="I251" i="6"/>
  <c r="H251" i="6"/>
  <c r="G251" i="6"/>
  <c r="F251" i="6"/>
  <c r="K250" i="6"/>
  <c r="J250" i="6"/>
  <c r="I250" i="6"/>
  <c r="H250" i="6"/>
  <c r="G250" i="6"/>
  <c r="F250" i="6"/>
  <c r="K249" i="6"/>
  <c r="J249" i="6"/>
  <c r="I249" i="6"/>
  <c r="H249" i="6"/>
  <c r="G249" i="6"/>
  <c r="F249" i="6"/>
  <c r="C248" i="6"/>
  <c r="V247" i="6"/>
  <c r="T247" i="6"/>
  <c r="R247" i="6"/>
  <c r="U247" i="6"/>
  <c r="S247" i="6"/>
  <c r="Q247" i="6"/>
  <c r="I253" i="6" s="1"/>
  <c r="E247" i="6"/>
  <c r="D247" i="6"/>
  <c r="B247" i="6"/>
  <c r="I244" i="6"/>
  <c r="H244" i="6"/>
  <c r="G244" i="6"/>
  <c r="E244" i="6"/>
  <c r="J243" i="6"/>
  <c r="E243" i="6"/>
  <c r="J242" i="6"/>
  <c r="E242" i="6"/>
  <c r="J241" i="6"/>
  <c r="E241" i="6"/>
  <c r="K240" i="6"/>
  <c r="J240" i="6"/>
  <c r="H240" i="6"/>
  <c r="I240" i="6"/>
  <c r="F240" i="6"/>
  <c r="V240" i="6"/>
  <c r="T240" i="6"/>
  <c r="R240" i="6"/>
  <c r="U240" i="6"/>
  <c r="S240" i="6"/>
  <c r="Q240" i="6"/>
  <c r="E240" i="6"/>
  <c r="D240" i="6"/>
  <c r="B240" i="6"/>
  <c r="K239" i="6"/>
  <c r="J239" i="6"/>
  <c r="I239" i="6"/>
  <c r="H239" i="6"/>
  <c r="G239" i="6"/>
  <c r="F239" i="6"/>
  <c r="K238" i="6"/>
  <c r="J238" i="6"/>
  <c r="I238" i="6"/>
  <c r="H238" i="6"/>
  <c r="G238" i="6"/>
  <c r="F238" i="6"/>
  <c r="K237" i="6"/>
  <c r="J237" i="6"/>
  <c r="I237" i="6"/>
  <c r="H237" i="6"/>
  <c r="G237" i="6"/>
  <c r="F237" i="6"/>
  <c r="K236" i="6"/>
  <c r="J236" i="6"/>
  <c r="I236" i="6"/>
  <c r="H236" i="6"/>
  <c r="G236" i="6"/>
  <c r="F236" i="6"/>
  <c r="V235" i="6"/>
  <c r="T235" i="6"/>
  <c r="K242" i="6" s="1"/>
  <c r="R235" i="6"/>
  <c r="K241" i="6" s="1"/>
  <c r="U235" i="6"/>
  <c r="I243" i="6" s="1"/>
  <c r="S235" i="6"/>
  <c r="I242" i="6" s="1"/>
  <c r="Q235" i="6"/>
  <c r="E235" i="6"/>
  <c r="D235" i="6"/>
  <c r="B235" i="6"/>
  <c r="I232" i="6"/>
  <c r="H232" i="6"/>
  <c r="G232" i="6"/>
  <c r="E232" i="6"/>
  <c r="J231" i="6"/>
  <c r="E231" i="6"/>
  <c r="J230" i="6"/>
  <c r="E230" i="6"/>
  <c r="K229" i="6"/>
  <c r="J229" i="6"/>
  <c r="I229" i="6"/>
  <c r="H229" i="6"/>
  <c r="G229" i="6"/>
  <c r="F229" i="6"/>
  <c r="C228" i="6"/>
  <c r="V227" i="6"/>
  <c r="T227" i="6"/>
  <c r="K231" i="6" s="1"/>
  <c r="R227" i="6"/>
  <c r="K230" i="6" s="1"/>
  <c r="U227" i="6"/>
  <c r="S227" i="6"/>
  <c r="I231" i="6" s="1"/>
  <c r="Q227" i="6"/>
  <c r="I230" i="6" s="1"/>
  <c r="E227" i="6"/>
  <c r="D227" i="6"/>
  <c r="B227" i="6"/>
  <c r="I224" i="6"/>
  <c r="H224" i="6"/>
  <c r="G224" i="6"/>
  <c r="E224" i="6"/>
  <c r="J223" i="6"/>
  <c r="E223" i="6"/>
  <c r="J222" i="6"/>
  <c r="E222" i="6"/>
  <c r="K221" i="6"/>
  <c r="J221" i="6"/>
  <c r="H221" i="6"/>
  <c r="I221" i="6"/>
  <c r="F221" i="6"/>
  <c r="V221" i="6"/>
  <c r="T221" i="6"/>
  <c r="R221" i="6"/>
  <c r="U221" i="6"/>
  <c r="S221" i="6"/>
  <c r="Q221" i="6"/>
  <c r="E221" i="6"/>
  <c r="D221" i="6"/>
  <c r="B221" i="6"/>
  <c r="K220" i="6"/>
  <c r="J220" i="6"/>
  <c r="I220" i="6"/>
  <c r="H220" i="6"/>
  <c r="G220" i="6"/>
  <c r="F220" i="6"/>
  <c r="K219" i="6"/>
  <c r="J219" i="6"/>
  <c r="I219" i="6"/>
  <c r="H219" i="6"/>
  <c r="G219" i="6"/>
  <c r="F219" i="6"/>
  <c r="C218" i="6"/>
  <c r="V217" i="6"/>
  <c r="T217" i="6"/>
  <c r="R217" i="6"/>
  <c r="K222" i="6" s="1"/>
  <c r="U217" i="6"/>
  <c r="S217" i="6"/>
  <c r="Q217" i="6"/>
  <c r="E217" i="6"/>
  <c r="D217" i="6"/>
  <c r="B217" i="6"/>
  <c r="I214" i="6"/>
  <c r="H214" i="6"/>
  <c r="G214" i="6"/>
  <c r="E214" i="6"/>
  <c r="J213" i="6"/>
  <c r="E213" i="6"/>
  <c r="J212" i="6"/>
  <c r="E212" i="6"/>
  <c r="J211" i="6"/>
  <c r="E211" i="6"/>
  <c r="K210" i="6"/>
  <c r="J210" i="6"/>
  <c r="H210" i="6"/>
  <c r="I210" i="6"/>
  <c r="F210" i="6"/>
  <c r="V210" i="6"/>
  <c r="T210" i="6"/>
  <c r="R210" i="6"/>
  <c r="U210" i="6"/>
  <c r="S210" i="6"/>
  <c r="Q210" i="6"/>
  <c r="E210" i="6"/>
  <c r="D210" i="6"/>
  <c r="B210" i="6"/>
  <c r="K209" i="6"/>
  <c r="J209" i="6"/>
  <c r="H209" i="6"/>
  <c r="I209" i="6"/>
  <c r="F209" i="6"/>
  <c r="V209" i="6"/>
  <c r="T209" i="6"/>
  <c r="R209" i="6"/>
  <c r="U209" i="6"/>
  <c r="S209" i="6"/>
  <c r="Q209" i="6"/>
  <c r="E209" i="6"/>
  <c r="D209" i="6"/>
  <c r="B209" i="6"/>
  <c r="K208" i="6"/>
  <c r="J208" i="6"/>
  <c r="I208" i="6"/>
  <c r="H208" i="6"/>
  <c r="G208" i="6"/>
  <c r="F208" i="6"/>
  <c r="K207" i="6"/>
  <c r="J207" i="6"/>
  <c r="I207" i="6"/>
  <c r="H207" i="6"/>
  <c r="G207" i="6"/>
  <c r="F207" i="6"/>
  <c r="K206" i="6"/>
  <c r="J206" i="6"/>
  <c r="I206" i="6"/>
  <c r="H206" i="6"/>
  <c r="G206" i="6"/>
  <c r="F206" i="6"/>
  <c r="K205" i="6"/>
  <c r="J205" i="6"/>
  <c r="I205" i="6"/>
  <c r="H205" i="6"/>
  <c r="G205" i="6"/>
  <c r="F205" i="6"/>
  <c r="V204" i="6"/>
  <c r="T204" i="6"/>
  <c r="R204" i="6"/>
  <c r="U204" i="6"/>
  <c r="S204" i="6"/>
  <c r="I212" i="6" s="1"/>
  <c r="Q204" i="6"/>
  <c r="E204" i="6"/>
  <c r="D204" i="6"/>
  <c r="B204" i="6"/>
  <c r="I201" i="6"/>
  <c r="H201" i="6"/>
  <c r="G201" i="6"/>
  <c r="E201" i="6"/>
  <c r="J200" i="6"/>
  <c r="E200" i="6"/>
  <c r="J199" i="6"/>
  <c r="E199" i="6"/>
  <c r="K198" i="6"/>
  <c r="J198" i="6"/>
  <c r="H198" i="6"/>
  <c r="I198" i="6"/>
  <c r="F198" i="6"/>
  <c r="V198" i="6"/>
  <c r="T198" i="6"/>
  <c r="R198" i="6"/>
  <c r="U198" i="6"/>
  <c r="S198" i="6"/>
  <c r="Q198" i="6"/>
  <c r="E198" i="6"/>
  <c r="D198" i="6"/>
  <c r="B198" i="6"/>
  <c r="K197" i="6"/>
  <c r="J197" i="6"/>
  <c r="I197" i="6"/>
  <c r="H197" i="6"/>
  <c r="G197" i="6"/>
  <c r="F197" i="6"/>
  <c r="C196" i="6"/>
  <c r="V195" i="6"/>
  <c r="T195" i="6"/>
  <c r="K200" i="6" s="1"/>
  <c r="R195" i="6"/>
  <c r="K199" i="6" s="1"/>
  <c r="U195" i="6"/>
  <c r="S195" i="6"/>
  <c r="I200" i="6" s="1"/>
  <c r="Q195" i="6"/>
  <c r="I199" i="6" s="1"/>
  <c r="E195" i="6"/>
  <c r="D195" i="6"/>
  <c r="B195" i="6"/>
  <c r="I192" i="6"/>
  <c r="H192" i="6"/>
  <c r="G192" i="6"/>
  <c r="E192" i="6"/>
  <c r="J191" i="6"/>
  <c r="E191" i="6"/>
  <c r="J190" i="6"/>
  <c r="E190" i="6"/>
  <c r="K189" i="6"/>
  <c r="J189" i="6"/>
  <c r="H189" i="6"/>
  <c r="I189" i="6"/>
  <c r="F189" i="6"/>
  <c r="V189" i="6"/>
  <c r="T189" i="6"/>
  <c r="R189" i="6"/>
  <c r="U189" i="6"/>
  <c r="S189" i="6"/>
  <c r="Q189" i="6"/>
  <c r="E189" i="6"/>
  <c r="D189" i="6"/>
  <c r="B189" i="6"/>
  <c r="K188" i="6"/>
  <c r="J188" i="6"/>
  <c r="I188" i="6"/>
  <c r="H188" i="6"/>
  <c r="G188" i="6"/>
  <c r="F188" i="6"/>
  <c r="C187" i="6"/>
  <c r="V186" i="6"/>
  <c r="T186" i="6"/>
  <c r="K191" i="6" s="1"/>
  <c r="R186" i="6"/>
  <c r="K190" i="6" s="1"/>
  <c r="U186" i="6"/>
  <c r="S186" i="6"/>
  <c r="I191" i="6" s="1"/>
  <c r="Q186" i="6"/>
  <c r="I190" i="6" s="1"/>
  <c r="E186" i="6"/>
  <c r="D186" i="6"/>
  <c r="B186" i="6"/>
  <c r="I183" i="6"/>
  <c r="H183" i="6"/>
  <c r="G183" i="6"/>
  <c r="E183" i="6"/>
  <c r="J182" i="6"/>
  <c r="E182" i="6"/>
  <c r="J181" i="6"/>
  <c r="E181" i="6"/>
  <c r="K180" i="6"/>
  <c r="J180" i="6"/>
  <c r="H180" i="6"/>
  <c r="I180" i="6"/>
  <c r="F180" i="6"/>
  <c r="V180" i="6"/>
  <c r="T180" i="6"/>
  <c r="R180" i="6"/>
  <c r="U180" i="6"/>
  <c r="S180" i="6"/>
  <c r="Q180" i="6"/>
  <c r="E180" i="6"/>
  <c r="D180" i="6"/>
  <c r="B180" i="6"/>
  <c r="K179" i="6"/>
  <c r="J179" i="6"/>
  <c r="I179" i="6"/>
  <c r="H179" i="6"/>
  <c r="G179" i="6"/>
  <c r="F179" i="6"/>
  <c r="C178" i="6"/>
  <c r="V177" i="6"/>
  <c r="T177" i="6"/>
  <c r="K182" i="6" s="1"/>
  <c r="R177" i="6"/>
  <c r="K181" i="6" s="1"/>
  <c r="U177" i="6"/>
  <c r="S177" i="6"/>
  <c r="I182" i="6" s="1"/>
  <c r="Q177" i="6"/>
  <c r="I181" i="6" s="1"/>
  <c r="E177" i="6"/>
  <c r="D177" i="6"/>
  <c r="B177" i="6"/>
  <c r="I174" i="6"/>
  <c r="H174" i="6"/>
  <c r="G174" i="6"/>
  <c r="E174" i="6"/>
  <c r="J173" i="6"/>
  <c r="E173" i="6"/>
  <c r="J172" i="6"/>
  <c r="E172" i="6"/>
  <c r="K171" i="6"/>
  <c r="J171" i="6"/>
  <c r="H171" i="6"/>
  <c r="I171" i="6"/>
  <c r="F171" i="6"/>
  <c r="V171" i="6"/>
  <c r="T171" i="6"/>
  <c r="R171" i="6"/>
  <c r="U171" i="6"/>
  <c r="S171" i="6"/>
  <c r="Q171" i="6"/>
  <c r="E171" i="6"/>
  <c r="D171" i="6"/>
  <c r="B171" i="6"/>
  <c r="K170" i="6"/>
  <c r="J170" i="6"/>
  <c r="I170" i="6"/>
  <c r="H170" i="6"/>
  <c r="G170" i="6"/>
  <c r="F170" i="6"/>
  <c r="C169" i="6"/>
  <c r="V168" i="6"/>
  <c r="T168" i="6"/>
  <c r="K173" i="6" s="1"/>
  <c r="R168" i="6"/>
  <c r="K172" i="6" s="1"/>
  <c r="U168" i="6"/>
  <c r="S168" i="6"/>
  <c r="I173" i="6" s="1"/>
  <c r="Q168" i="6"/>
  <c r="I172" i="6" s="1"/>
  <c r="E168" i="6"/>
  <c r="D168" i="6"/>
  <c r="B168" i="6"/>
  <c r="I165" i="6"/>
  <c r="H165" i="6"/>
  <c r="G165" i="6"/>
  <c r="E165" i="6"/>
  <c r="J164" i="6"/>
  <c r="E164" i="6"/>
  <c r="J163" i="6"/>
  <c r="E163" i="6"/>
  <c r="K162" i="6"/>
  <c r="J162" i="6"/>
  <c r="H162" i="6"/>
  <c r="I162" i="6"/>
  <c r="F162" i="6"/>
  <c r="V162" i="6"/>
  <c r="T162" i="6"/>
  <c r="R162" i="6"/>
  <c r="U162" i="6"/>
  <c r="S162" i="6"/>
  <c r="Q162" i="6"/>
  <c r="E162" i="6"/>
  <c r="D162" i="6"/>
  <c r="B162" i="6"/>
  <c r="K161" i="6"/>
  <c r="J161" i="6"/>
  <c r="I161" i="6"/>
  <c r="H161" i="6"/>
  <c r="G161" i="6"/>
  <c r="F161" i="6"/>
  <c r="V160" i="6"/>
  <c r="T160" i="6"/>
  <c r="R160" i="6"/>
  <c r="U160" i="6"/>
  <c r="S160" i="6"/>
  <c r="I164" i="6" s="1"/>
  <c r="Q160" i="6"/>
  <c r="E160" i="6"/>
  <c r="D160" i="6"/>
  <c r="B160" i="6"/>
  <c r="I157" i="6"/>
  <c r="H157" i="6"/>
  <c r="G157" i="6"/>
  <c r="E157" i="6"/>
  <c r="J156" i="6"/>
  <c r="E156" i="6"/>
  <c r="J155" i="6"/>
  <c r="E155" i="6"/>
  <c r="K154" i="6"/>
  <c r="J154" i="6"/>
  <c r="I154" i="6"/>
  <c r="H154" i="6"/>
  <c r="G154" i="6"/>
  <c r="F154" i="6"/>
  <c r="K153" i="6"/>
  <c r="J153" i="6"/>
  <c r="I153" i="6"/>
  <c r="H153" i="6"/>
  <c r="G153" i="6"/>
  <c r="F153" i="6"/>
  <c r="K152" i="6"/>
  <c r="J152" i="6"/>
  <c r="I152" i="6"/>
  <c r="H152" i="6"/>
  <c r="G152" i="6"/>
  <c r="F152" i="6"/>
  <c r="V151" i="6"/>
  <c r="T151" i="6"/>
  <c r="K156" i="6" s="1"/>
  <c r="R151" i="6"/>
  <c r="K155" i="6" s="1"/>
  <c r="U151" i="6"/>
  <c r="S151" i="6"/>
  <c r="I156" i="6" s="1"/>
  <c r="Q151" i="6"/>
  <c r="I155" i="6" s="1"/>
  <c r="E151" i="6"/>
  <c r="D151" i="6"/>
  <c r="B151" i="6"/>
  <c r="I148" i="6"/>
  <c r="H148" i="6"/>
  <c r="G148" i="6"/>
  <c r="E148" i="6"/>
  <c r="J147" i="6"/>
  <c r="E147" i="6"/>
  <c r="J146" i="6"/>
  <c r="E146" i="6"/>
  <c r="K145" i="6"/>
  <c r="J145" i="6"/>
  <c r="H145" i="6"/>
  <c r="I145" i="6"/>
  <c r="F145" i="6"/>
  <c r="V145" i="6"/>
  <c r="T145" i="6"/>
  <c r="R145" i="6"/>
  <c r="U145" i="6"/>
  <c r="S145" i="6"/>
  <c r="Q145" i="6"/>
  <c r="E145" i="6"/>
  <c r="D145" i="6"/>
  <c r="B145" i="6"/>
  <c r="K144" i="6"/>
  <c r="J144" i="6"/>
  <c r="I144" i="6"/>
  <c r="H144" i="6"/>
  <c r="G144" i="6"/>
  <c r="F144" i="6"/>
  <c r="K143" i="6"/>
  <c r="J143" i="6"/>
  <c r="I143" i="6"/>
  <c r="H143" i="6"/>
  <c r="G143" i="6"/>
  <c r="F143" i="6"/>
  <c r="C142" i="6"/>
  <c r="V141" i="6"/>
  <c r="T141" i="6"/>
  <c r="K147" i="6" s="1"/>
  <c r="R141" i="6"/>
  <c r="U141" i="6"/>
  <c r="S141" i="6"/>
  <c r="Q141" i="6"/>
  <c r="E141" i="6"/>
  <c r="D141" i="6"/>
  <c r="B141" i="6"/>
  <c r="I138" i="6"/>
  <c r="H138" i="6"/>
  <c r="G138" i="6"/>
  <c r="E138" i="6"/>
  <c r="J137" i="6"/>
  <c r="E137" i="6"/>
  <c r="J136" i="6"/>
  <c r="E136" i="6"/>
  <c r="J135" i="6"/>
  <c r="E135" i="6"/>
  <c r="K134" i="6"/>
  <c r="J134" i="6"/>
  <c r="H134" i="6"/>
  <c r="I134" i="6"/>
  <c r="F134" i="6"/>
  <c r="V134" i="6"/>
  <c r="T134" i="6"/>
  <c r="R134" i="6"/>
  <c r="U134" i="6"/>
  <c r="S134" i="6"/>
  <c r="Q134" i="6"/>
  <c r="E134" i="6"/>
  <c r="D134" i="6"/>
  <c r="B134" i="6"/>
  <c r="K133" i="6"/>
  <c r="J133" i="6"/>
  <c r="H133" i="6"/>
  <c r="I133" i="6"/>
  <c r="F133" i="6"/>
  <c r="V133" i="6"/>
  <c r="T133" i="6"/>
  <c r="R133" i="6"/>
  <c r="U133" i="6"/>
  <c r="S133" i="6"/>
  <c r="Q133" i="6"/>
  <c r="E133" i="6"/>
  <c r="D133" i="6"/>
  <c r="B133" i="6"/>
  <c r="K132" i="6"/>
  <c r="J132" i="6"/>
  <c r="I132" i="6"/>
  <c r="H132" i="6"/>
  <c r="G132" i="6"/>
  <c r="F132" i="6"/>
  <c r="K131" i="6"/>
  <c r="J131" i="6"/>
  <c r="I131" i="6"/>
  <c r="H131" i="6"/>
  <c r="G131" i="6"/>
  <c r="F131" i="6"/>
  <c r="K130" i="6"/>
  <c r="J130" i="6"/>
  <c r="I130" i="6"/>
  <c r="H130" i="6"/>
  <c r="G130" i="6"/>
  <c r="F130" i="6"/>
  <c r="K129" i="6"/>
  <c r="J129" i="6"/>
  <c r="I129" i="6"/>
  <c r="H129" i="6"/>
  <c r="G129" i="6"/>
  <c r="F129" i="6"/>
  <c r="C128" i="6"/>
  <c r="V127" i="6"/>
  <c r="K137" i="6" s="1"/>
  <c r="T127" i="6"/>
  <c r="K136" i="6" s="1"/>
  <c r="R127" i="6"/>
  <c r="U127" i="6"/>
  <c r="I137" i="6" s="1"/>
  <c r="S127" i="6"/>
  <c r="I136" i="6" s="1"/>
  <c r="Q127" i="6"/>
  <c r="E127" i="6"/>
  <c r="D127" i="6"/>
  <c r="B127" i="6"/>
  <c r="I124" i="6"/>
  <c r="H124" i="6"/>
  <c r="G124" i="6"/>
  <c r="E124" i="6"/>
  <c r="J123" i="6"/>
  <c r="E123" i="6"/>
  <c r="J122" i="6"/>
  <c r="E122" i="6"/>
  <c r="K121" i="6"/>
  <c r="J121" i="6"/>
  <c r="H121" i="6"/>
  <c r="I121" i="6"/>
  <c r="F121" i="6"/>
  <c r="V121" i="6"/>
  <c r="T121" i="6"/>
  <c r="R121" i="6"/>
  <c r="U121" i="6"/>
  <c r="S121" i="6"/>
  <c r="Q121" i="6"/>
  <c r="E121" i="6"/>
  <c r="D121" i="6"/>
  <c r="B121" i="6"/>
  <c r="K120" i="6"/>
  <c r="J120" i="6"/>
  <c r="I120" i="6"/>
  <c r="H120" i="6"/>
  <c r="G120" i="6"/>
  <c r="F120" i="6"/>
  <c r="K119" i="6"/>
  <c r="J119" i="6"/>
  <c r="I119" i="6"/>
  <c r="H119" i="6"/>
  <c r="G119" i="6"/>
  <c r="F119" i="6"/>
  <c r="C118" i="6"/>
  <c r="V117" i="6"/>
  <c r="T117" i="6"/>
  <c r="R117" i="6"/>
  <c r="U117" i="6"/>
  <c r="S117" i="6"/>
  <c r="I123" i="6" s="1"/>
  <c r="Q117" i="6"/>
  <c r="E117" i="6"/>
  <c r="D117" i="6"/>
  <c r="B117" i="6"/>
  <c r="I114" i="6"/>
  <c r="H114" i="6"/>
  <c r="G114" i="6"/>
  <c r="E114" i="6"/>
  <c r="J113" i="6"/>
  <c r="E113" i="6"/>
  <c r="J112" i="6"/>
  <c r="E112" i="6"/>
  <c r="J111" i="6"/>
  <c r="E111" i="6"/>
  <c r="K110" i="6"/>
  <c r="J110" i="6"/>
  <c r="H110" i="6"/>
  <c r="I110" i="6"/>
  <c r="F110" i="6"/>
  <c r="V110" i="6"/>
  <c r="T110" i="6"/>
  <c r="R110" i="6"/>
  <c r="U110" i="6"/>
  <c r="S110" i="6"/>
  <c r="Q110" i="6"/>
  <c r="E110" i="6"/>
  <c r="D110" i="6"/>
  <c r="B110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C105" i="6"/>
  <c r="V104" i="6"/>
  <c r="T104" i="6"/>
  <c r="K112" i="6" s="1"/>
  <c r="R104" i="6"/>
  <c r="U104" i="6"/>
  <c r="S104" i="6"/>
  <c r="Q104" i="6"/>
  <c r="I111" i="6" s="1"/>
  <c r="E104" i="6"/>
  <c r="D104" i="6"/>
  <c r="B104" i="6"/>
  <c r="I101" i="6"/>
  <c r="H101" i="6"/>
  <c r="G101" i="6"/>
  <c r="E101" i="6"/>
  <c r="J100" i="6"/>
  <c r="E100" i="6"/>
  <c r="J99" i="6"/>
  <c r="E99" i="6"/>
  <c r="K98" i="6"/>
  <c r="J98" i="6"/>
  <c r="H98" i="6"/>
  <c r="I98" i="6"/>
  <c r="F98" i="6"/>
  <c r="V98" i="6"/>
  <c r="T98" i="6"/>
  <c r="R98" i="6"/>
  <c r="U98" i="6"/>
  <c r="S98" i="6"/>
  <c r="Q98" i="6"/>
  <c r="E98" i="6"/>
  <c r="D98" i="6"/>
  <c r="B98" i="6"/>
  <c r="K97" i="6"/>
  <c r="J97" i="6"/>
  <c r="I97" i="6"/>
  <c r="H97" i="6"/>
  <c r="G97" i="6"/>
  <c r="F97" i="6"/>
  <c r="C96" i="6"/>
  <c r="V95" i="6"/>
  <c r="T95" i="6"/>
  <c r="K100" i="6" s="1"/>
  <c r="R95" i="6"/>
  <c r="K99" i="6" s="1"/>
  <c r="U95" i="6"/>
  <c r="S95" i="6"/>
  <c r="I100" i="6" s="1"/>
  <c r="Q95" i="6"/>
  <c r="I99" i="6" s="1"/>
  <c r="E95" i="6"/>
  <c r="D95" i="6"/>
  <c r="B95" i="6"/>
  <c r="I92" i="6"/>
  <c r="H92" i="6"/>
  <c r="G92" i="6"/>
  <c r="E92" i="6"/>
  <c r="J91" i="6"/>
  <c r="E91" i="6"/>
  <c r="J90" i="6"/>
  <c r="E90" i="6"/>
  <c r="J89" i="6"/>
  <c r="E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V85" i="6"/>
  <c r="K91" i="6" s="1"/>
  <c r="T85" i="6"/>
  <c r="K90" i="6" s="1"/>
  <c r="R85" i="6"/>
  <c r="K89" i="6" s="1"/>
  <c r="U85" i="6"/>
  <c r="I91" i="6" s="1"/>
  <c r="S85" i="6"/>
  <c r="I90" i="6" s="1"/>
  <c r="Q85" i="6"/>
  <c r="I89" i="6" s="1"/>
  <c r="E85" i="6"/>
  <c r="D85" i="6"/>
  <c r="B85" i="6"/>
  <c r="I82" i="6"/>
  <c r="H82" i="6"/>
  <c r="G82" i="6"/>
  <c r="E82" i="6"/>
  <c r="J81" i="6"/>
  <c r="E81" i="6"/>
  <c r="J80" i="6"/>
  <c r="E80" i="6"/>
  <c r="J79" i="6"/>
  <c r="E79" i="6"/>
  <c r="K78" i="6"/>
  <c r="J78" i="6"/>
  <c r="H78" i="6"/>
  <c r="I78" i="6"/>
  <c r="F78" i="6"/>
  <c r="V78" i="6"/>
  <c r="T78" i="6"/>
  <c r="R78" i="6"/>
  <c r="U78" i="6"/>
  <c r="S78" i="6"/>
  <c r="Q78" i="6"/>
  <c r="E78" i="6"/>
  <c r="D78" i="6"/>
  <c r="B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V74" i="6"/>
  <c r="K81" i="6" s="1"/>
  <c r="T74" i="6"/>
  <c r="R74" i="6"/>
  <c r="U74" i="6"/>
  <c r="S74" i="6"/>
  <c r="Q74" i="6"/>
  <c r="I79" i="6" s="1"/>
  <c r="E74" i="6"/>
  <c r="D74" i="6"/>
  <c r="B74" i="6"/>
  <c r="I71" i="6"/>
  <c r="H71" i="6"/>
  <c r="G71" i="6"/>
  <c r="E71" i="6"/>
  <c r="J70" i="6"/>
  <c r="E70" i="6"/>
  <c r="J69" i="6"/>
  <c r="E69" i="6"/>
  <c r="K68" i="6"/>
  <c r="J68" i="6"/>
  <c r="H68" i="6"/>
  <c r="I68" i="6"/>
  <c r="F68" i="6"/>
  <c r="V68" i="6"/>
  <c r="T68" i="6"/>
  <c r="R68" i="6"/>
  <c r="U68" i="6"/>
  <c r="S68" i="6"/>
  <c r="Q68" i="6"/>
  <c r="E68" i="6"/>
  <c r="D68" i="6"/>
  <c r="B68" i="6"/>
  <c r="K67" i="6"/>
  <c r="J67" i="6"/>
  <c r="I67" i="6"/>
  <c r="H67" i="6"/>
  <c r="G67" i="6"/>
  <c r="F67" i="6"/>
  <c r="K66" i="6"/>
  <c r="J66" i="6"/>
  <c r="I66" i="6"/>
  <c r="H66" i="6"/>
  <c r="G66" i="6"/>
  <c r="F66" i="6"/>
  <c r="C65" i="6"/>
  <c r="V64" i="6"/>
  <c r="T64" i="6"/>
  <c r="R64" i="6"/>
  <c r="U64" i="6"/>
  <c r="S64" i="6"/>
  <c r="I70" i="6" s="1"/>
  <c r="Q64" i="6"/>
  <c r="E64" i="6"/>
  <c r="D64" i="6"/>
  <c r="B64" i="6"/>
  <c r="I61" i="6"/>
  <c r="H61" i="6"/>
  <c r="G61" i="6"/>
  <c r="E61" i="6"/>
  <c r="J60" i="6"/>
  <c r="E60" i="6"/>
  <c r="J59" i="6"/>
  <c r="E59" i="6"/>
  <c r="K58" i="6"/>
  <c r="J58" i="6"/>
  <c r="H58" i="6"/>
  <c r="I58" i="6"/>
  <c r="F58" i="6"/>
  <c r="V58" i="6"/>
  <c r="T58" i="6"/>
  <c r="R58" i="6"/>
  <c r="U58" i="6"/>
  <c r="S58" i="6"/>
  <c r="Q58" i="6"/>
  <c r="E58" i="6"/>
  <c r="D58" i="6"/>
  <c r="B58" i="6"/>
  <c r="K57" i="6"/>
  <c r="J57" i="6"/>
  <c r="I57" i="6"/>
  <c r="H57" i="6"/>
  <c r="G57" i="6"/>
  <c r="F57" i="6"/>
  <c r="K56" i="6"/>
  <c r="J56" i="6"/>
  <c r="I56" i="6"/>
  <c r="H56" i="6"/>
  <c r="G56" i="6"/>
  <c r="F56" i="6"/>
  <c r="C55" i="6"/>
  <c r="V54" i="6"/>
  <c r="T54" i="6"/>
  <c r="R54" i="6"/>
  <c r="U54" i="6"/>
  <c r="S54" i="6"/>
  <c r="Q54" i="6"/>
  <c r="E54" i="6"/>
  <c r="D54" i="6"/>
  <c r="B54" i="6"/>
  <c r="J51" i="6"/>
  <c r="E51" i="6"/>
  <c r="K50" i="6"/>
  <c r="J50" i="6"/>
  <c r="I50" i="6"/>
  <c r="H50" i="6"/>
  <c r="G50" i="6"/>
  <c r="F50" i="6"/>
  <c r="K49" i="6"/>
  <c r="J49" i="6"/>
  <c r="I49" i="6"/>
  <c r="H49" i="6"/>
  <c r="G49" i="6"/>
  <c r="F49" i="6"/>
  <c r="V48" i="6"/>
  <c r="K51" i="6" s="1"/>
  <c r="P52" i="6" s="1"/>
  <c r="T48" i="6"/>
  <c r="R48" i="6"/>
  <c r="U48" i="6"/>
  <c r="I51" i="6" s="1"/>
  <c r="S48" i="6"/>
  <c r="Q48" i="6"/>
  <c r="E48" i="6"/>
  <c r="D48" i="6"/>
  <c r="B48" i="6"/>
  <c r="I45" i="6"/>
  <c r="H45" i="6"/>
  <c r="G45" i="6"/>
  <c r="E45" i="6"/>
  <c r="J44" i="6"/>
  <c r="E44" i="6"/>
  <c r="J43" i="6"/>
  <c r="E43" i="6"/>
  <c r="J42" i="6"/>
  <c r="E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C37" i="6"/>
  <c r="V36" i="6"/>
  <c r="K44" i="6" s="1"/>
  <c r="T36" i="6"/>
  <c r="K43" i="6" s="1"/>
  <c r="R36" i="6"/>
  <c r="K42" i="6" s="1"/>
  <c r="U36" i="6"/>
  <c r="I44" i="6" s="1"/>
  <c r="S36" i="6"/>
  <c r="I43" i="6" s="1"/>
  <c r="Q36" i="6"/>
  <c r="I42" i="6" s="1"/>
  <c r="E36" i="6"/>
  <c r="D36" i="6"/>
  <c r="B36" i="6"/>
  <c r="I33" i="6"/>
  <c r="H33" i="6"/>
  <c r="G33" i="6"/>
  <c r="E33" i="6"/>
  <c r="J32" i="6"/>
  <c r="E32" i="6"/>
  <c r="J31" i="6"/>
  <c r="E31" i="6"/>
  <c r="J30" i="6"/>
  <c r="E30" i="6"/>
  <c r="K29" i="6"/>
  <c r="J29" i="6"/>
  <c r="H29" i="6"/>
  <c r="I29" i="6"/>
  <c r="F29" i="6"/>
  <c r="V29" i="6"/>
  <c r="T29" i="6"/>
  <c r="R29" i="6"/>
  <c r="U29" i="6"/>
  <c r="S29" i="6"/>
  <c r="Q29" i="6"/>
  <c r="E29" i="6"/>
  <c r="D29" i="6"/>
  <c r="B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C24" i="6"/>
  <c r="V23" i="6"/>
  <c r="K32" i="6" s="1"/>
  <c r="T23" i="6"/>
  <c r="K31" i="6" s="1"/>
  <c r="R23" i="6"/>
  <c r="K30" i="6" s="1"/>
  <c r="U23" i="6"/>
  <c r="I32" i="6" s="1"/>
  <c r="S23" i="6"/>
  <c r="Q23" i="6"/>
  <c r="I30" i="6" s="1"/>
  <c r="E23" i="6"/>
  <c r="D23" i="6"/>
  <c r="B23" i="6"/>
  <c r="AP22" i="6"/>
  <c r="A10" i="6"/>
  <c r="I254" i="6" l="1"/>
  <c r="I135" i="6"/>
  <c r="I59" i="6"/>
  <c r="I80" i="6"/>
  <c r="K123" i="6"/>
  <c r="K70" i="6"/>
  <c r="I275" i="6"/>
  <c r="K59" i="6"/>
  <c r="K113" i="6"/>
  <c r="I112" i="6"/>
  <c r="K146" i="6"/>
  <c r="J149" i="6" s="1"/>
  <c r="K243" i="6"/>
  <c r="I274" i="6"/>
  <c r="K264" i="6"/>
  <c r="I163" i="6"/>
  <c r="K211" i="6"/>
  <c r="I241" i="6"/>
  <c r="O245" i="6" s="1"/>
  <c r="I31" i="6"/>
  <c r="O34" i="6" s="1"/>
  <c r="K60" i="6"/>
  <c r="I69" i="6"/>
  <c r="H72" i="6" s="1"/>
  <c r="I147" i="6"/>
  <c r="K254" i="6"/>
  <c r="K69" i="6"/>
  <c r="I213" i="6"/>
  <c r="O215" i="6" s="1"/>
  <c r="K275" i="6"/>
  <c r="P202" i="6"/>
  <c r="I60" i="6"/>
  <c r="K253" i="6"/>
  <c r="I81" i="6"/>
  <c r="H83" i="6" s="1"/>
  <c r="K122" i="6"/>
  <c r="I122" i="6"/>
  <c r="I222" i="6"/>
  <c r="O233" i="6"/>
  <c r="J52" i="6"/>
  <c r="P149" i="6"/>
  <c r="I211" i="6"/>
  <c r="K111" i="6"/>
  <c r="K163" i="6"/>
  <c r="O277" i="6"/>
  <c r="K164" i="6"/>
  <c r="I223" i="6"/>
  <c r="H307" i="6"/>
  <c r="P311" i="6"/>
  <c r="H184" i="6"/>
  <c r="K274" i="6"/>
  <c r="H311" i="6"/>
  <c r="K79" i="6"/>
  <c r="J83" i="6" s="1"/>
  <c r="O184" i="6"/>
  <c r="H193" i="6"/>
  <c r="H256" i="6"/>
  <c r="K80" i="6"/>
  <c r="I146" i="6"/>
  <c r="O149" i="6" s="1"/>
  <c r="O175" i="6"/>
  <c r="J202" i="6"/>
  <c r="K212" i="6"/>
  <c r="K223" i="6"/>
  <c r="J225" i="6" s="1"/>
  <c r="I264" i="6"/>
  <c r="O267" i="6" s="1"/>
  <c r="O296" i="6"/>
  <c r="O52" i="6"/>
  <c r="P72" i="6"/>
  <c r="I113" i="6"/>
  <c r="O115" i="6" s="1"/>
  <c r="K135" i="6"/>
  <c r="J139" i="6" s="1"/>
  <c r="J175" i="6"/>
  <c r="K213" i="6"/>
  <c r="H303" i="6"/>
  <c r="P46" i="6"/>
  <c r="O139" i="6"/>
  <c r="P193" i="6"/>
  <c r="J193" i="6"/>
  <c r="P158" i="6"/>
  <c r="J184" i="6"/>
  <c r="P256" i="6"/>
  <c r="O303" i="6"/>
  <c r="O62" i="6"/>
  <c r="J72" i="6"/>
  <c r="H102" i="6"/>
  <c r="H149" i="6"/>
  <c r="O166" i="6"/>
  <c r="P175" i="6"/>
  <c r="P296" i="6"/>
  <c r="J296" i="6"/>
  <c r="P34" i="6"/>
  <c r="J93" i="6"/>
  <c r="P102" i="6"/>
  <c r="P115" i="6"/>
  <c r="P233" i="6"/>
  <c r="J233" i="6"/>
  <c r="J102" i="6"/>
  <c r="H125" i="6"/>
  <c r="J267" i="6"/>
  <c r="J62" i="6"/>
  <c r="J34" i="6"/>
  <c r="O83" i="6"/>
  <c r="O158" i="6"/>
  <c r="J158" i="6"/>
  <c r="J245" i="6"/>
  <c r="O46" i="6"/>
  <c r="J46" i="6"/>
  <c r="O72" i="6"/>
  <c r="P125" i="6"/>
  <c r="O202" i="6"/>
  <c r="P277" i="6"/>
  <c r="O93" i="6"/>
  <c r="H158" i="6"/>
  <c r="P245" i="6"/>
  <c r="O288" i="6"/>
  <c r="P288" i="6"/>
  <c r="J303" i="6"/>
  <c r="H46" i="6"/>
  <c r="P62" i="6"/>
  <c r="P93" i="6"/>
  <c r="O102" i="6"/>
  <c r="O125" i="6"/>
  <c r="P184" i="6"/>
  <c r="O193" i="6"/>
  <c r="O256" i="6"/>
  <c r="P267" i="6"/>
  <c r="J277" i="6"/>
  <c r="J288" i="6"/>
  <c r="P303" i="6"/>
  <c r="H62" i="6"/>
  <c r="H93" i="6"/>
  <c r="H139" i="6"/>
  <c r="H34" i="6"/>
  <c r="H225" i="6"/>
  <c r="H233" i="6"/>
  <c r="H277" i="6"/>
  <c r="H288" i="6"/>
  <c r="H296" i="6"/>
  <c r="J307" i="6"/>
  <c r="H175" i="6"/>
  <c r="H52" i="6"/>
  <c r="J125" i="6"/>
  <c r="H166" i="6"/>
  <c r="H202" i="6"/>
  <c r="J256" i="6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1" i="3"/>
  <c r="Y1" i="3"/>
  <c r="CY1" i="3"/>
  <c r="CZ1" i="3"/>
  <c r="DB1" i="3" s="1"/>
  <c r="DA1" i="3"/>
  <c r="DC1" i="3"/>
  <c r="A2" i="3"/>
  <c r="Y2" i="3"/>
  <c r="CY2" i="3"/>
  <c r="CZ2" i="3"/>
  <c r="DB2" i="3" s="1"/>
  <c r="DA2" i="3"/>
  <c r="DC2" i="3"/>
  <c r="A3" i="3"/>
  <c r="Y3" i="3"/>
  <c r="CY3" i="3"/>
  <c r="CZ3" i="3"/>
  <c r="DA3" i="3"/>
  <c r="DB3" i="3"/>
  <c r="DC3" i="3"/>
  <c r="A4" i="3"/>
  <c r="Y4" i="3"/>
  <c r="CY4" i="3"/>
  <c r="CZ4" i="3"/>
  <c r="DA4" i="3"/>
  <c r="DB4" i="3"/>
  <c r="DC4" i="3"/>
  <c r="A5" i="3"/>
  <c r="Y5" i="3"/>
  <c r="CY5" i="3"/>
  <c r="CZ5" i="3"/>
  <c r="DA5" i="3"/>
  <c r="DB5" i="3"/>
  <c r="DC5" i="3"/>
  <c r="A6" i="3"/>
  <c r="Y6" i="3"/>
  <c r="CY6" i="3"/>
  <c r="CZ6" i="3"/>
  <c r="DA6" i="3"/>
  <c r="DB6" i="3"/>
  <c r="DC6" i="3"/>
  <c r="A7" i="3"/>
  <c r="Y7" i="3"/>
  <c r="CY7" i="3"/>
  <c r="CZ7" i="3"/>
  <c r="DB7" i="3" s="1"/>
  <c r="DA7" i="3"/>
  <c r="DC7" i="3"/>
  <c r="A8" i="3"/>
  <c r="Y8" i="3"/>
  <c r="CY8" i="3"/>
  <c r="CZ8" i="3"/>
  <c r="DA8" i="3"/>
  <c r="DB8" i="3"/>
  <c r="DC8" i="3"/>
  <c r="A9" i="3"/>
  <c r="Y9" i="3"/>
  <c r="CY9" i="3"/>
  <c r="CZ9" i="3"/>
  <c r="DB9" i="3" s="1"/>
  <c r="DA9" i="3"/>
  <c r="DC9" i="3"/>
  <c r="A10" i="3"/>
  <c r="Y10" i="3"/>
  <c r="CY10" i="3"/>
  <c r="CZ10" i="3"/>
  <c r="DA10" i="3"/>
  <c r="DB10" i="3"/>
  <c r="DC10" i="3"/>
  <c r="A11" i="3"/>
  <c r="Y11" i="3"/>
  <c r="CY11" i="3"/>
  <c r="CZ11" i="3"/>
  <c r="DB11" i="3" s="1"/>
  <c r="DA11" i="3"/>
  <c r="DC11" i="3"/>
  <c r="A12" i="3"/>
  <c r="Y12" i="3"/>
  <c r="CY12" i="3"/>
  <c r="CZ12" i="3"/>
  <c r="DA12" i="3"/>
  <c r="DB12" i="3"/>
  <c r="DC12" i="3"/>
  <c r="A13" i="3"/>
  <c r="Y13" i="3"/>
  <c r="CY13" i="3"/>
  <c r="CZ13" i="3"/>
  <c r="DA13" i="3"/>
  <c r="DB13" i="3"/>
  <c r="DC13" i="3"/>
  <c r="A14" i="3"/>
  <c r="Y14" i="3"/>
  <c r="CY14" i="3"/>
  <c r="CZ14" i="3"/>
  <c r="DB14" i="3" s="1"/>
  <c r="DA14" i="3"/>
  <c r="DC14" i="3"/>
  <c r="A15" i="3"/>
  <c r="Y15" i="3"/>
  <c r="CY15" i="3"/>
  <c r="CZ15" i="3"/>
  <c r="DA15" i="3"/>
  <c r="DB15" i="3"/>
  <c r="DC15" i="3"/>
  <c r="A16" i="3"/>
  <c r="Y16" i="3"/>
  <c r="CY16" i="3"/>
  <c r="CZ16" i="3"/>
  <c r="DB16" i="3" s="1"/>
  <c r="DA16" i="3"/>
  <c r="DC16" i="3"/>
  <c r="A17" i="3"/>
  <c r="Y17" i="3"/>
  <c r="CY17" i="3"/>
  <c r="CZ17" i="3"/>
  <c r="DB17" i="3" s="1"/>
  <c r="DA17" i="3"/>
  <c r="DC17" i="3"/>
  <c r="A18" i="3"/>
  <c r="Y18" i="3"/>
  <c r="CY18" i="3"/>
  <c r="CZ18" i="3"/>
  <c r="DA18" i="3"/>
  <c r="DB18" i="3"/>
  <c r="DC18" i="3"/>
  <c r="A19" i="3"/>
  <c r="Y19" i="3"/>
  <c r="CY19" i="3"/>
  <c r="CZ19" i="3"/>
  <c r="DA19" i="3"/>
  <c r="DB19" i="3"/>
  <c r="DC19" i="3"/>
  <c r="A20" i="3"/>
  <c r="Y20" i="3"/>
  <c r="CY20" i="3"/>
  <c r="CZ20" i="3"/>
  <c r="DA20" i="3"/>
  <c r="DB20" i="3"/>
  <c r="DC20" i="3"/>
  <c r="A21" i="3"/>
  <c r="Y21" i="3"/>
  <c r="CY21" i="3"/>
  <c r="CZ21" i="3"/>
  <c r="DB21" i="3" s="1"/>
  <c r="DA21" i="3"/>
  <c r="DC21" i="3"/>
  <c r="A22" i="3"/>
  <c r="Y22" i="3"/>
  <c r="CY22" i="3"/>
  <c r="CZ22" i="3"/>
  <c r="DA22" i="3"/>
  <c r="DB22" i="3"/>
  <c r="DC22" i="3"/>
  <c r="A23" i="3"/>
  <c r="Y23" i="3"/>
  <c r="CY23" i="3"/>
  <c r="CZ23" i="3"/>
  <c r="DB23" i="3" s="1"/>
  <c r="DA23" i="3"/>
  <c r="DC23" i="3"/>
  <c r="A24" i="3"/>
  <c r="Y24" i="3"/>
  <c r="CY24" i="3"/>
  <c r="CZ24" i="3"/>
  <c r="DA24" i="3"/>
  <c r="DB24" i="3"/>
  <c r="DC24" i="3"/>
  <c r="A25" i="3"/>
  <c r="Y25" i="3"/>
  <c r="CY25" i="3"/>
  <c r="CZ25" i="3"/>
  <c r="DB25" i="3" s="1"/>
  <c r="DA25" i="3"/>
  <c r="DC25" i="3"/>
  <c r="A26" i="3"/>
  <c r="Y26" i="3"/>
  <c r="CY26" i="3"/>
  <c r="CZ26" i="3"/>
  <c r="DA26" i="3"/>
  <c r="DB26" i="3"/>
  <c r="DC26" i="3"/>
  <c r="A27" i="3"/>
  <c r="Y27" i="3"/>
  <c r="CY27" i="3"/>
  <c r="CZ27" i="3"/>
  <c r="DB27" i="3" s="1"/>
  <c r="DA27" i="3"/>
  <c r="DC27" i="3"/>
  <c r="A28" i="3"/>
  <c r="Y28" i="3"/>
  <c r="CY28" i="3"/>
  <c r="CZ28" i="3"/>
  <c r="DB28" i="3" s="1"/>
  <c r="DA28" i="3"/>
  <c r="DC28" i="3"/>
  <c r="A29" i="3"/>
  <c r="Y29" i="3"/>
  <c r="CY29" i="3"/>
  <c r="CZ29" i="3"/>
  <c r="DB29" i="3" s="1"/>
  <c r="DA29" i="3"/>
  <c r="DC29" i="3"/>
  <c r="A30" i="3"/>
  <c r="Y30" i="3"/>
  <c r="CY30" i="3"/>
  <c r="CZ30" i="3"/>
  <c r="DA30" i="3"/>
  <c r="DB30" i="3"/>
  <c r="DC30" i="3"/>
  <c r="A31" i="3"/>
  <c r="Y31" i="3"/>
  <c r="CY31" i="3"/>
  <c r="CZ31" i="3"/>
  <c r="DA31" i="3"/>
  <c r="DB31" i="3"/>
  <c r="DC31" i="3"/>
  <c r="A32" i="3"/>
  <c r="Y32" i="3"/>
  <c r="CY32" i="3"/>
  <c r="CZ32" i="3"/>
  <c r="DA32" i="3"/>
  <c r="DB32" i="3"/>
  <c r="DC32" i="3"/>
  <c r="A33" i="3"/>
  <c r="Y33" i="3"/>
  <c r="CY33" i="3"/>
  <c r="CZ33" i="3"/>
  <c r="DB33" i="3" s="1"/>
  <c r="DA33" i="3"/>
  <c r="DC33" i="3"/>
  <c r="A34" i="3"/>
  <c r="Y34" i="3"/>
  <c r="CY34" i="3"/>
  <c r="CZ34" i="3"/>
  <c r="DA34" i="3"/>
  <c r="DB34" i="3"/>
  <c r="DC34" i="3"/>
  <c r="A35" i="3"/>
  <c r="Y35" i="3"/>
  <c r="CU35" i="3"/>
  <c r="CY35" i="3"/>
  <c r="CZ35" i="3"/>
  <c r="DB35" i="3" s="1"/>
  <c r="DA35" i="3"/>
  <c r="DC35" i="3"/>
  <c r="A36" i="3"/>
  <c r="Y36" i="3"/>
  <c r="CW36" i="3"/>
  <c r="CX36" i="3"/>
  <c r="CY36" i="3"/>
  <c r="CZ36" i="3"/>
  <c r="DA36" i="3"/>
  <c r="DB36" i="3"/>
  <c r="DC36" i="3"/>
  <c r="A37" i="3"/>
  <c r="Y37" i="3"/>
  <c r="CW37" i="3" s="1"/>
  <c r="CY37" i="3"/>
  <c r="CZ37" i="3"/>
  <c r="DB37" i="3" s="1"/>
  <c r="DA37" i="3"/>
  <c r="DC37" i="3"/>
  <c r="A38" i="3"/>
  <c r="Y38" i="3"/>
  <c r="CX38" i="3" s="1"/>
  <c r="CY38" i="3"/>
  <c r="CZ38" i="3"/>
  <c r="DA38" i="3"/>
  <c r="DB38" i="3"/>
  <c r="DC38" i="3"/>
  <c r="A39" i="3"/>
  <c r="Y39" i="3"/>
  <c r="CU39" i="3"/>
  <c r="CY39" i="3"/>
  <c r="CZ39" i="3"/>
  <c r="DB39" i="3" s="1"/>
  <c r="DA39" i="3"/>
  <c r="DC39" i="3"/>
  <c r="A40" i="3"/>
  <c r="Y40" i="3"/>
  <c r="CW40" i="3"/>
  <c r="CX40" i="3"/>
  <c r="CY40" i="3"/>
  <c r="CZ40" i="3"/>
  <c r="DA40" i="3"/>
  <c r="DB40" i="3"/>
  <c r="DC40" i="3"/>
  <c r="DG40" i="3"/>
  <c r="DJ40" i="3" s="1"/>
  <c r="DH40" i="3"/>
  <c r="A41" i="3"/>
  <c r="Y41" i="3"/>
  <c r="CW41" i="3" s="1"/>
  <c r="CY41" i="3"/>
  <c r="CZ41" i="3"/>
  <c r="DB41" i="3" s="1"/>
  <c r="DA41" i="3"/>
  <c r="DC41" i="3"/>
  <c r="A42" i="3"/>
  <c r="Y42" i="3"/>
  <c r="CX42" i="3" s="1"/>
  <c r="CY42" i="3"/>
  <c r="CZ42" i="3"/>
  <c r="DA42" i="3"/>
  <c r="DB42" i="3"/>
  <c r="DC42" i="3"/>
  <c r="A43" i="3"/>
  <c r="Y43" i="3"/>
  <c r="CU43" i="3"/>
  <c r="CY43" i="3"/>
  <c r="CZ43" i="3"/>
  <c r="DB43" i="3" s="1"/>
  <c r="DA43" i="3"/>
  <c r="DC43" i="3"/>
  <c r="A44" i="3"/>
  <c r="Y44" i="3"/>
  <c r="CW44" i="3"/>
  <c r="CX44" i="3"/>
  <c r="CY44" i="3"/>
  <c r="CZ44" i="3"/>
  <c r="DA44" i="3"/>
  <c r="DB44" i="3"/>
  <c r="DC44" i="3"/>
  <c r="DH44" i="3"/>
  <c r="A45" i="3"/>
  <c r="Y45" i="3"/>
  <c r="CW45" i="3" s="1"/>
  <c r="CY45" i="3"/>
  <c r="CZ45" i="3"/>
  <c r="DB45" i="3" s="1"/>
  <c r="DA45" i="3"/>
  <c r="DC45" i="3"/>
  <c r="A46" i="3"/>
  <c r="Y46" i="3"/>
  <c r="CX46" i="3" s="1"/>
  <c r="CU46" i="3"/>
  <c r="CV46" i="3"/>
  <c r="CY46" i="3"/>
  <c r="CZ46" i="3"/>
  <c r="DB46" i="3" s="1"/>
  <c r="DA46" i="3"/>
  <c r="DC46" i="3"/>
  <c r="DF46" i="3"/>
  <c r="DG46" i="3"/>
  <c r="A47" i="3"/>
  <c r="Y47" i="3"/>
  <c r="CW47" i="3" s="1"/>
  <c r="CX47" i="3"/>
  <c r="CY47" i="3"/>
  <c r="CZ47" i="3"/>
  <c r="DA47" i="3"/>
  <c r="DB47" i="3"/>
  <c r="DC47" i="3"/>
  <c r="A48" i="3"/>
  <c r="Y48" i="3"/>
  <c r="CX48" i="3" s="1"/>
  <c r="CW48" i="3"/>
  <c r="CY48" i="3"/>
  <c r="CZ48" i="3"/>
  <c r="DB48" i="3" s="1"/>
  <c r="DA48" i="3"/>
  <c r="DC48" i="3"/>
  <c r="DF48" i="3"/>
  <c r="DG48" i="3"/>
  <c r="DJ48" i="3" s="1"/>
  <c r="A49" i="3"/>
  <c r="Y49" i="3"/>
  <c r="CY49" i="3"/>
  <c r="CZ49" i="3"/>
  <c r="DA49" i="3"/>
  <c r="DB49" i="3"/>
  <c r="DC49" i="3"/>
  <c r="A50" i="3"/>
  <c r="Y50" i="3"/>
  <c r="CY50" i="3"/>
  <c r="CZ50" i="3"/>
  <c r="DB50" i="3" s="1"/>
  <c r="DA50" i="3"/>
  <c r="DC50" i="3"/>
  <c r="A51" i="3"/>
  <c r="Y51" i="3"/>
  <c r="CY51" i="3"/>
  <c r="CZ51" i="3"/>
  <c r="DA51" i="3"/>
  <c r="DB51" i="3"/>
  <c r="DC51" i="3"/>
  <c r="A52" i="3"/>
  <c r="Y52" i="3"/>
  <c r="CY52" i="3"/>
  <c r="CZ52" i="3"/>
  <c r="DB52" i="3" s="1"/>
  <c r="DA52" i="3"/>
  <c r="DC52" i="3"/>
  <c r="A53" i="3"/>
  <c r="Y53" i="3"/>
  <c r="CY53" i="3"/>
  <c r="CZ53" i="3"/>
  <c r="DA53" i="3"/>
  <c r="DB53" i="3"/>
  <c r="DC53" i="3"/>
  <c r="A54" i="3"/>
  <c r="Y54" i="3"/>
  <c r="CY54" i="3"/>
  <c r="CZ54" i="3"/>
  <c r="DB54" i="3" s="1"/>
  <c r="DA54" i="3"/>
  <c r="DC54" i="3"/>
  <c r="A55" i="3"/>
  <c r="Y55" i="3"/>
  <c r="CY55" i="3"/>
  <c r="CZ55" i="3"/>
  <c r="DA55" i="3"/>
  <c r="DB55" i="3"/>
  <c r="DC55" i="3"/>
  <c r="A56" i="3"/>
  <c r="Y56" i="3"/>
  <c r="CY56" i="3"/>
  <c r="CZ56" i="3"/>
  <c r="DA56" i="3"/>
  <c r="DB56" i="3"/>
  <c r="DC56" i="3"/>
  <c r="A57" i="3"/>
  <c r="Y57" i="3"/>
  <c r="CY57" i="3"/>
  <c r="CZ57" i="3"/>
  <c r="DA57" i="3"/>
  <c r="DB57" i="3"/>
  <c r="DC57" i="3"/>
  <c r="A58" i="3"/>
  <c r="Y58" i="3"/>
  <c r="CY58" i="3"/>
  <c r="CZ58" i="3"/>
  <c r="DB58" i="3" s="1"/>
  <c r="DA58" i="3"/>
  <c r="DC58" i="3"/>
  <c r="A59" i="3"/>
  <c r="Y59" i="3"/>
  <c r="CY59" i="3"/>
  <c r="CZ59" i="3"/>
  <c r="DB59" i="3" s="1"/>
  <c r="DA59" i="3"/>
  <c r="DC59" i="3"/>
  <c r="A60" i="3"/>
  <c r="Y60" i="3"/>
  <c r="CY60" i="3"/>
  <c r="CZ60" i="3"/>
  <c r="DA60" i="3"/>
  <c r="DB60" i="3"/>
  <c r="DC60" i="3"/>
  <c r="A61" i="3"/>
  <c r="Y61" i="3"/>
  <c r="CY61" i="3"/>
  <c r="CZ61" i="3"/>
  <c r="DB61" i="3" s="1"/>
  <c r="DA61" i="3"/>
  <c r="DC61" i="3"/>
  <c r="A62" i="3"/>
  <c r="Y62" i="3"/>
  <c r="CY62" i="3"/>
  <c r="CZ62" i="3"/>
  <c r="DA62" i="3"/>
  <c r="DB62" i="3"/>
  <c r="DC62" i="3"/>
  <c r="A63" i="3"/>
  <c r="Y63" i="3"/>
  <c r="CY63" i="3"/>
  <c r="CZ63" i="3"/>
  <c r="DA63" i="3"/>
  <c r="DB63" i="3"/>
  <c r="DC63" i="3"/>
  <c r="A64" i="3"/>
  <c r="Y64" i="3"/>
  <c r="CY64" i="3"/>
  <c r="CZ64" i="3"/>
  <c r="DA64" i="3"/>
  <c r="DB64" i="3"/>
  <c r="DC64" i="3"/>
  <c r="A65" i="3"/>
  <c r="Y65" i="3"/>
  <c r="CY65" i="3"/>
  <c r="CZ65" i="3"/>
  <c r="DA65" i="3"/>
  <c r="DB65" i="3"/>
  <c r="DC65" i="3"/>
  <c r="A66" i="3"/>
  <c r="Y66" i="3"/>
  <c r="CY66" i="3"/>
  <c r="CZ66" i="3"/>
  <c r="DB66" i="3" s="1"/>
  <c r="DA66" i="3"/>
  <c r="DC66" i="3"/>
  <c r="A67" i="3"/>
  <c r="Y67" i="3"/>
  <c r="CY67" i="3"/>
  <c r="CZ67" i="3"/>
  <c r="DA67" i="3"/>
  <c r="DB67" i="3"/>
  <c r="DC67" i="3"/>
  <c r="A68" i="3"/>
  <c r="Y68" i="3"/>
  <c r="CY68" i="3"/>
  <c r="CZ68" i="3"/>
  <c r="DB68" i="3" s="1"/>
  <c r="DA68" i="3"/>
  <c r="DC68" i="3"/>
  <c r="A69" i="3"/>
  <c r="Y69" i="3"/>
  <c r="CY69" i="3"/>
  <c r="CZ69" i="3"/>
  <c r="DA69" i="3"/>
  <c r="DB69" i="3"/>
  <c r="DC69" i="3"/>
  <c r="A70" i="3"/>
  <c r="Y70" i="3"/>
  <c r="CY70" i="3"/>
  <c r="CZ70" i="3"/>
  <c r="DA70" i="3"/>
  <c r="DB70" i="3"/>
  <c r="DC70" i="3"/>
  <c r="A71" i="3"/>
  <c r="Y71" i="3"/>
  <c r="CY71" i="3"/>
  <c r="CZ71" i="3"/>
  <c r="DB71" i="3" s="1"/>
  <c r="DA71" i="3"/>
  <c r="DC71" i="3"/>
  <c r="A72" i="3"/>
  <c r="Y72" i="3"/>
  <c r="CY72" i="3"/>
  <c r="CZ72" i="3"/>
  <c r="DA72" i="3"/>
  <c r="DB72" i="3"/>
  <c r="DC72" i="3"/>
  <c r="A73" i="3"/>
  <c r="Y73" i="3"/>
  <c r="CY73" i="3"/>
  <c r="CZ73" i="3"/>
  <c r="DB73" i="3" s="1"/>
  <c r="DA73" i="3"/>
  <c r="DC73" i="3"/>
  <c r="A74" i="3"/>
  <c r="Y74" i="3"/>
  <c r="CY74" i="3"/>
  <c r="CZ74" i="3"/>
  <c r="DA74" i="3"/>
  <c r="DB74" i="3"/>
  <c r="DC74" i="3"/>
  <c r="A75" i="3"/>
  <c r="Y75" i="3"/>
  <c r="CY75" i="3"/>
  <c r="CZ75" i="3"/>
  <c r="DA75" i="3"/>
  <c r="DB75" i="3"/>
  <c r="DC75" i="3"/>
  <c r="A76" i="3"/>
  <c r="Y76" i="3"/>
  <c r="CY76" i="3"/>
  <c r="CZ76" i="3"/>
  <c r="DB76" i="3" s="1"/>
  <c r="DA76" i="3"/>
  <c r="DC76" i="3"/>
  <c r="A77" i="3"/>
  <c r="Y77" i="3"/>
  <c r="CY77" i="3"/>
  <c r="CZ77" i="3"/>
  <c r="DA77" i="3"/>
  <c r="DB77" i="3"/>
  <c r="DC77" i="3"/>
  <c r="A78" i="3"/>
  <c r="Y78" i="3"/>
  <c r="CY78" i="3"/>
  <c r="CZ78" i="3"/>
  <c r="DB78" i="3" s="1"/>
  <c r="DA78" i="3"/>
  <c r="DC78" i="3"/>
  <c r="A79" i="3"/>
  <c r="Y79" i="3"/>
  <c r="CY79" i="3"/>
  <c r="CZ79" i="3"/>
  <c r="DB79" i="3" s="1"/>
  <c r="DA79" i="3"/>
  <c r="DC79" i="3"/>
  <c r="A80" i="3"/>
  <c r="Y80" i="3"/>
  <c r="CY80" i="3"/>
  <c r="CZ80" i="3"/>
  <c r="DB80" i="3" s="1"/>
  <c r="DA80" i="3"/>
  <c r="DC80" i="3"/>
  <c r="A81" i="3"/>
  <c r="Y81" i="3"/>
  <c r="CY81" i="3"/>
  <c r="CZ81" i="3"/>
  <c r="DB81" i="3" s="1"/>
  <c r="DA81" i="3"/>
  <c r="DC81" i="3"/>
  <c r="A82" i="3"/>
  <c r="Y82" i="3"/>
  <c r="CY82" i="3"/>
  <c r="CZ82" i="3"/>
  <c r="DA82" i="3"/>
  <c r="DB82" i="3"/>
  <c r="DC82" i="3"/>
  <c r="A83" i="3"/>
  <c r="Y83" i="3"/>
  <c r="CV83" i="3" s="1"/>
  <c r="CU83" i="3"/>
  <c r="CY83" i="3"/>
  <c r="CZ83" i="3"/>
  <c r="DB83" i="3" s="1"/>
  <c r="DA83" i="3"/>
  <c r="DC83" i="3"/>
  <c r="A84" i="3"/>
  <c r="Y84" i="3"/>
  <c r="CW84" i="3"/>
  <c r="CX84" i="3"/>
  <c r="DI84" i="3" s="1"/>
  <c r="CY84" i="3"/>
  <c r="CZ84" i="3"/>
  <c r="DB84" i="3" s="1"/>
  <c r="DA84" i="3"/>
  <c r="DC84" i="3"/>
  <c r="DG84" i="3"/>
  <c r="DJ84" i="3" s="1"/>
  <c r="DH84" i="3"/>
  <c r="A85" i="3"/>
  <c r="Y85" i="3"/>
  <c r="CX85" i="3"/>
  <c r="DF85" i="3" s="1"/>
  <c r="DJ85" i="3" s="1"/>
  <c r="CY85" i="3"/>
  <c r="CZ85" i="3"/>
  <c r="DB85" i="3" s="1"/>
  <c r="DA85" i="3"/>
  <c r="DC85" i="3"/>
  <c r="DH85" i="3"/>
  <c r="A86" i="3"/>
  <c r="Y86" i="3"/>
  <c r="CX86" i="3"/>
  <c r="DG86" i="3" s="1"/>
  <c r="CY86" i="3"/>
  <c r="CZ86" i="3"/>
  <c r="DB86" i="3" s="1"/>
  <c r="DA86" i="3"/>
  <c r="DC86" i="3"/>
  <c r="DF86" i="3"/>
  <c r="DJ86" i="3" s="1"/>
  <c r="DH86" i="3"/>
  <c r="A87" i="3"/>
  <c r="Y87" i="3"/>
  <c r="CX87" i="3"/>
  <c r="DF87" i="3" s="1"/>
  <c r="DJ87" i="3" s="1"/>
  <c r="CY87" i="3"/>
  <c r="CZ87" i="3"/>
  <c r="DB87" i="3" s="1"/>
  <c r="DA87" i="3"/>
  <c r="DC87" i="3"/>
  <c r="DH87" i="3"/>
  <c r="A88" i="3"/>
  <c r="Y88" i="3"/>
  <c r="CX88" i="3"/>
  <c r="DG88" i="3" s="1"/>
  <c r="CY88" i="3"/>
  <c r="CZ88" i="3"/>
  <c r="DA88" i="3"/>
  <c r="DB88" i="3"/>
  <c r="DC88" i="3"/>
  <c r="DF88" i="3"/>
  <c r="DJ88" i="3" s="1"/>
  <c r="DH88" i="3"/>
  <c r="DI88" i="3"/>
  <c r="A89" i="3"/>
  <c r="Y89" i="3"/>
  <c r="CX89" i="3" s="1"/>
  <c r="CY89" i="3"/>
  <c r="CZ89" i="3"/>
  <c r="DA89" i="3"/>
  <c r="DB89" i="3"/>
  <c r="DC89" i="3"/>
  <c r="A90" i="3"/>
  <c r="Y90" i="3"/>
  <c r="CX90" i="3" s="1"/>
  <c r="CY90" i="3"/>
  <c r="CZ90" i="3"/>
  <c r="DB90" i="3" s="1"/>
  <c r="DA90" i="3"/>
  <c r="DC90" i="3"/>
  <c r="A91" i="3"/>
  <c r="Y91" i="3"/>
  <c r="CX91" i="3" s="1"/>
  <c r="CY91" i="3"/>
  <c r="CZ91" i="3"/>
  <c r="DA91" i="3"/>
  <c r="DB91" i="3"/>
  <c r="DC91" i="3"/>
  <c r="A92" i="3"/>
  <c r="Y92" i="3"/>
  <c r="CV92" i="3" s="1"/>
  <c r="CU92" i="3"/>
  <c r="CY92" i="3"/>
  <c r="CZ92" i="3"/>
  <c r="DB92" i="3" s="1"/>
  <c r="DA92" i="3"/>
  <c r="DC92" i="3"/>
  <c r="A93" i="3"/>
  <c r="Y93" i="3"/>
  <c r="CW93" i="3"/>
  <c r="CX93" i="3"/>
  <c r="DI93" i="3" s="1"/>
  <c r="CY93" i="3"/>
  <c r="CZ93" i="3"/>
  <c r="DB93" i="3" s="1"/>
  <c r="DA93" i="3"/>
  <c r="DC93" i="3"/>
  <c r="DG93" i="3"/>
  <c r="DJ93" i="3" s="1"/>
  <c r="DH93" i="3"/>
  <c r="A94" i="3"/>
  <c r="Y94" i="3"/>
  <c r="CX94" i="3"/>
  <c r="DF94" i="3" s="1"/>
  <c r="DJ94" i="3" s="1"/>
  <c r="CY94" i="3"/>
  <c r="CZ94" i="3"/>
  <c r="DB94" i="3" s="1"/>
  <c r="DA94" i="3"/>
  <c r="DC94" i="3"/>
  <c r="DH94" i="3"/>
  <c r="A95" i="3"/>
  <c r="Y95" i="3"/>
  <c r="CX95" i="3"/>
  <c r="DG95" i="3" s="1"/>
  <c r="CY95" i="3"/>
  <c r="CZ95" i="3"/>
  <c r="DB95" i="3" s="1"/>
  <c r="DA95" i="3"/>
  <c r="DC95" i="3"/>
  <c r="DF95" i="3"/>
  <c r="DJ95" i="3" s="1"/>
  <c r="DH95" i="3"/>
  <c r="A96" i="3"/>
  <c r="Y96" i="3"/>
  <c r="CX96" i="3"/>
  <c r="DF96" i="3" s="1"/>
  <c r="DJ96" i="3" s="1"/>
  <c r="CY96" i="3"/>
  <c r="CZ96" i="3"/>
  <c r="DA96" i="3"/>
  <c r="DB96" i="3"/>
  <c r="DC96" i="3"/>
  <c r="DH96" i="3"/>
  <c r="A97" i="3"/>
  <c r="Y97" i="3"/>
  <c r="CX97" i="3"/>
  <c r="DG97" i="3" s="1"/>
  <c r="CY97" i="3"/>
  <c r="CZ97" i="3"/>
  <c r="DA97" i="3"/>
  <c r="DB97" i="3"/>
  <c r="DC97" i="3"/>
  <c r="DF97" i="3"/>
  <c r="DJ97" i="3" s="1"/>
  <c r="DH97" i="3"/>
  <c r="DI97" i="3"/>
  <c r="A98" i="3"/>
  <c r="Y98" i="3"/>
  <c r="CX98" i="3" s="1"/>
  <c r="CY98" i="3"/>
  <c r="CZ98" i="3"/>
  <c r="DA98" i="3"/>
  <c r="DB98" i="3"/>
  <c r="DC98" i="3"/>
  <c r="A99" i="3"/>
  <c r="Y99" i="3"/>
  <c r="CX99" i="3" s="1"/>
  <c r="CY99" i="3"/>
  <c r="CZ99" i="3"/>
  <c r="DB99" i="3" s="1"/>
  <c r="DA99" i="3"/>
  <c r="DC99" i="3"/>
  <c r="A100" i="3"/>
  <c r="Y100" i="3"/>
  <c r="CX100" i="3" s="1"/>
  <c r="CY100" i="3"/>
  <c r="CZ100" i="3"/>
  <c r="DA100" i="3"/>
  <c r="DB100" i="3"/>
  <c r="DC100" i="3"/>
  <c r="A101" i="3"/>
  <c r="Y101" i="3"/>
  <c r="CV101" i="3" s="1"/>
  <c r="CU101" i="3"/>
  <c r="CY101" i="3"/>
  <c r="CZ101" i="3"/>
  <c r="DB101" i="3" s="1"/>
  <c r="DA101" i="3"/>
  <c r="DC101" i="3"/>
  <c r="A102" i="3"/>
  <c r="Y102" i="3"/>
  <c r="CX102" i="3"/>
  <c r="DF102" i="3" s="1"/>
  <c r="DJ102" i="3" s="1"/>
  <c r="CY102" i="3"/>
  <c r="CZ102" i="3"/>
  <c r="DA102" i="3"/>
  <c r="DB102" i="3"/>
  <c r="DC102" i="3"/>
  <c r="DH102" i="3"/>
  <c r="A103" i="3"/>
  <c r="Y103" i="3"/>
  <c r="CX103" i="3" s="1"/>
  <c r="CU103" i="3"/>
  <c r="CV103" i="3"/>
  <c r="CY103" i="3"/>
  <c r="CZ103" i="3"/>
  <c r="DB103" i="3" s="1"/>
  <c r="DA103" i="3"/>
  <c r="DC103" i="3"/>
  <c r="A104" i="3"/>
  <c r="Y104" i="3"/>
  <c r="CX104" i="3" s="1"/>
  <c r="CY104" i="3"/>
  <c r="CZ104" i="3"/>
  <c r="DA104" i="3"/>
  <c r="DB104" i="3"/>
  <c r="DC104" i="3"/>
  <c r="A105" i="3"/>
  <c r="Y105" i="3"/>
  <c r="CY105" i="3"/>
  <c r="CZ105" i="3"/>
  <c r="DB105" i="3" s="1"/>
  <c r="DA105" i="3"/>
  <c r="DC105" i="3"/>
  <c r="A106" i="3"/>
  <c r="Y106" i="3"/>
  <c r="CY106" i="3"/>
  <c r="CZ106" i="3"/>
  <c r="DA106" i="3"/>
  <c r="DB106" i="3"/>
  <c r="DC106" i="3"/>
  <c r="A107" i="3"/>
  <c r="Y107" i="3"/>
  <c r="CY107" i="3"/>
  <c r="CZ107" i="3"/>
  <c r="DA107" i="3"/>
  <c r="DB107" i="3"/>
  <c r="DC107" i="3"/>
  <c r="A108" i="3"/>
  <c r="Y108" i="3"/>
  <c r="CY108" i="3"/>
  <c r="CZ108" i="3"/>
  <c r="DA108" i="3"/>
  <c r="DB108" i="3"/>
  <c r="DC108" i="3"/>
  <c r="A109" i="3"/>
  <c r="Y109" i="3"/>
  <c r="CY109" i="3"/>
  <c r="CZ109" i="3"/>
  <c r="DB109" i="3" s="1"/>
  <c r="DA109" i="3"/>
  <c r="DC109" i="3"/>
  <c r="A110" i="3"/>
  <c r="Y110" i="3"/>
  <c r="CY110" i="3"/>
  <c r="CZ110" i="3"/>
  <c r="DB110" i="3" s="1"/>
  <c r="DA110" i="3"/>
  <c r="DC110" i="3"/>
  <c r="A111" i="3"/>
  <c r="Y111" i="3"/>
  <c r="CY111" i="3"/>
  <c r="CZ111" i="3"/>
  <c r="DA111" i="3"/>
  <c r="DB111" i="3"/>
  <c r="DC111" i="3"/>
  <c r="A112" i="3"/>
  <c r="Y112" i="3"/>
  <c r="CY112" i="3"/>
  <c r="CZ112" i="3"/>
  <c r="DA112" i="3"/>
  <c r="DB112" i="3"/>
  <c r="DC112" i="3"/>
  <c r="A113" i="3"/>
  <c r="Y113" i="3"/>
  <c r="CY113" i="3"/>
  <c r="CZ113" i="3"/>
  <c r="DB113" i="3" s="1"/>
  <c r="DA113" i="3"/>
  <c r="DC113" i="3"/>
  <c r="A114" i="3"/>
  <c r="Y114" i="3"/>
  <c r="CY114" i="3"/>
  <c r="CZ114" i="3"/>
  <c r="DB114" i="3" s="1"/>
  <c r="DA114" i="3"/>
  <c r="DC114" i="3"/>
  <c r="A115" i="3"/>
  <c r="Y115" i="3"/>
  <c r="CY115" i="3"/>
  <c r="CZ115" i="3"/>
  <c r="DB115" i="3" s="1"/>
  <c r="DA115" i="3"/>
  <c r="DC115" i="3"/>
  <c r="A116" i="3"/>
  <c r="Y116" i="3"/>
  <c r="CY116" i="3"/>
  <c r="CZ116" i="3"/>
  <c r="DA116" i="3"/>
  <c r="DB116" i="3"/>
  <c r="DC116" i="3"/>
  <c r="A117" i="3"/>
  <c r="Y117" i="3"/>
  <c r="CY117" i="3"/>
  <c r="CZ117" i="3"/>
  <c r="DB117" i="3" s="1"/>
  <c r="DA117" i="3"/>
  <c r="DC117" i="3"/>
  <c r="A118" i="3"/>
  <c r="Y118" i="3"/>
  <c r="CY118" i="3"/>
  <c r="CZ118" i="3"/>
  <c r="DB118" i="3" s="1"/>
  <c r="DA118" i="3"/>
  <c r="DC118" i="3"/>
  <c r="A119" i="3"/>
  <c r="Y119" i="3"/>
  <c r="CY119" i="3"/>
  <c r="CZ119" i="3"/>
  <c r="DB119" i="3" s="1"/>
  <c r="DA119" i="3"/>
  <c r="DC119" i="3"/>
  <c r="A120" i="3"/>
  <c r="Y120" i="3"/>
  <c r="CY120" i="3"/>
  <c r="CZ120" i="3"/>
  <c r="DA120" i="3"/>
  <c r="DB120" i="3"/>
  <c r="DC120" i="3"/>
  <c r="A121" i="3"/>
  <c r="Y121" i="3"/>
  <c r="CY121" i="3"/>
  <c r="CZ121" i="3"/>
  <c r="DA121" i="3"/>
  <c r="DB121" i="3"/>
  <c r="DC121" i="3"/>
  <c r="A122" i="3"/>
  <c r="Y122" i="3"/>
  <c r="CY122" i="3"/>
  <c r="CZ122" i="3"/>
  <c r="DA122" i="3"/>
  <c r="DB122" i="3"/>
  <c r="DC122" i="3"/>
  <c r="A123" i="3"/>
  <c r="Y123" i="3"/>
  <c r="CY123" i="3"/>
  <c r="CZ123" i="3"/>
  <c r="DB123" i="3" s="1"/>
  <c r="DA123" i="3"/>
  <c r="DC123" i="3"/>
  <c r="A124" i="3"/>
  <c r="Y124" i="3"/>
  <c r="CY124" i="3"/>
  <c r="CZ124" i="3"/>
  <c r="DB124" i="3" s="1"/>
  <c r="DA124" i="3"/>
  <c r="DC124" i="3"/>
  <c r="A125" i="3"/>
  <c r="Y125" i="3"/>
  <c r="CY125" i="3"/>
  <c r="CZ125" i="3"/>
  <c r="DB125" i="3" s="1"/>
  <c r="DA125" i="3"/>
  <c r="DC125" i="3"/>
  <c r="A126" i="3"/>
  <c r="Y126" i="3"/>
  <c r="CY126" i="3"/>
  <c r="CZ126" i="3"/>
  <c r="DA126" i="3"/>
  <c r="DB126" i="3"/>
  <c r="DC126" i="3"/>
  <c r="A127" i="3"/>
  <c r="Y127" i="3"/>
  <c r="CY127" i="3"/>
  <c r="CZ127" i="3"/>
  <c r="DB127" i="3" s="1"/>
  <c r="DA127" i="3"/>
  <c r="DC127" i="3"/>
  <c r="A128" i="3"/>
  <c r="Y128" i="3"/>
  <c r="CY128" i="3"/>
  <c r="CZ128" i="3"/>
  <c r="DA128" i="3"/>
  <c r="DB128" i="3"/>
  <c r="DC128" i="3"/>
  <c r="A129" i="3"/>
  <c r="Y129" i="3"/>
  <c r="CU129" i="3"/>
  <c r="CY129" i="3"/>
  <c r="CZ129" i="3"/>
  <c r="DB129" i="3" s="1"/>
  <c r="DA129" i="3"/>
  <c r="DC129" i="3"/>
  <c r="A130" i="3"/>
  <c r="Y130" i="3"/>
  <c r="CW130" i="3"/>
  <c r="CX130" i="3"/>
  <c r="CY130" i="3"/>
  <c r="CZ130" i="3"/>
  <c r="DB130" i="3" s="1"/>
  <c r="DA130" i="3"/>
  <c r="DC130" i="3"/>
  <c r="A131" i="3"/>
  <c r="Y131" i="3"/>
  <c r="CX131" i="3" s="1"/>
  <c r="CW131" i="3"/>
  <c r="CY131" i="3"/>
  <c r="CZ131" i="3"/>
  <c r="DA131" i="3"/>
  <c r="DB131" i="3"/>
  <c r="DC131" i="3"/>
  <c r="DI131" i="3"/>
  <c r="A132" i="3"/>
  <c r="Y132" i="3"/>
  <c r="CY132" i="3"/>
  <c r="CZ132" i="3"/>
  <c r="DA132" i="3"/>
  <c r="DB132" i="3"/>
  <c r="DC132" i="3"/>
  <c r="A133" i="3"/>
  <c r="Y133" i="3"/>
  <c r="CX133" i="3" s="1"/>
  <c r="DH133" i="3" s="1"/>
  <c r="CY133" i="3"/>
  <c r="CZ133" i="3"/>
  <c r="DA133" i="3"/>
  <c r="DB133" i="3"/>
  <c r="DC133" i="3"/>
  <c r="DF133" i="3"/>
  <c r="DJ133" i="3" s="1"/>
  <c r="DI133" i="3"/>
  <c r="A134" i="3"/>
  <c r="Y134" i="3"/>
  <c r="CX134" i="3" s="1"/>
  <c r="CY134" i="3"/>
  <c r="CZ134" i="3"/>
  <c r="DB134" i="3" s="1"/>
  <c r="DA134" i="3"/>
  <c r="DC134" i="3"/>
  <c r="DG134" i="3"/>
  <c r="DI134" i="3"/>
  <c r="A135" i="3"/>
  <c r="Y135" i="3"/>
  <c r="CX135" i="3" s="1"/>
  <c r="CY135" i="3"/>
  <c r="CZ135" i="3"/>
  <c r="DB135" i="3" s="1"/>
  <c r="DA135" i="3"/>
  <c r="DC135" i="3"/>
  <c r="A136" i="3"/>
  <c r="Y136" i="3"/>
  <c r="CX136" i="3" s="1"/>
  <c r="CY136" i="3"/>
  <c r="CZ136" i="3"/>
  <c r="DB136" i="3" s="1"/>
  <c r="DA136" i="3"/>
  <c r="DC136" i="3"/>
  <c r="A137" i="3"/>
  <c r="Y137" i="3"/>
  <c r="CX137" i="3"/>
  <c r="CY137" i="3"/>
  <c r="CZ137" i="3"/>
  <c r="DB137" i="3" s="1"/>
  <c r="DA137" i="3"/>
  <c r="DC137" i="3"/>
  <c r="DH137" i="3"/>
  <c r="A138" i="3"/>
  <c r="Y138" i="3"/>
  <c r="CX138" i="3"/>
  <c r="CY138" i="3"/>
  <c r="CZ138" i="3"/>
  <c r="DB138" i="3" s="1"/>
  <c r="DA138" i="3"/>
  <c r="DC138" i="3"/>
  <c r="A139" i="3"/>
  <c r="Y139" i="3"/>
  <c r="CX139" i="3"/>
  <c r="DG139" i="3" s="1"/>
  <c r="CY139" i="3"/>
  <c r="CZ139" i="3"/>
  <c r="DA139" i="3"/>
  <c r="DB139" i="3"/>
  <c r="DC139" i="3"/>
  <c r="DF139" i="3"/>
  <c r="DJ139" i="3" s="1"/>
  <c r="DI139" i="3"/>
  <c r="A140" i="3"/>
  <c r="Y140" i="3"/>
  <c r="CX140" i="3"/>
  <c r="DG140" i="3" s="1"/>
  <c r="CY140" i="3"/>
  <c r="CZ140" i="3"/>
  <c r="DA140" i="3"/>
  <c r="DB140" i="3"/>
  <c r="DC140" i="3"/>
  <c r="DF140" i="3"/>
  <c r="DJ140" i="3" s="1"/>
  <c r="DH140" i="3"/>
  <c r="DI140" i="3"/>
  <c r="A141" i="3"/>
  <c r="Y141" i="3"/>
  <c r="CX141" i="3" s="1"/>
  <c r="DH141" i="3" s="1"/>
  <c r="CY141" i="3"/>
  <c r="CZ141" i="3"/>
  <c r="DA141" i="3"/>
  <c r="DB141" i="3"/>
  <c r="DC141" i="3"/>
  <c r="DF141" i="3"/>
  <c r="DJ141" i="3" s="1"/>
  <c r="DG141" i="3"/>
  <c r="DI141" i="3"/>
  <c r="A142" i="3"/>
  <c r="Y142" i="3"/>
  <c r="CU142" i="3"/>
  <c r="CV142" i="3"/>
  <c r="CX142" i="3"/>
  <c r="CY142" i="3"/>
  <c r="CZ142" i="3"/>
  <c r="DB142" i="3" s="1"/>
  <c r="DA142" i="3"/>
  <c r="DC142" i="3"/>
  <c r="A143" i="3"/>
  <c r="Y143" i="3"/>
  <c r="CX143" i="3" s="1"/>
  <c r="CW143" i="3"/>
  <c r="CY143" i="3"/>
  <c r="CZ143" i="3"/>
  <c r="DB143" i="3" s="1"/>
  <c r="DA143" i="3"/>
  <c r="DC143" i="3"/>
  <c r="DI143" i="3"/>
  <c r="A144" i="3"/>
  <c r="Y144" i="3"/>
  <c r="CW144" i="3" s="1"/>
  <c r="CY144" i="3"/>
  <c r="CZ144" i="3"/>
  <c r="DA144" i="3"/>
  <c r="DB144" i="3"/>
  <c r="DC144" i="3"/>
  <c r="A145" i="3"/>
  <c r="Y145" i="3"/>
  <c r="CW145" i="3" s="1"/>
  <c r="CX145" i="3"/>
  <c r="CY145" i="3"/>
  <c r="CZ145" i="3"/>
  <c r="DA145" i="3"/>
  <c r="DB145" i="3"/>
  <c r="DC145" i="3"/>
  <c r="A146" i="3"/>
  <c r="Y146" i="3"/>
  <c r="CX146" i="3"/>
  <c r="DF146" i="3" s="1"/>
  <c r="DJ146" i="3" s="1"/>
  <c r="CY146" i="3"/>
  <c r="CZ146" i="3"/>
  <c r="DA146" i="3"/>
  <c r="DB146" i="3"/>
  <c r="DC146" i="3"/>
  <c r="DH146" i="3"/>
  <c r="A147" i="3"/>
  <c r="Y147" i="3"/>
  <c r="CX147" i="3" s="1"/>
  <c r="CY147" i="3"/>
  <c r="CZ147" i="3"/>
  <c r="DA147" i="3"/>
  <c r="DB147" i="3"/>
  <c r="DC147" i="3"/>
  <c r="A148" i="3"/>
  <c r="Y148" i="3"/>
  <c r="CX148" i="3" s="1"/>
  <c r="DF148" i="3" s="1"/>
  <c r="DJ148" i="3" s="1"/>
  <c r="CY148" i="3"/>
  <c r="CZ148" i="3"/>
  <c r="DA148" i="3"/>
  <c r="DB148" i="3"/>
  <c r="DC148" i="3"/>
  <c r="DH148" i="3"/>
  <c r="A149" i="3"/>
  <c r="Y149" i="3"/>
  <c r="CX149" i="3"/>
  <c r="DI149" i="3" s="1"/>
  <c r="CY149" i="3"/>
  <c r="CZ149" i="3"/>
  <c r="DA149" i="3"/>
  <c r="DB149" i="3"/>
  <c r="DC149" i="3"/>
  <c r="DH149" i="3"/>
  <c r="A150" i="3"/>
  <c r="Y150" i="3"/>
  <c r="CX150" i="3" s="1"/>
  <c r="CY150" i="3"/>
  <c r="CZ150" i="3"/>
  <c r="DB150" i="3" s="1"/>
  <c r="DA150" i="3"/>
  <c r="DC150" i="3"/>
  <c r="A151" i="3"/>
  <c r="Y151" i="3"/>
  <c r="CX151" i="3" s="1"/>
  <c r="CY151" i="3"/>
  <c r="CZ151" i="3"/>
  <c r="DA151" i="3"/>
  <c r="DB151" i="3"/>
  <c r="DC151" i="3"/>
  <c r="A152" i="3"/>
  <c r="Y152" i="3"/>
  <c r="CX152" i="3" s="1"/>
  <c r="CY152" i="3"/>
  <c r="CZ152" i="3"/>
  <c r="DA152" i="3"/>
  <c r="DB152" i="3"/>
  <c r="DC152" i="3"/>
  <c r="A153" i="3"/>
  <c r="Y153" i="3"/>
  <c r="CX153" i="3" s="1"/>
  <c r="CY153" i="3"/>
  <c r="CZ153" i="3"/>
  <c r="DA153" i="3"/>
  <c r="DB153" i="3"/>
  <c r="DC153" i="3"/>
  <c r="A154" i="3"/>
  <c r="Y154" i="3"/>
  <c r="CX154" i="3" s="1"/>
  <c r="CY154" i="3"/>
  <c r="CZ154" i="3"/>
  <c r="DB154" i="3" s="1"/>
  <c r="DA154" i="3"/>
  <c r="DC154" i="3"/>
  <c r="A155" i="3"/>
  <c r="Y155" i="3"/>
  <c r="CY155" i="3"/>
  <c r="CZ155" i="3"/>
  <c r="DA155" i="3"/>
  <c r="DB155" i="3"/>
  <c r="DC155" i="3"/>
  <c r="A156" i="3"/>
  <c r="Y156" i="3"/>
  <c r="CY156" i="3"/>
  <c r="CZ156" i="3"/>
  <c r="DB156" i="3" s="1"/>
  <c r="DA156" i="3"/>
  <c r="DC156" i="3"/>
  <c r="A157" i="3"/>
  <c r="Y157" i="3"/>
  <c r="CY157" i="3"/>
  <c r="CZ157" i="3"/>
  <c r="DA157" i="3"/>
  <c r="DB157" i="3"/>
  <c r="DC157" i="3"/>
  <c r="A158" i="3"/>
  <c r="Y158" i="3"/>
  <c r="CY158" i="3"/>
  <c r="CZ158" i="3"/>
  <c r="DA158" i="3"/>
  <c r="DB158" i="3"/>
  <c r="DC158" i="3"/>
  <c r="A159" i="3"/>
  <c r="Y159" i="3"/>
  <c r="CY159" i="3"/>
  <c r="CZ159" i="3"/>
  <c r="DB159" i="3" s="1"/>
  <c r="DA159" i="3"/>
  <c r="DC159" i="3"/>
  <c r="A160" i="3"/>
  <c r="Y160" i="3"/>
  <c r="CY160" i="3"/>
  <c r="CZ160" i="3"/>
  <c r="DA160" i="3"/>
  <c r="DB160" i="3"/>
  <c r="DC160" i="3"/>
  <c r="A161" i="3"/>
  <c r="Y161" i="3"/>
  <c r="CY161" i="3"/>
  <c r="CZ161" i="3"/>
  <c r="DA161" i="3"/>
  <c r="DB161" i="3"/>
  <c r="DC161" i="3"/>
  <c r="A162" i="3"/>
  <c r="Y162" i="3"/>
  <c r="CY162" i="3"/>
  <c r="CZ162" i="3"/>
  <c r="DA162" i="3"/>
  <c r="DB162" i="3"/>
  <c r="DC162" i="3"/>
  <c r="A163" i="3"/>
  <c r="Y163" i="3"/>
  <c r="CY163" i="3"/>
  <c r="CZ163" i="3"/>
  <c r="DB163" i="3" s="1"/>
  <c r="DA163" i="3"/>
  <c r="DC163" i="3"/>
  <c r="A164" i="3"/>
  <c r="Y164" i="3"/>
  <c r="CY164" i="3"/>
  <c r="CZ164" i="3"/>
  <c r="DA164" i="3"/>
  <c r="DB164" i="3"/>
  <c r="DC164" i="3"/>
  <c r="A165" i="3"/>
  <c r="Y165" i="3"/>
  <c r="CY165" i="3"/>
  <c r="CZ165" i="3"/>
  <c r="DB165" i="3" s="1"/>
  <c r="DA165" i="3"/>
  <c r="DC165" i="3"/>
  <c r="A166" i="3"/>
  <c r="Y166" i="3"/>
  <c r="CY166" i="3"/>
  <c r="CZ166" i="3"/>
  <c r="DA166" i="3"/>
  <c r="DB166" i="3"/>
  <c r="DC166" i="3"/>
  <c r="A167" i="3"/>
  <c r="Y167" i="3"/>
  <c r="CY167" i="3"/>
  <c r="CZ167" i="3"/>
  <c r="DA167" i="3"/>
  <c r="DB167" i="3"/>
  <c r="DC167" i="3"/>
  <c r="A168" i="3"/>
  <c r="Y168" i="3"/>
  <c r="CY168" i="3"/>
  <c r="CZ168" i="3"/>
  <c r="DB168" i="3" s="1"/>
  <c r="DA168" i="3"/>
  <c r="DC168" i="3"/>
  <c r="A169" i="3"/>
  <c r="Y169" i="3"/>
  <c r="CY169" i="3"/>
  <c r="CZ169" i="3"/>
  <c r="DA169" i="3"/>
  <c r="DB169" i="3"/>
  <c r="DC169" i="3"/>
  <c r="A170" i="3"/>
  <c r="Y170" i="3"/>
  <c r="CY170" i="3"/>
  <c r="CZ170" i="3"/>
  <c r="DA170" i="3"/>
  <c r="DB170" i="3"/>
  <c r="DC170" i="3"/>
  <c r="A171" i="3"/>
  <c r="Y171" i="3"/>
  <c r="CY171" i="3"/>
  <c r="CZ171" i="3"/>
  <c r="DA171" i="3"/>
  <c r="DB171" i="3"/>
  <c r="DC171" i="3"/>
  <c r="A172" i="3"/>
  <c r="Y172" i="3"/>
  <c r="CY172" i="3"/>
  <c r="CZ172" i="3"/>
  <c r="DB172" i="3" s="1"/>
  <c r="DA172" i="3"/>
  <c r="DC172" i="3"/>
  <c r="A173" i="3"/>
  <c r="Y173" i="3"/>
  <c r="CY173" i="3"/>
  <c r="CZ173" i="3"/>
  <c r="DA173" i="3"/>
  <c r="DB173" i="3"/>
  <c r="DC173" i="3"/>
  <c r="A174" i="3"/>
  <c r="Y174" i="3"/>
  <c r="CY174" i="3"/>
  <c r="CZ174" i="3"/>
  <c r="DA174" i="3"/>
  <c r="DB174" i="3"/>
  <c r="DC174" i="3"/>
  <c r="A175" i="3"/>
  <c r="Y175" i="3"/>
  <c r="CV175" i="3" s="1"/>
  <c r="CU175" i="3"/>
  <c r="CX175" i="3"/>
  <c r="DF175" i="3" s="1"/>
  <c r="CY175" i="3"/>
  <c r="CZ175" i="3"/>
  <c r="DB175" i="3" s="1"/>
  <c r="DA175" i="3"/>
  <c r="DC175" i="3"/>
  <c r="DH175" i="3"/>
  <c r="A176" i="3"/>
  <c r="Y176" i="3"/>
  <c r="CW176" i="3"/>
  <c r="CX176" i="3"/>
  <c r="DF176" i="3" s="1"/>
  <c r="CY176" i="3"/>
  <c r="CZ176" i="3"/>
  <c r="DA176" i="3"/>
  <c r="DB176" i="3"/>
  <c r="DC176" i="3"/>
  <c r="DG176" i="3"/>
  <c r="DH176" i="3"/>
  <c r="DJ176" i="3"/>
  <c r="A177" i="3"/>
  <c r="Y177" i="3"/>
  <c r="CW177" i="3" s="1"/>
  <c r="CY177" i="3"/>
  <c r="CZ177" i="3"/>
  <c r="DA177" i="3"/>
  <c r="DB177" i="3"/>
  <c r="DC177" i="3"/>
  <c r="A178" i="3"/>
  <c r="Y178" i="3"/>
  <c r="CW178" i="3" s="1"/>
  <c r="CX178" i="3"/>
  <c r="DI178" i="3" s="1"/>
  <c r="CY178" i="3"/>
  <c r="CZ178" i="3"/>
  <c r="DA178" i="3"/>
  <c r="DB178" i="3"/>
  <c r="DC178" i="3"/>
  <c r="DH178" i="3"/>
  <c r="A179" i="3"/>
  <c r="Y179" i="3"/>
  <c r="CW179" i="3" s="1"/>
  <c r="CX179" i="3"/>
  <c r="DF179" i="3" s="1"/>
  <c r="CY179" i="3"/>
  <c r="CZ179" i="3"/>
  <c r="DB179" i="3" s="1"/>
  <c r="DA179" i="3"/>
  <c r="DC179" i="3"/>
  <c r="DH179" i="3"/>
  <c r="A180" i="3"/>
  <c r="Y180" i="3"/>
  <c r="CW180" i="3"/>
  <c r="CX180" i="3"/>
  <c r="DF180" i="3" s="1"/>
  <c r="CY180" i="3"/>
  <c r="CZ180" i="3"/>
  <c r="DA180" i="3"/>
  <c r="DB180" i="3"/>
  <c r="DC180" i="3"/>
  <c r="DG180" i="3"/>
  <c r="DH180" i="3"/>
  <c r="DJ180" i="3"/>
  <c r="A181" i="3"/>
  <c r="Y181" i="3"/>
  <c r="CW181" i="3" s="1"/>
  <c r="CY181" i="3"/>
  <c r="CZ181" i="3"/>
  <c r="DA181" i="3"/>
  <c r="DB181" i="3"/>
  <c r="DC181" i="3"/>
  <c r="A182" i="3"/>
  <c r="Y182" i="3"/>
  <c r="CX182" i="3" s="1"/>
  <c r="CY182" i="3"/>
  <c r="CZ182" i="3"/>
  <c r="DA182" i="3"/>
  <c r="DB182" i="3"/>
  <c r="DC182" i="3"/>
  <c r="A183" i="3"/>
  <c r="Y183" i="3"/>
  <c r="CX183" i="3" s="1"/>
  <c r="CY183" i="3"/>
  <c r="CZ183" i="3"/>
  <c r="DA183" i="3"/>
  <c r="DB183" i="3"/>
  <c r="DC183" i="3"/>
  <c r="A184" i="3"/>
  <c r="Y184" i="3"/>
  <c r="CV184" i="3" s="1"/>
  <c r="CU184" i="3"/>
  <c r="CY184" i="3"/>
  <c r="CZ184" i="3"/>
  <c r="DA184" i="3"/>
  <c r="DB184" i="3"/>
  <c r="DC184" i="3"/>
  <c r="A185" i="3"/>
  <c r="Y185" i="3"/>
  <c r="CX185" i="3" s="1"/>
  <c r="CW185" i="3"/>
  <c r="CY185" i="3"/>
  <c r="CZ185" i="3"/>
  <c r="DB185" i="3" s="1"/>
  <c r="DA185" i="3"/>
  <c r="DC185" i="3"/>
  <c r="A186" i="3"/>
  <c r="Y186" i="3"/>
  <c r="CW186" i="3"/>
  <c r="CX186" i="3"/>
  <c r="DF186" i="3" s="1"/>
  <c r="CY186" i="3"/>
  <c r="CZ186" i="3"/>
  <c r="DA186" i="3"/>
  <c r="DB186" i="3"/>
  <c r="DC186" i="3"/>
  <c r="DG186" i="3"/>
  <c r="DJ186" i="3" s="1"/>
  <c r="DH186" i="3"/>
  <c r="DI186" i="3"/>
  <c r="A187" i="3"/>
  <c r="Y187" i="3"/>
  <c r="CW187" i="3" s="1"/>
  <c r="CY187" i="3"/>
  <c r="CZ187" i="3"/>
  <c r="DB187" i="3" s="1"/>
  <c r="DA187" i="3"/>
  <c r="DC187" i="3"/>
  <c r="A188" i="3"/>
  <c r="Y188" i="3"/>
  <c r="CW188" i="3" s="1"/>
  <c r="CX188" i="3"/>
  <c r="DF188" i="3" s="1"/>
  <c r="CY188" i="3"/>
  <c r="CZ188" i="3"/>
  <c r="DA188" i="3"/>
  <c r="DB188" i="3"/>
  <c r="DC188" i="3"/>
  <c r="DH188" i="3"/>
  <c r="A189" i="3"/>
  <c r="Y189" i="3"/>
  <c r="CX189" i="3" s="1"/>
  <c r="CW189" i="3"/>
  <c r="CY189" i="3"/>
  <c r="CZ189" i="3"/>
  <c r="DB189" i="3" s="1"/>
  <c r="DA189" i="3"/>
  <c r="DC189" i="3"/>
  <c r="A190" i="3"/>
  <c r="Y190" i="3"/>
  <c r="CW190" i="3"/>
  <c r="CX190" i="3"/>
  <c r="DF190" i="3" s="1"/>
  <c r="CY190" i="3"/>
  <c r="CZ190" i="3"/>
  <c r="DA190" i="3"/>
  <c r="DB190" i="3"/>
  <c r="DC190" i="3"/>
  <c r="DG190" i="3"/>
  <c r="DJ190" i="3" s="1"/>
  <c r="DH190" i="3"/>
  <c r="DI190" i="3"/>
  <c r="A191" i="3"/>
  <c r="Y191" i="3"/>
  <c r="CX191" i="3" s="1"/>
  <c r="CY191" i="3"/>
  <c r="CZ191" i="3"/>
  <c r="DA191" i="3"/>
  <c r="DB191" i="3"/>
  <c r="DC191" i="3"/>
  <c r="A192" i="3"/>
  <c r="Y192" i="3"/>
  <c r="CX192" i="3" s="1"/>
  <c r="CY192" i="3"/>
  <c r="CZ192" i="3"/>
  <c r="DB192" i="3" s="1"/>
  <c r="DA192" i="3"/>
  <c r="DC192" i="3"/>
  <c r="A193" i="3"/>
  <c r="Y193" i="3"/>
  <c r="CY193" i="3"/>
  <c r="CZ193" i="3"/>
  <c r="DA193" i="3"/>
  <c r="DB193" i="3"/>
  <c r="DC193" i="3"/>
  <c r="A194" i="3"/>
  <c r="Y194" i="3"/>
  <c r="CY194" i="3"/>
  <c r="CZ194" i="3"/>
  <c r="DB194" i="3" s="1"/>
  <c r="DA194" i="3"/>
  <c r="DC194" i="3"/>
  <c r="A195" i="3"/>
  <c r="Y195" i="3"/>
  <c r="CY195" i="3"/>
  <c r="CZ195" i="3"/>
  <c r="DA195" i="3"/>
  <c r="DB195" i="3"/>
  <c r="DC195" i="3"/>
  <c r="A196" i="3"/>
  <c r="Y196" i="3"/>
  <c r="CY196" i="3"/>
  <c r="CZ196" i="3"/>
  <c r="DA196" i="3"/>
  <c r="DB196" i="3"/>
  <c r="DC196" i="3"/>
  <c r="A197" i="3"/>
  <c r="Y197" i="3"/>
  <c r="CY197" i="3"/>
  <c r="CZ197" i="3"/>
  <c r="DB197" i="3" s="1"/>
  <c r="DA197" i="3"/>
  <c r="DC197" i="3"/>
  <c r="A198" i="3"/>
  <c r="Y198" i="3"/>
  <c r="CY198" i="3"/>
  <c r="CZ198" i="3"/>
  <c r="DA198" i="3"/>
  <c r="DB198" i="3"/>
  <c r="DC198" i="3"/>
  <c r="A199" i="3"/>
  <c r="Y199" i="3"/>
  <c r="CY199" i="3"/>
  <c r="CZ199" i="3"/>
  <c r="DA199" i="3"/>
  <c r="DB199" i="3"/>
  <c r="DC199" i="3"/>
  <c r="A200" i="3"/>
  <c r="Y200" i="3"/>
  <c r="CY200" i="3"/>
  <c r="CZ200" i="3"/>
  <c r="DA200" i="3"/>
  <c r="DB200" i="3"/>
  <c r="DC200" i="3"/>
  <c r="A201" i="3"/>
  <c r="Y201" i="3"/>
  <c r="CY201" i="3"/>
  <c r="CZ201" i="3"/>
  <c r="DB201" i="3" s="1"/>
  <c r="DA201" i="3"/>
  <c r="DC201" i="3"/>
  <c r="A202" i="3"/>
  <c r="Y202" i="3"/>
  <c r="CY202" i="3"/>
  <c r="CZ202" i="3"/>
  <c r="DB202" i="3" s="1"/>
  <c r="DA202" i="3"/>
  <c r="DC202" i="3"/>
  <c r="A203" i="3"/>
  <c r="Y203" i="3"/>
  <c r="CY203" i="3"/>
  <c r="CZ203" i="3"/>
  <c r="DB203" i="3" s="1"/>
  <c r="DA203" i="3"/>
  <c r="DC203" i="3"/>
  <c r="A204" i="3"/>
  <c r="Y204" i="3"/>
  <c r="CY204" i="3"/>
  <c r="CZ204" i="3"/>
  <c r="DA204" i="3"/>
  <c r="DB204" i="3"/>
  <c r="DC204" i="3"/>
  <c r="A205" i="3"/>
  <c r="Y205" i="3"/>
  <c r="CY205" i="3"/>
  <c r="CZ205" i="3"/>
  <c r="DA205" i="3"/>
  <c r="DB205" i="3"/>
  <c r="DC205" i="3"/>
  <c r="A206" i="3"/>
  <c r="Y206" i="3"/>
  <c r="CY206" i="3"/>
  <c r="CZ206" i="3"/>
  <c r="DB206" i="3" s="1"/>
  <c r="DA206" i="3"/>
  <c r="DC206" i="3"/>
  <c r="A207" i="3"/>
  <c r="Y207" i="3"/>
  <c r="CY207" i="3"/>
  <c r="CZ207" i="3"/>
  <c r="DA207" i="3"/>
  <c r="DB207" i="3"/>
  <c r="DC207" i="3"/>
  <c r="A208" i="3"/>
  <c r="Y208" i="3"/>
  <c r="CY208" i="3"/>
  <c r="CZ208" i="3"/>
  <c r="DA208" i="3"/>
  <c r="DB208" i="3"/>
  <c r="DC208" i="3"/>
  <c r="A209" i="3"/>
  <c r="Y209" i="3"/>
  <c r="CY209" i="3"/>
  <c r="CZ209" i="3"/>
  <c r="DA209" i="3"/>
  <c r="DB209" i="3"/>
  <c r="DC209" i="3"/>
  <c r="A210" i="3"/>
  <c r="Y210" i="3"/>
  <c r="CY210" i="3"/>
  <c r="CZ210" i="3"/>
  <c r="DB210" i="3" s="1"/>
  <c r="DA210" i="3"/>
  <c r="DC210" i="3"/>
  <c r="A211" i="3"/>
  <c r="Y211" i="3"/>
  <c r="CY211" i="3"/>
  <c r="CZ211" i="3"/>
  <c r="DB211" i="3" s="1"/>
  <c r="DA211" i="3"/>
  <c r="DC211" i="3"/>
  <c r="A212" i="3"/>
  <c r="Y212" i="3"/>
  <c r="CY212" i="3"/>
  <c r="CZ212" i="3"/>
  <c r="DA212" i="3"/>
  <c r="DB212" i="3"/>
  <c r="DC212" i="3"/>
  <c r="A213" i="3"/>
  <c r="Y213" i="3"/>
  <c r="CY213" i="3"/>
  <c r="CZ213" i="3"/>
  <c r="DA213" i="3"/>
  <c r="DB213" i="3"/>
  <c r="DC213" i="3"/>
  <c r="A214" i="3"/>
  <c r="Y214" i="3"/>
  <c r="CY214" i="3"/>
  <c r="CZ214" i="3"/>
  <c r="DA214" i="3"/>
  <c r="DB214" i="3"/>
  <c r="DC214" i="3"/>
  <c r="A215" i="3"/>
  <c r="Y215" i="3"/>
  <c r="CY215" i="3"/>
  <c r="CZ215" i="3"/>
  <c r="DB215" i="3" s="1"/>
  <c r="DA215" i="3"/>
  <c r="DC215" i="3"/>
  <c r="A216" i="3"/>
  <c r="Y216" i="3"/>
  <c r="CY216" i="3"/>
  <c r="CZ216" i="3"/>
  <c r="DA216" i="3"/>
  <c r="DB216" i="3"/>
  <c r="DC216" i="3"/>
  <c r="A217" i="3"/>
  <c r="Y217" i="3"/>
  <c r="CY217" i="3"/>
  <c r="CZ217" i="3"/>
  <c r="DA217" i="3"/>
  <c r="DB217" i="3"/>
  <c r="DC217" i="3"/>
  <c r="A218" i="3"/>
  <c r="Y218" i="3"/>
  <c r="CY218" i="3"/>
  <c r="CZ218" i="3"/>
  <c r="DA218" i="3"/>
  <c r="DB218" i="3"/>
  <c r="DC218" i="3"/>
  <c r="A219" i="3"/>
  <c r="Y219" i="3"/>
  <c r="CY219" i="3"/>
  <c r="CZ219" i="3"/>
  <c r="DB219" i="3" s="1"/>
  <c r="DA219" i="3"/>
  <c r="DC219" i="3"/>
  <c r="A220" i="3"/>
  <c r="Y220" i="3"/>
  <c r="CY220" i="3"/>
  <c r="CZ220" i="3"/>
  <c r="DB220" i="3" s="1"/>
  <c r="DA220" i="3"/>
  <c r="DC220" i="3"/>
  <c r="A221" i="3"/>
  <c r="Y221" i="3"/>
  <c r="CY221" i="3"/>
  <c r="CZ221" i="3"/>
  <c r="DA221" i="3"/>
  <c r="DB221" i="3"/>
  <c r="DC221" i="3"/>
  <c r="A222" i="3"/>
  <c r="Y222" i="3"/>
  <c r="CY222" i="3"/>
  <c r="CZ222" i="3"/>
  <c r="DB222" i="3" s="1"/>
  <c r="DA222" i="3"/>
  <c r="DC222" i="3"/>
  <c r="A223" i="3"/>
  <c r="Y223" i="3"/>
  <c r="CY223" i="3"/>
  <c r="CZ223" i="3"/>
  <c r="DA223" i="3"/>
  <c r="DB223" i="3"/>
  <c r="DC223" i="3"/>
  <c r="A224" i="3"/>
  <c r="Y224" i="3"/>
  <c r="CY224" i="3"/>
  <c r="CZ224" i="3"/>
  <c r="DB224" i="3" s="1"/>
  <c r="DA224" i="3"/>
  <c r="DC224" i="3"/>
  <c r="A225" i="3"/>
  <c r="Y225" i="3"/>
  <c r="CY225" i="3"/>
  <c r="CZ225" i="3"/>
  <c r="DB225" i="3" s="1"/>
  <c r="DA225" i="3"/>
  <c r="DC225" i="3"/>
  <c r="A226" i="3"/>
  <c r="Y226" i="3"/>
  <c r="CY226" i="3"/>
  <c r="CZ226" i="3"/>
  <c r="DA226" i="3"/>
  <c r="DB226" i="3"/>
  <c r="DC226" i="3"/>
  <c r="A227" i="3"/>
  <c r="Y227" i="3"/>
  <c r="CY227" i="3"/>
  <c r="CZ227" i="3"/>
  <c r="DB227" i="3" s="1"/>
  <c r="DA227" i="3"/>
  <c r="DC227" i="3"/>
  <c r="A228" i="3"/>
  <c r="Y228" i="3"/>
  <c r="CY228" i="3"/>
  <c r="CZ228" i="3"/>
  <c r="DA228" i="3"/>
  <c r="DB228" i="3"/>
  <c r="DC228" i="3"/>
  <c r="A229" i="3"/>
  <c r="Y229" i="3"/>
  <c r="CY229" i="3"/>
  <c r="CZ229" i="3"/>
  <c r="DB229" i="3" s="1"/>
  <c r="DA229" i="3"/>
  <c r="DC229" i="3"/>
  <c r="A230" i="3"/>
  <c r="Y230" i="3"/>
  <c r="CY230" i="3"/>
  <c r="CZ230" i="3"/>
  <c r="DB230" i="3" s="1"/>
  <c r="DA230" i="3"/>
  <c r="DC230" i="3"/>
  <c r="A231" i="3"/>
  <c r="Y231" i="3"/>
  <c r="CV231" i="3" s="1"/>
  <c r="CU231" i="3"/>
  <c r="CY231" i="3"/>
  <c r="CZ231" i="3"/>
  <c r="DA231" i="3"/>
  <c r="DB231" i="3"/>
  <c r="DC231" i="3"/>
  <c r="A232" i="3"/>
  <c r="Y232" i="3"/>
  <c r="CX232" i="3"/>
  <c r="DF232" i="3" s="1"/>
  <c r="DJ232" i="3" s="1"/>
  <c r="CY232" i="3"/>
  <c r="CZ232" i="3"/>
  <c r="DA232" i="3"/>
  <c r="DB232" i="3"/>
  <c r="DC232" i="3"/>
  <c r="DH232" i="3"/>
  <c r="A233" i="3"/>
  <c r="Y233" i="3"/>
  <c r="CX233" i="3" s="1"/>
  <c r="CY233" i="3"/>
  <c r="CZ233" i="3"/>
  <c r="DA233" i="3"/>
  <c r="DB233" i="3"/>
  <c r="DC233" i="3"/>
  <c r="A234" i="3"/>
  <c r="Y234" i="3"/>
  <c r="CV234" i="3" s="1"/>
  <c r="CU234" i="3"/>
  <c r="CY234" i="3"/>
  <c r="CZ234" i="3"/>
  <c r="DB234" i="3" s="1"/>
  <c r="DA234" i="3"/>
  <c r="DC234" i="3"/>
  <c r="A235" i="3"/>
  <c r="Y235" i="3"/>
  <c r="CX235" i="3"/>
  <c r="DF235" i="3" s="1"/>
  <c r="DJ235" i="3" s="1"/>
  <c r="CY235" i="3"/>
  <c r="CZ235" i="3"/>
  <c r="DB235" i="3" s="1"/>
  <c r="DA235" i="3"/>
  <c r="DC235" i="3"/>
  <c r="DH235" i="3"/>
  <c r="A236" i="3"/>
  <c r="Y236" i="3"/>
  <c r="CX236" i="3"/>
  <c r="DI236" i="3" s="1"/>
  <c r="CY236" i="3"/>
  <c r="CZ236" i="3"/>
  <c r="DB236" i="3" s="1"/>
  <c r="DA236" i="3"/>
  <c r="DC236" i="3"/>
  <c r="DH236" i="3"/>
  <c r="A237" i="3"/>
  <c r="Y237" i="3"/>
  <c r="CY237" i="3"/>
  <c r="CZ237" i="3"/>
  <c r="DA237" i="3"/>
  <c r="DB237" i="3"/>
  <c r="DC237" i="3"/>
  <c r="A238" i="3"/>
  <c r="Y238" i="3"/>
  <c r="CY238" i="3"/>
  <c r="CZ238" i="3"/>
  <c r="DA238" i="3"/>
  <c r="DB238" i="3"/>
  <c r="DC238" i="3"/>
  <c r="A239" i="3"/>
  <c r="Y239" i="3"/>
  <c r="CY239" i="3"/>
  <c r="CZ239" i="3"/>
  <c r="DA239" i="3"/>
  <c r="DB239" i="3"/>
  <c r="DC239" i="3"/>
  <c r="A240" i="3"/>
  <c r="Y240" i="3"/>
  <c r="CY240" i="3"/>
  <c r="CZ240" i="3"/>
  <c r="DB240" i="3" s="1"/>
  <c r="DA240" i="3"/>
  <c r="DC240" i="3"/>
  <c r="A241" i="3"/>
  <c r="Y241" i="3"/>
  <c r="CY241" i="3"/>
  <c r="CZ241" i="3"/>
  <c r="DB241" i="3" s="1"/>
  <c r="DA241" i="3"/>
  <c r="DC241" i="3"/>
  <c r="A242" i="3"/>
  <c r="Y242" i="3"/>
  <c r="CY242" i="3"/>
  <c r="CZ242" i="3"/>
  <c r="DB242" i="3" s="1"/>
  <c r="DA242" i="3"/>
  <c r="DC242" i="3"/>
  <c r="A243" i="3"/>
  <c r="Y243" i="3"/>
  <c r="CY243" i="3"/>
  <c r="CZ243" i="3"/>
  <c r="DA243" i="3"/>
  <c r="DB243" i="3"/>
  <c r="DC243" i="3"/>
  <c r="A244" i="3"/>
  <c r="Y244" i="3"/>
  <c r="CY244" i="3"/>
  <c r="CZ244" i="3"/>
  <c r="DB244" i="3" s="1"/>
  <c r="DA244" i="3"/>
  <c r="DC244" i="3"/>
  <c r="A245" i="3"/>
  <c r="Y245" i="3"/>
  <c r="CU245" i="3"/>
  <c r="CV245" i="3"/>
  <c r="CX245" i="3"/>
  <c r="DG245" i="3" s="1"/>
  <c r="CY245" i="3"/>
  <c r="CZ245" i="3"/>
  <c r="DB245" i="3" s="1"/>
  <c r="DA245" i="3"/>
  <c r="DC245" i="3"/>
  <c r="DH245" i="3"/>
  <c r="A246" i="3"/>
  <c r="Y246" i="3"/>
  <c r="CV246" i="3" s="1"/>
  <c r="CU246" i="3"/>
  <c r="CX246" i="3"/>
  <c r="DF246" i="3" s="1"/>
  <c r="CY246" i="3"/>
  <c r="CZ246" i="3"/>
  <c r="DA246" i="3"/>
  <c r="DB246" i="3"/>
  <c r="DC246" i="3"/>
  <c r="DH246" i="3"/>
  <c r="DI246" i="3"/>
  <c r="DJ246" i="3" s="1"/>
  <c r="A247" i="3"/>
  <c r="Y247" i="3"/>
  <c r="CW247" i="3" s="1"/>
  <c r="CY247" i="3"/>
  <c r="CZ247" i="3"/>
  <c r="DB247" i="3" s="1"/>
  <c r="DA247" i="3"/>
  <c r="DC247" i="3"/>
  <c r="A248" i="3"/>
  <c r="Y248" i="3"/>
  <c r="CW248" i="3"/>
  <c r="CX248" i="3"/>
  <c r="DF248" i="3" s="1"/>
  <c r="CY248" i="3"/>
  <c r="CZ248" i="3"/>
  <c r="DA248" i="3"/>
  <c r="DB248" i="3"/>
  <c r="DC248" i="3"/>
  <c r="DG248" i="3"/>
  <c r="DJ248" i="3" s="1"/>
  <c r="DH248" i="3"/>
  <c r="A249" i="3"/>
  <c r="Y249" i="3"/>
  <c r="CX249" i="3" s="1"/>
  <c r="CW249" i="3"/>
  <c r="CY249" i="3"/>
  <c r="CZ249" i="3"/>
  <c r="DB249" i="3" s="1"/>
  <c r="DA249" i="3"/>
  <c r="DC249" i="3"/>
  <c r="A250" i="3"/>
  <c r="Y250" i="3"/>
  <c r="CW250" i="3" s="1"/>
  <c r="CX250" i="3"/>
  <c r="DF250" i="3" s="1"/>
  <c r="CY250" i="3"/>
  <c r="CZ250" i="3"/>
  <c r="DA250" i="3"/>
  <c r="DB250" i="3"/>
  <c r="DC250" i="3"/>
  <c r="DH250" i="3"/>
  <c r="DI250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I24" i="1"/>
  <c r="V24" i="1" s="1"/>
  <c r="K24" i="1"/>
  <c r="U24" i="1"/>
  <c r="AC24" i="1"/>
  <c r="AE24" i="1"/>
  <c r="R24" i="1" s="1"/>
  <c r="GK24" i="1" s="1"/>
  <c r="AF24" i="1"/>
  <c r="CT24" i="1" s="1"/>
  <c r="AG24" i="1"/>
  <c r="CU24" i="1" s="1"/>
  <c r="T24" i="1" s="1"/>
  <c r="AH24" i="1"/>
  <c r="AI24" i="1"/>
  <c r="AJ24" i="1"/>
  <c r="CR24" i="1"/>
  <c r="CV24" i="1"/>
  <c r="CW24" i="1"/>
  <c r="CX24" i="1"/>
  <c r="W24" i="1" s="1"/>
  <c r="FR24" i="1"/>
  <c r="GL24" i="1"/>
  <c r="GO24" i="1"/>
  <c r="GP24" i="1"/>
  <c r="GV24" i="1"/>
  <c r="HC24" i="1" s="1"/>
  <c r="GX24" i="1" s="1"/>
  <c r="C25" i="1"/>
  <c r="D25" i="1"/>
  <c r="I25" i="1"/>
  <c r="U25" i="1" s="1"/>
  <c r="K25" i="1"/>
  <c r="AC25" i="1"/>
  <c r="AE25" i="1"/>
  <c r="AF25" i="1"/>
  <c r="S25" i="1" s="1"/>
  <c r="CY25" i="1" s="1"/>
  <c r="X25" i="1" s="1"/>
  <c r="AG25" i="1"/>
  <c r="CU25" i="1" s="1"/>
  <c r="T25" i="1" s="1"/>
  <c r="AH25" i="1"/>
  <c r="AI25" i="1"/>
  <c r="CW25" i="1" s="1"/>
  <c r="V25" i="1" s="1"/>
  <c r="AJ25" i="1"/>
  <c r="CR25" i="1"/>
  <c r="CT25" i="1"/>
  <c r="CV25" i="1"/>
  <c r="CX25" i="1"/>
  <c r="W25" i="1" s="1"/>
  <c r="FR25" i="1"/>
  <c r="GL25" i="1"/>
  <c r="GO25" i="1"/>
  <c r="GP25" i="1"/>
  <c r="GV25" i="1"/>
  <c r="HC25" i="1" s="1"/>
  <c r="I26" i="1"/>
  <c r="P26" i="1"/>
  <c r="S26" i="1"/>
  <c r="AC26" i="1"/>
  <c r="AE26" i="1"/>
  <c r="AD26" i="1" s="1"/>
  <c r="AF26" i="1"/>
  <c r="AG26" i="1"/>
  <c r="AH26" i="1"/>
  <c r="CV26" i="1" s="1"/>
  <c r="U26" i="1" s="1"/>
  <c r="AI26" i="1"/>
  <c r="CW26" i="1" s="1"/>
  <c r="V26" i="1" s="1"/>
  <c r="AJ26" i="1"/>
  <c r="CR26" i="1"/>
  <c r="CT26" i="1"/>
  <c r="CU26" i="1"/>
  <c r="T26" i="1" s="1"/>
  <c r="CX26" i="1"/>
  <c r="W26" i="1" s="1"/>
  <c r="FR26" i="1"/>
  <c r="GL26" i="1"/>
  <c r="GO26" i="1"/>
  <c r="GP26" i="1"/>
  <c r="GV26" i="1"/>
  <c r="HC26" i="1"/>
  <c r="GX26" i="1" s="1"/>
  <c r="I27" i="1"/>
  <c r="P27" i="1" s="1"/>
  <c r="AC27" i="1"/>
  <c r="AE27" i="1"/>
  <c r="AF27" i="1"/>
  <c r="AG27" i="1"/>
  <c r="AH27" i="1"/>
  <c r="AI27" i="1"/>
  <c r="CW27" i="1" s="1"/>
  <c r="V27" i="1" s="1"/>
  <c r="AJ27" i="1"/>
  <c r="CR27" i="1"/>
  <c r="CS27" i="1"/>
  <c r="CU27" i="1"/>
  <c r="CV27" i="1"/>
  <c r="U27" i="1" s="1"/>
  <c r="CX27" i="1"/>
  <c r="FR27" i="1"/>
  <c r="GL27" i="1"/>
  <c r="GO27" i="1"/>
  <c r="GP27" i="1"/>
  <c r="GV27" i="1"/>
  <c r="HC27" i="1" s="1"/>
  <c r="GX27" i="1"/>
  <c r="C28" i="1"/>
  <c r="D28" i="1"/>
  <c r="I28" i="1"/>
  <c r="Q28" i="1" s="1"/>
  <c r="K28" i="1"/>
  <c r="AC28" i="1"/>
  <c r="AD28" i="1"/>
  <c r="AE28" i="1"/>
  <c r="AF28" i="1"/>
  <c r="CT28" i="1" s="1"/>
  <c r="AG28" i="1"/>
  <c r="AH28" i="1"/>
  <c r="AI28" i="1"/>
  <c r="CW28" i="1" s="1"/>
  <c r="AJ28" i="1"/>
  <c r="CQ28" i="1"/>
  <c r="CR28" i="1"/>
  <c r="CU28" i="1"/>
  <c r="CV28" i="1"/>
  <c r="CX28" i="1"/>
  <c r="FR28" i="1"/>
  <c r="GL28" i="1"/>
  <c r="GO28" i="1"/>
  <c r="GP28" i="1"/>
  <c r="GV28" i="1"/>
  <c r="HC28" i="1" s="1"/>
  <c r="C29" i="1"/>
  <c r="D29" i="1"/>
  <c r="I29" i="1"/>
  <c r="K29" i="1"/>
  <c r="P29" i="1"/>
  <c r="T29" i="1"/>
  <c r="V29" i="1"/>
  <c r="AC29" i="1"/>
  <c r="AE29" i="1"/>
  <c r="R29" i="1" s="1"/>
  <c r="GK29" i="1" s="1"/>
  <c r="AF29" i="1"/>
  <c r="S29" i="1" s="1"/>
  <c r="CY29" i="1" s="1"/>
  <c r="X29" i="1" s="1"/>
  <c r="AG29" i="1"/>
  <c r="AH29" i="1"/>
  <c r="CV29" i="1" s="1"/>
  <c r="U29" i="1" s="1"/>
  <c r="AI29" i="1"/>
  <c r="CW29" i="1" s="1"/>
  <c r="AJ29" i="1"/>
  <c r="CQ29" i="1"/>
  <c r="CS29" i="1"/>
  <c r="CT29" i="1"/>
  <c r="CU29" i="1"/>
  <c r="CX29" i="1"/>
  <c r="FR29" i="1"/>
  <c r="GL29" i="1"/>
  <c r="GO29" i="1"/>
  <c r="GP29" i="1"/>
  <c r="GV29" i="1"/>
  <c r="HC29" i="1" s="1"/>
  <c r="GX29" i="1" s="1"/>
  <c r="S30" i="1"/>
  <c r="T30" i="1"/>
  <c r="V30" i="1"/>
  <c r="AC30" i="1"/>
  <c r="CQ30" i="1" s="1"/>
  <c r="AD30" i="1"/>
  <c r="Q30" i="1" s="1"/>
  <c r="AE30" i="1"/>
  <c r="R30" i="1" s="1"/>
  <c r="AF30" i="1"/>
  <c r="CT30" i="1" s="1"/>
  <c r="AG30" i="1"/>
  <c r="CU30" i="1" s="1"/>
  <c r="AH30" i="1"/>
  <c r="AI30" i="1"/>
  <c r="CW30" i="1" s="1"/>
  <c r="AJ30" i="1"/>
  <c r="CR30" i="1"/>
  <c r="CV30" i="1"/>
  <c r="U30" i="1" s="1"/>
  <c r="CX30" i="1"/>
  <c r="W30" i="1" s="1"/>
  <c r="CY30" i="1"/>
  <c r="X30" i="1" s="1"/>
  <c r="CZ30" i="1"/>
  <c r="Y30" i="1" s="1"/>
  <c r="FR30" i="1"/>
  <c r="GK30" i="1"/>
  <c r="GL30" i="1"/>
  <c r="GO30" i="1"/>
  <c r="GP30" i="1"/>
  <c r="GV30" i="1"/>
  <c r="GX30" i="1"/>
  <c r="HC30" i="1"/>
  <c r="P31" i="1"/>
  <c r="R31" i="1"/>
  <c r="GK31" i="1" s="1"/>
  <c r="S31" i="1"/>
  <c r="CY31" i="1" s="1"/>
  <c r="X31" i="1" s="1"/>
  <c r="Y31" i="1"/>
  <c r="AB31" i="1"/>
  <c r="AC31" i="1"/>
  <c r="AD31" i="1"/>
  <c r="CR31" i="1" s="1"/>
  <c r="AE31" i="1"/>
  <c r="AF31" i="1"/>
  <c r="CT31" i="1" s="1"/>
  <c r="AG31" i="1"/>
  <c r="AH31" i="1"/>
  <c r="AI31" i="1"/>
  <c r="AJ31" i="1"/>
  <c r="CQ31" i="1"/>
  <c r="CS31" i="1"/>
  <c r="CU31" i="1"/>
  <c r="T31" i="1" s="1"/>
  <c r="CV31" i="1"/>
  <c r="U31" i="1" s="1"/>
  <c r="CW31" i="1"/>
  <c r="V31" i="1" s="1"/>
  <c r="CX31" i="1"/>
  <c r="W31" i="1" s="1"/>
  <c r="CZ31" i="1"/>
  <c r="FR31" i="1"/>
  <c r="GL31" i="1"/>
  <c r="GO31" i="1"/>
  <c r="GP31" i="1"/>
  <c r="GV31" i="1"/>
  <c r="HC31" i="1" s="1"/>
  <c r="GX31" i="1"/>
  <c r="C32" i="1"/>
  <c r="D32" i="1"/>
  <c r="I32" i="1"/>
  <c r="P32" i="1" s="1"/>
  <c r="K32" i="1"/>
  <c r="AC32" i="1"/>
  <c r="AD32" i="1"/>
  <c r="AE32" i="1"/>
  <c r="AF32" i="1"/>
  <c r="AG32" i="1"/>
  <c r="CU32" i="1" s="1"/>
  <c r="T32" i="1" s="1"/>
  <c r="AH32" i="1"/>
  <c r="AI32" i="1"/>
  <c r="CW32" i="1" s="1"/>
  <c r="V32" i="1" s="1"/>
  <c r="AJ32" i="1"/>
  <c r="CX32" i="1" s="1"/>
  <c r="W32" i="1" s="1"/>
  <c r="CQ32" i="1"/>
  <c r="CR32" i="1"/>
  <c r="CS32" i="1"/>
  <c r="CT32" i="1"/>
  <c r="CV32" i="1"/>
  <c r="U32" i="1" s="1"/>
  <c r="FR32" i="1"/>
  <c r="GL32" i="1"/>
  <c r="GO32" i="1"/>
  <c r="GP32" i="1"/>
  <c r="GV32" i="1"/>
  <c r="HC32" i="1"/>
  <c r="GX32" i="1" s="1"/>
  <c r="C33" i="1"/>
  <c r="D33" i="1"/>
  <c r="I33" i="1"/>
  <c r="K33" i="1"/>
  <c r="R33" i="1"/>
  <c r="GK33" i="1" s="1"/>
  <c r="U33" i="1"/>
  <c r="AC33" i="1"/>
  <c r="P33" i="1" s="1"/>
  <c r="AD33" i="1"/>
  <c r="AB33" i="1" s="1"/>
  <c r="AE33" i="1"/>
  <c r="CS33" i="1" s="1"/>
  <c r="AF33" i="1"/>
  <c r="AG33" i="1"/>
  <c r="CU33" i="1" s="1"/>
  <c r="T33" i="1" s="1"/>
  <c r="AH33" i="1"/>
  <c r="AI33" i="1"/>
  <c r="AJ33" i="1"/>
  <c r="CX33" i="1" s="1"/>
  <c r="W33" i="1" s="1"/>
  <c r="CQ33" i="1"/>
  <c r="CR33" i="1"/>
  <c r="CT33" i="1"/>
  <c r="CV33" i="1"/>
  <c r="CW33" i="1"/>
  <c r="V33" i="1" s="1"/>
  <c r="FR33" i="1"/>
  <c r="GL33" i="1"/>
  <c r="GO33" i="1"/>
  <c r="GP33" i="1"/>
  <c r="GV33" i="1"/>
  <c r="HC33" i="1" s="1"/>
  <c r="GX33" i="1" s="1"/>
  <c r="AC34" i="1"/>
  <c r="CQ34" i="1" s="1"/>
  <c r="AE34" i="1"/>
  <c r="CS34" i="1" s="1"/>
  <c r="AF34" i="1"/>
  <c r="AG34" i="1"/>
  <c r="AH34" i="1"/>
  <c r="CV34" i="1" s="1"/>
  <c r="AI34" i="1"/>
  <c r="AJ34" i="1"/>
  <c r="CX34" i="1" s="1"/>
  <c r="CR34" i="1"/>
  <c r="CT34" i="1"/>
  <c r="CU34" i="1"/>
  <c r="CW34" i="1"/>
  <c r="FR34" i="1"/>
  <c r="GL34" i="1"/>
  <c r="GO34" i="1"/>
  <c r="GP34" i="1"/>
  <c r="GV34" i="1"/>
  <c r="HC34" i="1" s="1"/>
  <c r="I35" i="1"/>
  <c r="Q35" i="1" s="1"/>
  <c r="P35" i="1"/>
  <c r="AC35" i="1"/>
  <c r="CQ35" i="1" s="1"/>
  <c r="AE35" i="1"/>
  <c r="AD35" i="1" s="1"/>
  <c r="AF35" i="1"/>
  <c r="CT35" i="1" s="1"/>
  <c r="AG35" i="1"/>
  <c r="AH35" i="1"/>
  <c r="CV35" i="1" s="1"/>
  <c r="U35" i="1" s="1"/>
  <c r="AI35" i="1"/>
  <c r="CW35" i="1" s="1"/>
  <c r="V35" i="1" s="1"/>
  <c r="AJ35" i="1"/>
  <c r="CR35" i="1"/>
  <c r="CS35" i="1"/>
  <c r="CU35" i="1"/>
  <c r="T35" i="1" s="1"/>
  <c r="CX35" i="1"/>
  <c r="W35" i="1" s="1"/>
  <c r="FR35" i="1"/>
  <c r="GL35" i="1"/>
  <c r="GO35" i="1"/>
  <c r="GP35" i="1"/>
  <c r="GV35" i="1"/>
  <c r="HC35" i="1" s="1"/>
  <c r="GX35" i="1" s="1"/>
  <c r="C36" i="1"/>
  <c r="D36" i="1"/>
  <c r="I36" i="1"/>
  <c r="K36" i="1"/>
  <c r="Q36" i="1"/>
  <c r="S36" i="1"/>
  <c r="CY36" i="1" s="1"/>
  <c r="X36" i="1" s="1"/>
  <c r="T36" i="1"/>
  <c r="AC36" i="1"/>
  <c r="P36" i="1" s="1"/>
  <c r="CP36" i="1" s="1"/>
  <c r="O36" i="1" s="1"/>
  <c r="AD36" i="1"/>
  <c r="AE36" i="1"/>
  <c r="R36" i="1" s="1"/>
  <c r="GK36" i="1" s="1"/>
  <c r="AF36" i="1"/>
  <c r="CT36" i="1" s="1"/>
  <c r="AG36" i="1"/>
  <c r="AH36" i="1"/>
  <c r="AI36" i="1"/>
  <c r="CW36" i="1" s="1"/>
  <c r="V36" i="1" s="1"/>
  <c r="AJ36" i="1"/>
  <c r="CR36" i="1"/>
  <c r="CS36" i="1"/>
  <c r="CU36" i="1"/>
  <c r="CV36" i="1"/>
  <c r="U36" i="1" s="1"/>
  <c r="CX36" i="1"/>
  <c r="W36" i="1" s="1"/>
  <c r="FR36" i="1"/>
  <c r="GL36" i="1"/>
  <c r="GO36" i="1"/>
  <c r="GP36" i="1"/>
  <c r="GV36" i="1"/>
  <c r="HC36" i="1" s="1"/>
  <c r="GX36" i="1" s="1"/>
  <c r="C37" i="1"/>
  <c r="D37" i="1"/>
  <c r="I37" i="1"/>
  <c r="K37" i="1"/>
  <c r="P37" i="1"/>
  <c r="Q37" i="1"/>
  <c r="W37" i="1"/>
  <c r="AC37" i="1"/>
  <c r="AB37" i="1" s="1"/>
  <c r="AD37" i="1"/>
  <c r="AE37" i="1"/>
  <c r="R37" i="1" s="1"/>
  <c r="GK37" i="1" s="1"/>
  <c r="AF37" i="1"/>
  <c r="S37" i="1" s="1"/>
  <c r="AG37" i="1"/>
  <c r="CU37" i="1" s="1"/>
  <c r="T37" i="1" s="1"/>
  <c r="AH37" i="1"/>
  <c r="AI37" i="1"/>
  <c r="CW37" i="1" s="1"/>
  <c r="V37" i="1" s="1"/>
  <c r="AJ37" i="1"/>
  <c r="CQ37" i="1"/>
  <c r="CR37" i="1"/>
  <c r="CS37" i="1"/>
  <c r="CV37" i="1"/>
  <c r="U37" i="1" s="1"/>
  <c r="CX37" i="1"/>
  <c r="FR37" i="1"/>
  <c r="GL37" i="1"/>
  <c r="GO37" i="1"/>
  <c r="GP37" i="1"/>
  <c r="GV37" i="1"/>
  <c r="GX37" i="1"/>
  <c r="HC37" i="1"/>
  <c r="I38" i="1"/>
  <c r="Q38" i="1" s="1"/>
  <c r="R38" i="1"/>
  <c r="GK38" i="1" s="1"/>
  <c r="AC38" i="1"/>
  <c r="P38" i="1" s="1"/>
  <c r="AD38" i="1"/>
  <c r="AB38" i="1" s="1"/>
  <c r="AE38" i="1"/>
  <c r="AF38" i="1"/>
  <c r="S38" i="1" s="1"/>
  <c r="AG38" i="1"/>
  <c r="CU38" i="1" s="1"/>
  <c r="T38" i="1" s="1"/>
  <c r="AH38" i="1"/>
  <c r="AI38" i="1"/>
  <c r="AJ38" i="1"/>
  <c r="CX38" i="1" s="1"/>
  <c r="W38" i="1" s="1"/>
  <c r="CQ38" i="1"/>
  <c r="CR38" i="1"/>
  <c r="CS38" i="1"/>
  <c r="CT38" i="1"/>
  <c r="CV38" i="1"/>
  <c r="CW38" i="1"/>
  <c r="V38" i="1" s="1"/>
  <c r="FR38" i="1"/>
  <c r="GL38" i="1"/>
  <c r="GO38" i="1"/>
  <c r="GP38" i="1"/>
  <c r="GV38" i="1"/>
  <c r="HC38" i="1" s="1"/>
  <c r="GX38" i="1" s="1"/>
  <c r="I39" i="1"/>
  <c r="P39" i="1"/>
  <c r="R39" i="1"/>
  <c r="GK39" i="1" s="1"/>
  <c r="S39" i="1"/>
  <c r="X39" i="1"/>
  <c r="AB39" i="1"/>
  <c r="AC39" i="1"/>
  <c r="CQ39" i="1" s="1"/>
  <c r="AD39" i="1"/>
  <c r="AE39" i="1"/>
  <c r="CS39" i="1" s="1"/>
  <c r="AF39" i="1"/>
  <c r="AG39" i="1"/>
  <c r="AH39" i="1"/>
  <c r="CV39" i="1" s="1"/>
  <c r="U39" i="1" s="1"/>
  <c r="AI39" i="1"/>
  <c r="AJ39" i="1"/>
  <c r="CX39" i="1" s="1"/>
  <c r="W39" i="1" s="1"/>
  <c r="CR39" i="1"/>
  <c r="CT39" i="1"/>
  <c r="CU39" i="1"/>
  <c r="T39" i="1" s="1"/>
  <c r="CW39" i="1"/>
  <c r="V39" i="1" s="1"/>
  <c r="CY39" i="1"/>
  <c r="CZ39" i="1"/>
  <c r="Y39" i="1" s="1"/>
  <c r="FR39" i="1"/>
  <c r="GL39" i="1"/>
  <c r="GO39" i="1"/>
  <c r="GP39" i="1"/>
  <c r="GV39" i="1"/>
  <c r="HC39" i="1" s="1"/>
  <c r="GX39" i="1" s="1"/>
  <c r="C40" i="1"/>
  <c r="D40" i="1"/>
  <c r="P40" i="1"/>
  <c r="U40" i="1"/>
  <c r="AC40" i="1"/>
  <c r="AE40" i="1"/>
  <c r="AD40" i="1" s="1"/>
  <c r="AB40" i="1" s="1"/>
  <c r="AF40" i="1"/>
  <c r="S40" i="1" s="1"/>
  <c r="AG40" i="1"/>
  <c r="CU40" i="1" s="1"/>
  <c r="T40" i="1" s="1"/>
  <c r="AH40" i="1"/>
  <c r="AI40" i="1"/>
  <c r="CW40" i="1" s="1"/>
  <c r="V40" i="1" s="1"/>
  <c r="AJ40" i="1"/>
  <c r="CX40" i="1" s="1"/>
  <c r="W40" i="1" s="1"/>
  <c r="CQ40" i="1"/>
  <c r="CR40" i="1"/>
  <c r="CT40" i="1"/>
  <c r="CV40" i="1"/>
  <c r="FR40" i="1"/>
  <c r="GL40" i="1"/>
  <c r="GO40" i="1"/>
  <c r="GP40" i="1"/>
  <c r="GV40" i="1"/>
  <c r="HC40" i="1"/>
  <c r="GX40" i="1" s="1"/>
  <c r="C41" i="1"/>
  <c r="D41" i="1"/>
  <c r="R41" i="1"/>
  <c r="GK41" i="1" s="1"/>
  <c r="U41" i="1"/>
  <c r="AC41" i="1"/>
  <c r="P41" i="1" s="1"/>
  <c r="AD41" i="1"/>
  <c r="AB41" i="1" s="1"/>
  <c r="AE41" i="1"/>
  <c r="Q41" i="1" s="1"/>
  <c r="AF41" i="1"/>
  <c r="S41" i="1" s="1"/>
  <c r="AG41" i="1"/>
  <c r="CU41" i="1" s="1"/>
  <c r="T41" i="1" s="1"/>
  <c r="AH41" i="1"/>
  <c r="AI41" i="1"/>
  <c r="AJ41" i="1"/>
  <c r="CX41" i="1" s="1"/>
  <c r="W41" i="1" s="1"/>
  <c r="CQ41" i="1"/>
  <c r="CR41" i="1"/>
  <c r="CS41" i="1"/>
  <c r="CV41" i="1"/>
  <c r="CW41" i="1"/>
  <c r="V41" i="1" s="1"/>
  <c r="FR41" i="1"/>
  <c r="GL41" i="1"/>
  <c r="GO41" i="1"/>
  <c r="GP41" i="1"/>
  <c r="GV41" i="1"/>
  <c r="HC41" i="1" s="1"/>
  <c r="GX41" i="1" s="1"/>
  <c r="I42" i="1"/>
  <c r="P42" i="1"/>
  <c r="R42" i="1"/>
  <c r="GK42" i="1" s="1"/>
  <c r="S42" i="1"/>
  <c r="CZ42" i="1" s="1"/>
  <c r="Y42" i="1" s="1"/>
  <c r="X42" i="1"/>
  <c r="AB42" i="1"/>
  <c r="AC42" i="1"/>
  <c r="CQ42" i="1" s="1"/>
  <c r="AD42" i="1"/>
  <c r="AE42" i="1"/>
  <c r="CS42" i="1" s="1"/>
  <c r="AF42" i="1"/>
  <c r="AG42" i="1"/>
  <c r="AH42" i="1"/>
  <c r="CV42" i="1" s="1"/>
  <c r="U42" i="1" s="1"/>
  <c r="AI42" i="1"/>
  <c r="AJ42" i="1"/>
  <c r="CX42" i="1" s="1"/>
  <c r="W42" i="1" s="1"/>
  <c r="CR42" i="1"/>
  <c r="CT42" i="1"/>
  <c r="CU42" i="1"/>
  <c r="T42" i="1" s="1"/>
  <c r="CW42" i="1"/>
  <c r="V42" i="1" s="1"/>
  <c r="CY42" i="1"/>
  <c r="FR42" i="1"/>
  <c r="GL42" i="1"/>
  <c r="GO42" i="1"/>
  <c r="GP42" i="1"/>
  <c r="GV42" i="1"/>
  <c r="HC42" i="1" s="1"/>
  <c r="GX42" i="1" s="1"/>
  <c r="I43" i="1"/>
  <c r="Q43" i="1" s="1"/>
  <c r="P43" i="1"/>
  <c r="AC43" i="1"/>
  <c r="CQ43" i="1" s="1"/>
  <c r="AE43" i="1"/>
  <c r="AD43" i="1" s="1"/>
  <c r="AB43" i="1" s="1"/>
  <c r="AF43" i="1"/>
  <c r="CT43" i="1" s="1"/>
  <c r="AG43" i="1"/>
  <c r="AH43" i="1"/>
  <c r="CV43" i="1" s="1"/>
  <c r="U43" i="1" s="1"/>
  <c r="AI43" i="1"/>
  <c r="CW43" i="1" s="1"/>
  <c r="V43" i="1" s="1"/>
  <c r="AJ43" i="1"/>
  <c r="CX43" i="1" s="1"/>
  <c r="W43" i="1" s="1"/>
  <c r="CR43" i="1"/>
  <c r="CS43" i="1"/>
  <c r="CU43" i="1"/>
  <c r="T43" i="1" s="1"/>
  <c r="FR43" i="1"/>
  <c r="GL43" i="1"/>
  <c r="GO43" i="1"/>
  <c r="GP43" i="1"/>
  <c r="GV43" i="1"/>
  <c r="HC43" i="1" s="1"/>
  <c r="GX43" i="1" s="1"/>
  <c r="C44" i="1"/>
  <c r="D44" i="1"/>
  <c r="S44" i="1"/>
  <c r="CY44" i="1" s="1"/>
  <c r="X44" i="1" s="1"/>
  <c r="V44" i="1"/>
  <c r="AC44" i="1"/>
  <c r="AE44" i="1"/>
  <c r="AF44" i="1"/>
  <c r="CT44" i="1" s="1"/>
  <c r="AG44" i="1"/>
  <c r="CU44" i="1" s="1"/>
  <c r="T44" i="1" s="1"/>
  <c r="AH44" i="1"/>
  <c r="CV44" i="1" s="1"/>
  <c r="U44" i="1" s="1"/>
  <c r="AI44" i="1"/>
  <c r="AJ44" i="1"/>
  <c r="CR44" i="1"/>
  <c r="CW44" i="1"/>
  <c r="CX44" i="1"/>
  <c r="W44" i="1" s="1"/>
  <c r="CZ44" i="1"/>
  <c r="Y44" i="1" s="1"/>
  <c r="FR44" i="1"/>
  <c r="GL44" i="1"/>
  <c r="GO44" i="1"/>
  <c r="GP44" i="1"/>
  <c r="GV44" i="1"/>
  <c r="HC44" i="1" s="1"/>
  <c r="GX44" i="1" s="1"/>
  <c r="C45" i="1"/>
  <c r="D45" i="1"/>
  <c r="P45" i="1"/>
  <c r="R45" i="1"/>
  <c r="GK45" i="1" s="1"/>
  <c r="S45" i="1"/>
  <c r="CY45" i="1" s="1"/>
  <c r="X45" i="1" s="1"/>
  <c r="AB45" i="1"/>
  <c r="AC45" i="1"/>
  <c r="CQ45" i="1" s="1"/>
  <c r="AD45" i="1"/>
  <c r="AE45" i="1"/>
  <c r="CS45" i="1" s="1"/>
  <c r="AF45" i="1"/>
  <c r="AG45" i="1"/>
  <c r="AH45" i="1"/>
  <c r="CV45" i="1" s="1"/>
  <c r="U45" i="1" s="1"/>
  <c r="AI45" i="1"/>
  <c r="AJ45" i="1"/>
  <c r="CX45" i="1" s="1"/>
  <c r="W45" i="1" s="1"/>
  <c r="CR45" i="1"/>
  <c r="CT45" i="1"/>
  <c r="CU45" i="1"/>
  <c r="T45" i="1" s="1"/>
  <c r="CW45" i="1"/>
  <c r="V45" i="1" s="1"/>
  <c r="FR45" i="1"/>
  <c r="GL45" i="1"/>
  <c r="GO45" i="1"/>
  <c r="GP45" i="1"/>
  <c r="GV45" i="1"/>
  <c r="HC45" i="1" s="1"/>
  <c r="GX45" i="1" s="1"/>
  <c r="C46" i="1"/>
  <c r="D46" i="1"/>
  <c r="I46" i="1"/>
  <c r="K46" i="1"/>
  <c r="AC46" i="1"/>
  <c r="AE46" i="1"/>
  <c r="AF46" i="1"/>
  <c r="CT46" i="1" s="1"/>
  <c r="AG46" i="1"/>
  <c r="CU46" i="1" s="1"/>
  <c r="T46" i="1" s="1"/>
  <c r="AH46" i="1"/>
  <c r="CV46" i="1" s="1"/>
  <c r="U46" i="1" s="1"/>
  <c r="AI46" i="1"/>
  <c r="AJ46" i="1"/>
  <c r="CR46" i="1"/>
  <c r="CW46" i="1"/>
  <c r="CX46" i="1"/>
  <c r="W46" i="1" s="1"/>
  <c r="FR46" i="1"/>
  <c r="GL46" i="1"/>
  <c r="GO46" i="1"/>
  <c r="GP46" i="1"/>
  <c r="GV46" i="1"/>
  <c r="HC46" i="1" s="1"/>
  <c r="GX46" i="1" s="1"/>
  <c r="C47" i="1"/>
  <c r="D47" i="1"/>
  <c r="I47" i="1"/>
  <c r="K47" i="1"/>
  <c r="P47" i="1"/>
  <c r="Q47" i="1"/>
  <c r="R47" i="1"/>
  <c r="GK47" i="1" s="1"/>
  <c r="V47" i="1"/>
  <c r="AC47" i="1"/>
  <c r="CQ47" i="1" s="1"/>
  <c r="AE47" i="1"/>
  <c r="AD47" i="1" s="1"/>
  <c r="AB47" i="1" s="1"/>
  <c r="AF47" i="1"/>
  <c r="AG47" i="1"/>
  <c r="AH47" i="1"/>
  <c r="AI47" i="1"/>
  <c r="CW47" i="1" s="1"/>
  <c r="AJ47" i="1"/>
  <c r="CX47" i="1" s="1"/>
  <c r="W47" i="1" s="1"/>
  <c r="CR47" i="1"/>
  <c r="CS47" i="1"/>
  <c r="CU47" i="1"/>
  <c r="T47" i="1" s="1"/>
  <c r="CV47" i="1"/>
  <c r="U47" i="1" s="1"/>
  <c r="FR47" i="1"/>
  <c r="GL47" i="1"/>
  <c r="GO47" i="1"/>
  <c r="GP47" i="1"/>
  <c r="GV47" i="1"/>
  <c r="HC47" i="1" s="1"/>
  <c r="GX47" i="1" s="1"/>
  <c r="I48" i="1"/>
  <c r="W48" i="1"/>
  <c r="AC48" i="1"/>
  <c r="AD48" i="1"/>
  <c r="AE48" i="1"/>
  <c r="R48" i="1" s="1"/>
  <c r="AF48" i="1"/>
  <c r="S48" i="1" s="1"/>
  <c r="CZ48" i="1" s="1"/>
  <c r="Y48" i="1" s="1"/>
  <c r="AG48" i="1"/>
  <c r="CU48" i="1" s="1"/>
  <c r="T48" i="1" s="1"/>
  <c r="AH48" i="1"/>
  <c r="CV48" i="1" s="1"/>
  <c r="AI48" i="1"/>
  <c r="CW48" i="1" s="1"/>
  <c r="V48" i="1" s="1"/>
  <c r="AJ48" i="1"/>
  <c r="CQ48" i="1"/>
  <c r="CR48" i="1"/>
  <c r="CS48" i="1"/>
  <c r="CT48" i="1"/>
  <c r="CX48" i="1"/>
  <c r="FR48" i="1"/>
  <c r="GK48" i="1"/>
  <c r="GL48" i="1"/>
  <c r="GO48" i="1"/>
  <c r="GP48" i="1"/>
  <c r="GV48" i="1"/>
  <c r="GX48" i="1"/>
  <c r="HC48" i="1"/>
  <c r="I49" i="1"/>
  <c r="Q49" i="1" s="1"/>
  <c r="R49" i="1"/>
  <c r="GK49" i="1" s="1"/>
  <c r="U49" i="1"/>
  <c r="AB49" i="1"/>
  <c r="AC49" i="1"/>
  <c r="P49" i="1" s="1"/>
  <c r="CP49" i="1" s="1"/>
  <c r="O49" i="1" s="1"/>
  <c r="AD49" i="1"/>
  <c r="AE49" i="1"/>
  <c r="CS49" i="1" s="1"/>
  <c r="AF49" i="1"/>
  <c r="S49" i="1" s="1"/>
  <c r="CZ49" i="1" s="1"/>
  <c r="Y49" i="1" s="1"/>
  <c r="AG49" i="1"/>
  <c r="CU49" i="1" s="1"/>
  <c r="T49" i="1" s="1"/>
  <c r="AH49" i="1"/>
  <c r="AI49" i="1"/>
  <c r="AJ49" i="1"/>
  <c r="CX49" i="1" s="1"/>
  <c r="W49" i="1" s="1"/>
  <c r="CQ49" i="1"/>
  <c r="CR49" i="1"/>
  <c r="CV49" i="1"/>
  <c r="CW49" i="1"/>
  <c r="V49" i="1" s="1"/>
  <c r="CY49" i="1"/>
  <c r="X49" i="1" s="1"/>
  <c r="FR49" i="1"/>
  <c r="GL49" i="1"/>
  <c r="GO49" i="1"/>
  <c r="GP49" i="1"/>
  <c r="GV49" i="1"/>
  <c r="HC49" i="1" s="1"/>
  <c r="GX49" i="1"/>
  <c r="C50" i="1"/>
  <c r="D50" i="1"/>
  <c r="I50" i="1"/>
  <c r="K50" i="1"/>
  <c r="AC50" i="1"/>
  <c r="AE50" i="1"/>
  <c r="AF50" i="1"/>
  <c r="AG50" i="1"/>
  <c r="CU50" i="1" s="1"/>
  <c r="T50" i="1" s="1"/>
  <c r="AH50" i="1"/>
  <c r="CV50" i="1" s="1"/>
  <c r="U50" i="1" s="1"/>
  <c r="AI50" i="1"/>
  <c r="CW50" i="1" s="1"/>
  <c r="AJ50" i="1"/>
  <c r="CX50" i="1" s="1"/>
  <c r="W50" i="1" s="1"/>
  <c r="CQ50" i="1"/>
  <c r="CR50" i="1"/>
  <c r="CT50" i="1"/>
  <c r="FR50" i="1"/>
  <c r="GL50" i="1"/>
  <c r="GO50" i="1"/>
  <c r="GP50" i="1"/>
  <c r="GV50" i="1"/>
  <c r="HC50" i="1" s="1"/>
  <c r="GX50" i="1" s="1"/>
  <c r="C51" i="1"/>
  <c r="D51" i="1"/>
  <c r="I51" i="1"/>
  <c r="K51" i="1"/>
  <c r="R51" i="1"/>
  <c r="GK51" i="1" s="1"/>
  <c r="S51" i="1"/>
  <c r="CY51" i="1" s="1"/>
  <c r="X51" i="1" s="1"/>
  <c r="W51" i="1"/>
  <c r="AC51" i="1"/>
  <c r="AB51" i="1" s="1"/>
  <c r="AD51" i="1"/>
  <c r="AE51" i="1"/>
  <c r="CS51" i="1" s="1"/>
  <c r="AF51" i="1"/>
  <c r="AG51" i="1"/>
  <c r="AH51" i="1"/>
  <c r="CV51" i="1" s="1"/>
  <c r="U51" i="1" s="1"/>
  <c r="AI51" i="1"/>
  <c r="AJ51" i="1"/>
  <c r="CQ51" i="1"/>
  <c r="CR51" i="1"/>
  <c r="CT51" i="1"/>
  <c r="CU51" i="1"/>
  <c r="T51" i="1" s="1"/>
  <c r="CW51" i="1"/>
  <c r="V51" i="1" s="1"/>
  <c r="CX51" i="1"/>
  <c r="CZ51" i="1"/>
  <c r="Y51" i="1" s="1"/>
  <c r="FR51" i="1"/>
  <c r="GL51" i="1"/>
  <c r="GO51" i="1"/>
  <c r="GP51" i="1"/>
  <c r="GV51" i="1"/>
  <c r="HC51" i="1" s="1"/>
  <c r="GX51" i="1" s="1"/>
  <c r="I52" i="1"/>
  <c r="P52" i="1"/>
  <c r="Q52" i="1"/>
  <c r="AC52" i="1"/>
  <c r="AB52" i="1" s="1"/>
  <c r="AD52" i="1"/>
  <c r="AE52" i="1"/>
  <c r="R52" i="1" s="1"/>
  <c r="GK52" i="1" s="1"/>
  <c r="AF52" i="1"/>
  <c r="S52" i="1" s="1"/>
  <c r="AG52" i="1"/>
  <c r="AH52" i="1"/>
  <c r="CV52" i="1" s="1"/>
  <c r="U52" i="1" s="1"/>
  <c r="AI52" i="1"/>
  <c r="CW52" i="1" s="1"/>
  <c r="V52" i="1" s="1"/>
  <c r="AJ52" i="1"/>
  <c r="CQ52" i="1"/>
  <c r="CR52" i="1"/>
  <c r="CS52" i="1"/>
  <c r="CU52" i="1"/>
  <c r="T52" i="1" s="1"/>
  <c r="CX52" i="1"/>
  <c r="W52" i="1" s="1"/>
  <c r="FR52" i="1"/>
  <c r="GL52" i="1"/>
  <c r="GO52" i="1"/>
  <c r="GP52" i="1"/>
  <c r="GV52" i="1"/>
  <c r="HC52" i="1" s="1"/>
  <c r="GX52" i="1" s="1"/>
  <c r="I53" i="1"/>
  <c r="Q53" i="1" s="1"/>
  <c r="R53" i="1"/>
  <c r="GK53" i="1" s="1"/>
  <c r="AB53" i="1"/>
  <c r="AC53" i="1"/>
  <c r="P53" i="1" s="1"/>
  <c r="AD53" i="1"/>
  <c r="AE53" i="1"/>
  <c r="AF53" i="1"/>
  <c r="CT53" i="1" s="1"/>
  <c r="AG53" i="1"/>
  <c r="CU53" i="1" s="1"/>
  <c r="T53" i="1" s="1"/>
  <c r="AH53" i="1"/>
  <c r="AI53" i="1"/>
  <c r="AJ53" i="1"/>
  <c r="CX53" i="1" s="1"/>
  <c r="W53" i="1" s="1"/>
  <c r="CQ53" i="1"/>
  <c r="CR53" i="1"/>
  <c r="CS53" i="1"/>
  <c r="CV53" i="1"/>
  <c r="U53" i="1" s="1"/>
  <c r="CW53" i="1"/>
  <c r="V53" i="1" s="1"/>
  <c r="FR53" i="1"/>
  <c r="GL53" i="1"/>
  <c r="GO53" i="1"/>
  <c r="GP53" i="1"/>
  <c r="GV53" i="1"/>
  <c r="GX53" i="1"/>
  <c r="HC53" i="1"/>
  <c r="C54" i="1"/>
  <c r="D54" i="1"/>
  <c r="I54" i="1"/>
  <c r="P54" i="1" s="1"/>
  <c r="K54" i="1"/>
  <c r="AC54" i="1"/>
  <c r="AE54" i="1"/>
  <c r="R54" i="1" s="1"/>
  <c r="GK54" i="1" s="1"/>
  <c r="AF54" i="1"/>
  <c r="S54" i="1" s="1"/>
  <c r="AG54" i="1"/>
  <c r="CU54" i="1" s="1"/>
  <c r="T54" i="1" s="1"/>
  <c r="AH54" i="1"/>
  <c r="AI54" i="1"/>
  <c r="CW54" i="1" s="1"/>
  <c r="V54" i="1" s="1"/>
  <c r="AJ54" i="1"/>
  <c r="CX54" i="1" s="1"/>
  <c r="W54" i="1" s="1"/>
  <c r="CQ54" i="1"/>
  <c r="CR54" i="1"/>
  <c r="CT54" i="1"/>
  <c r="CV54" i="1"/>
  <c r="U54" i="1" s="1"/>
  <c r="FR54" i="1"/>
  <c r="GL54" i="1"/>
  <c r="GO54" i="1"/>
  <c r="GP54" i="1"/>
  <c r="GV54" i="1"/>
  <c r="HC54" i="1" s="1"/>
  <c r="GX54" i="1" s="1"/>
  <c r="C55" i="1"/>
  <c r="D55" i="1"/>
  <c r="I55" i="1"/>
  <c r="CU64" i="3" s="1"/>
  <c r="K55" i="1"/>
  <c r="P55" i="1"/>
  <c r="AC55" i="1"/>
  <c r="AD55" i="1"/>
  <c r="AB55" i="1" s="1"/>
  <c r="AE55" i="1"/>
  <c r="CS55" i="1" s="1"/>
  <c r="AF55" i="1"/>
  <c r="AG55" i="1"/>
  <c r="AH55" i="1"/>
  <c r="CV55" i="1" s="1"/>
  <c r="U55" i="1" s="1"/>
  <c r="AI55" i="1"/>
  <c r="AJ55" i="1"/>
  <c r="CX55" i="1" s="1"/>
  <c r="W55" i="1" s="1"/>
  <c r="CQ55" i="1"/>
  <c r="CR55" i="1"/>
  <c r="CT55" i="1"/>
  <c r="CU55" i="1"/>
  <c r="T55" i="1" s="1"/>
  <c r="CW55" i="1"/>
  <c r="V55" i="1" s="1"/>
  <c r="FR55" i="1"/>
  <c r="GL55" i="1"/>
  <c r="GO55" i="1"/>
  <c r="GP55" i="1"/>
  <c r="GV55" i="1"/>
  <c r="HC55" i="1" s="1"/>
  <c r="GX55" i="1" s="1"/>
  <c r="I56" i="1"/>
  <c r="Q56" i="1" s="1"/>
  <c r="V56" i="1"/>
  <c r="AC56" i="1"/>
  <c r="CQ56" i="1" s="1"/>
  <c r="AE56" i="1"/>
  <c r="AD56" i="1" s="1"/>
  <c r="AB56" i="1" s="1"/>
  <c r="AF56" i="1"/>
  <c r="S56" i="1" s="1"/>
  <c r="AG56" i="1"/>
  <c r="AH56" i="1"/>
  <c r="CV56" i="1" s="1"/>
  <c r="U56" i="1" s="1"/>
  <c r="AI56" i="1"/>
  <c r="AJ56" i="1"/>
  <c r="CX56" i="1" s="1"/>
  <c r="W56" i="1" s="1"/>
  <c r="CR56" i="1"/>
  <c r="CS56" i="1"/>
  <c r="CU56" i="1"/>
  <c r="T56" i="1" s="1"/>
  <c r="CW56" i="1"/>
  <c r="FR56" i="1"/>
  <c r="GL56" i="1"/>
  <c r="GO56" i="1"/>
  <c r="GP56" i="1"/>
  <c r="GV56" i="1"/>
  <c r="HC56" i="1" s="1"/>
  <c r="GX56" i="1" s="1"/>
  <c r="I57" i="1"/>
  <c r="P57" i="1"/>
  <c r="CP57" i="1" s="1"/>
  <c r="O57" i="1" s="1"/>
  <c r="Q57" i="1"/>
  <c r="T57" i="1"/>
  <c r="AC57" i="1"/>
  <c r="AB57" i="1" s="1"/>
  <c r="AD57" i="1"/>
  <c r="AE57" i="1"/>
  <c r="R57" i="1" s="1"/>
  <c r="GK57" i="1" s="1"/>
  <c r="AF57" i="1"/>
  <c r="S57" i="1" s="1"/>
  <c r="AG57" i="1"/>
  <c r="AH57" i="1"/>
  <c r="CV57" i="1" s="1"/>
  <c r="U57" i="1" s="1"/>
  <c r="AI57" i="1"/>
  <c r="CW57" i="1" s="1"/>
  <c r="V57" i="1" s="1"/>
  <c r="AJ57" i="1"/>
  <c r="CQ57" i="1"/>
  <c r="CR57" i="1"/>
  <c r="CS57" i="1"/>
  <c r="CU57" i="1"/>
  <c r="CX57" i="1"/>
  <c r="W57" i="1" s="1"/>
  <c r="FR57" i="1"/>
  <c r="GL57" i="1"/>
  <c r="GO57" i="1"/>
  <c r="GP57" i="1"/>
  <c r="GV57" i="1"/>
  <c r="HC57" i="1" s="1"/>
  <c r="GX57" i="1" s="1"/>
  <c r="C58" i="1"/>
  <c r="D58" i="1"/>
  <c r="I58" i="1"/>
  <c r="K58" i="1"/>
  <c r="Q58" i="1"/>
  <c r="R58" i="1"/>
  <c r="S58" i="1"/>
  <c r="CY58" i="1" s="1"/>
  <c r="X58" i="1" s="1"/>
  <c r="AC58" i="1"/>
  <c r="CQ58" i="1" s="1"/>
  <c r="AD58" i="1"/>
  <c r="AE58" i="1"/>
  <c r="AF58" i="1"/>
  <c r="AG58" i="1"/>
  <c r="CU58" i="1" s="1"/>
  <c r="T58" i="1" s="1"/>
  <c r="AH58" i="1"/>
  <c r="AI58" i="1"/>
  <c r="CW58" i="1" s="1"/>
  <c r="V58" i="1" s="1"/>
  <c r="AJ58" i="1"/>
  <c r="CR58" i="1"/>
  <c r="CS58" i="1"/>
  <c r="CT58" i="1"/>
  <c r="CV58" i="1"/>
  <c r="U58" i="1" s="1"/>
  <c r="CX58" i="1"/>
  <c r="W58" i="1" s="1"/>
  <c r="FR58" i="1"/>
  <c r="GK58" i="1"/>
  <c r="GL58" i="1"/>
  <c r="GO58" i="1"/>
  <c r="GP58" i="1"/>
  <c r="GV58" i="1"/>
  <c r="HC58" i="1"/>
  <c r="GX58" i="1" s="1"/>
  <c r="C59" i="1"/>
  <c r="D59" i="1"/>
  <c r="I59" i="1"/>
  <c r="K59" i="1"/>
  <c r="Q59" i="1"/>
  <c r="R59" i="1"/>
  <c r="GK59" i="1" s="1"/>
  <c r="AB59" i="1"/>
  <c r="AC59" i="1"/>
  <c r="P59" i="1" s="1"/>
  <c r="AD59" i="1"/>
  <c r="AE59" i="1"/>
  <c r="AF59" i="1"/>
  <c r="CT59" i="1" s="1"/>
  <c r="AG59" i="1"/>
  <c r="CU59" i="1" s="1"/>
  <c r="T59" i="1" s="1"/>
  <c r="AH59" i="1"/>
  <c r="AI59" i="1"/>
  <c r="AJ59" i="1"/>
  <c r="CX59" i="1" s="1"/>
  <c r="W59" i="1" s="1"/>
  <c r="CQ59" i="1"/>
  <c r="CR59" i="1"/>
  <c r="CS59" i="1"/>
  <c r="CV59" i="1"/>
  <c r="U59" i="1" s="1"/>
  <c r="CW59" i="1"/>
  <c r="V59" i="1" s="1"/>
  <c r="FR59" i="1"/>
  <c r="GL59" i="1"/>
  <c r="GO59" i="1"/>
  <c r="GP59" i="1"/>
  <c r="GV59" i="1"/>
  <c r="HC59" i="1" s="1"/>
  <c r="GX59" i="1" s="1"/>
  <c r="I60" i="1"/>
  <c r="P60" i="1"/>
  <c r="R60" i="1"/>
  <c r="S60" i="1"/>
  <c r="X60" i="1"/>
  <c r="AC60" i="1"/>
  <c r="AD60" i="1"/>
  <c r="AB60" i="1" s="1"/>
  <c r="AE60" i="1"/>
  <c r="CS60" i="1" s="1"/>
  <c r="AF60" i="1"/>
  <c r="AG60" i="1"/>
  <c r="AH60" i="1"/>
  <c r="CV60" i="1" s="1"/>
  <c r="U60" i="1" s="1"/>
  <c r="AI60" i="1"/>
  <c r="AJ60" i="1"/>
  <c r="CX60" i="1" s="1"/>
  <c r="W60" i="1" s="1"/>
  <c r="CQ60" i="1"/>
  <c r="CR60" i="1"/>
  <c r="CT60" i="1"/>
  <c r="CU60" i="1"/>
  <c r="T60" i="1" s="1"/>
  <c r="CW60" i="1"/>
  <c r="V60" i="1" s="1"/>
  <c r="CY60" i="1"/>
  <c r="CZ60" i="1"/>
  <c r="Y60" i="1" s="1"/>
  <c r="FR60" i="1"/>
  <c r="GK60" i="1"/>
  <c r="GL60" i="1"/>
  <c r="GO60" i="1"/>
  <c r="GP60" i="1"/>
  <c r="GV60" i="1"/>
  <c r="HC60" i="1"/>
  <c r="GX60" i="1" s="1"/>
  <c r="I61" i="1"/>
  <c r="P61" i="1" s="1"/>
  <c r="V61" i="1"/>
  <c r="AC61" i="1"/>
  <c r="CQ61" i="1" s="1"/>
  <c r="AE61" i="1"/>
  <c r="AD61" i="1" s="1"/>
  <c r="AB61" i="1" s="1"/>
  <c r="AF61" i="1"/>
  <c r="S61" i="1" s="1"/>
  <c r="AG61" i="1"/>
  <c r="AH61" i="1"/>
  <c r="CV61" i="1" s="1"/>
  <c r="U61" i="1" s="1"/>
  <c r="AI61" i="1"/>
  <c r="AJ61" i="1"/>
  <c r="CX61" i="1" s="1"/>
  <c r="W61" i="1" s="1"/>
  <c r="CR61" i="1"/>
  <c r="CS61" i="1"/>
  <c r="CU61" i="1"/>
  <c r="T61" i="1" s="1"/>
  <c r="CW61" i="1"/>
  <c r="FR61" i="1"/>
  <c r="GL61" i="1"/>
  <c r="GO61" i="1"/>
  <c r="GP61" i="1"/>
  <c r="GV61" i="1"/>
  <c r="HC61" i="1" s="1"/>
  <c r="GX61" i="1" s="1"/>
  <c r="I62" i="1"/>
  <c r="Q62" i="1" s="1"/>
  <c r="P62" i="1"/>
  <c r="T62" i="1"/>
  <c r="AC62" i="1"/>
  <c r="AB62" i="1" s="1"/>
  <c r="AD62" i="1"/>
  <c r="AE62" i="1"/>
  <c r="R62" i="1" s="1"/>
  <c r="GK62" i="1" s="1"/>
  <c r="AF62" i="1"/>
  <c r="S62" i="1" s="1"/>
  <c r="CZ62" i="1" s="1"/>
  <c r="Y62" i="1" s="1"/>
  <c r="AG62" i="1"/>
  <c r="AH62" i="1"/>
  <c r="CV62" i="1" s="1"/>
  <c r="U62" i="1" s="1"/>
  <c r="AI62" i="1"/>
  <c r="CW62" i="1" s="1"/>
  <c r="V62" i="1" s="1"/>
  <c r="AJ62" i="1"/>
  <c r="CQ62" i="1"/>
  <c r="CR62" i="1"/>
  <c r="CS62" i="1"/>
  <c r="CU62" i="1"/>
  <c r="CX62" i="1"/>
  <c r="W62" i="1" s="1"/>
  <c r="FR62" i="1"/>
  <c r="GL62" i="1"/>
  <c r="GO62" i="1"/>
  <c r="GP62" i="1"/>
  <c r="GV62" i="1"/>
  <c r="GX62" i="1"/>
  <c r="HC62" i="1"/>
  <c r="I63" i="1"/>
  <c r="Q63" i="1" s="1"/>
  <c r="R63" i="1"/>
  <c r="GK63" i="1" s="1"/>
  <c r="AB63" i="1"/>
  <c r="AC63" i="1"/>
  <c r="P63" i="1" s="1"/>
  <c r="AD63" i="1"/>
  <c r="AE63" i="1"/>
  <c r="AF63" i="1"/>
  <c r="CT63" i="1" s="1"/>
  <c r="AG63" i="1"/>
  <c r="CU63" i="1" s="1"/>
  <c r="T63" i="1" s="1"/>
  <c r="AH63" i="1"/>
  <c r="AI63" i="1"/>
  <c r="AJ63" i="1"/>
  <c r="CX63" i="1" s="1"/>
  <c r="W63" i="1" s="1"/>
  <c r="CQ63" i="1"/>
  <c r="CR63" i="1"/>
  <c r="CS63" i="1"/>
  <c r="CV63" i="1"/>
  <c r="U63" i="1" s="1"/>
  <c r="CW63" i="1"/>
  <c r="V63" i="1" s="1"/>
  <c r="FR63" i="1"/>
  <c r="GL63" i="1"/>
  <c r="GO63" i="1"/>
  <c r="GP63" i="1"/>
  <c r="GV63" i="1"/>
  <c r="HC63" i="1" s="1"/>
  <c r="GX63" i="1"/>
  <c r="C64" i="1"/>
  <c r="D64" i="1"/>
  <c r="I64" i="1"/>
  <c r="Q64" i="1" s="1"/>
  <c r="K64" i="1"/>
  <c r="AC64" i="1"/>
  <c r="AE64" i="1"/>
  <c r="AF64" i="1"/>
  <c r="AG64" i="1"/>
  <c r="CU64" i="1" s="1"/>
  <c r="T64" i="1" s="1"/>
  <c r="AH64" i="1"/>
  <c r="AI64" i="1"/>
  <c r="CW64" i="1" s="1"/>
  <c r="AJ64" i="1"/>
  <c r="CX64" i="1" s="1"/>
  <c r="CQ64" i="1"/>
  <c r="CR64" i="1"/>
  <c r="CT64" i="1"/>
  <c r="CV64" i="1"/>
  <c r="U64" i="1" s="1"/>
  <c r="FR64" i="1"/>
  <c r="GL64" i="1"/>
  <c r="GO64" i="1"/>
  <c r="GP64" i="1"/>
  <c r="GV64" i="1"/>
  <c r="HC64" i="1" s="1"/>
  <c r="C65" i="1"/>
  <c r="D65" i="1"/>
  <c r="I65" i="1"/>
  <c r="Q65" i="1" s="1"/>
  <c r="K65" i="1"/>
  <c r="P65" i="1"/>
  <c r="R65" i="1"/>
  <c r="GK65" i="1" s="1"/>
  <c r="S65" i="1"/>
  <c r="CZ65" i="1" s="1"/>
  <c r="Y65" i="1" s="1"/>
  <c r="AB65" i="1"/>
  <c r="AC65" i="1"/>
  <c r="AD65" i="1"/>
  <c r="AE65" i="1"/>
  <c r="CS65" i="1" s="1"/>
  <c r="AF65" i="1"/>
  <c r="AG65" i="1"/>
  <c r="AH65" i="1"/>
  <c r="CV65" i="1" s="1"/>
  <c r="U65" i="1" s="1"/>
  <c r="AI65" i="1"/>
  <c r="AJ65" i="1"/>
  <c r="CX65" i="1" s="1"/>
  <c r="W65" i="1" s="1"/>
  <c r="CQ65" i="1"/>
  <c r="CR65" i="1"/>
  <c r="CT65" i="1"/>
  <c r="CU65" i="1"/>
  <c r="T65" i="1" s="1"/>
  <c r="CW65" i="1"/>
  <c r="V65" i="1" s="1"/>
  <c r="CY65" i="1"/>
  <c r="X65" i="1" s="1"/>
  <c r="FR65" i="1"/>
  <c r="GL65" i="1"/>
  <c r="GO65" i="1"/>
  <c r="GP65" i="1"/>
  <c r="GV65" i="1"/>
  <c r="HC65" i="1"/>
  <c r="GX65" i="1" s="1"/>
  <c r="I66" i="1"/>
  <c r="Q66" i="1" s="1"/>
  <c r="R66" i="1"/>
  <c r="GK66" i="1" s="1"/>
  <c r="V66" i="1"/>
  <c r="AC66" i="1"/>
  <c r="CQ66" i="1" s="1"/>
  <c r="AE66" i="1"/>
  <c r="AD66" i="1" s="1"/>
  <c r="AB66" i="1" s="1"/>
  <c r="AF66" i="1"/>
  <c r="AG66" i="1"/>
  <c r="AH66" i="1"/>
  <c r="CV66" i="1" s="1"/>
  <c r="U66" i="1" s="1"/>
  <c r="AI66" i="1"/>
  <c r="AJ66" i="1"/>
  <c r="CX66" i="1" s="1"/>
  <c r="CR66" i="1"/>
  <c r="CS66" i="1"/>
  <c r="CU66" i="1"/>
  <c r="T66" i="1" s="1"/>
  <c r="CW66" i="1"/>
  <c r="FR66" i="1"/>
  <c r="GL66" i="1"/>
  <c r="GO66" i="1"/>
  <c r="GP66" i="1"/>
  <c r="GV66" i="1"/>
  <c r="HC66" i="1" s="1"/>
  <c r="GX66" i="1" s="1"/>
  <c r="I67" i="1"/>
  <c r="Q67" i="1" s="1"/>
  <c r="P67" i="1"/>
  <c r="AC67" i="1"/>
  <c r="CQ67" i="1" s="1"/>
  <c r="AD67" i="1"/>
  <c r="AE67" i="1"/>
  <c r="R67" i="1" s="1"/>
  <c r="GK67" i="1" s="1"/>
  <c r="AF67" i="1"/>
  <c r="S67" i="1" s="1"/>
  <c r="AG67" i="1"/>
  <c r="AH67" i="1"/>
  <c r="CV67" i="1" s="1"/>
  <c r="U67" i="1" s="1"/>
  <c r="AI67" i="1"/>
  <c r="CW67" i="1" s="1"/>
  <c r="V67" i="1" s="1"/>
  <c r="AJ67" i="1"/>
  <c r="CR67" i="1"/>
  <c r="CS67" i="1"/>
  <c r="CU67" i="1"/>
  <c r="T67" i="1" s="1"/>
  <c r="CX67" i="1"/>
  <c r="W67" i="1" s="1"/>
  <c r="FR67" i="1"/>
  <c r="GL67" i="1"/>
  <c r="GO67" i="1"/>
  <c r="GP67" i="1"/>
  <c r="GV67" i="1"/>
  <c r="HC67" i="1"/>
  <c r="GX67" i="1" s="1"/>
  <c r="C68" i="1"/>
  <c r="D68" i="1"/>
  <c r="Q68" i="1"/>
  <c r="AC68" i="1"/>
  <c r="AD68" i="1"/>
  <c r="AE68" i="1"/>
  <c r="R68" i="1" s="1"/>
  <c r="GK68" i="1" s="1"/>
  <c r="AF68" i="1"/>
  <c r="CT68" i="1" s="1"/>
  <c r="AG68" i="1"/>
  <c r="AH68" i="1"/>
  <c r="AI68" i="1"/>
  <c r="CW68" i="1" s="1"/>
  <c r="V68" i="1" s="1"/>
  <c r="AJ68" i="1"/>
  <c r="CQ68" i="1"/>
  <c r="CR68" i="1"/>
  <c r="CS68" i="1"/>
  <c r="CU68" i="1"/>
  <c r="T68" i="1" s="1"/>
  <c r="CV68" i="1"/>
  <c r="U68" i="1" s="1"/>
  <c r="CX68" i="1"/>
  <c r="W68" i="1" s="1"/>
  <c r="FR68" i="1"/>
  <c r="GL68" i="1"/>
  <c r="GO68" i="1"/>
  <c r="GP68" i="1"/>
  <c r="GV68" i="1"/>
  <c r="HC68" i="1" s="1"/>
  <c r="GX68" i="1" s="1"/>
  <c r="C69" i="1"/>
  <c r="D69" i="1"/>
  <c r="Q69" i="1"/>
  <c r="AC69" i="1"/>
  <c r="CQ69" i="1" s="1"/>
  <c r="AE69" i="1"/>
  <c r="AD69" i="1" s="1"/>
  <c r="AF69" i="1"/>
  <c r="CT69" i="1" s="1"/>
  <c r="AG69" i="1"/>
  <c r="AH69" i="1"/>
  <c r="AI69" i="1"/>
  <c r="CW69" i="1" s="1"/>
  <c r="V69" i="1" s="1"/>
  <c r="AJ69" i="1"/>
  <c r="CX69" i="1" s="1"/>
  <c r="W69" i="1" s="1"/>
  <c r="CR69" i="1"/>
  <c r="CS69" i="1"/>
  <c r="CU69" i="1"/>
  <c r="T69" i="1" s="1"/>
  <c r="CV69" i="1"/>
  <c r="U69" i="1" s="1"/>
  <c r="FR69" i="1"/>
  <c r="GL69" i="1"/>
  <c r="GO69" i="1"/>
  <c r="GP69" i="1"/>
  <c r="GV69" i="1"/>
  <c r="HC69" i="1" s="1"/>
  <c r="GX69" i="1"/>
  <c r="C70" i="1"/>
  <c r="D70" i="1"/>
  <c r="AC70" i="1"/>
  <c r="CQ70" i="1" s="1"/>
  <c r="AE70" i="1"/>
  <c r="AF70" i="1"/>
  <c r="S70" i="1" s="1"/>
  <c r="AG70" i="1"/>
  <c r="AH70" i="1"/>
  <c r="CV70" i="1" s="1"/>
  <c r="U70" i="1" s="1"/>
  <c r="AI70" i="1"/>
  <c r="AJ70" i="1"/>
  <c r="CX70" i="1" s="1"/>
  <c r="W70" i="1" s="1"/>
  <c r="CR70" i="1"/>
  <c r="CS70" i="1"/>
  <c r="CT70" i="1"/>
  <c r="CU70" i="1"/>
  <c r="T70" i="1" s="1"/>
  <c r="CW70" i="1"/>
  <c r="V70" i="1" s="1"/>
  <c r="FR70" i="1"/>
  <c r="GL70" i="1"/>
  <c r="GO70" i="1"/>
  <c r="GP70" i="1"/>
  <c r="GV70" i="1"/>
  <c r="GX70" i="1"/>
  <c r="HC70" i="1"/>
  <c r="C71" i="1"/>
  <c r="D71" i="1"/>
  <c r="R71" i="1"/>
  <c r="GK71" i="1" s="1"/>
  <c r="S71" i="1"/>
  <c r="T71" i="1"/>
  <c r="W71" i="1"/>
  <c r="AC71" i="1"/>
  <c r="P71" i="1" s="1"/>
  <c r="AD71" i="1"/>
  <c r="AE71" i="1"/>
  <c r="AF71" i="1"/>
  <c r="AG71" i="1"/>
  <c r="AH71" i="1"/>
  <c r="CV71" i="1" s="1"/>
  <c r="U71" i="1" s="1"/>
  <c r="AI71" i="1"/>
  <c r="AJ71" i="1"/>
  <c r="CQ71" i="1"/>
  <c r="CR71" i="1"/>
  <c r="CT71" i="1"/>
  <c r="CU71" i="1"/>
  <c r="CW71" i="1"/>
  <c r="V71" i="1" s="1"/>
  <c r="CX71" i="1"/>
  <c r="CY71" i="1"/>
  <c r="X71" i="1" s="1"/>
  <c r="CZ71" i="1"/>
  <c r="Y71" i="1" s="1"/>
  <c r="FR71" i="1"/>
  <c r="GL71" i="1"/>
  <c r="GO71" i="1"/>
  <c r="GP71" i="1"/>
  <c r="GV71" i="1"/>
  <c r="HC71" i="1"/>
  <c r="GX71" i="1" s="1"/>
  <c r="I72" i="1"/>
  <c r="Q72" i="1"/>
  <c r="W72" i="1"/>
  <c r="AC72" i="1"/>
  <c r="P72" i="1" s="1"/>
  <c r="CP72" i="1" s="1"/>
  <c r="O72" i="1" s="1"/>
  <c r="AE72" i="1"/>
  <c r="R72" i="1" s="1"/>
  <c r="GK72" i="1" s="1"/>
  <c r="AF72" i="1"/>
  <c r="S72" i="1" s="1"/>
  <c r="AG72" i="1"/>
  <c r="CU72" i="1" s="1"/>
  <c r="T72" i="1" s="1"/>
  <c r="AH72" i="1"/>
  <c r="AI72" i="1"/>
  <c r="CW72" i="1" s="1"/>
  <c r="V72" i="1" s="1"/>
  <c r="AJ72" i="1"/>
  <c r="CR72" i="1"/>
  <c r="CS72" i="1"/>
  <c r="CT72" i="1"/>
  <c r="CV72" i="1"/>
  <c r="U72" i="1" s="1"/>
  <c r="CX72" i="1"/>
  <c r="FR72" i="1"/>
  <c r="GL72" i="1"/>
  <c r="GO72" i="1"/>
  <c r="GP72" i="1"/>
  <c r="GV72" i="1"/>
  <c r="HC72" i="1"/>
  <c r="GX72" i="1" s="1"/>
  <c r="I73" i="1"/>
  <c r="U73" i="1"/>
  <c r="W73" i="1"/>
  <c r="AC73" i="1"/>
  <c r="P73" i="1" s="1"/>
  <c r="AE73" i="1"/>
  <c r="AD73" i="1" s="1"/>
  <c r="AF73" i="1"/>
  <c r="S73" i="1" s="1"/>
  <c r="AG73" i="1"/>
  <c r="CU73" i="1" s="1"/>
  <c r="T73" i="1" s="1"/>
  <c r="AH73" i="1"/>
  <c r="AI73" i="1"/>
  <c r="CW73" i="1" s="1"/>
  <c r="V73" i="1" s="1"/>
  <c r="AJ73" i="1"/>
  <c r="CQ73" i="1"/>
  <c r="CR73" i="1"/>
  <c r="CT73" i="1"/>
  <c r="CV73" i="1"/>
  <c r="CX73" i="1"/>
  <c r="FR73" i="1"/>
  <c r="GL73" i="1"/>
  <c r="GO73" i="1"/>
  <c r="GP73" i="1"/>
  <c r="GV73" i="1"/>
  <c r="HC73" i="1"/>
  <c r="GX73" i="1" s="1"/>
  <c r="C74" i="1"/>
  <c r="D74" i="1"/>
  <c r="I74" i="1"/>
  <c r="K74" i="1"/>
  <c r="P74" i="1"/>
  <c r="R74" i="1"/>
  <c r="GK74" i="1" s="1"/>
  <c r="AB74" i="1"/>
  <c r="AC74" i="1"/>
  <c r="AD74" i="1"/>
  <c r="AE74" i="1"/>
  <c r="Q74" i="1" s="1"/>
  <c r="AF74" i="1"/>
  <c r="S74" i="1" s="1"/>
  <c r="AG74" i="1"/>
  <c r="AH74" i="1"/>
  <c r="CV74" i="1" s="1"/>
  <c r="U74" i="1" s="1"/>
  <c r="AI74" i="1"/>
  <c r="AJ74" i="1"/>
  <c r="CX74" i="1" s="1"/>
  <c r="W74" i="1" s="1"/>
  <c r="CQ74" i="1"/>
  <c r="CR74" i="1"/>
  <c r="CS74" i="1"/>
  <c r="CT74" i="1"/>
  <c r="CU74" i="1"/>
  <c r="T74" i="1" s="1"/>
  <c r="CW74" i="1"/>
  <c r="V74" i="1" s="1"/>
  <c r="FR74" i="1"/>
  <c r="GL74" i="1"/>
  <c r="GO74" i="1"/>
  <c r="GP74" i="1"/>
  <c r="GV74" i="1"/>
  <c r="HC74" i="1"/>
  <c r="GX74" i="1" s="1"/>
  <c r="C75" i="1"/>
  <c r="D75" i="1"/>
  <c r="I75" i="1"/>
  <c r="Q75" i="1" s="1"/>
  <c r="K75" i="1"/>
  <c r="U75" i="1"/>
  <c r="AC75" i="1"/>
  <c r="AE75" i="1"/>
  <c r="R75" i="1" s="1"/>
  <c r="GK75" i="1" s="1"/>
  <c r="AF75" i="1"/>
  <c r="AG75" i="1"/>
  <c r="CU75" i="1" s="1"/>
  <c r="T75" i="1" s="1"/>
  <c r="AH75" i="1"/>
  <c r="AI75" i="1"/>
  <c r="AJ75" i="1"/>
  <c r="CR75" i="1"/>
  <c r="CT75" i="1"/>
  <c r="CV75" i="1"/>
  <c r="CW75" i="1"/>
  <c r="V75" i="1" s="1"/>
  <c r="CX75" i="1"/>
  <c r="W75" i="1" s="1"/>
  <c r="FR75" i="1"/>
  <c r="GL75" i="1"/>
  <c r="GO75" i="1"/>
  <c r="GP75" i="1"/>
  <c r="GV75" i="1"/>
  <c r="HC75" i="1" s="1"/>
  <c r="GX75" i="1" s="1"/>
  <c r="I76" i="1"/>
  <c r="Q76" i="1"/>
  <c r="S76" i="1"/>
  <c r="CY76" i="1" s="1"/>
  <c r="X76" i="1" s="1"/>
  <c r="AC76" i="1"/>
  <c r="P76" i="1" s="1"/>
  <c r="CP76" i="1" s="1"/>
  <c r="O76" i="1" s="1"/>
  <c r="AE76" i="1"/>
  <c r="R76" i="1" s="1"/>
  <c r="GK76" i="1" s="1"/>
  <c r="AF76" i="1"/>
  <c r="AG76" i="1"/>
  <c r="AH76" i="1"/>
  <c r="AI76" i="1"/>
  <c r="CW76" i="1" s="1"/>
  <c r="V76" i="1" s="1"/>
  <c r="AJ76" i="1"/>
  <c r="CR76" i="1"/>
  <c r="CT76" i="1"/>
  <c r="CU76" i="1"/>
  <c r="T76" i="1" s="1"/>
  <c r="CV76" i="1"/>
  <c r="U76" i="1" s="1"/>
  <c r="CX76" i="1"/>
  <c r="W76" i="1" s="1"/>
  <c r="FR76" i="1"/>
  <c r="GL76" i="1"/>
  <c r="GO76" i="1"/>
  <c r="GP76" i="1"/>
  <c r="GV76" i="1"/>
  <c r="HC76" i="1" s="1"/>
  <c r="GX76" i="1" s="1"/>
  <c r="AC77" i="1"/>
  <c r="AE77" i="1"/>
  <c r="AF77" i="1"/>
  <c r="AG77" i="1"/>
  <c r="CU77" i="1" s="1"/>
  <c r="AH77" i="1"/>
  <c r="AI77" i="1"/>
  <c r="CW77" i="1" s="1"/>
  <c r="AJ77" i="1"/>
  <c r="CR77" i="1"/>
  <c r="CS77" i="1"/>
  <c r="CT77" i="1"/>
  <c r="CV77" i="1"/>
  <c r="CX77" i="1"/>
  <c r="FR77" i="1"/>
  <c r="GL77" i="1"/>
  <c r="GO77" i="1"/>
  <c r="GP77" i="1"/>
  <c r="GV77" i="1"/>
  <c r="HC77" i="1"/>
  <c r="C78" i="1"/>
  <c r="D78" i="1"/>
  <c r="I78" i="1"/>
  <c r="K78" i="1"/>
  <c r="P78" i="1"/>
  <c r="Q78" i="1"/>
  <c r="R78" i="1"/>
  <c r="GK78" i="1" s="1"/>
  <c r="T78" i="1"/>
  <c r="AC78" i="1"/>
  <c r="AD78" i="1"/>
  <c r="AB78" i="1" s="1"/>
  <c r="AE78" i="1"/>
  <c r="AF78" i="1"/>
  <c r="S78" i="1" s="1"/>
  <c r="AG78" i="1"/>
  <c r="AH78" i="1"/>
  <c r="AI78" i="1"/>
  <c r="AJ78" i="1"/>
  <c r="CX78" i="1" s="1"/>
  <c r="W78" i="1" s="1"/>
  <c r="CQ78" i="1"/>
  <c r="CR78" i="1"/>
  <c r="CS78" i="1"/>
  <c r="CU78" i="1"/>
  <c r="CV78" i="1"/>
  <c r="U78" i="1" s="1"/>
  <c r="CW78" i="1"/>
  <c r="V78" i="1" s="1"/>
  <c r="FR78" i="1"/>
  <c r="GL78" i="1"/>
  <c r="GO78" i="1"/>
  <c r="GP78" i="1"/>
  <c r="GV78" i="1"/>
  <c r="HC78" i="1" s="1"/>
  <c r="GX78" i="1" s="1"/>
  <c r="C79" i="1"/>
  <c r="D79" i="1"/>
  <c r="I79" i="1"/>
  <c r="Q79" i="1" s="1"/>
  <c r="K79" i="1"/>
  <c r="U79" i="1"/>
  <c r="W79" i="1"/>
  <c r="AC79" i="1"/>
  <c r="P79" i="1" s="1"/>
  <c r="AE79" i="1"/>
  <c r="AD79" i="1" s="1"/>
  <c r="AF79" i="1"/>
  <c r="AG79" i="1"/>
  <c r="CU79" i="1" s="1"/>
  <c r="T79" i="1" s="1"/>
  <c r="AH79" i="1"/>
  <c r="AI79" i="1"/>
  <c r="CW79" i="1" s="1"/>
  <c r="V79" i="1" s="1"/>
  <c r="AJ79" i="1"/>
  <c r="CQ79" i="1"/>
  <c r="CR79" i="1"/>
  <c r="CT79" i="1"/>
  <c r="CV79" i="1"/>
  <c r="CX79" i="1"/>
  <c r="FR79" i="1"/>
  <c r="GL79" i="1"/>
  <c r="GO79" i="1"/>
  <c r="GP79" i="1"/>
  <c r="GV79" i="1"/>
  <c r="HC79" i="1"/>
  <c r="GX79" i="1" s="1"/>
  <c r="I80" i="1"/>
  <c r="S80" i="1"/>
  <c r="CY80" i="1" s="1"/>
  <c r="X80" i="1" s="1"/>
  <c r="U80" i="1"/>
  <c r="AC80" i="1"/>
  <c r="AE80" i="1"/>
  <c r="R80" i="1" s="1"/>
  <c r="GK80" i="1" s="1"/>
  <c r="AF80" i="1"/>
  <c r="AG80" i="1"/>
  <c r="CU80" i="1" s="1"/>
  <c r="T80" i="1" s="1"/>
  <c r="AH80" i="1"/>
  <c r="AI80" i="1"/>
  <c r="AJ80" i="1"/>
  <c r="CR80" i="1"/>
  <c r="CT80" i="1"/>
  <c r="CV80" i="1"/>
  <c r="CW80" i="1"/>
  <c r="V80" i="1" s="1"/>
  <c r="CX80" i="1"/>
  <c r="W80" i="1" s="1"/>
  <c r="CZ80" i="1"/>
  <c r="Y80" i="1" s="1"/>
  <c r="FR80" i="1"/>
  <c r="GL80" i="1"/>
  <c r="GO80" i="1"/>
  <c r="GP80" i="1"/>
  <c r="GV80" i="1"/>
  <c r="HC80" i="1" s="1"/>
  <c r="GX80" i="1" s="1"/>
  <c r="AC81" i="1"/>
  <c r="AE81" i="1"/>
  <c r="AF81" i="1"/>
  <c r="AG81" i="1"/>
  <c r="AH81" i="1"/>
  <c r="AI81" i="1"/>
  <c r="CW81" i="1" s="1"/>
  <c r="AJ81" i="1"/>
  <c r="CR81" i="1"/>
  <c r="CT81" i="1"/>
  <c r="CU81" i="1"/>
  <c r="CV81" i="1"/>
  <c r="CX81" i="1"/>
  <c r="FR81" i="1"/>
  <c r="GL81" i="1"/>
  <c r="GO81" i="1"/>
  <c r="GP81" i="1"/>
  <c r="GV81" i="1"/>
  <c r="HC81" i="1" s="1"/>
  <c r="C82" i="1"/>
  <c r="D82" i="1"/>
  <c r="I82" i="1"/>
  <c r="Q82" i="1" s="1"/>
  <c r="K82" i="1"/>
  <c r="P82" i="1"/>
  <c r="R82" i="1"/>
  <c r="T82" i="1"/>
  <c r="V82" i="1"/>
  <c r="AC82" i="1"/>
  <c r="AD82" i="1"/>
  <c r="AE82" i="1"/>
  <c r="AF82" i="1"/>
  <c r="AG82" i="1"/>
  <c r="AH82" i="1"/>
  <c r="CV82" i="1" s="1"/>
  <c r="U82" i="1" s="1"/>
  <c r="AI82" i="1"/>
  <c r="AJ82" i="1"/>
  <c r="CQ82" i="1"/>
  <c r="CR82" i="1"/>
  <c r="CS82" i="1"/>
  <c r="CU82" i="1"/>
  <c r="CW82" i="1"/>
  <c r="CX82" i="1"/>
  <c r="W82" i="1" s="1"/>
  <c r="FR82" i="1"/>
  <c r="GK82" i="1"/>
  <c r="GL82" i="1"/>
  <c r="GO82" i="1"/>
  <c r="GP82" i="1"/>
  <c r="GV82" i="1"/>
  <c r="GX82" i="1"/>
  <c r="HC82" i="1"/>
  <c r="C83" i="1"/>
  <c r="D83" i="1"/>
  <c r="I83" i="1"/>
  <c r="K83" i="1"/>
  <c r="Q83" i="1"/>
  <c r="S83" i="1"/>
  <c r="CY83" i="1" s="1"/>
  <c r="X83" i="1" s="1"/>
  <c r="W83" i="1"/>
  <c r="AC83" i="1"/>
  <c r="P83" i="1" s="1"/>
  <c r="CP83" i="1" s="1"/>
  <c r="O83" i="1" s="1"/>
  <c r="AE83" i="1"/>
  <c r="R83" i="1" s="1"/>
  <c r="GK83" i="1" s="1"/>
  <c r="AF83" i="1"/>
  <c r="AG83" i="1"/>
  <c r="CU83" i="1" s="1"/>
  <c r="T83" i="1" s="1"/>
  <c r="AH83" i="1"/>
  <c r="AI83" i="1"/>
  <c r="CW83" i="1" s="1"/>
  <c r="V83" i="1" s="1"/>
  <c r="AJ83" i="1"/>
  <c r="CR83" i="1"/>
  <c r="CS83" i="1"/>
  <c r="CT83" i="1"/>
  <c r="CV83" i="1"/>
  <c r="U83" i="1" s="1"/>
  <c r="CX83" i="1"/>
  <c r="FR83" i="1"/>
  <c r="GL83" i="1"/>
  <c r="GO83" i="1"/>
  <c r="GP83" i="1"/>
  <c r="GV83" i="1"/>
  <c r="HC83" i="1"/>
  <c r="GX83" i="1" s="1"/>
  <c r="I84" i="1"/>
  <c r="S84" i="1"/>
  <c r="CY84" i="1" s="1"/>
  <c r="X84" i="1" s="1"/>
  <c r="U84" i="1"/>
  <c r="W84" i="1"/>
  <c r="AC84" i="1"/>
  <c r="CQ84" i="1" s="1"/>
  <c r="AE84" i="1"/>
  <c r="AF84" i="1"/>
  <c r="AG84" i="1"/>
  <c r="CU84" i="1" s="1"/>
  <c r="T84" i="1" s="1"/>
  <c r="AH84" i="1"/>
  <c r="AI84" i="1"/>
  <c r="CW84" i="1" s="1"/>
  <c r="V84" i="1" s="1"/>
  <c r="AJ84" i="1"/>
  <c r="CR84" i="1"/>
  <c r="CT84" i="1"/>
  <c r="CV84" i="1"/>
  <c r="CX84" i="1"/>
  <c r="CZ84" i="1"/>
  <c r="Y84" i="1" s="1"/>
  <c r="FR84" i="1"/>
  <c r="GL84" i="1"/>
  <c r="GO84" i="1"/>
  <c r="GP84" i="1"/>
  <c r="GV84" i="1"/>
  <c r="HC84" i="1"/>
  <c r="GX84" i="1" s="1"/>
  <c r="I85" i="1"/>
  <c r="S85" i="1"/>
  <c r="CY85" i="1" s="1"/>
  <c r="X85" i="1" s="1"/>
  <c r="U85" i="1"/>
  <c r="AC85" i="1"/>
  <c r="AE85" i="1"/>
  <c r="AF85" i="1"/>
  <c r="AG85" i="1"/>
  <c r="CU85" i="1" s="1"/>
  <c r="T85" i="1" s="1"/>
  <c r="AH85" i="1"/>
  <c r="AI85" i="1"/>
  <c r="CW85" i="1" s="1"/>
  <c r="V85" i="1" s="1"/>
  <c r="AJ85" i="1"/>
  <c r="CR85" i="1"/>
  <c r="CT85" i="1"/>
  <c r="CV85" i="1"/>
  <c r="CX85" i="1"/>
  <c r="W85" i="1" s="1"/>
  <c r="FR85" i="1"/>
  <c r="GL85" i="1"/>
  <c r="GO85" i="1"/>
  <c r="GP85" i="1"/>
  <c r="GV85" i="1"/>
  <c r="HC85" i="1" s="1"/>
  <c r="GX85" i="1" s="1"/>
  <c r="C86" i="1"/>
  <c r="D86" i="1"/>
  <c r="I86" i="1"/>
  <c r="Q86" i="1" s="1"/>
  <c r="K86" i="1"/>
  <c r="P86" i="1"/>
  <c r="R86" i="1"/>
  <c r="GK86" i="1" s="1"/>
  <c r="T86" i="1"/>
  <c r="AB86" i="1"/>
  <c r="AC86" i="1"/>
  <c r="AD86" i="1"/>
  <c r="AE86" i="1"/>
  <c r="AF86" i="1"/>
  <c r="AG86" i="1"/>
  <c r="AH86" i="1"/>
  <c r="CV86" i="1" s="1"/>
  <c r="U86" i="1" s="1"/>
  <c r="AI86" i="1"/>
  <c r="AJ86" i="1"/>
  <c r="CX86" i="1" s="1"/>
  <c r="W86" i="1" s="1"/>
  <c r="CQ86" i="1"/>
  <c r="CR86" i="1"/>
  <c r="CS86" i="1"/>
  <c r="CU86" i="1"/>
  <c r="CW86" i="1"/>
  <c r="V86" i="1" s="1"/>
  <c r="FR86" i="1"/>
  <c r="GL86" i="1"/>
  <c r="GO86" i="1"/>
  <c r="GP86" i="1"/>
  <c r="GV86" i="1"/>
  <c r="HC86" i="1" s="1"/>
  <c r="GX86" i="1" s="1"/>
  <c r="C87" i="1"/>
  <c r="D87" i="1"/>
  <c r="I87" i="1"/>
  <c r="S87" i="1" s="1"/>
  <c r="K87" i="1"/>
  <c r="Q87" i="1"/>
  <c r="AC87" i="1"/>
  <c r="P87" i="1" s="1"/>
  <c r="AE87" i="1"/>
  <c r="AF87" i="1"/>
  <c r="AG87" i="1"/>
  <c r="AH87" i="1"/>
  <c r="CV87" i="1" s="1"/>
  <c r="U87" i="1" s="1"/>
  <c r="AI87" i="1"/>
  <c r="CW87" i="1" s="1"/>
  <c r="AJ87" i="1"/>
  <c r="CR87" i="1"/>
  <c r="CT87" i="1"/>
  <c r="CU87" i="1"/>
  <c r="T87" i="1" s="1"/>
  <c r="CX87" i="1"/>
  <c r="FR87" i="1"/>
  <c r="GL87" i="1"/>
  <c r="GO87" i="1"/>
  <c r="GP87" i="1"/>
  <c r="GV87" i="1"/>
  <c r="HC87" i="1"/>
  <c r="GX87" i="1" s="1"/>
  <c r="I88" i="1"/>
  <c r="Q88" i="1"/>
  <c r="U88" i="1"/>
  <c r="AC88" i="1"/>
  <c r="AE88" i="1"/>
  <c r="AF88" i="1"/>
  <c r="S88" i="1" s="1"/>
  <c r="AG88" i="1"/>
  <c r="CU88" i="1" s="1"/>
  <c r="AH88" i="1"/>
  <c r="AI88" i="1"/>
  <c r="CW88" i="1" s="1"/>
  <c r="V88" i="1" s="1"/>
  <c r="AJ88" i="1"/>
  <c r="CR88" i="1"/>
  <c r="CS88" i="1"/>
  <c r="CT88" i="1"/>
  <c r="CV88" i="1"/>
  <c r="CX88" i="1"/>
  <c r="W88" i="1" s="1"/>
  <c r="FR88" i="1"/>
  <c r="GL88" i="1"/>
  <c r="GO88" i="1"/>
  <c r="GP88" i="1"/>
  <c r="GV88" i="1"/>
  <c r="HC88" i="1"/>
  <c r="GX88" i="1" s="1"/>
  <c r="AC89" i="1"/>
  <c r="AD89" i="1"/>
  <c r="AE89" i="1"/>
  <c r="AF89" i="1"/>
  <c r="AG89" i="1"/>
  <c r="AH89" i="1"/>
  <c r="AI89" i="1"/>
  <c r="CW89" i="1" s="1"/>
  <c r="AJ89" i="1"/>
  <c r="CQ89" i="1"/>
  <c r="CR89" i="1"/>
  <c r="CT89" i="1"/>
  <c r="CU89" i="1"/>
  <c r="CV89" i="1"/>
  <c r="CX89" i="1"/>
  <c r="FR89" i="1"/>
  <c r="GL89" i="1"/>
  <c r="GO89" i="1"/>
  <c r="GP89" i="1"/>
  <c r="GV89" i="1"/>
  <c r="HC89" i="1" s="1"/>
  <c r="C90" i="1"/>
  <c r="D90" i="1"/>
  <c r="P90" i="1"/>
  <c r="AC90" i="1"/>
  <c r="AE90" i="1"/>
  <c r="R90" i="1" s="1"/>
  <c r="GK90" i="1" s="1"/>
  <c r="AF90" i="1"/>
  <c r="AG90" i="1"/>
  <c r="AH90" i="1"/>
  <c r="CV90" i="1" s="1"/>
  <c r="U90" i="1" s="1"/>
  <c r="AI90" i="1"/>
  <c r="AJ90" i="1"/>
  <c r="CX90" i="1" s="1"/>
  <c r="W90" i="1" s="1"/>
  <c r="CQ90" i="1"/>
  <c r="CS90" i="1"/>
  <c r="CU90" i="1"/>
  <c r="T90" i="1" s="1"/>
  <c r="CW90" i="1"/>
  <c r="V90" i="1" s="1"/>
  <c r="FR90" i="1"/>
  <c r="GL90" i="1"/>
  <c r="GO90" i="1"/>
  <c r="GP90" i="1"/>
  <c r="GV90" i="1"/>
  <c r="HC90" i="1" s="1"/>
  <c r="GX90" i="1"/>
  <c r="C91" i="1"/>
  <c r="D91" i="1"/>
  <c r="Q91" i="1"/>
  <c r="AC91" i="1"/>
  <c r="AE91" i="1"/>
  <c r="AD91" i="1" s="1"/>
  <c r="AF91" i="1"/>
  <c r="S91" i="1" s="1"/>
  <c r="AG91" i="1"/>
  <c r="CU91" i="1" s="1"/>
  <c r="T91" i="1" s="1"/>
  <c r="AH91" i="1"/>
  <c r="AI91" i="1"/>
  <c r="AJ91" i="1"/>
  <c r="CR91" i="1"/>
  <c r="CS91" i="1"/>
  <c r="CT91" i="1"/>
  <c r="CV91" i="1"/>
  <c r="U91" i="1" s="1"/>
  <c r="CW91" i="1"/>
  <c r="V91" i="1" s="1"/>
  <c r="CX91" i="1"/>
  <c r="W91" i="1" s="1"/>
  <c r="FR91" i="1"/>
  <c r="GL91" i="1"/>
  <c r="GO91" i="1"/>
  <c r="GP91" i="1"/>
  <c r="GV91" i="1"/>
  <c r="HC91" i="1"/>
  <c r="GX91" i="1" s="1"/>
  <c r="I92" i="1"/>
  <c r="P92" i="1"/>
  <c r="Q92" i="1"/>
  <c r="V92" i="1"/>
  <c r="AC92" i="1"/>
  <c r="CQ92" i="1" s="1"/>
  <c r="AE92" i="1"/>
  <c r="R92" i="1" s="1"/>
  <c r="GK92" i="1" s="1"/>
  <c r="AF92" i="1"/>
  <c r="CT92" i="1" s="1"/>
  <c r="AG92" i="1"/>
  <c r="AH92" i="1"/>
  <c r="CV92" i="1" s="1"/>
  <c r="U92" i="1" s="1"/>
  <c r="AI92" i="1"/>
  <c r="AJ92" i="1"/>
  <c r="CX92" i="1" s="1"/>
  <c r="W92" i="1" s="1"/>
  <c r="CR92" i="1"/>
  <c r="CS92" i="1"/>
  <c r="CU92" i="1"/>
  <c r="T92" i="1" s="1"/>
  <c r="CW92" i="1"/>
  <c r="FR92" i="1"/>
  <c r="GL92" i="1"/>
  <c r="GO92" i="1"/>
  <c r="GP92" i="1"/>
  <c r="GV92" i="1"/>
  <c r="HC92" i="1" s="1"/>
  <c r="GX92" i="1" s="1"/>
  <c r="I93" i="1"/>
  <c r="T93" i="1" s="1"/>
  <c r="AC93" i="1"/>
  <c r="AB93" i="1" s="1"/>
  <c r="AD93" i="1"/>
  <c r="AE93" i="1"/>
  <c r="R93" i="1" s="1"/>
  <c r="GK93" i="1" s="1"/>
  <c r="AF93" i="1"/>
  <c r="S93" i="1" s="1"/>
  <c r="AG93" i="1"/>
  <c r="AH93" i="1"/>
  <c r="CV93" i="1" s="1"/>
  <c r="U93" i="1" s="1"/>
  <c r="AI93" i="1"/>
  <c r="CW93" i="1" s="1"/>
  <c r="V93" i="1" s="1"/>
  <c r="AJ93" i="1"/>
  <c r="CQ93" i="1"/>
  <c r="CR93" i="1"/>
  <c r="CS93" i="1"/>
  <c r="CU93" i="1"/>
  <c r="CX93" i="1"/>
  <c r="W93" i="1" s="1"/>
  <c r="FR93" i="1"/>
  <c r="GL93" i="1"/>
  <c r="GO93" i="1"/>
  <c r="GP93" i="1"/>
  <c r="GV93" i="1"/>
  <c r="GX93" i="1"/>
  <c r="HC93" i="1"/>
  <c r="I94" i="1"/>
  <c r="Q94" i="1" s="1"/>
  <c r="R94" i="1"/>
  <c r="GK94" i="1" s="1"/>
  <c r="AC94" i="1"/>
  <c r="P94" i="1" s="1"/>
  <c r="CP94" i="1" s="1"/>
  <c r="O94" i="1" s="1"/>
  <c r="AD94" i="1"/>
  <c r="AB94" i="1" s="1"/>
  <c r="AE94" i="1"/>
  <c r="AF94" i="1"/>
  <c r="S94" i="1" s="1"/>
  <c r="AG94" i="1"/>
  <c r="CU94" i="1" s="1"/>
  <c r="T94" i="1" s="1"/>
  <c r="AH94" i="1"/>
  <c r="AI94" i="1"/>
  <c r="AJ94" i="1"/>
  <c r="CX94" i="1" s="1"/>
  <c r="W94" i="1" s="1"/>
  <c r="CQ94" i="1"/>
  <c r="CR94" i="1"/>
  <c r="CS94" i="1"/>
  <c r="CV94" i="1"/>
  <c r="U94" i="1" s="1"/>
  <c r="CW94" i="1"/>
  <c r="V94" i="1" s="1"/>
  <c r="FR94" i="1"/>
  <c r="GL94" i="1"/>
  <c r="GO94" i="1"/>
  <c r="GP94" i="1"/>
  <c r="GV94" i="1"/>
  <c r="HC94" i="1" s="1"/>
  <c r="GX94" i="1" s="1"/>
  <c r="I95" i="1"/>
  <c r="P95" i="1"/>
  <c r="CP95" i="1" s="1"/>
  <c r="O95" i="1" s="1"/>
  <c r="Q95" i="1"/>
  <c r="R95" i="1"/>
  <c r="GK95" i="1" s="1"/>
  <c r="S95" i="1"/>
  <c r="CZ95" i="1" s="1"/>
  <c r="Y95" i="1" s="1"/>
  <c r="X95" i="1"/>
  <c r="AB95" i="1"/>
  <c r="AC95" i="1"/>
  <c r="AD95" i="1"/>
  <c r="AE95" i="1"/>
  <c r="AF95" i="1"/>
  <c r="AG95" i="1"/>
  <c r="AH95" i="1"/>
  <c r="CV95" i="1" s="1"/>
  <c r="U95" i="1" s="1"/>
  <c r="AI95" i="1"/>
  <c r="AJ95" i="1"/>
  <c r="CX95" i="1" s="1"/>
  <c r="W95" i="1" s="1"/>
  <c r="CQ95" i="1"/>
  <c r="CR95" i="1"/>
  <c r="CS95" i="1"/>
  <c r="CT95" i="1"/>
  <c r="CU95" i="1"/>
  <c r="T95" i="1" s="1"/>
  <c r="CW95" i="1"/>
  <c r="V95" i="1" s="1"/>
  <c r="CY95" i="1"/>
  <c r="FR95" i="1"/>
  <c r="GL95" i="1"/>
  <c r="GO95" i="1"/>
  <c r="GP95" i="1"/>
  <c r="GV95" i="1"/>
  <c r="HC95" i="1"/>
  <c r="GX95" i="1" s="1"/>
  <c r="C96" i="1"/>
  <c r="D96" i="1"/>
  <c r="I96" i="1"/>
  <c r="K96" i="1"/>
  <c r="U96" i="1"/>
  <c r="AC96" i="1"/>
  <c r="AE96" i="1"/>
  <c r="R96" i="1" s="1"/>
  <c r="GK96" i="1" s="1"/>
  <c r="AF96" i="1"/>
  <c r="AG96" i="1"/>
  <c r="CU96" i="1" s="1"/>
  <c r="T96" i="1" s="1"/>
  <c r="AH96" i="1"/>
  <c r="AI96" i="1"/>
  <c r="AJ96" i="1"/>
  <c r="CR96" i="1"/>
  <c r="CT96" i="1"/>
  <c r="CV96" i="1"/>
  <c r="CW96" i="1"/>
  <c r="V96" i="1" s="1"/>
  <c r="CX96" i="1"/>
  <c r="W96" i="1" s="1"/>
  <c r="FR96" i="1"/>
  <c r="GL96" i="1"/>
  <c r="GO96" i="1"/>
  <c r="GP96" i="1"/>
  <c r="GV96" i="1"/>
  <c r="HC96" i="1" s="1"/>
  <c r="GX96" i="1" s="1"/>
  <c r="C97" i="1"/>
  <c r="D97" i="1"/>
  <c r="I97" i="1"/>
  <c r="K97" i="1"/>
  <c r="P97" i="1"/>
  <c r="R97" i="1"/>
  <c r="GK97" i="1" s="1"/>
  <c r="V97" i="1"/>
  <c r="AC97" i="1"/>
  <c r="CQ97" i="1" s="1"/>
  <c r="AE97" i="1"/>
  <c r="AD97" i="1" s="1"/>
  <c r="AB97" i="1" s="1"/>
  <c r="AF97" i="1"/>
  <c r="CT97" i="1" s="1"/>
  <c r="AG97" i="1"/>
  <c r="AH97" i="1"/>
  <c r="CV97" i="1" s="1"/>
  <c r="U97" i="1" s="1"/>
  <c r="AI97" i="1"/>
  <c r="AJ97" i="1"/>
  <c r="CX97" i="1" s="1"/>
  <c r="W97" i="1" s="1"/>
  <c r="CR97" i="1"/>
  <c r="CS97" i="1"/>
  <c r="CU97" i="1"/>
  <c r="T97" i="1" s="1"/>
  <c r="CW97" i="1"/>
  <c r="FR97" i="1"/>
  <c r="GL97" i="1"/>
  <c r="GO97" i="1"/>
  <c r="GP97" i="1"/>
  <c r="GV97" i="1"/>
  <c r="HC97" i="1" s="1"/>
  <c r="GX97" i="1" s="1"/>
  <c r="I98" i="1"/>
  <c r="T98" i="1" s="1"/>
  <c r="AC98" i="1"/>
  <c r="AB98" i="1" s="1"/>
  <c r="AD98" i="1"/>
  <c r="AE98" i="1"/>
  <c r="R98" i="1" s="1"/>
  <c r="GK98" i="1" s="1"/>
  <c r="AF98" i="1"/>
  <c r="S98" i="1" s="1"/>
  <c r="AG98" i="1"/>
  <c r="AH98" i="1"/>
  <c r="CV98" i="1" s="1"/>
  <c r="U98" i="1" s="1"/>
  <c r="AI98" i="1"/>
  <c r="CW98" i="1" s="1"/>
  <c r="V98" i="1" s="1"/>
  <c r="AJ98" i="1"/>
  <c r="CQ98" i="1"/>
  <c r="CR98" i="1"/>
  <c r="CS98" i="1"/>
  <c r="CU98" i="1"/>
  <c r="CX98" i="1"/>
  <c r="W98" i="1" s="1"/>
  <c r="FR98" i="1"/>
  <c r="GL98" i="1"/>
  <c r="GO98" i="1"/>
  <c r="GP98" i="1"/>
  <c r="GV98" i="1"/>
  <c r="GX98" i="1"/>
  <c r="HC98" i="1"/>
  <c r="I99" i="1"/>
  <c r="Q99" i="1" s="1"/>
  <c r="R99" i="1"/>
  <c r="GK99" i="1" s="1"/>
  <c r="AC99" i="1"/>
  <c r="P99" i="1" s="1"/>
  <c r="CP99" i="1" s="1"/>
  <c r="O99" i="1" s="1"/>
  <c r="AD99" i="1"/>
  <c r="AB99" i="1" s="1"/>
  <c r="AE99" i="1"/>
  <c r="AF99" i="1"/>
  <c r="S99" i="1" s="1"/>
  <c r="AG99" i="1"/>
  <c r="CU99" i="1" s="1"/>
  <c r="T99" i="1" s="1"/>
  <c r="AH99" i="1"/>
  <c r="AI99" i="1"/>
  <c r="AJ99" i="1"/>
  <c r="CX99" i="1" s="1"/>
  <c r="W99" i="1" s="1"/>
  <c r="CQ99" i="1"/>
  <c r="CR99" i="1"/>
  <c r="CS99" i="1"/>
  <c r="CV99" i="1"/>
  <c r="U99" i="1" s="1"/>
  <c r="CW99" i="1"/>
  <c r="V99" i="1" s="1"/>
  <c r="FR99" i="1"/>
  <c r="GL99" i="1"/>
  <c r="GO99" i="1"/>
  <c r="GP99" i="1"/>
  <c r="GV99" i="1"/>
  <c r="HC99" i="1" s="1"/>
  <c r="GX99" i="1" s="1"/>
  <c r="C100" i="1"/>
  <c r="D100" i="1"/>
  <c r="I100" i="1"/>
  <c r="P100" i="1" s="1"/>
  <c r="K100" i="1"/>
  <c r="U100" i="1"/>
  <c r="W100" i="1"/>
  <c r="AC100" i="1"/>
  <c r="AB100" i="1" s="1"/>
  <c r="AE100" i="1"/>
  <c r="AD100" i="1" s="1"/>
  <c r="AF100" i="1"/>
  <c r="S100" i="1" s="1"/>
  <c r="AG100" i="1"/>
  <c r="CU100" i="1" s="1"/>
  <c r="T100" i="1" s="1"/>
  <c r="AH100" i="1"/>
  <c r="AI100" i="1"/>
  <c r="CW100" i="1" s="1"/>
  <c r="V100" i="1" s="1"/>
  <c r="AJ100" i="1"/>
  <c r="CQ100" i="1"/>
  <c r="CR100" i="1"/>
  <c r="CT100" i="1"/>
  <c r="CV100" i="1"/>
  <c r="CX100" i="1"/>
  <c r="FR100" i="1"/>
  <c r="GL100" i="1"/>
  <c r="GO100" i="1"/>
  <c r="GP100" i="1"/>
  <c r="GV100" i="1"/>
  <c r="HC100" i="1"/>
  <c r="GX100" i="1" s="1"/>
  <c r="C101" i="1"/>
  <c r="D101" i="1"/>
  <c r="I101" i="1"/>
  <c r="K101" i="1"/>
  <c r="P101" i="1"/>
  <c r="R101" i="1"/>
  <c r="GK101" i="1" s="1"/>
  <c r="S101" i="1"/>
  <c r="CZ101" i="1" s="1"/>
  <c r="Y101" i="1" s="1"/>
  <c r="X101" i="1"/>
  <c r="AB101" i="1"/>
  <c r="AC101" i="1"/>
  <c r="AD101" i="1"/>
  <c r="AE101" i="1"/>
  <c r="Q101" i="1" s="1"/>
  <c r="AF101" i="1"/>
  <c r="AG101" i="1"/>
  <c r="AH101" i="1"/>
  <c r="CV101" i="1" s="1"/>
  <c r="U101" i="1" s="1"/>
  <c r="AI101" i="1"/>
  <c r="AJ101" i="1"/>
  <c r="CX101" i="1" s="1"/>
  <c r="W101" i="1" s="1"/>
  <c r="CQ101" i="1"/>
  <c r="CR101" i="1"/>
  <c r="CS101" i="1"/>
  <c r="CT101" i="1"/>
  <c r="CU101" i="1"/>
  <c r="T101" i="1" s="1"/>
  <c r="CW101" i="1"/>
  <c r="V101" i="1" s="1"/>
  <c r="CY101" i="1"/>
  <c r="FR101" i="1"/>
  <c r="GL101" i="1"/>
  <c r="GO101" i="1"/>
  <c r="GP101" i="1"/>
  <c r="GV101" i="1"/>
  <c r="HC101" i="1"/>
  <c r="GX101" i="1" s="1"/>
  <c r="C102" i="1"/>
  <c r="D102" i="1"/>
  <c r="P102" i="1"/>
  <c r="U102" i="1"/>
  <c r="AC102" i="1"/>
  <c r="AE102" i="1"/>
  <c r="AD102" i="1" s="1"/>
  <c r="AB102" i="1" s="1"/>
  <c r="AF102" i="1"/>
  <c r="S102" i="1" s="1"/>
  <c r="AG102" i="1"/>
  <c r="CU102" i="1" s="1"/>
  <c r="T102" i="1" s="1"/>
  <c r="AH102" i="1"/>
  <c r="AI102" i="1"/>
  <c r="CW102" i="1" s="1"/>
  <c r="V102" i="1" s="1"/>
  <c r="AJ102" i="1"/>
  <c r="CX102" i="1" s="1"/>
  <c r="W102" i="1" s="1"/>
  <c r="CQ102" i="1"/>
  <c r="CR102" i="1"/>
  <c r="CT102" i="1"/>
  <c r="CV102" i="1"/>
  <c r="FR102" i="1"/>
  <c r="GL102" i="1"/>
  <c r="GO102" i="1"/>
  <c r="GP102" i="1"/>
  <c r="GV102" i="1"/>
  <c r="HC102" i="1"/>
  <c r="GX102" i="1" s="1"/>
  <c r="C103" i="1"/>
  <c r="D103" i="1"/>
  <c r="R103" i="1"/>
  <c r="GK103" i="1" s="1"/>
  <c r="T103" i="1"/>
  <c r="AC103" i="1"/>
  <c r="P103" i="1" s="1"/>
  <c r="CP103" i="1" s="1"/>
  <c r="O103" i="1" s="1"/>
  <c r="GM103" i="1" s="1"/>
  <c r="GN103" i="1" s="1"/>
  <c r="AD103" i="1"/>
  <c r="AB103" i="1" s="1"/>
  <c r="AE103" i="1"/>
  <c r="Q103" i="1" s="1"/>
  <c r="AF103" i="1"/>
  <c r="S103" i="1" s="1"/>
  <c r="CZ103" i="1" s="1"/>
  <c r="Y103" i="1" s="1"/>
  <c r="AG103" i="1"/>
  <c r="CU103" i="1" s="1"/>
  <c r="AH103" i="1"/>
  <c r="AI103" i="1"/>
  <c r="AJ103" i="1"/>
  <c r="CX103" i="1" s="1"/>
  <c r="W103" i="1" s="1"/>
  <c r="CQ103" i="1"/>
  <c r="CR103" i="1"/>
  <c r="CS103" i="1"/>
  <c r="CV103" i="1"/>
  <c r="U103" i="1" s="1"/>
  <c r="CW103" i="1"/>
  <c r="V103" i="1" s="1"/>
  <c r="CY103" i="1"/>
  <c r="X103" i="1" s="1"/>
  <c r="FR103" i="1"/>
  <c r="GL103" i="1"/>
  <c r="GO103" i="1"/>
  <c r="GP103" i="1"/>
  <c r="GV103" i="1"/>
  <c r="HC103" i="1" s="1"/>
  <c r="GX103" i="1" s="1"/>
  <c r="I104" i="1"/>
  <c r="P104" i="1"/>
  <c r="R104" i="1"/>
  <c r="GK104" i="1" s="1"/>
  <c r="S104" i="1"/>
  <c r="CZ104" i="1" s="1"/>
  <c r="Y104" i="1" s="1"/>
  <c r="X104" i="1"/>
  <c r="AB104" i="1"/>
  <c r="AC104" i="1"/>
  <c r="AD104" i="1"/>
  <c r="AE104" i="1"/>
  <c r="CS104" i="1" s="1"/>
  <c r="AF104" i="1"/>
  <c r="AG104" i="1"/>
  <c r="AH104" i="1"/>
  <c r="CV104" i="1" s="1"/>
  <c r="U104" i="1" s="1"/>
  <c r="AI104" i="1"/>
  <c r="AJ104" i="1"/>
  <c r="CX104" i="1" s="1"/>
  <c r="W104" i="1" s="1"/>
  <c r="CQ104" i="1"/>
  <c r="CR104" i="1"/>
  <c r="CT104" i="1"/>
  <c r="CU104" i="1"/>
  <c r="T104" i="1" s="1"/>
  <c r="CW104" i="1"/>
  <c r="V104" i="1" s="1"/>
  <c r="CY104" i="1"/>
  <c r="FR104" i="1"/>
  <c r="GL104" i="1"/>
  <c r="GO104" i="1"/>
  <c r="GP104" i="1"/>
  <c r="GV104" i="1"/>
  <c r="HC104" i="1"/>
  <c r="GX104" i="1" s="1"/>
  <c r="I105" i="1"/>
  <c r="P105" i="1"/>
  <c r="V105" i="1"/>
  <c r="AC105" i="1"/>
  <c r="CQ105" i="1" s="1"/>
  <c r="AE105" i="1"/>
  <c r="AD105" i="1" s="1"/>
  <c r="AF105" i="1"/>
  <c r="AG105" i="1"/>
  <c r="AH105" i="1"/>
  <c r="CV105" i="1" s="1"/>
  <c r="U105" i="1" s="1"/>
  <c r="AI105" i="1"/>
  <c r="AJ105" i="1"/>
  <c r="CX105" i="1" s="1"/>
  <c r="W105" i="1" s="1"/>
  <c r="CR105" i="1"/>
  <c r="CS105" i="1"/>
  <c r="CU105" i="1"/>
  <c r="T105" i="1" s="1"/>
  <c r="CW105" i="1"/>
  <c r="FR105" i="1"/>
  <c r="GL105" i="1"/>
  <c r="GO105" i="1"/>
  <c r="GP105" i="1"/>
  <c r="GV105" i="1"/>
  <c r="HC105" i="1" s="1"/>
  <c r="GX105" i="1" s="1"/>
  <c r="C106" i="1"/>
  <c r="D106" i="1"/>
  <c r="I106" i="1"/>
  <c r="K106" i="1"/>
  <c r="Q106" i="1"/>
  <c r="S106" i="1"/>
  <c r="AC106" i="1"/>
  <c r="AE106" i="1"/>
  <c r="R106" i="1" s="1"/>
  <c r="GK106" i="1" s="1"/>
  <c r="AF106" i="1"/>
  <c r="CT106" i="1" s="1"/>
  <c r="AG106" i="1"/>
  <c r="AH106" i="1"/>
  <c r="AI106" i="1"/>
  <c r="CW106" i="1" s="1"/>
  <c r="V106" i="1" s="1"/>
  <c r="AJ106" i="1"/>
  <c r="CR106" i="1"/>
  <c r="CU106" i="1"/>
  <c r="CV106" i="1"/>
  <c r="U106" i="1" s="1"/>
  <c r="CX106" i="1"/>
  <c r="W106" i="1" s="1"/>
  <c r="FR106" i="1"/>
  <c r="GL106" i="1"/>
  <c r="GO106" i="1"/>
  <c r="GP106" i="1"/>
  <c r="GV106" i="1"/>
  <c r="HC106" i="1" s="1"/>
  <c r="GX106" i="1" s="1"/>
  <c r="C107" i="1"/>
  <c r="D107" i="1"/>
  <c r="I107" i="1"/>
  <c r="K107" i="1"/>
  <c r="P107" i="1"/>
  <c r="Q107" i="1"/>
  <c r="W107" i="1"/>
  <c r="AC107" i="1"/>
  <c r="AD107" i="1"/>
  <c r="AE107" i="1"/>
  <c r="R107" i="1" s="1"/>
  <c r="GK107" i="1" s="1"/>
  <c r="AF107" i="1"/>
  <c r="AG107" i="1"/>
  <c r="AH107" i="1"/>
  <c r="CV107" i="1" s="1"/>
  <c r="U107" i="1" s="1"/>
  <c r="AI107" i="1"/>
  <c r="CW107" i="1" s="1"/>
  <c r="V107" i="1" s="1"/>
  <c r="AJ107" i="1"/>
  <c r="CQ107" i="1"/>
  <c r="CR107" i="1"/>
  <c r="CS107" i="1"/>
  <c r="CU107" i="1"/>
  <c r="T107" i="1" s="1"/>
  <c r="CX107" i="1"/>
  <c r="FR107" i="1"/>
  <c r="GL107" i="1"/>
  <c r="GO107" i="1"/>
  <c r="GP107" i="1"/>
  <c r="GV107" i="1"/>
  <c r="GX107" i="1"/>
  <c r="HC107" i="1"/>
  <c r="I108" i="1"/>
  <c r="R108" i="1"/>
  <c r="GK108" i="1" s="1"/>
  <c r="AB108" i="1"/>
  <c r="AC108" i="1"/>
  <c r="P108" i="1" s="1"/>
  <c r="AD108" i="1"/>
  <c r="AE108" i="1"/>
  <c r="AF108" i="1"/>
  <c r="AG108" i="1"/>
  <c r="CU108" i="1" s="1"/>
  <c r="T108" i="1" s="1"/>
  <c r="AH108" i="1"/>
  <c r="AI108" i="1"/>
  <c r="AJ108" i="1"/>
  <c r="CX108" i="1" s="1"/>
  <c r="W108" i="1" s="1"/>
  <c r="CQ108" i="1"/>
  <c r="CR108" i="1"/>
  <c r="CS108" i="1"/>
  <c r="CV108" i="1"/>
  <c r="CW108" i="1"/>
  <c r="V108" i="1" s="1"/>
  <c r="FR108" i="1"/>
  <c r="GL108" i="1"/>
  <c r="GO108" i="1"/>
  <c r="GP108" i="1"/>
  <c r="GV108" i="1"/>
  <c r="HC108" i="1" s="1"/>
  <c r="GX108" i="1"/>
  <c r="I109" i="1"/>
  <c r="P109" i="1"/>
  <c r="R109" i="1"/>
  <c r="GK109" i="1" s="1"/>
  <c r="S109" i="1"/>
  <c r="CZ109" i="1" s="1"/>
  <c r="Y109" i="1" s="1"/>
  <c r="AB109" i="1"/>
  <c r="AC109" i="1"/>
  <c r="AD109" i="1"/>
  <c r="AE109" i="1"/>
  <c r="CS109" i="1" s="1"/>
  <c r="AF109" i="1"/>
  <c r="AG109" i="1"/>
  <c r="AH109" i="1"/>
  <c r="CV109" i="1" s="1"/>
  <c r="U109" i="1" s="1"/>
  <c r="AI109" i="1"/>
  <c r="AJ109" i="1"/>
  <c r="CX109" i="1" s="1"/>
  <c r="W109" i="1" s="1"/>
  <c r="CQ109" i="1"/>
  <c r="CR109" i="1"/>
  <c r="CT109" i="1"/>
  <c r="CU109" i="1"/>
  <c r="T109" i="1" s="1"/>
  <c r="CW109" i="1"/>
  <c r="V109" i="1" s="1"/>
  <c r="CY109" i="1"/>
  <c r="X109" i="1" s="1"/>
  <c r="FR109" i="1"/>
  <c r="GL109" i="1"/>
  <c r="GO109" i="1"/>
  <c r="GP109" i="1"/>
  <c r="GV109" i="1"/>
  <c r="HC109" i="1"/>
  <c r="GX109" i="1" s="1"/>
  <c r="C110" i="1"/>
  <c r="D110" i="1"/>
  <c r="I110" i="1"/>
  <c r="K110" i="1"/>
  <c r="U110" i="1"/>
  <c r="V110" i="1"/>
  <c r="AC110" i="1"/>
  <c r="AE110" i="1"/>
  <c r="AF110" i="1"/>
  <c r="S110" i="1" s="1"/>
  <c r="AG110" i="1"/>
  <c r="CU110" i="1" s="1"/>
  <c r="AH110" i="1"/>
  <c r="CV110" i="1" s="1"/>
  <c r="AI110" i="1"/>
  <c r="AJ110" i="1"/>
  <c r="CS110" i="1"/>
  <c r="CT110" i="1"/>
  <c r="CW110" i="1"/>
  <c r="CX110" i="1"/>
  <c r="FR110" i="1"/>
  <c r="GL110" i="1"/>
  <c r="GO110" i="1"/>
  <c r="GP110" i="1"/>
  <c r="GV110" i="1"/>
  <c r="HC110" i="1"/>
  <c r="GX110" i="1" s="1"/>
  <c r="C111" i="1"/>
  <c r="D111" i="1"/>
  <c r="I111" i="1"/>
  <c r="K111" i="1"/>
  <c r="P111" i="1"/>
  <c r="Q111" i="1"/>
  <c r="R111" i="1"/>
  <c r="GK111" i="1" s="1"/>
  <c r="AC111" i="1"/>
  <c r="CQ111" i="1" s="1"/>
  <c r="AE111" i="1"/>
  <c r="AD111" i="1" s="1"/>
  <c r="AB111" i="1" s="1"/>
  <c r="AF111" i="1"/>
  <c r="AG111" i="1"/>
  <c r="AH111" i="1"/>
  <c r="CV111" i="1" s="1"/>
  <c r="U111" i="1" s="1"/>
  <c r="AI111" i="1"/>
  <c r="CW111" i="1" s="1"/>
  <c r="V111" i="1" s="1"/>
  <c r="AJ111" i="1"/>
  <c r="CX111" i="1" s="1"/>
  <c r="W111" i="1" s="1"/>
  <c r="CR111" i="1"/>
  <c r="CS111" i="1"/>
  <c r="CU111" i="1"/>
  <c r="T111" i="1" s="1"/>
  <c r="FR111" i="1"/>
  <c r="GL111" i="1"/>
  <c r="GO111" i="1"/>
  <c r="GP111" i="1"/>
  <c r="GV111" i="1"/>
  <c r="HC111" i="1" s="1"/>
  <c r="GX111" i="1"/>
  <c r="I112" i="1"/>
  <c r="Q112" i="1" s="1"/>
  <c r="AC112" i="1"/>
  <c r="AD112" i="1"/>
  <c r="AE112" i="1"/>
  <c r="AF112" i="1"/>
  <c r="CT112" i="1" s="1"/>
  <c r="AG112" i="1"/>
  <c r="AH112" i="1"/>
  <c r="AI112" i="1"/>
  <c r="CW112" i="1" s="1"/>
  <c r="V112" i="1" s="1"/>
  <c r="AJ112" i="1"/>
  <c r="CQ112" i="1"/>
  <c r="CR112" i="1"/>
  <c r="CS112" i="1"/>
  <c r="CU112" i="1"/>
  <c r="T112" i="1" s="1"/>
  <c r="CV112" i="1"/>
  <c r="U112" i="1" s="1"/>
  <c r="CX112" i="1"/>
  <c r="FR112" i="1"/>
  <c r="GL112" i="1"/>
  <c r="GO112" i="1"/>
  <c r="GP112" i="1"/>
  <c r="GV112" i="1"/>
  <c r="HC112" i="1"/>
  <c r="GX112" i="1" s="1"/>
  <c r="I113" i="1"/>
  <c r="Q113" i="1" s="1"/>
  <c r="T113" i="1"/>
  <c r="W113" i="1"/>
  <c r="AC113" i="1"/>
  <c r="AE113" i="1"/>
  <c r="R113" i="1" s="1"/>
  <c r="GK113" i="1" s="1"/>
  <c r="AF113" i="1"/>
  <c r="AG113" i="1"/>
  <c r="CU113" i="1" s="1"/>
  <c r="AH113" i="1"/>
  <c r="AI113" i="1"/>
  <c r="AJ113" i="1"/>
  <c r="CX113" i="1" s="1"/>
  <c r="CQ113" i="1"/>
  <c r="CS113" i="1"/>
  <c r="CT113" i="1"/>
  <c r="CV113" i="1"/>
  <c r="U113" i="1" s="1"/>
  <c r="CW113" i="1"/>
  <c r="V113" i="1" s="1"/>
  <c r="FR113" i="1"/>
  <c r="GL113" i="1"/>
  <c r="GO113" i="1"/>
  <c r="GP113" i="1"/>
  <c r="GV113" i="1"/>
  <c r="HC113" i="1"/>
  <c r="GX113" i="1" s="1"/>
  <c r="C114" i="1"/>
  <c r="D114" i="1"/>
  <c r="Q114" i="1"/>
  <c r="R114" i="1"/>
  <c r="GK114" i="1" s="1"/>
  <c r="S114" i="1"/>
  <c r="CZ114" i="1" s="1"/>
  <c r="Y114" i="1" s="1"/>
  <c r="V114" i="1"/>
  <c r="W114" i="1"/>
  <c r="AC114" i="1"/>
  <c r="P114" i="1" s="1"/>
  <c r="AD114" i="1"/>
  <c r="AE114" i="1"/>
  <c r="AF114" i="1"/>
  <c r="AG114" i="1"/>
  <c r="CU114" i="1" s="1"/>
  <c r="T114" i="1" s="1"/>
  <c r="AH114" i="1"/>
  <c r="AI114" i="1"/>
  <c r="AJ114" i="1"/>
  <c r="CP114" i="1"/>
  <c r="O114" i="1" s="1"/>
  <c r="GM114" i="1" s="1"/>
  <c r="GN114" i="1" s="1"/>
  <c r="CR114" i="1"/>
  <c r="CS114" i="1"/>
  <c r="CT114" i="1"/>
  <c r="CV114" i="1"/>
  <c r="U114" i="1" s="1"/>
  <c r="CW114" i="1"/>
  <c r="CX114" i="1"/>
  <c r="CY114" i="1"/>
  <c r="X114" i="1" s="1"/>
  <c r="FR114" i="1"/>
  <c r="GL114" i="1"/>
  <c r="GO114" i="1"/>
  <c r="GP114" i="1"/>
  <c r="GV114" i="1"/>
  <c r="GX114" i="1"/>
  <c r="HC114" i="1"/>
  <c r="C115" i="1"/>
  <c r="D115" i="1"/>
  <c r="Q115" i="1"/>
  <c r="S115" i="1"/>
  <c r="CY115" i="1" s="1"/>
  <c r="X115" i="1" s="1"/>
  <c r="AC115" i="1"/>
  <c r="AD115" i="1"/>
  <c r="AE115" i="1"/>
  <c r="R115" i="1" s="1"/>
  <c r="GK115" i="1" s="1"/>
  <c r="AF115" i="1"/>
  <c r="CT115" i="1" s="1"/>
  <c r="AG115" i="1"/>
  <c r="CU115" i="1" s="1"/>
  <c r="T115" i="1" s="1"/>
  <c r="AH115" i="1"/>
  <c r="AI115" i="1"/>
  <c r="CW115" i="1" s="1"/>
  <c r="V115" i="1" s="1"/>
  <c r="AJ115" i="1"/>
  <c r="CQ115" i="1"/>
  <c r="CR115" i="1"/>
  <c r="CS115" i="1"/>
  <c r="CV115" i="1"/>
  <c r="U115" i="1" s="1"/>
  <c r="CX115" i="1"/>
  <c r="W115" i="1" s="1"/>
  <c r="FR115" i="1"/>
  <c r="GL115" i="1"/>
  <c r="GO115" i="1"/>
  <c r="GP115" i="1"/>
  <c r="GV115" i="1"/>
  <c r="HC115" i="1"/>
  <c r="GX115" i="1" s="1"/>
  <c r="I116" i="1"/>
  <c r="Q116" i="1" s="1"/>
  <c r="U116" i="1"/>
  <c r="AC116" i="1"/>
  <c r="P116" i="1" s="1"/>
  <c r="CP116" i="1" s="1"/>
  <c r="O116" i="1" s="1"/>
  <c r="AE116" i="1"/>
  <c r="R116" i="1" s="1"/>
  <c r="GK116" i="1" s="1"/>
  <c r="AF116" i="1"/>
  <c r="S116" i="1" s="1"/>
  <c r="AG116" i="1"/>
  <c r="CU116" i="1" s="1"/>
  <c r="T116" i="1" s="1"/>
  <c r="AH116" i="1"/>
  <c r="AI116" i="1"/>
  <c r="AJ116" i="1"/>
  <c r="CX116" i="1" s="1"/>
  <c r="W116" i="1" s="1"/>
  <c r="CQ116" i="1"/>
  <c r="CR116" i="1"/>
  <c r="CV116" i="1"/>
  <c r="CW116" i="1"/>
  <c r="V116" i="1" s="1"/>
  <c r="FR116" i="1"/>
  <c r="GL116" i="1"/>
  <c r="GO116" i="1"/>
  <c r="GP116" i="1"/>
  <c r="GV116" i="1"/>
  <c r="HC116" i="1" s="1"/>
  <c r="GX116" i="1" s="1"/>
  <c r="I117" i="1"/>
  <c r="R117" i="1"/>
  <c r="S117" i="1"/>
  <c r="CY117" i="1" s="1"/>
  <c r="X117" i="1" s="1"/>
  <c r="AC117" i="1"/>
  <c r="P117" i="1" s="1"/>
  <c r="CP117" i="1" s="1"/>
  <c r="O117" i="1" s="1"/>
  <c r="AD117" i="1"/>
  <c r="AE117" i="1"/>
  <c r="Q117" i="1" s="1"/>
  <c r="AF117" i="1"/>
  <c r="AG117" i="1"/>
  <c r="AH117" i="1"/>
  <c r="CV117" i="1" s="1"/>
  <c r="U117" i="1" s="1"/>
  <c r="AI117" i="1"/>
  <c r="AJ117" i="1"/>
  <c r="CR117" i="1"/>
  <c r="CT117" i="1"/>
  <c r="CU117" i="1"/>
  <c r="T117" i="1" s="1"/>
  <c r="CW117" i="1"/>
  <c r="V117" i="1" s="1"/>
  <c r="CX117" i="1"/>
  <c r="W117" i="1" s="1"/>
  <c r="FR117" i="1"/>
  <c r="GK117" i="1"/>
  <c r="GL117" i="1"/>
  <c r="GO117" i="1"/>
  <c r="GP117" i="1"/>
  <c r="GV117" i="1"/>
  <c r="HC117" i="1"/>
  <c r="GX117" i="1" s="1"/>
  <c r="I118" i="1"/>
  <c r="P118" i="1" s="1"/>
  <c r="Q118" i="1"/>
  <c r="AC118" i="1"/>
  <c r="CQ118" i="1" s="1"/>
  <c r="AE118" i="1"/>
  <c r="AD118" i="1" s="1"/>
  <c r="AB118" i="1" s="1"/>
  <c r="AF118" i="1"/>
  <c r="CT118" i="1" s="1"/>
  <c r="AG118" i="1"/>
  <c r="AH118" i="1"/>
  <c r="AI118" i="1"/>
  <c r="CW118" i="1" s="1"/>
  <c r="V118" i="1" s="1"/>
  <c r="AJ118" i="1"/>
  <c r="CX118" i="1" s="1"/>
  <c r="W118" i="1" s="1"/>
  <c r="CR118" i="1"/>
  <c r="CS118" i="1"/>
  <c r="CU118" i="1"/>
  <c r="T118" i="1" s="1"/>
  <c r="CV118" i="1"/>
  <c r="U118" i="1" s="1"/>
  <c r="FR118" i="1"/>
  <c r="GL118" i="1"/>
  <c r="GO118" i="1"/>
  <c r="GP118" i="1"/>
  <c r="GV118" i="1"/>
  <c r="HC118" i="1" s="1"/>
  <c r="GX118" i="1" s="1"/>
  <c r="I119" i="1"/>
  <c r="Q119" i="1" s="1"/>
  <c r="S119" i="1"/>
  <c r="CZ119" i="1" s="1"/>
  <c r="Y119" i="1" s="1"/>
  <c r="W119" i="1"/>
  <c r="AC119" i="1"/>
  <c r="P119" i="1" s="1"/>
  <c r="AD119" i="1"/>
  <c r="AE119" i="1"/>
  <c r="R119" i="1" s="1"/>
  <c r="GK119" i="1" s="1"/>
  <c r="AF119" i="1"/>
  <c r="AG119" i="1"/>
  <c r="CU119" i="1" s="1"/>
  <c r="T119" i="1" s="1"/>
  <c r="AH119" i="1"/>
  <c r="CV119" i="1" s="1"/>
  <c r="U119" i="1" s="1"/>
  <c r="AI119" i="1"/>
  <c r="CW119" i="1" s="1"/>
  <c r="V119" i="1" s="1"/>
  <c r="AJ119" i="1"/>
  <c r="CQ119" i="1"/>
  <c r="CR119" i="1"/>
  <c r="CS119" i="1"/>
  <c r="CT119" i="1"/>
  <c r="CX119" i="1"/>
  <c r="CY119" i="1"/>
  <c r="X119" i="1" s="1"/>
  <c r="FR119" i="1"/>
  <c r="GL119" i="1"/>
  <c r="GO119" i="1"/>
  <c r="GP119" i="1"/>
  <c r="GV119" i="1"/>
  <c r="HC119" i="1"/>
  <c r="GX119" i="1" s="1"/>
  <c r="C120" i="1"/>
  <c r="D120" i="1"/>
  <c r="I120" i="1"/>
  <c r="K120" i="1"/>
  <c r="Q120" i="1"/>
  <c r="R120" i="1"/>
  <c r="GK120" i="1" s="1"/>
  <c r="AC120" i="1"/>
  <c r="P120" i="1" s="1"/>
  <c r="AE120" i="1"/>
  <c r="AD120" i="1" s="1"/>
  <c r="AB120" i="1" s="1"/>
  <c r="AF120" i="1"/>
  <c r="S120" i="1" s="1"/>
  <c r="AG120" i="1"/>
  <c r="CU120" i="1" s="1"/>
  <c r="T120" i="1" s="1"/>
  <c r="AH120" i="1"/>
  <c r="AI120" i="1"/>
  <c r="AJ120" i="1"/>
  <c r="CX120" i="1" s="1"/>
  <c r="W120" i="1" s="1"/>
  <c r="CR120" i="1"/>
  <c r="CS120" i="1"/>
  <c r="CT120" i="1"/>
  <c r="CV120" i="1"/>
  <c r="U120" i="1" s="1"/>
  <c r="CW120" i="1"/>
  <c r="V120" i="1" s="1"/>
  <c r="FR120" i="1"/>
  <c r="GL120" i="1"/>
  <c r="GO120" i="1"/>
  <c r="GP120" i="1"/>
  <c r="GV120" i="1"/>
  <c r="HC120" i="1"/>
  <c r="GX120" i="1" s="1"/>
  <c r="C121" i="1"/>
  <c r="D121" i="1"/>
  <c r="I121" i="1"/>
  <c r="P121" i="1" s="1"/>
  <c r="K121" i="1"/>
  <c r="U121" i="1"/>
  <c r="AC121" i="1"/>
  <c r="AE121" i="1"/>
  <c r="R121" i="1" s="1"/>
  <c r="GK121" i="1" s="1"/>
  <c r="AF121" i="1"/>
  <c r="S121" i="1" s="1"/>
  <c r="AG121" i="1"/>
  <c r="AH121" i="1"/>
  <c r="AI121" i="1"/>
  <c r="AJ121" i="1"/>
  <c r="CX121" i="1" s="1"/>
  <c r="W121" i="1" s="1"/>
  <c r="CQ121" i="1"/>
  <c r="CR121" i="1"/>
  <c r="CU121" i="1"/>
  <c r="CV121" i="1"/>
  <c r="CW121" i="1"/>
  <c r="V121" i="1" s="1"/>
  <c r="FR121" i="1"/>
  <c r="GL121" i="1"/>
  <c r="GO121" i="1"/>
  <c r="GP121" i="1"/>
  <c r="GV121" i="1"/>
  <c r="HC121" i="1" s="1"/>
  <c r="GX121" i="1" s="1"/>
  <c r="C122" i="1"/>
  <c r="D122" i="1"/>
  <c r="I122" i="1"/>
  <c r="W122" i="1" s="1"/>
  <c r="K122" i="1"/>
  <c r="P122" i="1"/>
  <c r="AC122" i="1"/>
  <c r="AE122" i="1"/>
  <c r="CS122" i="1" s="1"/>
  <c r="AF122" i="1"/>
  <c r="AG122" i="1"/>
  <c r="AH122" i="1"/>
  <c r="CV122" i="1" s="1"/>
  <c r="U122" i="1" s="1"/>
  <c r="AI122" i="1"/>
  <c r="CW122" i="1" s="1"/>
  <c r="V122" i="1" s="1"/>
  <c r="AJ122" i="1"/>
  <c r="CQ122" i="1"/>
  <c r="CR122" i="1"/>
  <c r="CT122" i="1"/>
  <c r="CU122" i="1"/>
  <c r="T122" i="1" s="1"/>
  <c r="CX122" i="1"/>
  <c r="FR122" i="1"/>
  <c r="GL122" i="1"/>
  <c r="GO122" i="1"/>
  <c r="GP122" i="1"/>
  <c r="GV122" i="1"/>
  <c r="HC122" i="1" s="1"/>
  <c r="GX122" i="1" s="1"/>
  <c r="C123" i="1"/>
  <c r="D123" i="1"/>
  <c r="I123" i="1"/>
  <c r="CU243" i="3" s="1"/>
  <c r="K123" i="1"/>
  <c r="R123" i="1"/>
  <c r="GK123" i="1" s="1"/>
  <c r="S123" i="1"/>
  <c r="CY123" i="1" s="1"/>
  <c r="X123" i="1" s="1"/>
  <c r="AC123" i="1"/>
  <c r="P123" i="1" s="1"/>
  <c r="AD123" i="1"/>
  <c r="AE123" i="1"/>
  <c r="Q123" i="1" s="1"/>
  <c r="AF123" i="1"/>
  <c r="AG123" i="1"/>
  <c r="AH123" i="1"/>
  <c r="CV123" i="1" s="1"/>
  <c r="U123" i="1" s="1"/>
  <c r="AI123" i="1"/>
  <c r="AJ123" i="1"/>
  <c r="CR123" i="1"/>
  <c r="CS123" i="1"/>
  <c r="CT123" i="1"/>
  <c r="CU123" i="1"/>
  <c r="T123" i="1" s="1"/>
  <c r="CW123" i="1"/>
  <c r="V123" i="1" s="1"/>
  <c r="CX123" i="1"/>
  <c r="W123" i="1" s="1"/>
  <c r="FR123" i="1"/>
  <c r="GL123" i="1"/>
  <c r="GO123" i="1"/>
  <c r="GP123" i="1"/>
  <c r="GV123" i="1"/>
  <c r="HC123" i="1"/>
  <c r="GX123" i="1" s="1"/>
  <c r="C124" i="1"/>
  <c r="D124" i="1"/>
  <c r="P124" i="1"/>
  <c r="S124" i="1"/>
  <c r="CY124" i="1" s="1"/>
  <c r="X124" i="1" s="1"/>
  <c r="W124" i="1"/>
  <c r="AC124" i="1"/>
  <c r="AE124" i="1"/>
  <c r="CS124" i="1" s="1"/>
  <c r="AF124" i="1"/>
  <c r="AG124" i="1"/>
  <c r="AH124" i="1"/>
  <c r="CV124" i="1" s="1"/>
  <c r="U124" i="1" s="1"/>
  <c r="AI124" i="1"/>
  <c r="CW124" i="1" s="1"/>
  <c r="V124" i="1" s="1"/>
  <c r="AJ124" i="1"/>
  <c r="CR124" i="1"/>
  <c r="CT124" i="1"/>
  <c r="CU124" i="1"/>
  <c r="T124" i="1" s="1"/>
  <c r="CX124" i="1"/>
  <c r="CZ124" i="1"/>
  <c r="Y124" i="1" s="1"/>
  <c r="FR124" i="1"/>
  <c r="GL124" i="1"/>
  <c r="GO124" i="1"/>
  <c r="GP124" i="1"/>
  <c r="GV124" i="1"/>
  <c r="HC124" i="1" s="1"/>
  <c r="GX124" i="1" s="1"/>
  <c r="C125" i="1"/>
  <c r="D125" i="1"/>
  <c r="P125" i="1"/>
  <c r="T125" i="1"/>
  <c r="AC125" i="1"/>
  <c r="AE125" i="1"/>
  <c r="R125" i="1" s="1"/>
  <c r="GK125" i="1" s="1"/>
  <c r="AF125" i="1"/>
  <c r="S125" i="1" s="1"/>
  <c r="AG125" i="1"/>
  <c r="AH125" i="1"/>
  <c r="CV125" i="1" s="1"/>
  <c r="U125" i="1" s="1"/>
  <c r="AI125" i="1"/>
  <c r="AJ125" i="1"/>
  <c r="CX125" i="1" s="1"/>
  <c r="W125" i="1" s="1"/>
  <c r="CQ125" i="1"/>
  <c r="CR125" i="1"/>
  <c r="CU125" i="1"/>
  <c r="CW125" i="1"/>
  <c r="V125" i="1" s="1"/>
  <c r="FR125" i="1"/>
  <c r="GL125" i="1"/>
  <c r="GO125" i="1"/>
  <c r="GP125" i="1"/>
  <c r="GV125" i="1"/>
  <c r="HC125" i="1" s="1"/>
  <c r="GX125" i="1" s="1"/>
  <c r="C126" i="1"/>
  <c r="D126" i="1"/>
  <c r="Q126" i="1"/>
  <c r="R126" i="1"/>
  <c r="AC126" i="1"/>
  <c r="P126" i="1" s="1"/>
  <c r="CP126" i="1" s="1"/>
  <c r="O126" i="1" s="1"/>
  <c r="AE126" i="1"/>
  <c r="AD126" i="1" s="1"/>
  <c r="AB126" i="1" s="1"/>
  <c r="AF126" i="1"/>
  <c r="S126" i="1" s="1"/>
  <c r="AG126" i="1"/>
  <c r="CU126" i="1" s="1"/>
  <c r="T126" i="1" s="1"/>
  <c r="AH126" i="1"/>
  <c r="AI126" i="1"/>
  <c r="AJ126" i="1"/>
  <c r="CX126" i="1" s="1"/>
  <c r="W126" i="1" s="1"/>
  <c r="CR126" i="1"/>
  <c r="CT126" i="1"/>
  <c r="CV126" i="1"/>
  <c r="U126" i="1" s="1"/>
  <c r="CW126" i="1"/>
  <c r="V126" i="1" s="1"/>
  <c r="FR126" i="1"/>
  <c r="GL126" i="1"/>
  <c r="GN126" i="1"/>
  <c r="GO126" i="1"/>
  <c r="GV126" i="1"/>
  <c r="GX126" i="1"/>
  <c r="HC126" i="1"/>
  <c r="C127" i="1"/>
  <c r="D127" i="1"/>
  <c r="P127" i="1"/>
  <c r="S127" i="1"/>
  <c r="CY127" i="1" s="1"/>
  <c r="X127" i="1" s="1"/>
  <c r="W127" i="1"/>
  <c r="AC127" i="1"/>
  <c r="AE127" i="1"/>
  <c r="CS127" i="1" s="1"/>
  <c r="AF127" i="1"/>
  <c r="AG127" i="1"/>
  <c r="AH127" i="1"/>
  <c r="CV127" i="1" s="1"/>
  <c r="U127" i="1" s="1"/>
  <c r="AI127" i="1"/>
  <c r="CW127" i="1" s="1"/>
  <c r="V127" i="1" s="1"/>
  <c r="AJ127" i="1"/>
  <c r="CR127" i="1"/>
  <c r="CT127" i="1"/>
  <c r="CU127" i="1"/>
  <c r="T127" i="1" s="1"/>
  <c r="CX127" i="1"/>
  <c r="CZ127" i="1"/>
  <c r="Y127" i="1" s="1"/>
  <c r="FR127" i="1"/>
  <c r="GL127" i="1"/>
  <c r="GN127" i="1"/>
  <c r="GO127" i="1"/>
  <c r="GV127" i="1"/>
  <c r="HC127" i="1" s="1"/>
  <c r="GX127" i="1" s="1"/>
  <c r="C128" i="1"/>
  <c r="D128" i="1"/>
  <c r="P128" i="1"/>
  <c r="T128" i="1"/>
  <c r="AC128" i="1"/>
  <c r="AE128" i="1"/>
  <c r="R128" i="1" s="1"/>
  <c r="AF128" i="1"/>
  <c r="S128" i="1" s="1"/>
  <c r="AG128" i="1"/>
  <c r="AH128" i="1"/>
  <c r="CV128" i="1" s="1"/>
  <c r="U128" i="1" s="1"/>
  <c r="AI128" i="1"/>
  <c r="AJ128" i="1"/>
  <c r="CX128" i="1" s="1"/>
  <c r="W128" i="1" s="1"/>
  <c r="CQ128" i="1"/>
  <c r="CR128" i="1"/>
  <c r="CU128" i="1"/>
  <c r="CW128" i="1"/>
  <c r="V128" i="1" s="1"/>
  <c r="FR128" i="1"/>
  <c r="GL128" i="1"/>
  <c r="GN128" i="1"/>
  <c r="GO128" i="1"/>
  <c r="GV128" i="1"/>
  <c r="HC128" i="1" s="1"/>
  <c r="GX128" i="1" s="1"/>
  <c r="C129" i="1"/>
  <c r="D129" i="1"/>
  <c r="R129" i="1"/>
  <c r="GK129" i="1" s="1"/>
  <c r="S129" i="1"/>
  <c r="CY129" i="1" s="1"/>
  <c r="X129" i="1" s="1"/>
  <c r="AC129" i="1"/>
  <c r="P129" i="1" s="1"/>
  <c r="CP129" i="1" s="1"/>
  <c r="O129" i="1" s="1"/>
  <c r="AD129" i="1"/>
  <c r="AE129" i="1"/>
  <c r="Q129" i="1" s="1"/>
  <c r="AF129" i="1"/>
  <c r="CT129" i="1" s="1"/>
  <c r="AG129" i="1"/>
  <c r="AH129" i="1"/>
  <c r="CV129" i="1" s="1"/>
  <c r="U129" i="1" s="1"/>
  <c r="AI129" i="1"/>
  <c r="AJ129" i="1"/>
  <c r="CR129" i="1"/>
  <c r="CS129" i="1"/>
  <c r="CU129" i="1"/>
  <c r="T129" i="1" s="1"/>
  <c r="CW129" i="1"/>
  <c r="V129" i="1" s="1"/>
  <c r="CX129" i="1"/>
  <c r="W129" i="1" s="1"/>
  <c r="FR129" i="1"/>
  <c r="GL129" i="1"/>
  <c r="GN129" i="1"/>
  <c r="GO129" i="1"/>
  <c r="GV129" i="1"/>
  <c r="HC129" i="1" s="1"/>
  <c r="GX129" i="1" s="1"/>
  <c r="B131" i="1"/>
  <c r="B22" i="1" s="1"/>
  <c r="C131" i="1"/>
  <c r="C22" i="1" s="1"/>
  <c r="D131" i="1"/>
  <c r="D22" i="1" s="1"/>
  <c r="F131" i="1"/>
  <c r="F22" i="1" s="1"/>
  <c r="G131" i="1"/>
  <c r="G22" i="1" s="1"/>
  <c r="BX131" i="1"/>
  <c r="BX22" i="1" s="1"/>
  <c r="BY131" i="1"/>
  <c r="BY22" i="1" s="1"/>
  <c r="BZ131" i="1"/>
  <c r="BZ22" i="1" s="1"/>
  <c r="CC131" i="1"/>
  <c r="CC22" i="1" s="1"/>
  <c r="CK131" i="1"/>
  <c r="CK22" i="1" s="1"/>
  <c r="CL131" i="1"/>
  <c r="CL22" i="1" s="1"/>
  <c r="CM131" i="1"/>
  <c r="CM22" i="1" s="1"/>
  <c r="FP131" i="1"/>
  <c r="FP22" i="1" s="1"/>
  <c r="FQ131" i="1"/>
  <c r="FQ22" i="1" s="1"/>
  <c r="FR131" i="1"/>
  <c r="FR22" i="1" s="1"/>
  <c r="FU131" i="1"/>
  <c r="FU22" i="1" s="1"/>
  <c r="GC131" i="1"/>
  <c r="GC22" i="1" s="1"/>
  <c r="GD131" i="1"/>
  <c r="GD22" i="1" s="1"/>
  <c r="GE131" i="1"/>
  <c r="GE22" i="1" s="1"/>
  <c r="B164" i="1"/>
  <c r="B18" i="1" s="1"/>
  <c r="C164" i="1"/>
  <c r="C18" i="1" s="1"/>
  <c r="D164" i="1"/>
  <c r="D18" i="1" s="1"/>
  <c r="F164" i="1"/>
  <c r="F18" i="1" s="1"/>
  <c r="G164" i="1"/>
  <c r="G18" i="1" s="1"/>
  <c r="J215" i="6" l="1"/>
  <c r="P83" i="6"/>
  <c r="P225" i="6"/>
  <c r="H267" i="6"/>
  <c r="P139" i="6"/>
  <c r="H245" i="6"/>
  <c r="O225" i="6"/>
  <c r="J115" i="6"/>
  <c r="H115" i="6"/>
  <c r="P215" i="6"/>
  <c r="H215" i="6"/>
  <c r="J166" i="6"/>
  <c r="P166" i="6"/>
  <c r="H314" i="6"/>
  <c r="CY120" i="1"/>
  <c r="X120" i="1" s="1"/>
  <c r="CZ120" i="1"/>
  <c r="Y120" i="1" s="1"/>
  <c r="CY121" i="1"/>
  <c r="X121" i="1" s="1"/>
  <c r="CZ121" i="1"/>
  <c r="Y121" i="1" s="1"/>
  <c r="CY126" i="1"/>
  <c r="X126" i="1" s="1"/>
  <c r="CZ126" i="1"/>
  <c r="Y126" i="1" s="1"/>
  <c r="CP120" i="1"/>
  <c r="O120" i="1" s="1"/>
  <c r="GM120" i="1" s="1"/>
  <c r="GN120" i="1" s="1"/>
  <c r="GM126" i="1"/>
  <c r="GP126" i="1" s="1"/>
  <c r="CP119" i="1"/>
  <c r="O119" i="1" s="1"/>
  <c r="GM119" i="1" s="1"/>
  <c r="GN119" i="1" s="1"/>
  <c r="CY128" i="1"/>
  <c r="X128" i="1" s="1"/>
  <c r="CZ128" i="1"/>
  <c r="Y128" i="1" s="1"/>
  <c r="CY125" i="1"/>
  <c r="X125" i="1" s="1"/>
  <c r="CZ125" i="1"/>
  <c r="Y125" i="1" s="1"/>
  <c r="CP123" i="1"/>
  <c r="O123" i="1" s="1"/>
  <c r="CY116" i="1"/>
  <c r="X116" i="1" s="1"/>
  <c r="GM116" i="1" s="1"/>
  <c r="GN116" i="1" s="1"/>
  <c r="CZ116" i="1"/>
  <c r="Y116" i="1" s="1"/>
  <c r="CY110" i="1"/>
  <c r="X110" i="1" s="1"/>
  <c r="CZ110" i="1"/>
  <c r="Y110" i="1" s="1"/>
  <c r="EU131" i="1"/>
  <c r="Q128" i="1"/>
  <c r="CP128" i="1" s="1"/>
  <c r="O128" i="1" s="1"/>
  <c r="GM128" i="1" s="1"/>
  <c r="GP128" i="1" s="1"/>
  <c r="CQ127" i="1"/>
  <c r="AD127" i="1"/>
  <c r="AB127" i="1" s="1"/>
  <c r="CS126" i="1"/>
  <c r="Q125" i="1"/>
  <c r="CP125" i="1" s="1"/>
  <c r="O125" i="1" s="1"/>
  <c r="GM125" i="1" s="1"/>
  <c r="GN125" i="1" s="1"/>
  <c r="CQ124" i="1"/>
  <c r="AD124" i="1"/>
  <c r="AB124" i="1" s="1"/>
  <c r="AD122" i="1"/>
  <c r="AB122" i="1" s="1"/>
  <c r="Q121" i="1"/>
  <c r="CP121" i="1" s="1"/>
  <c r="O121" i="1" s="1"/>
  <c r="GM121" i="1" s="1"/>
  <c r="GN121" i="1" s="1"/>
  <c r="CR113" i="1"/>
  <c r="AD113" i="1"/>
  <c r="AB113" i="1" s="1"/>
  <c r="W112" i="1"/>
  <c r="CP105" i="1"/>
  <c r="O105" i="1" s="1"/>
  <c r="CP87" i="1"/>
  <c r="O87" i="1" s="1"/>
  <c r="ET131" i="1"/>
  <c r="EL131" i="1"/>
  <c r="CI131" i="1"/>
  <c r="S122" i="1"/>
  <c r="CU237" i="3"/>
  <c r="CV237" i="3"/>
  <c r="AB119" i="1"/>
  <c r="CS117" i="1"/>
  <c r="P113" i="1"/>
  <c r="AB107" i="1"/>
  <c r="Q105" i="1"/>
  <c r="R105" i="1"/>
  <c r="GK105" i="1" s="1"/>
  <c r="AQ131" i="1"/>
  <c r="CZ129" i="1"/>
  <c r="Y129" i="1" s="1"/>
  <c r="GM129" i="1" s="1"/>
  <c r="GP129" i="1" s="1"/>
  <c r="CT128" i="1"/>
  <c r="R127" i="1"/>
  <c r="GK127" i="1" s="1"/>
  <c r="CQ126" i="1"/>
  <c r="CT125" i="1"/>
  <c r="R124" i="1"/>
  <c r="GK124" i="1" s="1"/>
  <c r="CZ123" i="1"/>
  <c r="Y123" i="1" s="1"/>
  <c r="R122" i="1"/>
  <c r="GK122" i="1" s="1"/>
  <c r="CT121" i="1"/>
  <c r="CQ120" i="1"/>
  <c r="S118" i="1"/>
  <c r="CP118" i="1" s="1"/>
  <c r="O118" i="1" s="1"/>
  <c r="CZ117" i="1"/>
  <c r="Y117" i="1" s="1"/>
  <c r="GM117" i="1" s="1"/>
  <c r="GN117" i="1" s="1"/>
  <c r="CT116" i="1"/>
  <c r="CT111" i="1"/>
  <c r="S111" i="1"/>
  <c r="CP111" i="1" s="1"/>
  <c r="O111" i="1" s="1"/>
  <c r="T110" i="1"/>
  <c r="CY102" i="1"/>
  <c r="X102" i="1" s="1"/>
  <c r="CZ102" i="1"/>
  <c r="Y102" i="1" s="1"/>
  <c r="CP101" i="1"/>
  <c r="O101" i="1" s="1"/>
  <c r="GM101" i="1" s="1"/>
  <c r="GN101" i="1" s="1"/>
  <c r="CY88" i="1"/>
  <c r="X88" i="1" s="1"/>
  <c r="CZ88" i="1"/>
  <c r="Y88" i="1" s="1"/>
  <c r="GA131" i="1"/>
  <c r="CG131" i="1"/>
  <c r="AP131" i="1"/>
  <c r="CQ129" i="1"/>
  <c r="CS128" i="1"/>
  <c r="Q127" i="1"/>
  <c r="CP127" i="1" s="1"/>
  <c r="O127" i="1" s="1"/>
  <c r="GM127" i="1" s="1"/>
  <c r="GP127" i="1" s="1"/>
  <c r="FV131" i="1" s="1"/>
  <c r="CS125" i="1"/>
  <c r="Q124" i="1"/>
  <c r="CP124" i="1" s="1"/>
  <c r="O124" i="1" s="1"/>
  <c r="GM124" i="1" s="1"/>
  <c r="GN124" i="1" s="1"/>
  <c r="CQ123" i="1"/>
  <c r="Q122" i="1"/>
  <c r="CP122" i="1" s="1"/>
  <c r="O122" i="1" s="1"/>
  <c r="CS121" i="1"/>
  <c r="R118" i="1"/>
  <c r="GK118" i="1" s="1"/>
  <c r="CQ117" i="1"/>
  <c r="CS116" i="1"/>
  <c r="CQ114" i="1"/>
  <c r="R112" i="1"/>
  <c r="GK112" i="1" s="1"/>
  <c r="S112" i="1"/>
  <c r="CT105" i="1"/>
  <c r="S105" i="1"/>
  <c r="CY98" i="1"/>
  <c r="X98" i="1" s="1"/>
  <c r="CZ98" i="1"/>
  <c r="Y98" i="1" s="1"/>
  <c r="CY87" i="1"/>
  <c r="X87" i="1" s="1"/>
  <c r="CZ87" i="1"/>
  <c r="Y87" i="1" s="1"/>
  <c r="EI131" i="1"/>
  <c r="AO131" i="1"/>
  <c r="CU239" i="3"/>
  <c r="CV239" i="3"/>
  <c r="R110" i="1"/>
  <c r="GK110" i="1" s="1"/>
  <c r="AD110" i="1"/>
  <c r="AB110" i="1" s="1"/>
  <c r="CX216" i="3"/>
  <c r="CX214" i="3"/>
  <c r="CX221" i="3"/>
  <c r="CU213" i="3"/>
  <c r="CX220" i="3"/>
  <c r="Q110" i="1"/>
  <c r="S108" i="1"/>
  <c r="CT108" i="1"/>
  <c r="Q108" i="1"/>
  <c r="CP108" i="1" s="1"/>
  <c r="O108" i="1" s="1"/>
  <c r="U108" i="1"/>
  <c r="AB105" i="1"/>
  <c r="FY131" i="1"/>
  <c r="EH131" i="1"/>
  <c r="BD131" i="1"/>
  <c r="AB129" i="1"/>
  <c r="AD128" i="1"/>
  <c r="AB128" i="1" s="1"/>
  <c r="AD125" i="1"/>
  <c r="AB125" i="1" s="1"/>
  <c r="AB123" i="1"/>
  <c r="AD121" i="1"/>
  <c r="AB121" i="1" s="1"/>
  <c r="T121" i="1"/>
  <c r="AB117" i="1"/>
  <c r="AD116" i="1"/>
  <c r="AB116" i="1" s="1"/>
  <c r="CZ115" i="1"/>
  <c r="Y115" i="1" s="1"/>
  <c r="AB114" i="1"/>
  <c r="AB112" i="1"/>
  <c r="P112" i="1"/>
  <c r="CP112" i="1" s="1"/>
  <c r="O112" i="1" s="1"/>
  <c r="CR110" i="1"/>
  <c r="CQ110" i="1"/>
  <c r="P110" i="1"/>
  <c r="CP110" i="1" s="1"/>
  <c r="O110" i="1" s="1"/>
  <c r="GM110" i="1" s="1"/>
  <c r="GN110" i="1" s="1"/>
  <c r="P106" i="1"/>
  <c r="CP106" i="1" s="1"/>
  <c r="O106" i="1" s="1"/>
  <c r="GM106" i="1" s="1"/>
  <c r="GN106" i="1" s="1"/>
  <c r="CQ106" i="1"/>
  <c r="CY99" i="1"/>
  <c r="X99" i="1" s="1"/>
  <c r="GM99" i="1" s="1"/>
  <c r="GN99" i="1" s="1"/>
  <c r="CZ99" i="1"/>
  <c r="Y99" i="1" s="1"/>
  <c r="CY93" i="1"/>
  <c r="X93" i="1" s="1"/>
  <c r="CZ93" i="1"/>
  <c r="Y93" i="1" s="1"/>
  <c r="EG131" i="1"/>
  <c r="BC131" i="1"/>
  <c r="AB115" i="1"/>
  <c r="P115" i="1"/>
  <c r="CP115" i="1" s="1"/>
  <c r="O115" i="1" s="1"/>
  <c r="S113" i="1"/>
  <c r="W110" i="1"/>
  <c r="S107" i="1"/>
  <c r="CT107" i="1"/>
  <c r="CP102" i="1"/>
  <c r="O102" i="1" s="1"/>
  <c r="GM102" i="1" s="1"/>
  <c r="GN102" i="1" s="1"/>
  <c r="CY100" i="1"/>
  <c r="X100" i="1" s="1"/>
  <c r="CZ100" i="1"/>
  <c r="Y100" i="1" s="1"/>
  <c r="CY91" i="1"/>
  <c r="X91" i="1" s="1"/>
  <c r="CZ91" i="1"/>
  <c r="Y91" i="1" s="1"/>
  <c r="EV131" i="1"/>
  <c r="BB131" i="1"/>
  <c r="AT131" i="1"/>
  <c r="CV241" i="3"/>
  <c r="CX241" i="3"/>
  <c r="CU241" i="3"/>
  <c r="CY106" i="1"/>
  <c r="X106" i="1" s="1"/>
  <c r="CZ106" i="1"/>
  <c r="Y106" i="1" s="1"/>
  <c r="GM95" i="1"/>
  <c r="GN95" i="1" s="1"/>
  <c r="CY94" i="1"/>
  <c r="X94" i="1" s="1"/>
  <c r="GM94" i="1" s="1"/>
  <c r="GN94" i="1" s="1"/>
  <c r="CZ94" i="1"/>
  <c r="Y94" i="1" s="1"/>
  <c r="CS106" i="1"/>
  <c r="CT103" i="1"/>
  <c r="R102" i="1"/>
  <c r="GK102" i="1" s="1"/>
  <c r="CU174" i="3"/>
  <c r="CV174" i="3"/>
  <c r="CX174" i="3"/>
  <c r="R100" i="1"/>
  <c r="GK100" i="1" s="1"/>
  <c r="CT99" i="1"/>
  <c r="Q98" i="1"/>
  <c r="S97" i="1"/>
  <c r="P96" i="1"/>
  <c r="CT94" i="1"/>
  <c r="Q93" i="1"/>
  <c r="S92" i="1"/>
  <c r="Q90" i="1"/>
  <c r="AD84" i="1"/>
  <c r="CS84" i="1"/>
  <c r="Q84" i="1"/>
  <c r="R84" i="1"/>
  <c r="GK84" i="1" s="1"/>
  <c r="CX198" i="3"/>
  <c r="CX195" i="3"/>
  <c r="CU193" i="3"/>
  <c r="CX194" i="3"/>
  <c r="CV193" i="3"/>
  <c r="CX193" i="3"/>
  <c r="CX202" i="3"/>
  <c r="CX196" i="3"/>
  <c r="Q102" i="1"/>
  <c r="Q100" i="1"/>
  <c r="CP100" i="1" s="1"/>
  <c r="O100" i="1" s="1"/>
  <c r="GM100" i="1" s="1"/>
  <c r="GN100" i="1" s="1"/>
  <c r="P98" i="1"/>
  <c r="CP98" i="1" s="1"/>
  <c r="O98" i="1" s="1"/>
  <c r="GM98" i="1" s="1"/>
  <c r="GN98" i="1" s="1"/>
  <c r="P93" i="1"/>
  <c r="AD106" i="1"/>
  <c r="AB106" i="1" s="1"/>
  <c r="T106" i="1"/>
  <c r="CT98" i="1"/>
  <c r="Q97" i="1"/>
  <c r="CP97" i="1" s="1"/>
  <c r="O97" i="1" s="1"/>
  <c r="CS96" i="1"/>
  <c r="CT93" i="1"/>
  <c r="CS89" i="1"/>
  <c r="T88" i="1"/>
  <c r="R87" i="1"/>
  <c r="GK87" i="1" s="1"/>
  <c r="AD87" i="1"/>
  <c r="CS87" i="1"/>
  <c r="CT86" i="1"/>
  <c r="S86" i="1"/>
  <c r="R85" i="1"/>
  <c r="GK85" i="1" s="1"/>
  <c r="AD85" i="1"/>
  <c r="CS85" i="1"/>
  <c r="Q85" i="1"/>
  <c r="CX157" i="3"/>
  <c r="CU155" i="3"/>
  <c r="CX156" i="3"/>
  <c r="CV155" i="3"/>
  <c r="CX155" i="3"/>
  <c r="CX158" i="3"/>
  <c r="AB87" i="1"/>
  <c r="CQ87" i="1"/>
  <c r="AB85" i="1"/>
  <c r="CQ85" i="1"/>
  <c r="P85" i="1"/>
  <c r="CP85" i="1" s="1"/>
  <c r="O85" i="1" s="1"/>
  <c r="CP74" i="1"/>
  <c r="O74" i="1" s="1"/>
  <c r="CZ67" i="1"/>
  <c r="Y67" i="1" s="1"/>
  <c r="CY67" i="1"/>
  <c r="X67" i="1" s="1"/>
  <c r="Q109" i="1"/>
  <c r="CP109" i="1" s="1"/>
  <c r="O109" i="1" s="1"/>
  <c r="GM109" i="1" s="1"/>
  <c r="GN109" i="1" s="1"/>
  <c r="CW204" i="3"/>
  <c r="CX207" i="3"/>
  <c r="CU203" i="3"/>
  <c r="CX204" i="3"/>
  <c r="CV203" i="3"/>
  <c r="CX203" i="3"/>
  <c r="CX212" i="3"/>
  <c r="CX205" i="3"/>
  <c r="CX211" i="3"/>
  <c r="Q104" i="1"/>
  <c r="CP104" i="1" s="1"/>
  <c r="O104" i="1" s="1"/>
  <c r="GM104" i="1" s="1"/>
  <c r="GN104" i="1" s="1"/>
  <c r="CS102" i="1"/>
  <c r="CS100" i="1"/>
  <c r="CQ96" i="1"/>
  <c r="AD96" i="1"/>
  <c r="AB96" i="1" s="1"/>
  <c r="R91" i="1"/>
  <c r="GK91" i="1" s="1"/>
  <c r="AB89" i="1"/>
  <c r="R88" i="1"/>
  <c r="GK88" i="1" s="1"/>
  <c r="AD88" i="1"/>
  <c r="S82" i="1"/>
  <c r="CT82" i="1"/>
  <c r="CP78" i="1"/>
  <c r="O78" i="1" s="1"/>
  <c r="CY72" i="1"/>
  <c r="X72" i="1" s="1"/>
  <c r="GM72" i="1" s="1"/>
  <c r="GN72" i="1" s="1"/>
  <c r="CZ72" i="1"/>
  <c r="Y72" i="1" s="1"/>
  <c r="CU173" i="3"/>
  <c r="CV173" i="3"/>
  <c r="CX173" i="3"/>
  <c r="S96" i="1"/>
  <c r="P91" i="1"/>
  <c r="CP91" i="1" s="1"/>
  <c r="O91" i="1" s="1"/>
  <c r="CQ91" i="1"/>
  <c r="S90" i="1"/>
  <c r="CT90" i="1"/>
  <c r="P88" i="1"/>
  <c r="CP88" i="1" s="1"/>
  <c r="O88" i="1" s="1"/>
  <c r="AB88" i="1"/>
  <c r="CQ88" i="1"/>
  <c r="CV126" i="3"/>
  <c r="CU126" i="3"/>
  <c r="I89" i="1"/>
  <c r="GX89" i="1" s="1"/>
  <c r="W81" i="1"/>
  <c r="CY78" i="1"/>
  <c r="X78" i="1" s="1"/>
  <c r="CZ78" i="1"/>
  <c r="Y78" i="1" s="1"/>
  <c r="CY74" i="1"/>
  <c r="X74" i="1" s="1"/>
  <c r="CZ74" i="1"/>
  <c r="Y74" i="1" s="1"/>
  <c r="CX225" i="3"/>
  <c r="CU222" i="3"/>
  <c r="CX230" i="3"/>
  <c r="CW223" i="3"/>
  <c r="CX226" i="3"/>
  <c r="CX166" i="3"/>
  <c r="CU164" i="3"/>
  <c r="CX165" i="3"/>
  <c r="CV164" i="3"/>
  <c r="CX164" i="3"/>
  <c r="CX167" i="3"/>
  <c r="AB91" i="1"/>
  <c r="V87" i="1"/>
  <c r="W87" i="1"/>
  <c r="CY70" i="1"/>
  <c r="X70" i="1" s="1"/>
  <c r="CZ70" i="1"/>
  <c r="Y70" i="1" s="1"/>
  <c r="Q96" i="1"/>
  <c r="AD92" i="1"/>
  <c r="AB92" i="1" s="1"/>
  <c r="CR90" i="1"/>
  <c r="AD90" i="1"/>
  <c r="AB90" i="1" s="1"/>
  <c r="CZ85" i="1"/>
  <c r="Y85" i="1" s="1"/>
  <c r="AB82" i="1"/>
  <c r="R81" i="1"/>
  <c r="GK81" i="1" s="1"/>
  <c r="CP79" i="1"/>
  <c r="O79" i="1" s="1"/>
  <c r="CY73" i="1"/>
  <c r="X73" i="1" s="1"/>
  <c r="CZ73" i="1"/>
  <c r="Y73" i="1" s="1"/>
  <c r="CP67" i="1"/>
  <c r="O67" i="1" s="1"/>
  <c r="CZ83" i="1"/>
  <c r="Y83" i="1" s="1"/>
  <c r="GM83" i="1" s="1"/>
  <c r="GN83" i="1" s="1"/>
  <c r="CX121" i="3"/>
  <c r="CU120" i="3"/>
  <c r="CX120" i="3"/>
  <c r="Q80" i="1"/>
  <c r="S79" i="1"/>
  <c r="AB71" i="1"/>
  <c r="P66" i="1"/>
  <c r="S64" i="1"/>
  <c r="CY62" i="1"/>
  <c r="X62" i="1" s="1"/>
  <c r="CY57" i="1"/>
  <c r="X57" i="1" s="1"/>
  <c r="CZ57" i="1"/>
  <c r="Y57" i="1" s="1"/>
  <c r="AB84" i="1"/>
  <c r="CQ83" i="1"/>
  <c r="AD83" i="1"/>
  <c r="AB83" i="1" s="1"/>
  <c r="CS81" i="1"/>
  <c r="I81" i="1"/>
  <c r="P80" i="1"/>
  <c r="CP80" i="1" s="1"/>
  <c r="O80" i="1" s="1"/>
  <c r="GM80" i="1" s="1"/>
  <c r="GN80" i="1" s="1"/>
  <c r="AB79" i="1"/>
  <c r="R79" i="1"/>
  <c r="GK79" i="1" s="1"/>
  <c r="CT78" i="1"/>
  <c r="CQ77" i="1"/>
  <c r="AD77" i="1"/>
  <c r="CS76" i="1"/>
  <c r="P75" i="1"/>
  <c r="CX107" i="3"/>
  <c r="CU105" i="3"/>
  <c r="CX106" i="3"/>
  <c r="AB73" i="1"/>
  <c r="R73" i="1"/>
  <c r="GK73" i="1" s="1"/>
  <c r="CQ72" i="1"/>
  <c r="AD72" i="1"/>
  <c r="AB72" i="1" s="1"/>
  <c r="Q70" i="1"/>
  <c r="AD70" i="1"/>
  <c r="R70" i="1"/>
  <c r="GK70" i="1" s="1"/>
  <c r="AB67" i="1"/>
  <c r="S66" i="1"/>
  <c r="CT66" i="1"/>
  <c r="GX64" i="1"/>
  <c r="R64" i="1"/>
  <c r="GK64" i="1" s="1"/>
  <c r="AD64" i="1"/>
  <c r="AB64" i="1" s="1"/>
  <c r="CS64" i="1"/>
  <c r="CZ76" i="1"/>
  <c r="Y76" i="1" s="1"/>
  <c r="GM76" i="1" s="1"/>
  <c r="GN76" i="1" s="1"/>
  <c r="Q73" i="1"/>
  <c r="CP73" i="1" s="1"/>
  <c r="O73" i="1" s="1"/>
  <c r="GM73" i="1" s="1"/>
  <c r="GN73" i="1" s="1"/>
  <c r="P70" i="1"/>
  <c r="S69" i="1"/>
  <c r="CP54" i="1"/>
  <c r="O54" i="1" s="1"/>
  <c r="GM54" i="1" s="1"/>
  <c r="GN54" i="1" s="1"/>
  <c r="CY52" i="1"/>
  <c r="X52" i="1" s="1"/>
  <c r="CZ52" i="1"/>
  <c r="Y52" i="1" s="1"/>
  <c r="P84" i="1"/>
  <c r="CP84" i="1" s="1"/>
  <c r="O84" i="1" s="1"/>
  <c r="GM84" i="1" s="1"/>
  <c r="GN84" i="1" s="1"/>
  <c r="CQ81" i="1"/>
  <c r="AD81" i="1"/>
  <c r="CS80" i="1"/>
  <c r="CU111" i="3"/>
  <c r="CV111" i="3"/>
  <c r="CX111" i="3"/>
  <c r="AB77" i="1"/>
  <c r="CQ76" i="1"/>
  <c r="AD76" i="1"/>
  <c r="CS75" i="1"/>
  <c r="AB70" i="1"/>
  <c r="R69" i="1"/>
  <c r="GK69" i="1" s="1"/>
  <c r="CU108" i="3"/>
  <c r="CX110" i="3"/>
  <c r="CP65" i="1"/>
  <c r="O65" i="1" s="1"/>
  <c r="GM65" i="1" s="1"/>
  <c r="GN65" i="1" s="1"/>
  <c r="W64" i="1"/>
  <c r="CU117" i="3"/>
  <c r="CV117" i="3"/>
  <c r="AB81" i="1"/>
  <c r="CQ80" i="1"/>
  <c r="AD80" i="1"/>
  <c r="AB80" i="1" s="1"/>
  <c r="CS79" i="1"/>
  <c r="AB76" i="1"/>
  <c r="CQ75" i="1"/>
  <c r="AD75" i="1"/>
  <c r="AB75" i="1" s="1"/>
  <c r="CS73" i="1"/>
  <c r="CS71" i="1"/>
  <c r="Q71" i="1"/>
  <c r="CP71" i="1" s="1"/>
  <c r="O71" i="1" s="1"/>
  <c r="GM71" i="1" s="1"/>
  <c r="GN71" i="1" s="1"/>
  <c r="AB69" i="1"/>
  <c r="P69" i="1"/>
  <c r="CP69" i="1" s="1"/>
  <c r="O69" i="1" s="1"/>
  <c r="S68" i="1"/>
  <c r="CT67" i="1"/>
  <c r="W66" i="1"/>
  <c r="V64" i="1"/>
  <c r="CY56" i="1"/>
  <c r="X56" i="1" s="1"/>
  <c r="CZ56" i="1"/>
  <c r="Y56" i="1" s="1"/>
  <c r="CX115" i="3"/>
  <c r="CU114" i="3"/>
  <c r="CX114" i="3"/>
  <c r="CX116" i="3"/>
  <c r="S75" i="1"/>
  <c r="CY61" i="1"/>
  <c r="X61" i="1" s="1"/>
  <c r="CZ61" i="1"/>
  <c r="Y61" i="1" s="1"/>
  <c r="GM57" i="1"/>
  <c r="GN57" i="1" s="1"/>
  <c r="CY54" i="1"/>
  <c r="X54" i="1" s="1"/>
  <c r="CZ54" i="1"/>
  <c r="Y54" i="1" s="1"/>
  <c r="CX125" i="3"/>
  <c r="CU123" i="3"/>
  <c r="CX124" i="3"/>
  <c r="I77" i="1"/>
  <c r="AB68" i="1"/>
  <c r="P68" i="1"/>
  <c r="CU77" i="3"/>
  <c r="CV77" i="3"/>
  <c r="CX77" i="3"/>
  <c r="P64" i="1"/>
  <c r="CP64" i="1" s="1"/>
  <c r="O64" i="1" s="1"/>
  <c r="CP62" i="1"/>
  <c r="O62" i="1" s="1"/>
  <c r="GM62" i="1" s="1"/>
  <c r="GN62" i="1" s="1"/>
  <c r="CP52" i="1"/>
  <c r="O52" i="1" s="1"/>
  <c r="GM52" i="1" s="1"/>
  <c r="GN52" i="1" s="1"/>
  <c r="R61" i="1"/>
  <c r="GK61" i="1" s="1"/>
  <c r="R56" i="1"/>
  <c r="GK56" i="1" s="1"/>
  <c r="Q54" i="1"/>
  <c r="GM49" i="1"/>
  <c r="GN49" i="1" s="1"/>
  <c r="P48" i="1"/>
  <c r="CP48" i="1" s="1"/>
  <c r="O48" i="1" s="1"/>
  <c r="GM48" i="1" s="1"/>
  <c r="GN48" i="1" s="1"/>
  <c r="Q48" i="1"/>
  <c r="CT47" i="1"/>
  <c r="S47" i="1"/>
  <c r="CU49" i="3"/>
  <c r="CV49" i="3"/>
  <c r="CX49" i="3"/>
  <c r="Q46" i="1"/>
  <c r="V46" i="1"/>
  <c r="CY40" i="1"/>
  <c r="X40" i="1" s="1"/>
  <c r="CZ40" i="1"/>
  <c r="Y40" i="1" s="1"/>
  <c r="CT62" i="1"/>
  <c r="Q61" i="1"/>
  <c r="CP61" i="1" s="1"/>
  <c r="O61" i="1" s="1"/>
  <c r="GM61" i="1" s="1"/>
  <c r="GN61" i="1" s="1"/>
  <c r="CU72" i="3"/>
  <c r="CX75" i="3"/>
  <c r="CV72" i="3"/>
  <c r="CX72" i="3"/>
  <c r="CX74" i="3"/>
  <c r="AB58" i="1"/>
  <c r="CT57" i="1"/>
  <c r="S55" i="1"/>
  <c r="CT52" i="1"/>
  <c r="CU53" i="3"/>
  <c r="CV53" i="3"/>
  <c r="CX53" i="3"/>
  <c r="CX55" i="3"/>
  <c r="CX56" i="3"/>
  <c r="P56" i="1"/>
  <c r="CP56" i="1" s="1"/>
  <c r="O56" i="1" s="1"/>
  <c r="GM56" i="1" s="1"/>
  <c r="GN56" i="1" s="1"/>
  <c r="R55" i="1"/>
  <c r="GK55" i="1" s="1"/>
  <c r="CY41" i="1"/>
  <c r="X41" i="1" s="1"/>
  <c r="CZ41" i="1"/>
  <c r="Y41" i="1" s="1"/>
  <c r="CP38" i="1"/>
  <c r="O38" i="1" s="1"/>
  <c r="S63" i="1"/>
  <c r="CP63" i="1" s="1"/>
  <c r="O63" i="1" s="1"/>
  <c r="CT61" i="1"/>
  <c r="Q60" i="1"/>
  <c r="CP60" i="1" s="1"/>
  <c r="O60" i="1" s="1"/>
  <c r="GM60" i="1" s="1"/>
  <c r="GN60" i="1" s="1"/>
  <c r="S59" i="1"/>
  <c r="P58" i="1"/>
  <c r="CP58" i="1" s="1"/>
  <c r="O58" i="1" s="1"/>
  <c r="GM58" i="1" s="1"/>
  <c r="GN58" i="1" s="1"/>
  <c r="CT56" i="1"/>
  <c r="Q55" i="1"/>
  <c r="CP55" i="1" s="1"/>
  <c r="O55" i="1" s="1"/>
  <c r="CS54" i="1"/>
  <c r="S53" i="1"/>
  <c r="V50" i="1"/>
  <c r="AB48" i="1"/>
  <c r="R46" i="1"/>
  <c r="GK46" i="1" s="1"/>
  <c r="AD46" i="1"/>
  <c r="AB46" i="1" s="1"/>
  <c r="CS46" i="1"/>
  <c r="Q44" i="1"/>
  <c r="R44" i="1"/>
  <c r="GK44" i="1" s="1"/>
  <c r="AD44" i="1"/>
  <c r="AB44" i="1" s="1"/>
  <c r="CS44" i="1"/>
  <c r="CP37" i="1"/>
  <c r="O37" i="1" s="1"/>
  <c r="CX62" i="3"/>
  <c r="CX63" i="3"/>
  <c r="CU61" i="3"/>
  <c r="CQ46" i="1"/>
  <c r="P46" i="1"/>
  <c r="CQ44" i="1"/>
  <c r="P44" i="1"/>
  <c r="AD54" i="1"/>
  <c r="AB54" i="1" s="1"/>
  <c r="P51" i="1"/>
  <c r="Q50" i="1"/>
  <c r="CP41" i="1"/>
  <c r="O41" i="1" s="1"/>
  <c r="CY37" i="1"/>
  <c r="X37" i="1" s="1"/>
  <c r="CZ37" i="1"/>
  <c r="Y37" i="1" s="1"/>
  <c r="CZ58" i="1"/>
  <c r="Y58" i="1" s="1"/>
  <c r="CU67" i="3"/>
  <c r="CV67" i="3"/>
  <c r="CX67" i="3"/>
  <c r="CX69" i="3"/>
  <c r="S50" i="1"/>
  <c r="P50" i="1"/>
  <c r="CY48" i="1"/>
  <c r="X48" i="1" s="1"/>
  <c r="U48" i="1"/>
  <c r="S46" i="1"/>
  <c r="CU80" i="3"/>
  <c r="CV80" i="3"/>
  <c r="CX80" i="3"/>
  <c r="CX81" i="3"/>
  <c r="AD50" i="1"/>
  <c r="AB50" i="1" s="1"/>
  <c r="CS50" i="1"/>
  <c r="R50" i="1"/>
  <c r="GK50" i="1" s="1"/>
  <c r="CP47" i="1"/>
  <c r="O47" i="1" s="1"/>
  <c r="CY38" i="1"/>
  <c r="X38" i="1" s="1"/>
  <c r="CZ38" i="1"/>
  <c r="Y38" i="1" s="1"/>
  <c r="CU57" i="3"/>
  <c r="CX60" i="3"/>
  <c r="CT49" i="1"/>
  <c r="CZ45" i="1"/>
  <c r="Y45" i="1" s="1"/>
  <c r="S43" i="1"/>
  <c r="CP43" i="1" s="1"/>
  <c r="O43" i="1" s="1"/>
  <c r="CT41" i="1"/>
  <c r="R40" i="1"/>
  <c r="GK40" i="1" s="1"/>
  <c r="S35" i="1"/>
  <c r="S32" i="1"/>
  <c r="V28" i="1"/>
  <c r="U28" i="1"/>
  <c r="S27" i="1"/>
  <c r="CT27" i="1"/>
  <c r="CW240" i="3"/>
  <c r="CX229" i="3"/>
  <c r="R43" i="1"/>
  <c r="GK43" i="1" s="1"/>
  <c r="Q40" i="1"/>
  <c r="CP40" i="1" s="1"/>
  <c r="O40" i="1" s="1"/>
  <c r="GM40" i="1" s="1"/>
  <c r="GN40" i="1" s="1"/>
  <c r="CZ36" i="1"/>
  <c r="Y36" i="1" s="1"/>
  <c r="GM36" i="1" s="1"/>
  <c r="GN36" i="1" s="1"/>
  <c r="CU29" i="3"/>
  <c r="CX30" i="3"/>
  <c r="CV29" i="3"/>
  <c r="AB35" i="1"/>
  <c r="R35" i="1"/>
  <c r="GK35" i="1" s="1"/>
  <c r="AD34" i="1"/>
  <c r="AB34" i="1" s="1"/>
  <c r="AB32" i="1"/>
  <c r="Q32" i="1"/>
  <c r="CP32" i="1" s="1"/>
  <c r="O32" i="1" s="1"/>
  <c r="GX28" i="1"/>
  <c r="W28" i="1"/>
  <c r="T28" i="1"/>
  <c r="T27" i="1"/>
  <c r="R27" i="1"/>
  <c r="GK27" i="1" s="1"/>
  <c r="U38" i="1"/>
  <c r="CT37" i="1"/>
  <c r="CQ36" i="1"/>
  <c r="CU26" i="3"/>
  <c r="CX26" i="3"/>
  <c r="CX28" i="3"/>
  <c r="Q31" i="1"/>
  <c r="CP31" i="1" s="1"/>
  <c r="O31" i="1" s="1"/>
  <c r="GM31" i="1" s="1"/>
  <c r="GN31" i="1" s="1"/>
  <c r="CS30" i="1"/>
  <c r="S28" i="1"/>
  <c r="CQ26" i="1"/>
  <c r="AB26" i="1"/>
  <c r="CU8" i="3"/>
  <c r="CX9" i="3"/>
  <c r="CX8" i="3"/>
  <c r="CX10" i="3"/>
  <c r="CW9" i="3"/>
  <c r="CW10" i="3"/>
  <c r="Q25" i="1"/>
  <c r="CW214" i="3"/>
  <c r="DF249" i="3"/>
  <c r="DG249" i="3"/>
  <c r="DJ249" i="3" s="1"/>
  <c r="DH249" i="3"/>
  <c r="DI249" i="3"/>
  <c r="DI233" i="3"/>
  <c r="DF233" i="3"/>
  <c r="DJ233" i="3" s="1"/>
  <c r="DG233" i="3"/>
  <c r="DH233" i="3"/>
  <c r="Q51" i="1"/>
  <c r="Q45" i="1"/>
  <c r="CP45" i="1" s="1"/>
  <c r="O45" i="1" s="1"/>
  <c r="GM45" i="1" s="1"/>
  <c r="GN45" i="1" s="1"/>
  <c r="Q42" i="1"/>
  <c r="CP42" i="1" s="1"/>
  <c r="O42" i="1" s="1"/>
  <c r="GM42" i="1" s="1"/>
  <c r="GN42" i="1" s="1"/>
  <c r="CS40" i="1"/>
  <c r="Q39" i="1"/>
  <c r="CP39" i="1" s="1"/>
  <c r="O39" i="1" s="1"/>
  <c r="GM39" i="1" s="1"/>
  <c r="GN39" i="1" s="1"/>
  <c r="CU32" i="3"/>
  <c r="CV32" i="3"/>
  <c r="CX32" i="3"/>
  <c r="AB36" i="1"/>
  <c r="S33" i="1"/>
  <c r="CR29" i="1"/>
  <c r="AD29" i="1"/>
  <c r="CS28" i="1"/>
  <c r="R28" i="1"/>
  <c r="GK28" i="1" s="1"/>
  <c r="CY26" i="1"/>
  <c r="X26" i="1" s="1"/>
  <c r="CZ26" i="1"/>
  <c r="Y26" i="1" s="1"/>
  <c r="CZ25" i="1"/>
  <c r="Y25" i="1" s="1"/>
  <c r="CX242" i="3"/>
  <c r="CX24" i="3"/>
  <c r="CU23" i="3"/>
  <c r="CW24" i="3"/>
  <c r="P30" i="1"/>
  <c r="CP30" i="1" s="1"/>
  <c r="O30" i="1" s="1"/>
  <c r="GM30" i="1" s="1"/>
  <c r="GN30" i="1" s="1"/>
  <c r="AB30" i="1"/>
  <c r="AB29" i="1"/>
  <c r="CU15" i="3"/>
  <c r="CX18" i="3"/>
  <c r="CX17" i="3"/>
  <c r="CX237" i="3"/>
  <c r="CX227" i="3"/>
  <c r="CU51" i="3"/>
  <c r="CV51" i="3"/>
  <c r="CX51" i="3"/>
  <c r="Q33" i="1"/>
  <c r="CP33" i="1" s="1"/>
  <c r="O33" i="1" s="1"/>
  <c r="CZ29" i="1"/>
  <c r="Y29" i="1" s="1"/>
  <c r="CU19" i="3"/>
  <c r="CW20" i="3"/>
  <c r="Q29" i="1"/>
  <c r="CP29" i="1" s="1"/>
  <c r="O29" i="1" s="1"/>
  <c r="GM29" i="1" s="1"/>
  <c r="GN29" i="1" s="1"/>
  <c r="P28" i="1"/>
  <c r="CP28" i="1" s="1"/>
  <c r="O28" i="1" s="1"/>
  <c r="AB28" i="1"/>
  <c r="Q27" i="1"/>
  <c r="CP27" i="1" s="1"/>
  <c r="O27" i="1" s="1"/>
  <c r="CS25" i="1"/>
  <c r="R25" i="1"/>
  <c r="AD25" i="1"/>
  <c r="CV243" i="3"/>
  <c r="CW238" i="3"/>
  <c r="CX217" i="3"/>
  <c r="I34" i="1"/>
  <c r="R32" i="1"/>
  <c r="GK32" i="1" s="1"/>
  <c r="W29" i="1"/>
  <c r="W27" i="1"/>
  <c r="GX25" i="1"/>
  <c r="P25" i="1"/>
  <c r="CX244" i="3"/>
  <c r="CX239" i="3"/>
  <c r="CX223" i="3"/>
  <c r="CX218" i="3"/>
  <c r="R26" i="1"/>
  <c r="CQ25" i="1"/>
  <c r="Q24" i="1"/>
  <c r="DG250" i="3"/>
  <c r="DJ250" i="3" s="1"/>
  <c r="DG246" i="3"/>
  <c r="DF245" i="3"/>
  <c r="DG236" i="3"/>
  <c r="CX231" i="3"/>
  <c r="CX197" i="3"/>
  <c r="CX171" i="3"/>
  <c r="CW165" i="3"/>
  <c r="CX159" i="3"/>
  <c r="DF153" i="3"/>
  <c r="DJ153" i="3" s="1"/>
  <c r="DG153" i="3"/>
  <c r="DH153" i="3"/>
  <c r="DI153" i="3"/>
  <c r="Q26" i="1"/>
  <c r="CP26" i="1" s="1"/>
  <c r="O26" i="1" s="1"/>
  <c r="P24" i="1"/>
  <c r="CX247" i="3"/>
  <c r="DF236" i="3"/>
  <c r="DJ236" i="3" s="1"/>
  <c r="CX234" i="3"/>
  <c r="CX210" i="3"/>
  <c r="CX209" i="3"/>
  <c r="CX206" i="3"/>
  <c r="CX201" i="3"/>
  <c r="CX200" i="3"/>
  <c r="CX172" i="3"/>
  <c r="DH154" i="3"/>
  <c r="DI154" i="3"/>
  <c r="DF154" i="3"/>
  <c r="DJ154" i="3" s="1"/>
  <c r="DG154" i="3"/>
  <c r="DI136" i="3"/>
  <c r="DF136" i="3"/>
  <c r="DJ136" i="3" s="1"/>
  <c r="DG136" i="3"/>
  <c r="DH136" i="3"/>
  <c r="AB25" i="1"/>
  <c r="DI248" i="3"/>
  <c r="CX243" i="3"/>
  <c r="CX238" i="3"/>
  <c r="CX208" i="3"/>
  <c r="CX199" i="3"/>
  <c r="DF191" i="3"/>
  <c r="DJ191" i="3" s="1"/>
  <c r="DG191" i="3"/>
  <c r="DH191" i="3"/>
  <c r="DI191" i="3"/>
  <c r="CX160" i="3"/>
  <c r="CS24" i="1"/>
  <c r="DI235" i="3"/>
  <c r="DI232" i="3"/>
  <c r="CX228" i="3"/>
  <c r="CX219" i="3"/>
  <c r="DH192" i="3"/>
  <c r="DI192" i="3"/>
  <c r="DF192" i="3"/>
  <c r="DJ192" i="3" s="1"/>
  <c r="DG192" i="3"/>
  <c r="CX161" i="3"/>
  <c r="CQ27" i="1"/>
  <c r="AD27" i="1"/>
  <c r="AB27" i="1" s="1"/>
  <c r="CS26" i="1"/>
  <c r="CU1" i="3"/>
  <c r="CX2" i="3"/>
  <c r="CX1" i="3"/>
  <c r="CW3" i="3"/>
  <c r="CW2" i="3"/>
  <c r="CV213" i="3"/>
  <c r="CX213" i="3"/>
  <c r="CX168" i="3"/>
  <c r="CX162" i="3"/>
  <c r="CW156" i="3"/>
  <c r="DF150" i="3"/>
  <c r="DJ150" i="3" s="1"/>
  <c r="DG150" i="3"/>
  <c r="DH150" i="3"/>
  <c r="DI150" i="3"/>
  <c r="DF147" i="3"/>
  <c r="DJ147" i="3" s="1"/>
  <c r="DG147" i="3"/>
  <c r="DH147" i="3"/>
  <c r="DI147" i="3"/>
  <c r="CQ24" i="1"/>
  <c r="AD24" i="1"/>
  <c r="AB24" i="1" s="1"/>
  <c r="DI245" i="3"/>
  <c r="DJ245" i="3" s="1"/>
  <c r="CX240" i="3"/>
  <c r="DG235" i="3"/>
  <c r="DG232" i="3"/>
  <c r="CV222" i="3"/>
  <c r="CX222" i="3"/>
  <c r="CX215" i="3"/>
  <c r="DH189" i="3"/>
  <c r="DI189" i="3"/>
  <c r="DF189" i="3"/>
  <c r="DG189" i="3"/>
  <c r="DJ189" i="3" s="1"/>
  <c r="DF182" i="3"/>
  <c r="DJ182" i="3" s="1"/>
  <c r="DG182" i="3"/>
  <c r="DH182" i="3"/>
  <c r="DI182" i="3"/>
  <c r="CX163" i="3"/>
  <c r="S24" i="1"/>
  <c r="CX224" i="3"/>
  <c r="CW194" i="3"/>
  <c r="DF183" i="3"/>
  <c r="DJ183" i="3" s="1"/>
  <c r="DG183" i="3"/>
  <c r="DH183" i="3"/>
  <c r="DI183" i="3"/>
  <c r="CX169" i="3"/>
  <c r="DG151" i="3"/>
  <c r="DH151" i="3"/>
  <c r="DI151" i="3"/>
  <c r="DF151" i="3"/>
  <c r="DJ151" i="3" s="1"/>
  <c r="DH185" i="3"/>
  <c r="DI185" i="3"/>
  <c r="DF185" i="3"/>
  <c r="DG185" i="3"/>
  <c r="DJ185" i="3" s="1"/>
  <c r="CX170" i="3"/>
  <c r="DF152" i="3"/>
  <c r="DJ152" i="3" s="1"/>
  <c r="DG152" i="3"/>
  <c r="DH152" i="3"/>
  <c r="DI152" i="3"/>
  <c r="DG145" i="3"/>
  <c r="DJ145" i="3" s="1"/>
  <c r="DI145" i="3"/>
  <c r="DF143" i="3"/>
  <c r="DH143" i="3"/>
  <c r="CX123" i="3"/>
  <c r="CX122" i="3"/>
  <c r="CV114" i="3"/>
  <c r="DF104" i="3"/>
  <c r="DJ104" i="3" s="1"/>
  <c r="DG104" i="3"/>
  <c r="DH104" i="3"/>
  <c r="DI104" i="3"/>
  <c r="DF100" i="3"/>
  <c r="DJ100" i="3" s="1"/>
  <c r="DG100" i="3"/>
  <c r="DH100" i="3"/>
  <c r="DI100" i="3"/>
  <c r="DF90" i="3"/>
  <c r="DJ90" i="3" s="1"/>
  <c r="DG90" i="3"/>
  <c r="DH90" i="3"/>
  <c r="DI90" i="3"/>
  <c r="CX70" i="3"/>
  <c r="CX64" i="3"/>
  <c r="DI179" i="3"/>
  <c r="DG178" i="3"/>
  <c r="DJ178" i="3" s="1"/>
  <c r="DI175" i="3"/>
  <c r="DJ175" i="3" s="1"/>
  <c r="DG149" i="3"/>
  <c r="DH145" i="3"/>
  <c r="DG143" i="3"/>
  <c r="DJ143" i="3" s="1"/>
  <c r="DI142" i="3"/>
  <c r="DJ142" i="3" s="1"/>
  <c r="DF142" i="3"/>
  <c r="DF135" i="3"/>
  <c r="DJ135" i="3" s="1"/>
  <c r="DH135" i="3"/>
  <c r="DI135" i="3"/>
  <c r="DF131" i="3"/>
  <c r="DH131" i="3"/>
  <c r="CX126" i="3"/>
  <c r="CV105" i="3"/>
  <c r="CX105" i="3"/>
  <c r="DF103" i="3"/>
  <c r="DG103" i="3"/>
  <c r="DH103" i="3"/>
  <c r="CX65" i="3"/>
  <c r="CX13" i="3"/>
  <c r="DF178" i="3"/>
  <c r="DF149" i="3"/>
  <c r="DJ149" i="3" s="1"/>
  <c r="DF145" i="3"/>
  <c r="DG131" i="3"/>
  <c r="DJ131" i="3" s="1"/>
  <c r="DI130" i="3"/>
  <c r="DF130" i="3"/>
  <c r="CX119" i="3"/>
  <c r="CX118" i="3"/>
  <c r="CX117" i="3"/>
  <c r="DI103" i="3"/>
  <c r="DJ103" i="3" s="1"/>
  <c r="DF91" i="3"/>
  <c r="DJ91" i="3" s="1"/>
  <c r="DG91" i="3"/>
  <c r="DH91" i="3"/>
  <c r="DI91" i="3"/>
  <c r="CX187" i="3"/>
  <c r="DI180" i="3"/>
  <c r="DG179" i="3"/>
  <c r="DJ179" i="3" s="1"/>
  <c r="DI176" i="3"/>
  <c r="DG175" i="3"/>
  <c r="DH142" i="3"/>
  <c r="DG135" i="3"/>
  <c r="DF134" i="3"/>
  <c r="DJ134" i="3" s="1"/>
  <c r="DH134" i="3"/>
  <c r="CV120" i="3"/>
  <c r="CV108" i="3"/>
  <c r="CX82" i="3"/>
  <c r="DI188" i="3"/>
  <c r="DI148" i="3"/>
  <c r="DI146" i="3"/>
  <c r="CX144" i="3"/>
  <c r="DG142" i="3"/>
  <c r="DH139" i="3"/>
  <c r="DG138" i="3"/>
  <c r="DI138" i="3"/>
  <c r="DH130" i="3"/>
  <c r="CX109" i="3"/>
  <c r="CX184" i="3"/>
  <c r="DF137" i="3"/>
  <c r="DJ137" i="3" s="1"/>
  <c r="DG137" i="3"/>
  <c r="DI137" i="3"/>
  <c r="DG130" i="3"/>
  <c r="DJ130" i="3" s="1"/>
  <c r="CV129" i="3"/>
  <c r="CX129" i="3"/>
  <c r="CX128" i="3"/>
  <c r="DH98" i="3"/>
  <c r="DI98" i="3"/>
  <c r="DF98" i="3"/>
  <c r="DJ98" i="3" s="1"/>
  <c r="DG98" i="3"/>
  <c r="DG188" i="3"/>
  <c r="DJ188" i="3" s="1"/>
  <c r="CX181" i="3"/>
  <c r="CX177" i="3"/>
  <c r="DG148" i="3"/>
  <c r="DG146" i="3"/>
  <c r="DH138" i="3"/>
  <c r="DG133" i="3"/>
  <c r="CW132" i="3"/>
  <c r="CX132" i="3"/>
  <c r="CX127" i="3"/>
  <c r="DF99" i="3"/>
  <c r="DJ99" i="3" s="1"/>
  <c r="DG99" i="3"/>
  <c r="DH99" i="3"/>
  <c r="DI99" i="3"/>
  <c r="DF138" i="3"/>
  <c r="DJ138" i="3" s="1"/>
  <c r="CV123" i="3"/>
  <c r="CX113" i="3"/>
  <c r="CX112" i="3"/>
  <c r="DH89" i="3"/>
  <c r="DI89" i="3"/>
  <c r="DF89" i="3"/>
  <c r="DJ89" i="3" s="1"/>
  <c r="DG89" i="3"/>
  <c r="CW58" i="3"/>
  <c r="DI102" i="3"/>
  <c r="DI96" i="3"/>
  <c r="DI87" i="3"/>
  <c r="CX79" i="3"/>
  <c r="CV57" i="3"/>
  <c r="DF44" i="3"/>
  <c r="DI44" i="3"/>
  <c r="CW30" i="3"/>
  <c r="CX29" i="3"/>
  <c r="CX27" i="3"/>
  <c r="CW27" i="3"/>
  <c r="CX22" i="3"/>
  <c r="CX21" i="3"/>
  <c r="CX16" i="3"/>
  <c r="CW16" i="3"/>
  <c r="CV1" i="3"/>
  <c r="CX78" i="3"/>
  <c r="CV61" i="3"/>
  <c r="CX61" i="3"/>
  <c r="CX52" i="3"/>
  <c r="DG42" i="3"/>
  <c r="DH42" i="3"/>
  <c r="DI42" i="3"/>
  <c r="DF42" i="3"/>
  <c r="DJ42" i="3" s="1"/>
  <c r="CX31" i="3"/>
  <c r="CX23" i="3"/>
  <c r="CV23" i="3"/>
  <c r="CV19" i="3"/>
  <c r="CX19" i="3"/>
  <c r="DG102" i="3"/>
  <c r="DG96" i="3"/>
  <c r="DI94" i="3"/>
  <c r="DF93" i="3"/>
  <c r="DG87" i="3"/>
  <c r="DI85" i="3"/>
  <c r="DF84" i="3"/>
  <c r="CX73" i="3"/>
  <c r="CW73" i="3"/>
  <c r="DI48" i="3"/>
  <c r="DH48" i="3"/>
  <c r="DG44" i="3"/>
  <c r="DJ44" i="3" s="1"/>
  <c r="CX43" i="3"/>
  <c r="CV43" i="3"/>
  <c r="DF40" i="3"/>
  <c r="DI40" i="3"/>
  <c r="CX20" i="3"/>
  <c r="CW68" i="3"/>
  <c r="CX68" i="3"/>
  <c r="CV64" i="3"/>
  <c r="DG47" i="3"/>
  <c r="DJ47" i="3" s="1"/>
  <c r="DF47" i="3"/>
  <c r="DG38" i="3"/>
  <c r="DH38" i="3"/>
  <c r="DI38" i="3"/>
  <c r="DF38" i="3"/>
  <c r="DJ38" i="3" s="1"/>
  <c r="DG94" i="3"/>
  <c r="DG85" i="3"/>
  <c r="CX59" i="3"/>
  <c r="DI47" i="3"/>
  <c r="CX39" i="3"/>
  <c r="CV39" i="3"/>
  <c r="DF36" i="3"/>
  <c r="DI36" i="3"/>
  <c r="CX5" i="3"/>
  <c r="CW4" i="3"/>
  <c r="CX3" i="3"/>
  <c r="CX108" i="3"/>
  <c r="DI95" i="3"/>
  <c r="DI86" i="3"/>
  <c r="CX76" i="3"/>
  <c r="CW54" i="3"/>
  <c r="CX54" i="3"/>
  <c r="CX50" i="3"/>
  <c r="DH47" i="3"/>
  <c r="DH36" i="3"/>
  <c r="CX34" i="3"/>
  <c r="CW33" i="3"/>
  <c r="CX7" i="3"/>
  <c r="CX6" i="3"/>
  <c r="CX101" i="3"/>
  <c r="CX92" i="3"/>
  <c r="CX83" i="3"/>
  <c r="CX71" i="3"/>
  <c r="CX58" i="3"/>
  <c r="DG36" i="3"/>
  <c r="DJ36" i="3" s="1"/>
  <c r="CX35" i="3"/>
  <c r="CV35" i="3"/>
  <c r="CX25" i="3"/>
  <c r="CX14" i="3"/>
  <c r="CV8" i="3"/>
  <c r="CX66" i="3"/>
  <c r="CX57" i="3"/>
  <c r="DH46" i="3"/>
  <c r="DI46" i="3"/>
  <c r="DJ46" i="3" s="1"/>
  <c r="CV26" i="3"/>
  <c r="CV15" i="3"/>
  <c r="CX12" i="3"/>
  <c r="CW11" i="3"/>
  <c r="CX45" i="3"/>
  <c r="CX41" i="3"/>
  <c r="CX37" i="3"/>
  <c r="CX33" i="3"/>
  <c r="CX11" i="3"/>
  <c r="CX4" i="3"/>
  <c r="CX15" i="3"/>
  <c r="J314" i="6" l="1"/>
  <c r="FV22" i="1"/>
  <c r="EM131" i="1"/>
  <c r="DF37" i="3"/>
  <c r="DG37" i="3"/>
  <c r="DJ37" i="3" s="1"/>
  <c r="DH37" i="3"/>
  <c r="DI37" i="3"/>
  <c r="DF57" i="3"/>
  <c r="DG57" i="3"/>
  <c r="DH57" i="3"/>
  <c r="DI57" i="3"/>
  <c r="DJ57" i="3" s="1"/>
  <c r="DI66" i="3"/>
  <c r="DH66" i="3"/>
  <c r="DF66" i="3"/>
  <c r="DJ66" i="3" s="1"/>
  <c r="DG66" i="3"/>
  <c r="DG61" i="3"/>
  <c r="DH61" i="3"/>
  <c r="DF61" i="3"/>
  <c r="DI61" i="3"/>
  <c r="DJ61" i="3" s="1"/>
  <c r="DH112" i="3"/>
  <c r="DI112" i="3"/>
  <c r="DG112" i="3"/>
  <c r="DF112" i="3"/>
  <c r="DJ112" i="3" s="1"/>
  <c r="DG181" i="3"/>
  <c r="DJ181" i="3" s="1"/>
  <c r="DH181" i="3"/>
  <c r="DI181" i="3"/>
  <c r="DF181" i="3"/>
  <c r="DG83" i="3"/>
  <c r="DH83" i="3"/>
  <c r="DI83" i="3"/>
  <c r="DJ83" i="3" s="1"/>
  <c r="DF83" i="3"/>
  <c r="DF3" i="3"/>
  <c r="DH3" i="3"/>
  <c r="DI3" i="3"/>
  <c r="DG3" i="3"/>
  <c r="DJ3" i="3" s="1"/>
  <c r="DH59" i="3"/>
  <c r="DG59" i="3"/>
  <c r="DF59" i="3"/>
  <c r="DJ59" i="3" s="1"/>
  <c r="DI59" i="3"/>
  <c r="DH43" i="3"/>
  <c r="DI43" i="3"/>
  <c r="DJ43" i="3" s="1"/>
  <c r="DG43" i="3"/>
  <c r="DF43" i="3"/>
  <c r="DH23" i="3"/>
  <c r="DI23" i="3"/>
  <c r="DJ23" i="3" s="1"/>
  <c r="DG23" i="3"/>
  <c r="DF23" i="3"/>
  <c r="DH27" i="3"/>
  <c r="DI27" i="3"/>
  <c r="DG27" i="3"/>
  <c r="DJ27" i="3" s="1"/>
  <c r="DF27" i="3"/>
  <c r="DF113" i="3"/>
  <c r="DJ113" i="3" s="1"/>
  <c r="DG113" i="3"/>
  <c r="DH113" i="3"/>
  <c r="DI113" i="3"/>
  <c r="DG132" i="3"/>
  <c r="DJ132" i="3" s="1"/>
  <c r="DH132" i="3"/>
  <c r="DI132" i="3"/>
  <c r="DF132" i="3"/>
  <c r="DF117" i="3"/>
  <c r="DH117" i="3"/>
  <c r="DG117" i="3"/>
  <c r="DI117" i="3"/>
  <c r="DJ117" i="3" s="1"/>
  <c r="DH126" i="3"/>
  <c r="DI126" i="3"/>
  <c r="DJ126" i="3" s="1"/>
  <c r="DF126" i="3"/>
  <c r="DG126" i="3"/>
  <c r="DG169" i="3"/>
  <c r="DH169" i="3"/>
  <c r="DI169" i="3"/>
  <c r="DF169" i="3"/>
  <c r="DJ169" i="3" s="1"/>
  <c r="DH163" i="3"/>
  <c r="DI163" i="3"/>
  <c r="DF163" i="3"/>
  <c r="DJ163" i="3" s="1"/>
  <c r="DG163" i="3"/>
  <c r="DF238" i="3"/>
  <c r="DG238" i="3"/>
  <c r="DJ238" i="3" s="1"/>
  <c r="DH238" i="3"/>
  <c r="DI238" i="3"/>
  <c r="DF209" i="3"/>
  <c r="DJ209" i="3" s="1"/>
  <c r="DG209" i="3"/>
  <c r="DH209" i="3"/>
  <c r="DI209" i="3"/>
  <c r="DI223" i="3"/>
  <c r="DF223" i="3"/>
  <c r="DG223" i="3"/>
  <c r="DJ223" i="3" s="1"/>
  <c r="DH223" i="3"/>
  <c r="P34" i="1"/>
  <c r="Q34" i="1"/>
  <c r="R34" i="1"/>
  <c r="GK34" i="1" s="1"/>
  <c r="S34" i="1"/>
  <c r="DF32" i="3"/>
  <c r="DI32" i="3"/>
  <c r="DJ32" i="3" s="1"/>
  <c r="DH32" i="3"/>
  <c r="DG32" i="3"/>
  <c r="DF26" i="3"/>
  <c r="DG26" i="3"/>
  <c r="DH26" i="3"/>
  <c r="DI26" i="3"/>
  <c r="DJ26" i="3" s="1"/>
  <c r="DF30" i="3"/>
  <c r="DG30" i="3"/>
  <c r="DJ30" i="3" s="1"/>
  <c r="DH30" i="3"/>
  <c r="DI30" i="3"/>
  <c r="CY27" i="1"/>
  <c r="X27" i="1" s="1"/>
  <c r="GM27" i="1" s="1"/>
  <c r="GN27" i="1" s="1"/>
  <c r="CZ27" i="1"/>
  <c r="Y27" i="1" s="1"/>
  <c r="U34" i="1"/>
  <c r="DF67" i="3"/>
  <c r="DI67" i="3"/>
  <c r="DJ67" i="3" s="1"/>
  <c r="DG67" i="3"/>
  <c r="DH67" i="3"/>
  <c r="CP51" i="1"/>
  <c r="O51" i="1" s="1"/>
  <c r="GM51" i="1" s="1"/>
  <c r="GN51" i="1" s="1"/>
  <c r="GX34" i="1"/>
  <c r="CY59" i="1"/>
  <c r="X59" i="1" s="1"/>
  <c r="CZ59" i="1"/>
  <c r="Y59" i="1" s="1"/>
  <c r="DG55" i="3"/>
  <c r="DF55" i="3"/>
  <c r="DJ55" i="3" s="1"/>
  <c r="DH55" i="3"/>
  <c r="DI55" i="3"/>
  <c r="DF74" i="3"/>
  <c r="DJ74" i="3" s="1"/>
  <c r="DG74" i="3"/>
  <c r="DH74" i="3"/>
  <c r="DI74" i="3"/>
  <c r="CP59" i="1"/>
  <c r="O59" i="1" s="1"/>
  <c r="W77" i="1"/>
  <c r="Q77" i="1"/>
  <c r="DF111" i="3"/>
  <c r="DG111" i="3"/>
  <c r="DH111" i="3"/>
  <c r="DI111" i="3"/>
  <c r="DJ111" i="3" s="1"/>
  <c r="DF107" i="3"/>
  <c r="DJ107" i="3" s="1"/>
  <c r="DG107" i="3"/>
  <c r="DH107" i="3"/>
  <c r="DI107" i="3"/>
  <c r="T77" i="1"/>
  <c r="V89" i="1"/>
  <c r="DF226" i="3"/>
  <c r="DJ226" i="3" s="1"/>
  <c r="DG226" i="3"/>
  <c r="DH226" i="3"/>
  <c r="DI226" i="3"/>
  <c r="GM88" i="1"/>
  <c r="GN88" i="1" s="1"/>
  <c r="P89" i="1"/>
  <c r="DG211" i="3"/>
  <c r="DF211" i="3"/>
  <c r="DJ211" i="3" s="1"/>
  <c r="DH211" i="3"/>
  <c r="DI211" i="3"/>
  <c r="GM85" i="1"/>
  <c r="GN85" i="1" s="1"/>
  <c r="R89" i="1"/>
  <c r="GK89" i="1" s="1"/>
  <c r="DI196" i="3"/>
  <c r="DF196" i="3"/>
  <c r="DJ196" i="3" s="1"/>
  <c r="DG196" i="3"/>
  <c r="DH196" i="3"/>
  <c r="S77" i="1"/>
  <c r="DG241" i="3"/>
  <c r="DH241" i="3"/>
  <c r="DI241" i="3"/>
  <c r="DJ241" i="3" s="1"/>
  <c r="DF241" i="3"/>
  <c r="DF221" i="3"/>
  <c r="DJ221" i="3" s="1"/>
  <c r="DG221" i="3"/>
  <c r="DI221" i="3"/>
  <c r="DH221" i="3"/>
  <c r="EI22" i="1"/>
  <c r="P141" i="1"/>
  <c r="EI164" i="1"/>
  <c r="CG22" i="1"/>
  <c r="AX131" i="1"/>
  <c r="GM87" i="1"/>
  <c r="GN87" i="1" s="1"/>
  <c r="EU22" i="1"/>
  <c r="EU164" i="1"/>
  <c r="P147" i="1"/>
  <c r="DF15" i="3"/>
  <c r="DG15" i="3"/>
  <c r="DH15" i="3"/>
  <c r="DI15" i="3"/>
  <c r="DJ15" i="3" s="1"/>
  <c r="DG12" i="3"/>
  <c r="DH12" i="3"/>
  <c r="DI12" i="3"/>
  <c r="DF12" i="3"/>
  <c r="DJ12" i="3" s="1"/>
  <c r="DF14" i="3"/>
  <c r="DJ14" i="3" s="1"/>
  <c r="DG14" i="3"/>
  <c r="DH14" i="3"/>
  <c r="DI14" i="3"/>
  <c r="DG92" i="3"/>
  <c r="DH92" i="3"/>
  <c r="DI92" i="3"/>
  <c r="DJ92" i="3" s="1"/>
  <c r="DF92" i="3"/>
  <c r="DH50" i="3"/>
  <c r="DI50" i="3"/>
  <c r="DG50" i="3"/>
  <c r="DF50" i="3"/>
  <c r="DJ50" i="3" s="1"/>
  <c r="DI31" i="3"/>
  <c r="DH31" i="3"/>
  <c r="DF31" i="3"/>
  <c r="DJ31" i="3" s="1"/>
  <c r="DG31" i="3"/>
  <c r="DH78" i="3"/>
  <c r="DI78" i="3"/>
  <c r="DF78" i="3"/>
  <c r="DJ78" i="3" s="1"/>
  <c r="DG78" i="3"/>
  <c r="DF29" i="3"/>
  <c r="DG29" i="3"/>
  <c r="DH29" i="3"/>
  <c r="DI29" i="3"/>
  <c r="DJ29" i="3" s="1"/>
  <c r="DF118" i="3"/>
  <c r="DJ118" i="3" s="1"/>
  <c r="DG118" i="3"/>
  <c r="DH118" i="3"/>
  <c r="DI118" i="3"/>
  <c r="DF13" i="3"/>
  <c r="DJ13" i="3" s="1"/>
  <c r="DI13" i="3"/>
  <c r="DG13" i="3"/>
  <c r="DH13" i="3"/>
  <c r="DH215" i="3"/>
  <c r="DG215" i="3"/>
  <c r="DI215" i="3"/>
  <c r="DF215" i="3"/>
  <c r="DJ215" i="3" s="1"/>
  <c r="DF1" i="3"/>
  <c r="DG1" i="3"/>
  <c r="DH1" i="3"/>
  <c r="DI1" i="3"/>
  <c r="DJ1" i="3" s="1"/>
  <c r="DG160" i="3"/>
  <c r="DH160" i="3"/>
  <c r="DI160" i="3"/>
  <c r="DF160" i="3"/>
  <c r="DJ160" i="3" s="1"/>
  <c r="DF243" i="3"/>
  <c r="DG243" i="3"/>
  <c r="DH243" i="3"/>
  <c r="DI243" i="3"/>
  <c r="DJ243" i="3" s="1"/>
  <c r="DH210" i="3"/>
  <c r="DI210" i="3"/>
  <c r="DF210" i="3"/>
  <c r="DJ210" i="3" s="1"/>
  <c r="DG210" i="3"/>
  <c r="DF239" i="3"/>
  <c r="DG239" i="3"/>
  <c r="DH239" i="3"/>
  <c r="DI239" i="3"/>
  <c r="DJ239" i="3" s="1"/>
  <c r="DF217" i="3"/>
  <c r="DJ217" i="3" s="1"/>
  <c r="DG217" i="3"/>
  <c r="DH217" i="3"/>
  <c r="DI217" i="3"/>
  <c r="CJ131" i="1"/>
  <c r="AH131" i="1"/>
  <c r="CP46" i="1"/>
  <c r="O46" i="1" s="1"/>
  <c r="GM37" i="1"/>
  <c r="GN37" i="1" s="1"/>
  <c r="DF53" i="3"/>
  <c r="DI53" i="3"/>
  <c r="DJ53" i="3" s="1"/>
  <c r="DH53" i="3"/>
  <c r="DG53" i="3"/>
  <c r="DF72" i="3"/>
  <c r="DI72" i="3"/>
  <c r="DJ72" i="3" s="1"/>
  <c r="DG72" i="3"/>
  <c r="DH72" i="3"/>
  <c r="DF124" i="3"/>
  <c r="DJ124" i="3" s="1"/>
  <c r="DG124" i="3"/>
  <c r="DI124" i="3"/>
  <c r="DH124" i="3"/>
  <c r="CY75" i="1"/>
  <c r="X75" i="1" s="1"/>
  <c r="CZ75" i="1"/>
  <c r="Y75" i="1" s="1"/>
  <c r="CP75" i="1"/>
  <c r="O75" i="1" s="1"/>
  <c r="Q81" i="1"/>
  <c r="S81" i="1"/>
  <c r="DF121" i="3"/>
  <c r="DJ121" i="3" s="1"/>
  <c r="DG121" i="3"/>
  <c r="DH121" i="3"/>
  <c r="DI121" i="3"/>
  <c r="DI205" i="3"/>
  <c r="DG205" i="3"/>
  <c r="DF205" i="3"/>
  <c r="DJ205" i="3" s="1"/>
  <c r="DH205" i="3"/>
  <c r="DF156" i="3"/>
  <c r="DG156" i="3"/>
  <c r="DJ156" i="3" s="1"/>
  <c r="DH156" i="3"/>
  <c r="DI156" i="3"/>
  <c r="R77" i="1"/>
  <c r="GK77" i="1" s="1"/>
  <c r="DF202" i="3"/>
  <c r="DJ202" i="3" s="1"/>
  <c r="DG202" i="3"/>
  <c r="DI202" i="3"/>
  <c r="DH202" i="3"/>
  <c r="U77" i="1"/>
  <c r="CY92" i="1"/>
  <c r="X92" i="1" s="1"/>
  <c r="CZ92" i="1"/>
  <c r="Y92" i="1" s="1"/>
  <c r="DF174" i="3"/>
  <c r="DG174" i="3"/>
  <c r="DH174" i="3"/>
  <c r="DI174" i="3"/>
  <c r="DJ174" i="3" s="1"/>
  <c r="BC22" i="1"/>
  <c r="BC164" i="1"/>
  <c r="F147" i="1"/>
  <c r="DI214" i="3"/>
  <c r="DH214" i="3"/>
  <c r="DF214" i="3"/>
  <c r="DG214" i="3"/>
  <c r="DJ214" i="3" s="1"/>
  <c r="CZ112" i="1"/>
  <c r="Y112" i="1" s="1"/>
  <c r="CY112" i="1"/>
  <c r="X112" i="1" s="1"/>
  <c r="GA22" i="1"/>
  <c r="ER131" i="1"/>
  <c r="DG54" i="3"/>
  <c r="DJ54" i="3" s="1"/>
  <c r="DH54" i="3"/>
  <c r="DI54" i="3"/>
  <c r="DF54" i="3"/>
  <c r="DF187" i="3"/>
  <c r="DG187" i="3"/>
  <c r="DJ187" i="3" s="1"/>
  <c r="DH187" i="3"/>
  <c r="DI187" i="3"/>
  <c r="DF65" i="3"/>
  <c r="DJ65" i="3" s="1"/>
  <c r="DI65" i="3"/>
  <c r="DG65" i="3"/>
  <c r="DH65" i="3"/>
  <c r="DG222" i="3"/>
  <c r="DH222" i="3"/>
  <c r="DF222" i="3"/>
  <c r="DI222" i="3"/>
  <c r="DJ222" i="3" s="1"/>
  <c r="DH2" i="3"/>
  <c r="DI2" i="3"/>
  <c r="DF2" i="3"/>
  <c r="DG2" i="3"/>
  <c r="DJ2" i="3" s="1"/>
  <c r="DF234" i="3"/>
  <c r="DG234" i="3"/>
  <c r="DH234" i="3"/>
  <c r="DI234" i="3"/>
  <c r="DJ234" i="3" s="1"/>
  <c r="DF244" i="3"/>
  <c r="DJ244" i="3" s="1"/>
  <c r="DG244" i="3"/>
  <c r="DH244" i="3"/>
  <c r="DI244" i="3"/>
  <c r="DF227" i="3"/>
  <c r="DJ227" i="3" s="1"/>
  <c r="DH227" i="3"/>
  <c r="DI227" i="3"/>
  <c r="DG227" i="3"/>
  <c r="DV131" i="1"/>
  <c r="DF60" i="3"/>
  <c r="DJ60" i="3" s="1"/>
  <c r="DG60" i="3"/>
  <c r="DH60" i="3"/>
  <c r="DI60" i="3"/>
  <c r="CY46" i="1"/>
  <c r="X46" i="1" s="1"/>
  <c r="CZ46" i="1"/>
  <c r="Y46" i="1" s="1"/>
  <c r="GM64" i="1"/>
  <c r="GN64" i="1" s="1"/>
  <c r="DF116" i="3"/>
  <c r="DJ116" i="3" s="1"/>
  <c r="DG116" i="3"/>
  <c r="DI116" i="3"/>
  <c r="DH116" i="3"/>
  <c r="CY64" i="1"/>
  <c r="X64" i="1" s="1"/>
  <c r="CZ64" i="1"/>
  <c r="Y64" i="1" s="1"/>
  <c r="DI167" i="3"/>
  <c r="DF167" i="3"/>
  <c r="DJ167" i="3" s="1"/>
  <c r="DG167" i="3"/>
  <c r="DH167" i="3"/>
  <c r="DF230" i="3"/>
  <c r="DJ230" i="3" s="1"/>
  <c r="DG230" i="3"/>
  <c r="DH230" i="3"/>
  <c r="DI230" i="3"/>
  <c r="CY90" i="1"/>
  <c r="X90" i="1" s="1"/>
  <c r="CZ90" i="1"/>
  <c r="Y90" i="1" s="1"/>
  <c r="DF212" i="3"/>
  <c r="DJ212" i="3" s="1"/>
  <c r="DG212" i="3"/>
  <c r="DH212" i="3"/>
  <c r="DI212" i="3"/>
  <c r="CZ86" i="1"/>
  <c r="Y86" i="1" s="1"/>
  <c r="CY86" i="1"/>
  <c r="X86" i="1" s="1"/>
  <c r="GX77" i="1"/>
  <c r="DI193" i="3"/>
  <c r="DJ193" i="3" s="1"/>
  <c r="DF193" i="3"/>
  <c r="DG193" i="3"/>
  <c r="DH193" i="3"/>
  <c r="P81" i="1"/>
  <c r="CP81" i="1" s="1"/>
  <c r="O81" i="1" s="1"/>
  <c r="AT22" i="1"/>
  <c r="F149" i="1"/>
  <c r="F16" i="2" s="1"/>
  <c r="F18" i="2" s="1"/>
  <c r="AT164" i="1"/>
  <c r="EG22" i="1"/>
  <c r="EG164" i="1"/>
  <c r="P135" i="1"/>
  <c r="DG216" i="3"/>
  <c r="DH216" i="3"/>
  <c r="DF216" i="3"/>
  <c r="DJ216" i="3" s="1"/>
  <c r="DI216" i="3"/>
  <c r="AQ22" i="1"/>
  <c r="F141" i="1"/>
  <c r="AQ164" i="1"/>
  <c r="CD131" i="1"/>
  <c r="DF25" i="3"/>
  <c r="DJ25" i="3" s="1"/>
  <c r="DG25" i="3"/>
  <c r="DH25" i="3"/>
  <c r="DI25" i="3"/>
  <c r="DI119" i="3"/>
  <c r="DF119" i="3"/>
  <c r="DJ119" i="3" s="1"/>
  <c r="DH119" i="3"/>
  <c r="DG119" i="3"/>
  <c r="DF11" i="3"/>
  <c r="DG11" i="3"/>
  <c r="DJ11" i="3" s="1"/>
  <c r="DH11" i="3"/>
  <c r="DI11" i="3"/>
  <c r="DF6" i="3"/>
  <c r="DJ6" i="3" s="1"/>
  <c r="DH6" i="3"/>
  <c r="DI6" i="3"/>
  <c r="DG6" i="3"/>
  <c r="DG144" i="3"/>
  <c r="DJ144" i="3" s="1"/>
  <c r="DF144" i="3"/>
  <c r="DH144" i="3"/>
  <c r="DI144" i="3"/>
  <c r="DF162" i="3"/>
  <c r="DJ162" i="3" s="1"/>
  <c r="DG162" i="3"/>
  <c r="DH162" i="3"/>
  <c r="DI162" i="3"/>
  <c r="DF159" i="3"/>
  <c r="DJ159" i="3" s="1"/>
  <c r="DG159" i="3"/>
  <c r="DH159" i="3"/>
  <c r="DI159" i="3"/>
  <c r="CP25" i="1"/>
  <c r="O25" i="1" s="1"/>
  <c r="DU131" i="1"/>
  <c r="DI237" i="3"/>
  <c r="DJ237" i="3" s="1"/>
  <c r="DF237" i="3"/>
  <c r="DG237" i="3"/>
  <c r="DH237" i="3"/>
  <c r="CZ32" i="1"/>
  <c r="Y32" i="1" s="1"/>
  <c r="CY32" i="1"/>
  <c r="X32" i="1" s="1"/>
  <c r="GM32" i="1" s="1"/>
  <c r="GN32" i="1" s="1"/>
  <c r="CY53" i="1"/>
  <c r="X53" i="1" s="1"/>
  <c r="CZ53" i="1"/>
  <c r="Y53" i="1" s="1"/>
  <c r="CY63" i="1"/>
  <c r="X63" i="1" s="1"/>
  <c r="GM63" i="1" s="1"/>
  <c r="GN63" i="1" s="1"/>
  <c r="CZ63" i="1"/>
  <c r="Y63" i="1" s="1"/>
  <c r="T34" i="1"/>
  <c r="DF75" i="3"/>
  <c r="DJ75" i="3" s="1"/>
  <c r="DI75" i="3"/>
  <c r="DH75" i="3"/>
  <c r="DG75" i="3"/>
  <c r="DF77" i="3"/>
  <c r="DI77" i="3"/>
  <c r="DJ77" i="3" s="1"/>
  <c r="DG77" i="3"/>
  <c r="DH77" i="3"/>
  <c r="DG125" i="3"/>
  <c r="DH125" i="3"/>
  <c r="DI125" i="3"/>
  <c r="DF125" i="3"/>
  <c r="DJ125" i="3" s="1"/>
  <c r="DF114" i="3"/>
  <c r="DG114" i="3"/>
  <c r="DH114" i="3"/>
  <c r="DI114" i="3"/>
  <c r="DJ114" i="3" s="1"/>
  <c r="CP66" i="1"/>
  <c r="O66" i="1" s="1"/>
  <c r="GM67" i="1"/>
  <c r="GN67" i="1" s="1"/>
  <c r="T81" i="1"/>
  <c r="DI164" i="3"/>
  <c r="DJ164" i="3" s="1"/>
  <c r="DF164" i="3"/>
  <c r="DG164" i="3"/>
  <c r="DH164" i="3"/>
  <c r="Q89" i="1"/>
  <c r="S89" i="1"/>
  <c r="T89" i="1"/>
  <c r="GM78" i="1"/>
  <c r="GN78" i="1" s="1"/>
  <c r="DF203" i="3"/>
  <c r="DG203" i="3"/>
  <c r="DH203" i="3"/>
  <c r="DI203" i="3"/>
  <c r="DJ203" i="3" s="1"/>
  <c r="CP86" i="1"/>
  <c r="O86" i="1" s="1"/>
  <c r="GM86" i="1" s="1"/>
  <c r="GN86" i="1" s="1"/>
  <c r="DF157" i="3"/>
  <c r="DJ157" i="3" s="1"/>
  <c r="DG157" i="3"/>
  <c r="DH157" i="3"/>
  <c r="DI157" i="3"/>
  <c r="CP90" i="1"/>
  <c r="O90" i="1" s="1"/>
  <c r="GM90" i="1" s="1"/>
  <c r="GN90" i="1" s="1"/>
  <c r="GX81" i="1"/>
  <c r="BB22" i="1"/>
  <c r="BB164" i="1"/>
  <c r="F144" i="1"/>
  <c r="W89" i="1"/>
  <c r="BD22" i="1"/>
  <c r="BD164" i="1"/>
  <c r="F156" i="1"/>
  <c r="CY111" i="1"/>
  <c r="X111" i="1" s="1"/>
  <c r="GM111" i="1" s="1"/>
  <c r="GN111" i="1" s="1"/>
  <c r="CZ111" i="1"/>
  <c r="Y111" i="1" s="1"/>
  <c r="DG5" i="3"/>
  <c r="DH5" i="3"/>
  <c r="DI5" i="3"/>
  <c r="DF5" i="3"/>
  <c r="DJ5" i="3" s="1"/>
  <c r="DF33" i="3"/>
  <c r="DG33" i="3"/>
  <c r="DJ33" i="3" s="1"/>
  <c r="DH33" i="3"/>
  <c r="DI33" i="3"/>
  <c r="DH35" i="3"/>
  <c r="DI35" i="3"/>
  <c r="DJ35" i="3" s="1"/>
  <c r="DG35" i="3"/>
  <c r="DF35" i="3"/>
  <c r="DF7" i="3"/>
  <c r="DJ7" i="3" s="1"/>
  <c r="DG7" i="3"/>
  <c r="DH7" i="3"/>
  <c r="DI7" i="3"/>
  <c r="DI76" i="3"/>
  <c r="DH76" i="3"/>
  <c r="DG76" i="3"/>
  <c r="DF76" i="3"/>
  <c r="DJ76" i="3" s="1"/>
  <c r="DI20" i="3"/>
  <c r="DH20" i="3"/>
  <c r="DF20" i="3"/>
  <c r="DG20" i="3"/>
  <c r="DJ20" i="3" s="1"/>
  <c r="DH16" i="3"/>
  <c r="DI16" i="3"/>
  <c r="DG16" i="3"/>
  <c r="DJ16" i="3" s="1"/>
  <c r="DF16" i="3"/>
  <c r="DF184" i="3"/>
  <c r="DG184" i="3"/>
  <c r="DH184" i="3"/>
  <c r="DI184" i="3"/>
  <c r="DJ184" i="3" s="1"/>
  <c r="DF168" i="3"/>
  <c r="DJ168" i="3" s="1"/>
  <c r="DG168" i="3"/>
  <c r="DH168" i="3"/>
  <c r="DI168" i="3"/>
  <c r="DH219" i="3"/>
  <c r="DI219" i="3"/>
  <c r="DF219" i="3"/>
  <c r="DJ219" i="3" s="1"/>
  <c r="DG219" i="3"/>
  <c r="DH172" i="3"/>
  <c r="DI172" i="3"/>
  <c r="DF172" i="3"/>
  <c r="DJ172" i="3" s="1"/>
  <c r="DG172" i="3"/>
  <c r="DF247" i="3"/>
  <c r="DG247" i="3"/>
  <c r="DJ247" i="3" s="1"/>
  <c r="DH247" i="3"/>
  <c r="DI247" i="3"/>
  <c r="AD131" i="1"/>
  <c r="GB131" i="1"/>
  <c r="DF17" i="3"/>
  <c r="DJ17" i="3" s="1"/>
  <c r="DG17" i="3"/>
  <c r="DH17" i="3"/>
  <c r="DI17" i="3"/>
  <c r="DF24" i="3"/>
  <c r="DI24" i="3"/>
  <c r="DG24" i="3"/>
  <c r="DJ24" i="3" s="1"/>
  <c r="DH24" i="3"/>
  <c r="CZ28" i="1"/>
  <c r="Y28" i="1" s="1"/>
  <c r="CY28" i="1"/>
  <c r="X28" i="1" s="1"/>
  <c r="GM28" i="1" s="1"/>
  <c r="GN28" i="1" s="1"/>
  <c r="CY35" i="1"/>
  <c r="X35" i="1" s="1"/>
  <c r="CZ35" i="1"/>
  <c r="Y35" i="1" s="1"/>
  <c r="DF81" i="3"/>
  <c r="DJ81" i="3" s="1"/>
  <c r="DG81" i="3"/>
  <c r="DH81" i="3"/>
  <c r="DI81" i="3"/>
  <c r="W34" i="1"/>
  <c r="AJ131" i="1" s="1"/>
  <c r="GM38" i="1"/>
  <c r="GN38" i="1" s="1"/>
  <c r="CP35" i="1"/>
  <c r="O35" i="1" s="1"/>
  <c r="GM35" i="1" s="1"/>
  <c r="GN35" i="1" s="1"/>
  <c r="DF49" i="3"/>
  <c r="DI49" i="3"/>
  <c r="DJ49" i="3" s="1"/>
  <c r="DH49" i="3"/>
  <c r="DG49" i="3"/>
  <c r="CZ68" i="1"/>
  <c r="Y68" i="1" s="1"/>
  <c r="CY68" i="1"/>
  <c r="X68" i="1" s="1"/>
  <c r="CY69" i="1"/>
  <c r="X69" i="1" s="1"/>
  <c r="CZ69" i="1"/>
  <c r="Y69" i="1" s="1"/>
  <c r="GM69" i="1" s="1"/>
  <c r="GN69" i="1" s="1"/>
  <c r="DG225" i="3"/>
  <c r="DH225" i="3"/>
  <c r="DF225" i="3"/>
  <c r="DJ225" i="3" s="1"/>
  <c r="DI225" i="3"/>
  <c r="GM91" i="1"/>
  <c r="GN91" i="1" s="1"/>
  <c r="GM74" i="1"/>
  <c r="GN74" i="1" s="1"/>
  <c r="P77" i="1"/>
  <c r="CP77" i="1" s="1"/>
  <c r="O77" i="1" s="1"/>
  <c r="CP93" i="1"/>
  <c r="O93" i="1" s="1"/>
  <c r="GM93" i="1" s="1"/>
  <c r="GN93" i="1" s="1"/>
  <c r="DF194" i="3"/>
  <c r="DG194" i="3"/>
  <c r="DJ194" i="3" s="1"/>
  <c r="DH194" i="3"/>
  <c r="DI194" i="3"/>
  <c r="CP96" i="1"/>
  <c r="O96" i="1" s="1"/>
  <c r="EV22" i="1"/>
  <c r="P156" i="1"/>
  <c r="EV164" i="1"/>
  <c r="CZ107" i="1"/>
  <c r="Y107" i="1" s="1"/>
  <c r="CY107" i="1"/>
  <c r="X107" i="1" s="1"/>
  <c r="EH22" i="1"/>
  <c r="EH164" i="1"/>
  <c r="P140" i="1"/>
  <c r="V16" i="2" s="1"/>
  <c r="V18" i="2" s="1"/>
  <c r="CZ108" i="1"/>
  <c r="Y108" i="1" s="1"/>
  <c r="CY108" i="1"/>
  <c r="X108" i="1" s="1"/>
  <c r="GM108" i="1" s="1"/>
  <c r="GN108" i="1" s="1"/>
  <c r="CZ122" i="1"/>
  <c r="Y122" i="1" s="1"/>
  <c r="CY122" i="1"/>
  <c r="X122" i="1" s="1"/>
  <c r="GM122" i="1" s="1"/>
  <c r="GN122" i="1" s="1"/>
  <c r="DG101" i="3"/>
  <c r="DH101" i="3"/>
  <c r="DI101" i="3"/>
  <c r="DJ101" i="3" s="1"/>
  <c r="DF101" i="3"/>
  <c r="DH73" i="3"/>
  <c r="DG73" i="3"/>
  <c r="DJ73" i="3" s="1"/>
  <c r="DF73" i="3"/>
  <c r="DI73" i="3"/>
  <c r="DG19" i="3"/>
  <c r="DH19" i="3"/>
  <c r="DI19" i="3"/>
  <c r="DJ19" i="3" s="1"/>
  <c r="DF19" i="3"/>
  <c r="DF21" i="3"/>
  <c r="DJ21" i="3" s="1"/>
  <c r="DG21" i="3"/>
  <c r="DH21" i="3"/>
  <c r="DI21" i="3"/>
  <c r="DF128" i="3"/>
  <c r="DJ128" i="3" s="1"/>
  <c r="DG128" i="3"/>
  <c r="DH128" i="3"/>
  <c r="DI128" i="3"/>
  <c r="DI109" i="3"/>
  <c r="DF109" i="3"/>
  <c r="DJ109" i="3" s="1"/>
  <c r="DH109" i="3"/>
  <c r="DG109" i="3"/>
  <c r="DH122" i="3"/>
  <c r="DI122" i="3"/>
  <c r="DG122" i="3"/>
  <c r="DF122" i="3"/>
  <c r="DJ122" i="3" s="1"/>
  <c r="DG213" i="3"/>
  <c r="DH213" i="3"/>
  <c r="DF213" i="3"/>
  <c r="DI213" i="3"/>
  <c r="DJ213" i="3" s="1"/>
  <c r="DH228" i="3"/>
  <c r="DI228" i="3"/>
  <c r="DF228" i="3"/>
  <c r="DJ228" i="3" s="1"/>
  <c r="DG228" i="3"/>
  <c r="DF200" i="3"/>
  <c r="DJ200" i="3" s="1"/>
  <c r="DG200" i="3"/>
  <c r="DH200" i="3"/>
  <c r="DI200" i="3"/>
  <c r="CP24" i="1"/>
  <c r="O24" i="1" s="1"/>
  <c r="AC131" i="1"/>
  <c r="DF171" i="3"/>
  <c r="DJ171" i="3" s="1"/>
  <c r="DG171" i="3"/>
  <c r="DH171" i="3"/>
  <c r="DI171" i="3"/>
  <c r="EB131" i="1"/>
  <c r="GK25" i="1"/>
  <c r="DW131" i="1"/>
  <c r="DF18" i="3"/>
  <c r="DJ18" i="3" s="1"/>
  <c r="DG18" i="3"/>
  <c r="DH18" i="3"/>
  <c r="DI18" i="3"/>
  <c r="DF242" i="3"/>
  <c r="DJ242" i="3" s="1"/>
  <c r="DG242" i="3"/>
  <c r="DH242" i="3"/>
  <c r="DI242" i="3"/>
  <c r="DF10" i="3"/>
  <c r="DI10" i="3"/>
  <c r="DG10" i="3"/>
  <c r="DJ10" i="3" s="1"/>
  <c r="DH10" i="3"/>
  <c r="DF229" i="3"/>
  <c r="DJ229" i="3" s="1"/>
  <c r="DG229" i="3"/>
  <c r="DH229" i="3"/>
  <c r="DI229" i="3"/>
  <c r="DI80" i="3"/>
  <c r="DJ80" i="3" s="1"/>
  <c r="DF80" i="3"/>
  <c r="DG80" i="3"/>
  <c r="DH80" i="3"/>
  <c r="CP50" i="1"/>
  <c r="O50" i="1" s="1"/>
  <c r="DF63" i="3"/>
  <c r="DJ63" i="3" s="1"/>
  <c r="DI63" i="3"/>
  <c r="DG63" i="3"/>
  <c r="DH63" i="3"/>
  <c r="CZ55" i="1"/>
  <c r="Y55" i="1" s="1"/>
  <c r="CY55" i="1"/>
  <c r="X55" i="1" s="1"/>
  <c r="GM55" i="1" s="1"/>
  <c r="GN55" i="1" s="1"/>
  <c r="DG115" i="3"/>
  <c r="DH115" i="3"/>
  <c r="DI115" i="3"/>
  <c r="DF115" i="3"/>
  <c r="DJ115" i="3" s="1"/>
  <c r="CP70" i="1"/>
  <c r="O70" i="1" s="1"/>
  <c r="GM70" i="1" s="1"/>
  <c r="GN70" i="1" s="1"/>
  <c r="CY66" i="1"/>
  <c r="X66" i="1" s="1"/>
  <c r="CZ66" i="1"/>
  <c r="Y66" i="1" s="1"/>
  <c r="CY79" i="1"/>
  <c r="X79" i="1" s="1"/>
  <c r="GM79" i="1" s="1"/>
  <c r="GN79" i="1" s="1"/>
  <c r="CZ79" i="1"/>
  <c r="Y79" i="1" s="1"/>
  <c r="U81" i="1"/>
  <c r="DF165" i="3"/>
  <c r="DG165" i="3"/>
  <c r="DJ165" i="3" s="1"/>
  <c r="DH165" i="3"/>
  <c r="DI165" i="3"/>
  <c r="CY96" i="1"/>
  <c r="X96" i="1" s="1"/>
  <c r="CZ96" i="1"/>
  <c r="Y96" i="1" s="1"/>
  <c r="CY82" i="1"/>
  <c r="X82" i="1" s="1"/>
  <c r="CZ82" i="1"/>
  <c r="Y82" i="1" s="1"/>
  <c r="DF204" i="3"/>
  <c r="DG204" i="3"/>
  <c r="DJ204" i="3" s="1"/>
  <c r="DH204" i="3"/>
  <c r="DI204" i="3"/>
  <c r="CY97" i="1"/>
  <c r="X97" i="1" s="1"/>
  <c r="GM97" i="1" s="1"/>
  <c r="GN97" i="1" s="1"/>
  <c r="CZ97" i="1"/>
  <c r="Y97" i="1" s="1"/>
  <c r="CP107" i="1"/>
  <c r="O107" i="1" s="1"/>
  <c r="GM107" i="1" s="1"/>
  <c r="GN107" i="1" s="1"/>
  <c r="U89" i="1"/>
  <c r="FY22" i="1"/>
  <c r="EP131" i="1"/>
  <c r="CI22" i="1"/>
  <c r="AZ131" i="1"/>
  <c r="DG68" i="3"/>
  <c r="DJ68" i="3" s="1"/>
  <c r="DH68" i="3"/>
  <c r="DF68" i="3"/>
  <c r="DI68" i="3"/>
  <c r="DF41" i="3"/>
  <c r="DG41" i="3"/>
  <c r="DJ41" i="3" s="1"/>
  <c r="DH41" i="3"/>
  <c r="DI41" i="3"/>
  <c r="DG34" i="3"/>
  <c r="DH34" i="3"/>
  <c r="DI34" i="3"/>
  <c r="DF34" i="3"/>
  <c r="DJ34" i="3" s="1"/>
  <c r="DH39" i="3"/>
  <c r="DI39" i="3"/>
  <c r="DJ39" i="3" s="1"/>
  <c r="DG39" i="3"/>
  <c r="DF39" i="3"/>
  <c r="DI52" i="3"/>
  <c r="DH52" i="3"/>
  <c r="DF52" i="3"/>
  <c r="DJ52" i="3" s="1"/>
  <c r="DG52" i="3"/>
  <c r="DG22" i="3"/>
  <c r="DH22" i="3"/>
  <c r="DI22" i="3"/>
  <c r="DF22" i="3"/>
  <c r="DJ22" i="3" s="1"/>
  <c r="DH79" i="3"/>
  <c r="DG79" i="3"/>
  <c r="DF79" i="3"/>
  <c r="DJ79" i="3" s="1"/>
  <c r="DI79" i="3"/>
  <c r="DG177" i="3"/>
  <c r="DJ177" i="3" s="1"/>
  <c r="DH177" i="3"/>
  <c r="DI177" i="3"/>
  <c r="DF177" i="3"/>
  <c r="DG129" i="3"/>
  <c r="DI129" i="3"/>
  <c r="DJ129" i="3" s="1"/>
  <c r="DF129" i="3"/>
  <c r="DH129" i="3"/>
  <c r="DG105" i="3"/>
  <c r="DH105" i="3"/>
  <c r="DI105" i="3"/>
  <c r="DJ105" i="3" s="1"/>
  <c r="DF105" i="3"/>
  <c r="DF64" i="3"/>
  <c r="DG64" i="3"/>
  <c r="DH64" i="3"/>
  <c r="DI64" i="3"/>
  <c r="DJ64" i="3" s="1"/>
  <c r="DI123" i="3"/>
  <c r="DJ123" i="3" s="1"/>
  <c r="DF123" i="3"/>
  <c r="DH123" i="3"/>
  <c r="DG123" i="3"/>
  <c r="DH224" i="3"/>
  <c r="DI224" i="3"/>
  <c r="DF224" i="3"/>
  <c r="DJ224" i="3" s="1"/>
  <c r="DG224" i="3"/>
  <c r="DF240" i="3"/>
  <c r="DG240" i="3"/>
  <c r="DJ240" i="3" s="1"/>
  <c r="DH240" i="3"/>
  <c r="DI240" i="3"/>
  <c r="DF199" i="3"/>
  <c r="DJ199" i="3" s="1"/>
  <c r="DH199" i="3"/>
  <c r="DG199" i="3"/>
  <c r="DI199" i="3"/>
  <c r="DH201" i="3"/>
  <c r="DI201" i="3"/>
  <c r="DF201" i="3"/>
  <c r="DJ201" i="3" s="1"/>
  <c r="DG201" i="3"/>
  <c r="DF197" i="3"/>
  <c r="DJ197" i="3" s="1"/>
  <c r="DG197" i="3"/>
  <c r="DH197" i="3"/>
  <c r="DI197" i="3"/>
  <c r="GK26" i="1"/>
  <c r="GM26" i="1" s="1"/>
  <c r="GN26" i="1" s="1"/>
  <c r="AE131" i="1"/>
  <c r="CY33" i="1"/>
  <c r="X33" i="1" s="1"/>
  <c r="GM33" i="1" s="1"/>
  <c r="GN33" i="1" s="1"/>
  <c r="CZ33" i="1"/>
  <c r="Y33" i="1" s="1"/>
  <c r="DF8" i="3"/>
  <c r="DG8" i="3"/>
  <c r="DH8" i="3"/>
  <c r="DI8" i="3"/>
  <c r="DJ8" i="3" s="1"/>
  <c r="DY131" i="1"/>
  <c r="CY50" i="1"/>
  <c r="X50" i="1" s="1"/>
  <c r="CZ50" i="1"/>
  <c r="Y50" i="1" s="1"/>
  <c r="GM41" i="1"/>
  <c r="GN41" i="1" s="1"/>
  <c r="CP44" i="1"/>
  <c r="O44" i="1" s="1"/>
  <c r="GM44" i="1" s="1"/>
  <c r="GN44" i="1" s="1"/>
  <c r="DG62" i="3"/>
  <c r="DF62" i="3"/>
  <c r="DJ62" i="3" s="1"/>
  <c r="DI62" i="3"/>
  <c r="DH62" i="3"/>
  <c r="CP68" i="1"/>
  <c r="O68" i="1" s="1"/>
  <c r="GM68" i="1" s="1"/>
  <c r="GN68" i="1" s="1"/>
  <c r="DF106" i="3"/>
  <c r="DJ106" i="3" s="1"/>
  <c r="DG106" i="3"/>
  <c r="DI106" i="3"/>
  <c r="DH106" i="3"/>
  <c r="CP53" i="1"/>
  <c r="O53" i="1" s="1"/>
  <c r="GM53" i="1" s="1"/>
  <c r="GN53" i="1" s="1"/>
  <c r="DI173" i="3"/>
  <c r="DJ173" i="3" s="1"/>
  <c r="DF173" i="3"/>
  <c r="DG173" i="3"/>
  <c r="DH173" i="3"/>
  <c r="V81" i="1"/>
  <c r="DI158" i="3"/>
  <c r="DF158" i="3"/>
  <c r="DJ158" i="3" s="1"/>
  <c r="DG158" i="3"/>
  <c r="DH158" i="3"/>
  <c r="DF195" i="3"/>
  <c r="DJ195" i="3" s="1"/>
  <c r="DG195" i="3"/>
  <c r="DH195" i="3"/>
  <c r="DI195" i="3"/>
  <c r="CY113" i="1"/>
  <c r="X113" i="1" s="1"/>
  <c r="CZ113" i="1"/>
  <c r="Y113" i="1" s="1"/>
  <c r="CP92" i="1"/>
  <c r="O92" i="1" s="1"/>
  <c r="GM92" i="1" s="1"/>
  <c r="GN92" i="1" s="1"/>
  <c r="DG220" i="3"/>
  <c r="DF220" i="3"/>
  <c r="DJ220" i="3" s="1"/>
  <c r="DH220" i="3"/>
  <c r="DI220" i="3"/>
  <c r="CY105" i="1"/>
  <c r="X105" i="1" s="1"/>
  <c r="GM105" i="1" s="1"/>
  <c r="GN105" i="1" s="1"/>
  <c r="CZ105" i="1"/>
  <c r="Y105" i="1" s="1"/>
  <c r="EL22" i="1"/>
  <c r="P149" i="1"/>
  <c r="U16" i="2" s="1"/>
  <c r="U18" i="2" s="1"/>
  <c r="EL164" i="1"/>
  <c r="DF4" i="3"/>
  <c r="DG4" i="3"/>
  <c r="DJ4" i="3" s="1"/>
  <c r="DH4" i="3"/>
  <c r="DI4" i="3"/>
  <c r="DH58" i="3"/>
  <c r="DI58" i="3"/>
  <c r="DG58" i="3"/>
  <c r="DJ58" i="3" s="1"/>
  <c r="DF58" i="3"/>
  <c r="DF45" i="3"/>
  <c r="DG45" i="3"/>
  <c r="DJ45" i="3" s="1"/>
  <c r="DH45" i="3"/>
  <c r="DI45" i="3"/>
  <c r="DH71" i="3"/>
  <c r="DI71" i="3"/>
  <c r="DF71" i="3"/>
  <c r="DJ71" i="3" s="1"/>
  <c r="DG71" i="3"/>
  <c r="DF108" i="3"/>
  <c r="DG108" i="3"/>
  <c r="DH108" i="3"/>
  <c r="DI108" i="3"/>
  <c r="DJ108" i="3" s="1"/>
  <c r="DF127" i="3"/>
  <c r="DJ127" i="3" s="1"/>
  <c r="DH127" i="3"/>
  <c r="DG127" i="3"/>
  <c r="DI127" i="3"/>
  <c r="DF82" i="3"/>
  <c r="DJ82" i="3" s="1"/>
  <c r="DG82" i="3"/>
  <c r="DH82" i="3"/>
  <c r="DI82" i="3"/>
  <c r="DF70" i="3"/>
  <c r="DJ70" i="3" s="1"/>
  <c r="DI70" i="3"/>
  <c r="DG70" i="3"/>
  <c r="DH70" i="3"/>
  <c r="DF170" i="3"/>
  <c r="DJ170" i="3" s="1"/>
  <c r="DG170" i="3"/>
  <c r="DH170" i="3"/>
  <c r="DI170" i="3"/>
  <c r="CY24" i="1"/>
  <c r="X24" i="1" s="1"/>
  <c r="CZ24" i="1"/>
  <c r="Y24" i="1" s="1"/>
  <c r="AF131" i="1"/>
  <c r="DF161" i="3"/>
  <c r="DJ161" i="3" s="1"/>
  <c r="DG161" i="3"/>
  <c r="DH161" i="3"/>
  <c r="DI161" i="3"/>
  <c r="DF208" i="3"/>
  <c r="DJ208" i="3" s="1"/>
  <c r="DH208" i="3"/>
  <c r="DG208" i="3"/>
  <c r="DI208" i="3"/>
  <c r="DF206" i="3"/>
  <c r="DJ206" i="3" s="1"/>
  <c r="DG206" i="3"/>
  <c r="DH206" i="3"/>
  <c r="DI206" i="3"/>
  <c r="DG231" i="3"/>
  <c r="DF231" i="3"/>
  <c r="DH231" i="3"/>
  <c r="DI231" i="3"/>
  <c r="DJ231" i="3" s="1"/>
  <c r="DF218" i="3"/>
  <c r="DJ218" i="3" s="1"/>
  <c r="DI218" i="3"/>
  <c r="DG218" i="3"/>
  <c r="DH218" i="3"/>
  <c r="DF51" i="3"/>
  <c r="DI51" i="3"/>
  <c r="DJ51" i="3" s="1"/>
  <c r="DG51" i="3"/>
  <c r="DH51" i="3"/>
  <c r="DH9" i="3"/>
  <c r="DI9" i="3"/>
  <c r="DF9" i="3"/>
  <c r="DG9" i="3"/>
  <c r="DJ9" i="3" s="1"/>
  <c r="DF28" i="3"/>
  <c r="DJ28" i="3" s="1"/>
  <c r="DG28" i="3"/>
  <c r="DH28" i="3"/>
  <c r="DI28" i="3"/>
  <c r="AG131" i="1"/>
  <c r="CY43" i="1"/>
  <c r="X43" i="1" s="1"/>
  <c r="GM43" i="1" s="1"/>
  <c r="GN43" i="1" s="1"/>
  <c r="CZ43" i="1"/>
  <c r="Y43" i="1" s="1"/>
  <c r="DG69" i="3"/>
  <c r="DF69" i="3"/>
  <c r="DJ69" i="3" s="1"/>
  <c r="DH69" i="3"/>
  <c r="DI69" i="3"/>
  <c r="DF56" i="3"/>
  <c r="DJ56" i="3" s="1"/>
  <c r="DI56" i="3"/>
  <c r="DG56" i="3"/>
  <c r="DH56" i="3"/>
  <c r="V34" i="1"/>
  <c r="AI131" i="1" s="1"/>
  <c r="CY47" i="1"/>
  <c r="X47" i="1" s="1"/>
  <c r="GM47" i="1" s="1"/>
  <c r="GN47" i="1" s="1"/>
  <c r="CZ47" i="1"/>
  <c r="Y47" i="1" s="1"/>
  <c r="DF110" i="3"/>
  <c r="DJ110" i="3" s="1"/>
  <c r="DG110" i="3"/>
  <c r="DH110" i="3"/>
  <c r="DI110" i="3"/>
  <c r="DG120" i="3"/>
  <c r="DI120" i="3"/>
  <c r="DJ120" i="3" s="1"/>
  <c r="DF120" i="3"/>
  <c r="DH120" i="3"/>
  <c r="DF166" i="3"/>
  <c r="DJ166" i="3" s="1"/>
  <c r="DG166" i="3"/>
  <c r="DH166" i="3"/>
  <c r="DI166" i="3"/>
  <c r="V77" i="1"/>
  <c r="EA131" i="1" s="1"/>
  <c r="DG207" i="3"/>
  <c r="DH207" i="3"/>
  <c r="DI207" i="3"/>
  <c r="DF207" i="3"/>
  <c r="DJ207" i="3" s="1"/>
  <c r="CP82" i="1"/>
  <c r="O82" i="1" s="1"/>
  <c r="GM82" i="1" s="1"/>
  <c r="GN82" i="1" s="1"/>
  <c r="DI155" i="3"/>
  <c r="DJ155" i="3" s="1"/>
  <c r="DF155" i="3"/>
  <c r="DG155" i="3"/>
  <c r="DH155" i="3"/>
  <c r="DG198" i="3"/>
  <c r="DH198" i="3"/>
  <c r="DI198" i="3"/>
  <c r="DF198" i="3"/>
  <c r="DJ198" i="3" s="1"/>
  <c r="GM115" i="1"/>
  <c r="GN115" i="1" s="1"/>
  <c r="GM112" i="1"/>
  <c r="GN112" i="1" s="1"/>
  <c r="AO22" i="1"/>
  <c r="F135" i="1"/>
  <c r="AO164" i="1"/>
  <c r="AP22" i="1"/>
  <c r="AP164" i="1"/>
  <c r="F140" i="1"/>
  <c r="G16" i="2" s="1"/>
  <c r="G18" i="2" s="1"/>
  <c r="CY118" i="1"/>
  <c r="X118" i="1" s="1"/>
  <c r="GM118" i="1" s="1"/>
  <c r="GN118" i="1" s="1"/>
  <c r="CZ118" i="1"/>
  <c r="Y118" i="1" s="1"/>
  <c r="CP113" i="1"/>
  <c r="O113" i="1" s="1"/>
  <c r="GM113" i="1" s="1"/>
  <c r="GN113" i="1" s="1"/>
  <c r="ET22" i="1"/>
  <c r="ET164" i="1"/>
  <c r="P144" i="1"/>
  <c r="GM123" i="1"/>
  <c r="GN123" i="1" s="1"/>
  <c r="AI22" i="1" l="1"/>
  <c r="V131" i="1"/>
  <c r="AJ22" i="1"/>
  <c r="W131" i="1"/>
  <c r="AE22" i="1"/>
  <c r="R131" i="1"/>
  <c r="EP22" i="1"/>
  <c r="P138" i="1"/>
  <c r="EP164" i="1"/>
  <c r="DW22" i="1"/>
  <c r="DJ131" i="1"/>
  <c r="GM24" i="1"/>
  <c r="CD22" i="1"/>
  <c r="AU131" i="1"/>
  <c r="AG22" i="1"/>
  <c r="T131" i="1"/>
  <c r="DY22" i="1"/>
  <c r="DL131" i="1"/>
  <c r="AQ18" i="1"/>
  <c r="F174" i="1"/>
  <c r="EG18" i="1"/>
  <c r="P168" i="1"/>
  <c r="GM75" i="1"/>
  <c r="GN75" i="1" s="1"/>
  <c r="GM46" i="1"/>
  <c r="GN46" i="1" s="1"/>
  <c r="EL18" i="1"/>
  <c r="P182" i="1"/>
  <c r="EB22" i="1"/>
  <c r="DO131" i="1"/>
  <c r="EV18" i="1"/>
  <c r="P189" i="1"/>
  <c r="DU22" i="1"/>
  <c r="FW131" i="1"/>
  <c r="FX131" i="1"/>
  <c r="FZ131" i="1"/>
  <c r="DH131" i="1"/>
  <c r="DV22" i="1"/>
  <c r="DI131" i="1"/>
  <c r="AH22" i="1"/>
  <c r="U131" i="1"/>
  <c r="EU18" i="1"/>
  <c r="P180" i="1"/>
  <c r="CY77" i="1"/>
  <c r="X77" i="1" s="1"/>
  <c r="CZ77" i="1"/>
  <c r="Y77" i="1" s="1"/>
  <c r="ED131" i="1" s="1"/>
  <c r="DX131" i="1"/>
  <c r="CY34" i="1"/>
  <c r="X34" i="1" s="1"/>
  <c r="AK131" i="1" s="1"/>
  <c r="CZ34" i="1"/>
  <c r="Y34" i="1" s="1"/>
  <c r="AP18" i="1"/>
  <c r="F173" i="1"/>
  <c r="GM50" i="1"/>
  <c r="GN50" i="1" s="1"/>
  <c r="GM77" i="1"/>
  <c r="GN77" i="1" s="1"/>
  <c r="BD18" i="1"/>
  <c r="F189" i="1"/>
  <c r="GM25" i="1"/>
  <c r="AT18" i="1"/>
  <c r="F182" i="1"/>
  <c r="ER22" i="1"/>
  <c r="ER164" i="1"/>
  <c r="P142" i="1"/>
  <c r="CJ22" i="1"/>
  <c r="BA131" i="1"/>
  <c r="EM22" i="1"/>
  <c r="P150" i="1"/>
  <c r="EM164" i="1"/>
  <c r="AF22" i="1"/>
  <c r="S131" i="1"/>
  <c r="AL131" i="1"/>
  <c r="BC18" i="1"/>
  <c r="F180" i="1"/>
  <c r="DZ131" i="1"/>
  <c r="EC131" i="1"/>
  <c r="GM96" i="1"/>
  <c r="GN96" i="1" s="1"/>
  <c r="GB22" i="1"/>
  <c r="ES131" i="1"/>
  <c r="AX22" i="1"/>
  <c r="F138" i="1"/>
  <c r="AX164" i="1"/>
  <c r="CP89" i="1"/>
  <c r="O89" i="1" s="1"/>
  <c r="GM89" i="1" s="1"/>
  <c r="GN89" i="1" s="1"/>
  <c r="CP34" i="1"/>
  <c r="O34" i="1" s="1"/>
  <c r="GM34" i="1" s="1"/>
  <c r="GN34" i="1" s="1"/>
  <c r="ET18" i="1"/>
  <c r="P177" i="1"/>
  <c r="AO18" i="1"/>
  <c r="F168" i="1"/>
  <c r="AZ22" i="1"/>
  <c r="F142" i="1"/>
  <c r="AZ164" i="1"/>
  <c r="EH18" i="1"/>
  <c r="P173" i="1"/>
  <c r="AD22" i="1"/>
  <c r="Q131" i="1"/>
  <c r="CY89" i="1"/>
  <c r="X89" i="1" s="1"/>
  <c r="CZ89" i="1"/>
  <c r="Y89" i="1" s="1"/>
  <c r="GM66" i="1"/>
  <c r="GN66" i="1" s="1"/>
  <c r="GM81" i="1"/>
  <c r="GN81" i="1" s="1"/>
  <c r="EA22" i="1"/>
  <c r="DN131" i="1"/>
  <c r="AC22" i="1"/>
  <c r="CE131" i="1"/>
  <c r="CF131" i="1"/>
  <c r="CH131" i="1"/>
  <c r="P131" i="1"/>
  <c r="BB18" i="1"/>
  <c r="F177" i="1"/>
  <c r="CY81" i="1"/>
  <c r="X81" i="1" s="1"/>
  <c r="CZ81" i="1"/>
  <c r="Y81" i="1" s="1"/>
  <c r="EI18" i="1"/>
  <c r="P174" i="1"/>
  <c r="GM59" i="1"/>
  <c r="GN59" i="1" s="1"/>
  <c r="AK22" i="1" l="1"/>
  <c r="X131" i="1"/>
  <c r="EC22" i="1"/>
  <c r="DP131" i="1"/>
  <c r="U22" i="1"/>
  <c r="U164" i="1"/>
  <c r="F153" i="1"/>
  <c r="AZ18" i="1"/>
  <c r="F175" i="1"/>
  <c r="DT131" i="1"/>
  <c r="AU22" i="1"/>
  <c r="F150" i="1"/>
  <c r="H16" i="2" s="1"/>
  <c r="H18" i="2" s="1"/>
  <c r="AU164" i="1"/>
  <c r="DZ22" i="1"/>
  <c r="DM131" i="1"/>
  <c r="CH22" i="1"/>
  <c r="AY131" i="1"/>
  <c r="BA22" i="1"/>
  <c r="F151" i="1"/>
  <c r="BA164" i="1"/>
  <c r="GN25" i="1"/>
  <c r="FT131" i="1" s="1"/>
  <c r="FS131" i="1"/>
  <c r="DI22" i="1"/>
  <c r="P143" i="1"/>
  <c r="DI164" i="1"/>
  <c r="R22" i="1"/>
  <c r="F145" i="1"/>
  <c r="R164" i="1"/>
  <c r="DX22" i="1"/>
  <c r="DK131" i="1"/>
  <c r="DO22" i="1"/>
  <c r="DO164" i="1"/>
  <c r="P155" i="1"/>
  <c r="AB131" i="1"/>
  <c r="ED22" i="1"/>
  <c r="DQ131" i="1"/>
  <c r="DH22" i="1"/>
  <c r="P134" i="1"/>
  <c r="DH164" i="1"/>
  <c r="GN24" i="1"/>
  <c r="CB131" i="1" s="1"/>
  <c r="CA131" i="1"/>
  <c r="W22" i="1"/>
  <c r="W164" i="1"/>
  <c r="F155" i="1"/>
  <c r="AL22" i="1"/>
  <c r="Y131" i="1"/>
  <c r="S22" i="1"/>
  <c r="F146" i="1"/>
  <c r="J16" i="2" s="1"/>
  <c r="J18" i="2" s="1"/>
  <c r="S164" i="1"/>
  <c r="ER18" i="1"/>
  <c r="P175" i="1"/>
  <c r="FZ22" i="1"/>
  <c r="EQ131" i="1"/>
  <c r="DL22" i="1"/>
  <c r="P152" i="1"/>
  <c r="DL164" i="1"/>
  <c r="DJ22" i="1"/>
  <c r="P145" i="1"/>
  <c r="DJ164" i="1"/>
  <c r="AX18" i="1"/>
  <c r="F171" i="1"/>
  <c r="CF22" i="1"/>
  <c r="AW131" i="1"/>
  <c r="Q22" i="1"/>
  <c r="Q164" i="1"/>
  <c r="F143" i="1"/>
  <c r="DN22" i="1"/>
  <c r="P154" i="1"/>
  <c r="DN164" i="1"/>
  <c r="FX22" i="1"/>
  <c r="EO131" i="1"/>
  <c r="V22" i="1"/>
  <c r="F154" i="1"/>
  <c r="V164" i="1"/>
  <c r="P22" i="1"/>
  <c r="F134" i="1"/>
  <c r="P164" i="1"/>
  <c r="CE22" i="1"/>
  <c r="AV131" i="1"/>
  <c r="ES22" i="1"/>
  <c r="ES164" i="1"/>
  <c r="P151" i="1"/>
  <c r="W16" i="2" s="1"/>
  <c r="W18" i="2" s="1"/>
  <c r="EM18" i="1"/>
  <c r="P183" i="1"/>
  <c r="FW22" i="1"/>
  <c r="EN131" i="1"/>
  <c r="T22" i="1"/>
  <c r="F152" i="1"/>
  <c r="T164" i="1"/>
  <c r="EP18" i="1"/>
  <c r="P171" i="1"/>
  <c r="T18" i="1" l="1"/>
  <c r="F185" i="1"/>
  <c r="Q18" i="1"/>
  <c r="F176" i="1"/>
  <c r="DL18" i="1"/>
  <c r="P185" i="1"/>
  <c r="AV22" i="1"/>
  <c r="AV164" i="1"/>
  <c r="F136" i="1"/>
  <c r="EO22" i="1"/>
  <c r="P137" i="1"/>
  <c r="EO164" i="1"/>
  <c r="AW22" i="1"/>
  <c r="F137" i="1"/>
  <c r="AW164" i="1"/>
  <c r="DH18" i="1"/>
  <c r="P167" i="1"/>
  <c r="DM22" i="1"/>
  <c r="P153" i="1"/>
  <c r="DM164" i="1"/>
  <c r="FS22" i="1"/>
  <c r="EJ131" i="1"/>
  <c r="U18" i="1"/>
  <c r="F186" i="1"/>
  <c r="FT22" i="1"/>
  <c r="EK131" i="1"/>
  <c r="AU18" i="1"/>
  <c r="F183" i="1"/>
  <c r="P18" i="1"/>
  <c r="F167" i="1"/>
  <c r="R18" i="1"/>
  <c r="F178" i="1"/>
  <c r="BA18" i="1"/>
  <c r="F184" i="1"/>
  <c r="EN22" i="1"/>
  <c r="P136" i="1"/>
  <c r="EN164" i="1"/>
  <c r="Y22" i="1"/>
  <c r="F158" i="1"/>
  <c r="Y164" i="1"/>
  <c r="DK22" i="1"/>
  <c r="DK164" i="1"/>
  <c r="P146" i="1"/>
  <c r="Y16" i="2" s="1"/>
  <c r="Y18" i="2" s="1"/>
  <c r="DN18" i="1"/>
  <c r="P187" i="1"/>
  <c r="EQ22" i="1"/>
  <c r="EQ164" i="1"/>
  <c r="P139" i="1"/>
  <c r="DQ22" i="1"/>
  <c r="P158" i="1"/>
  <c r="DQ164" i="1"/>
  <c r="DJ18" i="1"/>
  <c r="P178" i="1"/>
  <c r="W18" i="1"/>
  <c r="F188" i="1"/>
  <c r="DP22" i="1"/>
  <c r="P157" i="1"/>
  <c r="DP164" i="1"/>
  <c r="AB22" i="1"/>
  <c r="O131" i="1"/>
  <c r="DT22" i="1"/>
  <c r="DG131" i="1"/>
  <c r="CA22" i="1"/>
  <c r="AR131" i="1"/>
  <c r="DI18" i="1"/>
  <c r="P176" i="1"/>
  <c r="AY22" i="1"/>
  <c r="F139" i="1"/>
  <c r="AY164" i="1"/>
  <c r="X22" i="1"/>
  <c r="F157" i="1"/>
  <c r="X164" i="1"/>
  <c r="V18" i="1"/>
  <c r="F187" i="1"/>
  <c r="ES18" i="1"/>
  <c r="P184" i="1"/>
  <c r="S18" i="1"/>
  <c r="F179" i="1"/>
  <c r="CB22" i="1"/>
  <c r="AS131" i="1"/>
  <c r="DO18" i="1"/>
  <c r="P188" i="1"/>
  <c r="AS22" i="1" l="1"/>
  <c r="AS164" i="1"/>
  <c r="F148" i="1"/>
  <c r="E16" i="2" s="1"/>
  <c r="AR22" i="1"/>
  <c r="F159" i="1"/>
  <c r="F160" i="1" s="1"/>
  <c r="AR164" i="1"/>
  <c r="Y18" i="1"/>
  <c r="F191" i="1"/>
  <c r="AV18" i="1"/>
  <c r="F169" i="1"/>
  <c r="EQ18" i="1"/>
  <c r="P172" i="1"/>
  <c r="AW18" i="1"/>
  <c r="F170" i="1"/>
  <c r="DG22" i="1"/>
  <c r="P133" i="1"/>
  <c r="DG164" i="1"/>
  <c r="EJ22" i="1"/>
  <c r="EJ164" i="1"/>
  <c r="P159" i="1"/>
  <c r="P160" i="1" s="1"/>
  <c r="AY18" i="1"/>
  <c r="F172" i="1"/>
  <c r="EN18" i="1"/>
  <c r="P169" i="1"/>
  <c r="O22" i="1"/>
  <c r="F133" i="1"/>
  <c r="O164" i="1"/>
  <c r="DM18" i="1"/>
  <c r="P186" i="1"/>
  <c r="EO18" i="1"/>
  <c r="P170" i="1"/>
  <c r="X18" i="1"/>
  <c r="F190" i="1"/>
  <c r="DK18" i="1"/>
  <c r="P179" i="1"/>
  <c r="EK22" i="1"/>
  <c r="EK164" i="1"/>
  <c r="P148" i="1"/>
  <c r="T16" i="2" s="1"/>
  <c r="DQ18" i="1"/>
  <c r="P191" i="1"/>
  <c r="DP18" i="1"/>
  <c r="P190" i="1"/>
  <c r="X16" i="2" l="1"/>
  <c r="X18" i="2" s="1"/>
  <c r="T18" i="2"/>
  <c r="AR18" i="1"/>
  <c r="F192" i="1"/>
  <c r="F193" i="1" s="1"/>
  <c r="F161" i="1"/>
  <c r="F162" i="1" s="1"/>
  <c r="P161" i="1"/>
  <c r="P162" i="1" s="1"/>
  <c r="EJ18" i="1"/>
  <c r="P192" i="1"/>
  <c r="P193" i="1" s="1"/>
  <c r="E18" i="2"/>
  <c r="I16" i="2"/>
  <c r="I18" i="2" s="1"/>
  <c r="EK18" i="1"/>
  <c r="P181" i="1"/>
  <c r="O18" i="1"/>
  <c r="F166" i="1"/>
  <c r="AS18" i="1"/>
  <c r="F181" i="1"/>
  <c r="DG18" i="1"/>
  <c r="P166" i="1"/>
  <c r="F194" i="1" l="1"/>
  <c r="F195" i="1"/>
  <c r="P194" i="1"/>
  <c r="P195" i="1" s="1"/>
</calcChain>
</file>

<file path=xl/sharedStrings.xml><?xml version="1.0" encoding="utf-8"?>
<sst xmlns="http://schemas.openxmlformats.org/spreadsheetml/2006/main" count="9938" uniqueCount="527">
  <si>
    <t>Smeta.RU Flash  (495) 974-1589</t>
  </si>
  <si>
    <t>_PS_</t>
  </si>
  <si>
    <t>Smeta.RU Flash</t>
  </si>
  <si>
    <t/>
  </si>
  <si>
    <t>Ремонт стен фасада здания строения № 18 (1- тех. этаж) и вентиляционной шахты ФГУП "Киноконцерн "Мосфильм", ул. Мосфильмовская, д. 1</t>
  </si>
  <si>
    <t>Сметные нормы списания</t>
  </si>
  <si>
    <t>Коды ОКП для ТСН-2001 МГЭ</t>
  </si>
  <si>
    <t>ТСН-2001 (МГЭ) - Ремонт</t>
  </si>
  <si>
    <t>Типовой расчет для ТСН-2001 МГЭ, Новая методика с выпуска доп. 43 (Ремонт), Доп 72</t>
  </si>
  <si>
    <t>Территориальные сметные нормативы для Москвы ТСН-2001 (МГЭ)</t>
  </si>
  <si>
    <t>Поправки для ТСН-2001 от 23.01.2024 г. доп.71</t>
  </si>
  <si>
    <t>Территориальные сметные нормативы для Москвы (ТСН-2001)</t>
  </si>
  <si>
    <t>ТЕР</t>
  </si>
  <si>
    <t>Ремонт стен фасада здания строения № 18 (1-тех. этаж) и вентиляционной шахты ФГУП "Киноконцерн "Мосфильм", ул. Мосфильмовская, д. 1</t>
  </si>
  <si>
    <t>Ремонт фасада здания и вентиляционной шахты строения № 18 со стороны внутренней территории ФГУП "Киноконцерн "Мосфильм", ул. Мосфильмовская, д. 1</t>
  </si>
  <si>
    <t>1</t>
  </si>
  <si>
    <t>3.10-45-8</t>
  </si>
  <si>
    <t>Устройство по фермам настила защитного (прим.) - защитный настил кровли под леса</t>
  </si>
  <si>
    <t>100 м2 покрытия</t>
  </si>
  <si>
    <t>ТСН-2001.3 Доп. 68, Сб. 10, т. 45, поз. 8</t>
  </si>
  <si>
    <t>)*1</t>
  </si>
  <si>
    <t>)*1,25</t>
  </si>
  <si>
    <t>)*1,15</t>
  </si>
  <si>
    <t>Строительные работы</t>
  </si>
  <si>
    <t>ТСН-2001.3-10. 10-1...10-69</t>
  </si>
  <si>
    <t>ТСН-2001.3-10-1</t>
  </si>
  <si>
    <t>Поправка: Гл.6.Прил.2.2.п.2.2.6_06.00.01.07.001</t>
  </si>
  <si>
    <t>1,1</t>
  </si>
  <si>
    <t>1.1-1-202</t>
  </si>
  <si>
    <t>Пиломатериал (доска) необрезной хвойных пород естественной влажности, сорт II, толщина 50 мм, ширина от 100 до 200 мм</t>
  </si>
  <si>
    <t>м3</t>
  </si>
  <si>
    <t>ТСН-2001.1 Доп. 67, Р. 1, о. 1, поз. 202</t>
  </si>
  <si>
    <t>2</t>
  </si>
  <si>
    <t>3.8-27-1</t>
  </si>
  <si>
    <t>Установка и разборка инвентарных лесов наружных высотой до 16 м, трубчатых (без затрат по эксплуатации лесов)</t>
  </si>
  <si>
    <t>100 м2</t>
  </si>
  <si>
    <t>ТСН-2001.3 Доп. 70, Сб. 8, т. 27, поз. 1</t>
  </si>
  <si>
    <t>ТСН-2001.3-8. 8-27, 8-28</t>
  </si>
  <si>
    <t>ТСН-2001.3-8-6</t>
  </si>
  <si>
    <t>3</t>
  </si>
  <si>
    <t>2.1-3-39</t>
  </si>
  <si>
    <t>Краны на автомобильном ходу, грузоподъемность до 20 т</t>
  </si>
  <si>
    <t>маш.-ч</t>
  </si>
  <si>
    <t>ТСН-2001.2. Доп. 68. п.1-3-39 (032010)</t>
  </si>
  <si>
    <t>Механизмы</t>
  </si>
  <si>
    <t>ТСН-2001. Машины и механизмы. Круглосуточный режим работы (При применении поправочных коэффициентов из Таблицы 6.2, Главы 12)</t>
  </si>
  <si>
    <t>ТСН-2001.2-1</t>
  </si>
  <si>
    <t>4</t>
  </si>
  <si>
    <t>6.69-24-11</t>
  </si>
  <si>
    <t>Сверление сквозных отверстий в железобетонных стенах и полах электроперфоратором, диаметр отверстия до 30 мм, глубина сверления 100 мм</t>
  </si>
  <si>
    <t>100 отверстий</t>
  </si>
  <si>
    <t>ТСН-2001.6 Доп. 68, Сб. 69, т. 24, поз. 11</t>
  </si>
  <si>
    <t>Ремонтно-строительные работы</t>
  </si>
  <si>
    <t>ТСН-2001.6-69. 69-1...69-49</t>
  </si>
  <si>
    <t>ТСН-2001.6-69-1</t>
  </si>
  <si>
    <t>4,1</t>
  </si>
  <si>
    <t>1.7-3-26</t>
  </si>
  <si>
    <t>Сверло победитовое, диаметр 25 мм, длина 400 мм</t>
  </si>
  <si>
    <t>шт.</t>
  </si>
  <si>
    <t>ТСН-2001.1. Доп. 1-42. Р. 7, о. 3, поз. 26</t>
  </si>
  <si>
    <t>5</t>
  </si>
  <si>
    <t>6.69-24-12</t>
  </si>
  <si>
    <t>Добавлять на каждые 50 мм глубины сверления сверх 100 мм к позиции 6.69-24-11</t>
  </si>
  <si>
    <t>ТСН-2001.6 Доп. 68, Сб. 69, т. 24, поз. 12</t>
  </si>
  <si>
    <t>5,1</t>
  </si>
  <si>
    <t>6</t>
  </si>
  <si>
    <t>3.6-6-1</t>
  </si>
  <si>
    <t>Установка анкерных болтов в готовые гнезда с заделкой длиной до 1 м</t>
  </si>
  <si>
    <t>1 Т</t>
  </si>
  <si>
    <t>ТСН-2001.3 Доп. 70, Сб. 6, т. 6, поз. 1</t>
  </si>
  <si>
    <t>ТСН-2001.3-6. 6-1...6-13</t>
  </si>
  <si>
    <t>ТСН-2001.3-6-1</t>
  </si>
  <si>
    <t>6,1</t>
  </si>
  <si>
    <t>цена пост.</t>
  </si>
  <si>
    <t>Анкерный болт с кольцом 20х200мм, М16</t>
  </si>
  <si>
    <t>Материалы</t>
  </si>
  <si>
    <t>Материалы, изделия и конструкции</t>
  </si>
  <si>
    <t>[460 / 1,2]</t>
  </si>
  <si>
    <t>0</t>
  </si>
  <si>
    <t>7</t>
  </si>
  <si>
    <t>Установка анкерных болтов в готовые гнезда с заделкой длиной до 1 м (демонтаж)</t>
  </si>
  <si>
    <t>Поправка: Гл.6.Прил.2.2.п.2.2.16_06.00.01.35.006  Наименование: При демонтаже металлических конструкций (в т.ч. к стоимости вспомогательных материалов)</t>
  </si>
  <si>
    <t>)*0,6</t>
  </si>
  <si>
    <t>Поправка: Гл.6.Прил.2.2.п.2.2.16_06.00.01.35.006</t>
  </si>
  <si>
    <t>8</t>
  </si>
  <si>
    <t>6.69-11-1</t>
  </si>
  <si>
    <t>Заделка гнезд на фасадах после разборки лесов</t>
  </si>
  <si>
    <t>ТСН-2001.6. Доп. 1-42. Сб. 69, т. 11, поз. 1</t>
  </si>
  <si>
    <t>8,1</t>
  </si>
  <si>
    <t>1.3-2-205</t>
  </si>
  <si>
    <t>кг</t>
  </si>
  <si>
    <t>ТСН-2001.1 Доп. 70, Р. 3, о. 2, поз. 205</t>
  </si>
  <si>
    <t>9</t>
  </si>
  <si>
    <t>3.8-40-1</t>
  </si>
  <si>
    <t>Устройство и разборка защитного ограждения лесов (для крепления защиты от песка при производстве работ)</t>
  </si>
  <si>
    <t>ТСН-2001.3 Доп. 68, Сб. 8, т. 40, поз. 1</t>
  </si>
  <si>
    <t>ТСН-2001.3-8. 8-40</t>
  </si>
  <si>
    <t>ТСН-2001.3-8-13</t>
  </si>
  <si>
    <t>9,1</t>
  </si>
  <si>
    <t>1.1-1-2390</t>
  </si>
  <si>
    <t>Сетка стальная оцинкованная плетеная одинарная с ромбическими ячейками</t>
  </si>
  <si>
    <t>м2</t>
  </si>
  <si>
    <t>ТСН-2001.1 Доп. 67, Р. 1, о. 1, поз. 2390</t>
  </si>
  <si>
    <t>10</t>
  </si>
  <si>
    <t>6.62-43-1</t>
  </si>
  <si>
    <t>Защита элементов фасадов при проведении отделочных работ (наружная вертикальная поверхность строительных лесов - защита от песка при производстве работ)</t>
  </si>
  <si>
    <t>ТСН-2001.6. Доп. 1-42. Сб. 62, т. 43, поз. 1</t>
  </si>
  <si>
    <t>ТСН-2001.6-62. 62-43 (доп. 2)</t>
  </si>
  <si>
    <t>ТСН-2001.6-62-15</t>
  </si>
  <si>
    <t>10,1</t>
  </si>
  <si>
    <t>1.1-1-2389</t>
  </si>
  <si>
    <t>Пленка полиэтиленовая армированная</t>
  </si>
  <si>
    <t>ТСН-2001.1. Доп. 1-42. Р. 1, о. 1, поз. 2389</t>
  </si>
  <si>
    <t>11</t>
  </si>
  <si>
    <t>6.69-43-2</t>
  </si>
  <si>
    <t>Покрытие полиэтиленовой пленкой поверхности полов (газоны и козырьки над дверями и воротами)</t>
  </si>
  <si>
    <t>ТСН-2001.6. Доп. 1-42. Сб. 69, т. 43, поз. 2</t>
  </si>
  <si>
    <t>11,1</t>
  </si>
  <si>
    <t>1.1-1-2492</t>
  </si>
  <si>
    <t>Пленка полиэтиленовая, толщина 80 мкм</t>
  </si>
  <si>
    <t>ТСН-2001.1. Доп. 1-42. Р. 1, о. 1, поз. 2492</t>
  </si>
  <si>
    <t>11,2</t>
  </si>
  <si>
    <t>12</t>
  </si>
  <si>
    <t>Защита элементов фасадов при проведении отделочных работ (инженерное оборудование на фасаде)</t>
  </si>
  <si>
    <t>12,1</t>
  </si>
  <si>
    <t>13</t>
  </si>
  <si>
    <t>3.6-60-1</t>
  </si>
  <si>
    <t>Защита монтажного оконного проема от механических повреждений при загрузке материалов через оконный проем (прим.) - защита стеклопакетов</t>
  </si>
  <si>
    <t>1 проем</t>
  </si>
  <si>
    <t>ТСН-2001.3 Доп. 69, Сб. 6, т. 60, поз. 1</t>
  </si>
  <si>
    <t>ТСН-2001.3-6. 6-39...6-98</t>
  </si>
  <si>
    <t>ТСН-2001.3-6-6</t>
  </si>
  <si>
    <t>14</t>
  </si>
  <si>
    <t>6.53-23-1</t>
  </si>
  <si>
    <t>Расшивка швов ранее выложенной кирпичной кладки стен (без учета ниш)</t>
  </si>
  <si>
    <t>1 м2</t>
  </si>
  <si>
    <t>ТСН-2001.6. Доп. 1-42. Сб. 53, т. 23, поз. 1</t>
  </si>
  <si>
    <t>ТСН-2001.6-53. 53-20...53-25</t>
  </si>
  <si>
    <t>ТСН-2001.6-53-10</t>
  </si>
  <si>
    <t>14,1</t>
  </si>
  <si>
    <t>Смесь сухая, цементная, фуговочная, для заполнения широких и узких швов между плитками из натурального, искусственного камня и керамогранита, цветная</t>
  </si>
  <si>
    <t>[46 / 1,2]</t>
  </si>
  <si>
    <t>15</t>
  </si>
  <si>
    <t>6.61-13-1</t>
  </si>
  <si>
    <t>Ремонт штукатурки рустованных фасадов по камню и бетону с земли и лесов цементно-известковым раствором при площади до 5 м2 толщиной слоя до 40 мм</t>
  </si>
  <si>
    <t>ТСН-2001.6. Доп. 1-42. Сб. 61, т. 13, поз. 1</t>
  </si>
  <si>
    <t>ТСН-2001.6-61. 61-10...61-25</t>
  </si>
  <si>
    <t>ТСН-2001.6-61-2</t>
  </si>
  <si>
    <t>15,1</t>
  </si>
  <si>
    <t>1.3-2-107</t>
  </si>
  <si>
    <t>ТСН-2001.1 Доп. 70, Р. 3, о. 2, поз. 107</t>
  </si>
  <si>
    <t>16</t>
  </si>
  <si>
    <t>6.61-13-2</t>
  </si>
  <si>
    <t>Добавлять на каждые последующие 10 мм к позиции 6.61-13-1 (на 60 мм до 100 мм)</t>
  </si>
  <si>
    <t>ТСН-2001.6. Доп. 1-42. Сб. 61, т. 13, поз. 2</t>
  </si>
  <si>
    <t>)*6</t>
  </si>
  <si>
    <t>Поправка: Гл.6.Прил.2.2.п.2.2.3_06.00.01.03.001  Поправка: Сб.6-61.т3.1.п.3.1.3_06.61.01.33.001</t>
  </si>
  <si>
    <t>16,1</t>
  </si>
  <si>
    <t>17</t>
  </si>
  <si>
    <t>6.61-10-1</t>
  </si>
  <si>
    <t>Ремонт штукатурки гладких фасадов по камню и бетону с земли и лесов цементно-известковым раствором при площади до 5 м2 толщиной слоя до 20 мм</t>
  </si>
  <si>
    <t>ТСН-2001.6. Доп. 1-42. Сб. 61, т. 10, поз. 1</t>
  </si>
  <si>
    <t>17,1</t>
  </si>
  <si>
    <t>18</t>
  </si>
  <si>
    <t>6.61-10-2</t>
  </si>
  <si>
    <t>Добавлять на каждые последующие 10 мм к позиции 6.61-10-1</t>
  </si>
  <si>
    <t>ТСН-2001.6. Доп. 1-42. Сб. 61, т. 10, поз. 2</t>
  </si>
  <si>
    <t>18,1</t>
  </si>
  <si>
    <t>19</t>
  </si>
  <si>
    <t>6.61-38-1</t>
  </si>
  <si>
    <t>Ремонт фасадов, облицованных плиткой, в местах частичной утраты с применением штукатурных смесей и расшивкой под существующую плитку с последующим окрашиванием</t>
  </si>
  <si>
    <t>1 м2 ремонтируемой поверхности</t>
  </si>
  <si>
    <t>ТСН-2001.6 Доп. 70, Сб. 61, т. 38, поз. 1</t>
  </si>
  <si>
    <t>ТСН-2001.6-61. 61-38-1...61-39-5 (доп. 70)</t>
  </si>
  <si>
    <t>ТСН-2001.6-61-13</t>
  </si>
  <si>
    <t>19,1</t>
  </si>
  <si>
    <t>1.1-1-3038</t>
  </si>
  <si>
    <t>Грунтовка водно-дисперсионная, акриловая, концентрированная, глубокопроникающая, паропроницаемая, механизированного и ручного нанесения, для наружных и внутренних работ, сухой остаток 29%, водородный показатель рН от 7,5 до 9,0, для систем фасадной теплои</t>
  </si>
  <si>
    <t>т</t>
  </si>
  <si>
    <t>ТСН-2001.1 Доп. 53, Р. 1, о. 1, поз. 3038</t>
  </si>
  <si>
    <t>19,2</t>
  </si>
  <si>
    <t>1.1-1-3039</t>
  </si>
  <si>
    <t>Грунтовка на основе водной дисперсии акрилового сополимера с добавлением мелкозернистого кварцевого наполнителя, для предварительной обработки плотных не впитывающих поверхностей перед нанесением штукатурок, облицовкой плитками и использования в системе ф</t>
  </si>
  <si>
    <t>ТСН-2001.1 Доп. 51, Р. 1, о. 1, поз. 3039</t>
  </si>
  <si>
    <t>20</t>
  </si>
  <si>
    <t>6.62-44-2</t>
  </si>
  <si>
    <t>Окраска фасадов акриловой краской с подготовкой поверхности, расчисткой старой краски до 35% с земли и лесов</t>
  </si>
  <si>
    <t>ТСН-2001.6 Доп. 68, Сб. 62, т. 44, поз. 2</t>
  </si>
  <si>
    <t>ТСН-2001.6-62. 62-44, 62-45 (доп. 33)</t>
  </si>
  <si>
    <t>ТСН-2001.6-62-16</t>
  </si>
  <si>
    <t>20,1</t>
  </si>
  <si>
    <t>1.1-2-183</t>
  </si>
  <si>
    <t>Краски фасадные высококачественные водоотталкивающие на основе силанизированного чистого акрилата, белые</t>
  </si>
  <si>
    <t>ТСН-2001.1. Доп. 1-42. Р. 1, о. 2, поз. 183</t>
  </si>
  <si>
    <t>21</t>
  </si>
  <si>
    <t>3.8-7-1</t>
  </si>
  <si>
    <t>Расшивка швов кладки из кирпича (прим.)</t>
  </si>
  <si>
    <t>100 м2 стен (без вычета проемов)</t>
  </si>
  <si>
    <t>ТСН-2001.3. Доп. 1-42. Сб. 8, т. 7, поз. 1</t>
  </si>
  <si>
    <t>ТСН-2001.3-8. 8-3...8-19</t>
  </si>
  <si>
    <t>ТСН-2001.3-8-3</t>
  </si>
  <si>
    <t>22</t>
  </si>
  <si>
    <t>3.13-17-5</t>
  </si>
  <si>
    <t>Очистка кварцевым песком сплошных наружных поверхностей стен - прим. "Мягкий бластинг" (стены здания и вентшахты) + ниши 40 = 2487 м2</t>
  </si>
  <si>
    <t>ТСН-2001.3 Доп. 68, Сб. 13, т. 17, поз. 5</t>
  </si>
  <si>
    <t>Поправка: О.П. п.3.4. 6  Наименование: Выполняемые при ремонте и реконструкции работы аналогичные технологическим процессам, характерным для нового строительства и отсутствующим в сборниках на ремонтно-строительные работы</t>
  </si>
  <si>
    <t>ТСН-2001.3-13. 13-17-5</t>
  </si>
  <si>
    <t>ТСН-2001.3-13-2</t>
  </si>
  <si>
    <t>Поправка: О.П. п.3.4. 6</t>
  </si>
  <si>
    <t>22,1</t>
  </si>
  <si>
    <t>1.1-1-3712</t>
  </si>
  <si>
    <t>Песок кварцевый модуль крупности 0,8-1,2 мм</t>
  </si>
  <si>
    <t>ТСН-2001.1. Доп. 1-42. Р. 1, о. 1, поз. 3712</t>
  </si>
  <si>
    <t>23</t>
  </si>
  <si>
    <t>6.62-44-1</t>
  </si>
  <si>
    <t>Окраска фасадов акриловой краской с подготовкой поверхности, расчисткой старой краски до 10% с земли и лесов (стены здания и вентшахты) + ниши 40 м2 + штук 128 м2 = 1447 м2</t>
  </si>
  <si>
    <t>ТСН-2001.6 Доп. 68, Сб. 62, т. 44, поз. 1</t>
  </si>
  <si>
    <t>23,1</t>
  </si>
  <si>
    <t>1.1-1-3939</t>
  </si>
  <si>
    <t>Краска водно-дисперсионная, фасадная, матовая, механизированного и ручного нанесения, класс укрывистости 3, класс водонепроницаемости 1, класс паропроницаемости 1, плотность 1,55 г/см3, для атмосферостойких фасадных покрытий на минеральных основаниях</t>
  </si>
  <si>
    <t>ТСН-2001.1 Доп. 54, Р. 1, о. 1, поз. 3939</t>
  </si>
  <si>
    <t>ТСН-2001.3-15. 15-156 (доп. 3)</t>
  </si>
  <si>
    <t>ТСН-2001.3-15-21</t>
  </si>
  <si>
    <t>24</t>
  </si>
  <si>
    <t>Окраска фасадов акриловой краской с подготовкой поверхности, расчисткой старой краски до 35% с земли и лесов (балясины балюстрады)</t>
  </si>
  <si>
    <t>24,1</t>
  </si>
  <si>
    <t>25</t>
  </si>
  <si>
    <t>6.62-34-3</t>
  </si>
  <si>
    <t>Восстановление поверхности кирпичной кладки, гидрофобизация силиконовой эмульсией - прим.</t>
  </si>
  <si>
    <t>ТСН-2001.6. Доп. 1-42. Сб. 62, т. 34, поз. 3</t>
  </si>
  <si>
    <t>ТСН-2001.6-62. 62-31...62-41</t>
  </si>
  <si>
    <t>ТСН-2001.6-62-13</t>
  </si>
  <si>
    <t>25,1</t>
  </si>
  <si>
    <t>1.1-1-1884</t>
  </si>
  <si>
    <t>Пропитка силиконовая на основе алифатических углеводородов, гидрофобизирующая, для наружных работ, УФ-, атмосферо-, щелочестойкая, содержание низкомолекулярного силоксана 7%, для механизированного и ручного нанесения, в качестве водоотталкивающей пропитки</t>
  </si>
  <si>
    <t>л</t>
  </si>
  <si>
    <t>ТСН-2001.1 Доп. 67, Р. 1, о. 1, поз. 1884</t>
  </si>
  <si>
    <t>25,2</t>
  </si>
  <si>
    <t>Гидрофобизатор кремнийорганический Типром К</t>
  </si>
  <si>
    <t>[840 / 1,2]</t>
  </si>
  <si>
    <t>26</t>
  </si>
  <si>
    <t>6.54-1-4</t>
  </si>
  <si>
    <t>Разборка деревянных прогонов, защитного и рабочего настила покрытия</t>
  </si>
  <si>
    <t>ТСН-2001.6. Доп. 1-42. Сб. 54, т. 1, поз. 4</t>
  </si>
  <si>
    <t>ТСН-2001.6-54. 54-1...54-5</t>
  </si>
  <si>
    <t>ТСН-2001.6-54-2</t>
  </si>
  <si>
    <t>27</t>
  </si>
  <si>
    <t>6.69-44-2</t>
  </si>
  <si>
    <t>Снятие полиэтиленовой пленки с поверхности полов</t>
  </si>
  <si>
    <t>ТСН-2001.6. Доп. 1-42. Сб. 69, т. 44, поз. 2</t>
  </si>
  <si>
    <t>28</t>
  </si>
  <si>
    <t>6.69-19-1</t>
  </si>
  <si>
    <t>Погрузка и выгрузка вручную строительного мусора на транспортные средства</t>
  </si>
  <si>
    <t>ТСН-2001.6. Доп. 1-42. Сб. 69, т. 19, поз. 1</t>
  </si>
  <si>
    <t>Поправка: ТСН-2001.6. прил.2. п.2  Наименование: Производство ремонтно-строительных работ в помещениях высотой до 1,8 м</t>
  </si>
  <si>
    <t>Поправка: ТСН-2001.6. прил.2. п.2</t>
  </si>
  <si>
    <t>29</t>
  </si>
  <si>
    <t>15.2-60-10</t>
  </si>
  <si>
    <t>Перевозка строительного мусора на расстояние до 60 км автосамосвалами грузоподъемностью до 10 т</t>
  </si>
  <si>
    <t>ТСН-2001.15 Доп. 68, Сб. 2, т. 60, поз. 10</t>
  </si>
  <si>
    <t>Транспортные затраты</t>
  </si>
  <si>
    <t>ТСН-2001.15-1. Перевозка строительного мусора</t>
  </si>
  <si>
    <t>ТСН-2001.15-1-5</t>
  </si>
  <si>
    <t>30</t>
  </si>
  <si>
    <t>15.1-2500-01</t>
  </si>
  <si>
    <t>Отходы (мусор) от строительных и ремонтных работ малоопасные</t>
  </si>
  <si>
    <t>ТСН-2001.15 Доп. 56, Сб. 1, т. 2500, поз. 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</si>
  <si>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</si>
  <si>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</si>
  <si>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</si>
  <si>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</si>
  <si>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</si>
  <si>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</si>
  <si>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</si>
  <si>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</si>
  <si>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</si>
  <si>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</si>
  <si>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</si>
  <si>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</si>
  <si>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</si>
  <si>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</si>
  <si>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</si>
  <si>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</si>
  <si>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</si>
  <si>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</si>
  <si>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</si>
  <si>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</si>
  <si>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</si>
  <si>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</si>
  <si>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</si>
  <si>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</si>
  <si>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</si>
  <si>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</si>
  <si>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</si>
  <si>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</si>
  <si>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</si>
  <si>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</si>
  <si>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</si>
  <si>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</si>
  <si>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</si>
  <si>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</si>
  <si>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</si>
  <si>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</si>
  <si>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</si>
  <si>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</si>
  <si>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</si>
  <si>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</si>
  <si>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</si>
  <si>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</si>
  <si>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</si>
  <si>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</si>
  <si>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</si>
  <si>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</si>
  <si>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</si>
  <si>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</si>
  <si>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</si>
  <si>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</si>
  <si>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</si>
  <si>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</si>
  <si>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</si>
  <si>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</si>
  <si>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см1</t>
  </si>
  <si>
    <t>Итого по смете</t>
  </si>
  <si>
    <t>ндс см1</t>
  </si>
  <si>
    <t>ндс 20%</t>
  </si>
  <si>
    <t>с ндс см1</t>
  </si>
  <si>
    <t>Итого с ндс</t>
  </si>
  <si>
    <t>об1</t>
  </si>
  <si>
    <t>Итого по объекту</t>
  </si>
  <si>
    <t>ндс об1</t>
  </si>
  <si>
    <t>с ндс об1</t>
  </si>
  <si>
    <t>Базисный уровень цен</t>
  </si>
  <si>
    <t>Текущий уровень цен</t>
  </si>
  <si>
    <t>Сборник индексов</t>
  </si>
  <si>
    <t>Коэффициенты к ТСН-2001 МГЭ, ремонт</t>
  </si>
  <si>
    <t>210</t>
  </si>
  <si>
    <t>_OBSM_</t>
  </si>
  <si>
    <t>9999990008</t>
  </si>
  <si>
    <t>Трудозатраты рабочих</t>
  </si>
  <si>
    <t>чел.-ч.</t>
  </si>
  <si>
    <t>2.1-14-19</t>
  </si>
  <si>
    <t>ТСН-2001.2. Доп. 68. п.1-14-19 (115601)</t>
  </si>
  <si>
    <t>Агрегаты окрасочные безвоздушные высокого давления, мощность до 1 кВт</t>
  </si>
  <si>
    <t>2.1-18-7</t>
  </si>
  <si>
    <t>ТСН-2001.2. Доп. 68. п.1-18-7 (183001)</t>
  </si>
  <si>
    <t>Автомобили грузовые бортовые, грузоподъемность до 5 т</t>
  </si>
  <si>
    <t>2.1-3-38</t>
  </si>
  <si>
    <t>ТСН-2001.2. Доп. 68. п.1-3-38 (032009)</t>
  </si>
  <si>
    <t>Краны на автомобильном ходу, грузоподъемность до 16 т</t>
  </si>
  <si>
    <t>1.1-1-132</t>
  </si>
  <si>
    <t>ТСН-2001.1. Доп. 1-42. Р. 1, о. 1, поз. 132</t>
  </si>
  <si>
    <t>Гвозди строительные</t>
  </si>
  <si>
    <t>1.1-1-19</t>
  </si>
  <si>
    <t>ТСН-2001.1 Доп. 67, Р. 1, о. 1, поз. 19</t>
  </si>
  <si>
    <t>Антисептик (паста антисептическая)</t>
  </si>
  <si>
    <t>1.1-1-221</t>
  </si>
  <si>
    <t>ТСН-2001.1 Доп. 67, Р. 1, о. 1, поз. 221</t>
  </si>
  <si>
    <t>Пиломатериал (доска) обрезной хвойных пород естественной влажности, сорт II, толщина 25 мм, ширина от 100 до 200 мм</t>
  </si>
  <si>
    <t>1.1-1-222</t>
  </si>
  <si>
    <t>ТСН-2001.1 Доп. 67, Р. 1, о. 1, поз. 222</t>
  </si>
  <si>
    <t>Пиломатериал (доска) обрезной хвойных пород естественной влажности, сорт II, толщина 50 мм, ширина от 100 до 200 мм</t>
  </si>
  <si>
    <t>2.1-30-10</t>
  </si>
  <si>
    <t>ТСН-2001.2. Доп. 68. п.1-30-10 (304101)</t>
  </si>
  <si>
    <t>Перфораторы, мощность до 800 Вт</t>
  </si>
  <si>
    <t>1.1-1-955</t>
  </si>
  <si>
    <t>ТСН-2001.1. Доп. 1-42. Р. 1, о. 1, поз. 955</t>
  </si>
  <si>
    <t>Проволока стальная вязальная</t>
  </si>
  <si>
    <t>1.1-1-2579</t>
  </si>
  <si>
    <t>ТСН-2001.1. Доп. 1-42. Р. 1, о. 1, поз. 2579</t>
  </si>
  <si>
    <t>Лента-скотч малярный, ширина 50 мм</t>
  </si>
  <si>
    <t>м</t>
  </si>
  <si>
    <t>9999990007</t>
  </si>
  <si>
    <t>Стоимость прочих машин (ЭСН)</t>
  </si>
  <si>
    <t>руб.</t>
  </si>
  <si>
    <t>1.1-1-206</t>
  </si>
  <si>
    <t>ТСН-2001.1 Доп. 67, Р. 1, о. 1, поз. 206</t>
  </si>
  <si>
    <t>Пиломатериал (доска) необрезной хвойных пород естественной влажности, сорт III, толщина 25 мм, ширина от 100 до 200 мм</t>
  </si>
  <si>
    <t>1.1-1-237</t>
  </si>
  <si>
    <t>ТСН-2001.1 Доп. 67, Р. 1, о. 1, поз. 237</t>
  </si>
  <si>
    <t>Дюбель с патроном</t>
  </si>
  <si>
    <t>1.1-1-79</t>
  </si>
  <si>
    <t>ТСН-2001.1 Доп. 67, Р. 1, о. 1, поз. 79</t>
  </si>
  <si>
    <t>Пиломатериал (брусок) обрезной хвойных пород естественной влажности, сорт III, толщина 50 мм, ширина 50 мм</t>
  </si>
  <si>
    <t>1.1-1-80</t>
  </si>
  <si>
    <t>ТСН-2001.1 Доп. 67, Р. 1, о. 1, поз. 80</t>
  </si>
  <si>
    <t>Пиломатериал (брусок) обрезной хвойных пород естественной влажности, сорт III, толщина 75 мм, ширина 75 мм</t>
  </si>
  <si>
    <t>1.1-1-865</t>
  </si>
  <si>
    <t>ТСН-2001.1 Доп. 70, Р. 1, о. 1, поз. 865</t>
  </si>
  <si>
    <t>Плита древесно-волокнистая (ДВП), твердая, мокрого способа производства, толщина 2,5 мм</t>
  </si>
  <si>
    <t>9999990006</t>
  </si>
  <si>
    <t>Стоимость прочих материалов (ЭСН)</t>
  </si>
  <si>
    <t>9999990001</t>
  </si>
  <si>
    <t>Масса мусора</t>
  </si>
  <si>
    <t>2.1-4-99</t>
  </si>
  <si>
    <t>ТСН-2001.2. Доп. 68. п.1-4-99 (046503)</t>
  </si>
  <si>
    <t>Люльки электрические, грузоподъемность до 630 кг</t>
  </si>
  <si>
    <t>2.1-6-61</t>
  </si>
  <si>
    <t>ТСН-2001.2. Доп. 68. п.1-6-61 (067601)</t>
  </si>
  <si>
    <t>Миксеры ручные, мощность 1,6 кВт</t>
  </si>
  <si>
    <t>1.1-1-118</t>
  </si>
  <si>
    <t>ТСН-2001.1. Доп. 1-42. Р. 1, о. 1, поз. 118</t>
  </si>
  <si>
    <t>Вода</t>
  </si>
  <si>
    <t>1.1-1-1705</t>
  </si>
  <si>
    <t>ТСН-2001.1 Доп. 67, Р. 1, о. 1, поз. 1705</t>
  </si>
  <si>
    <t>Сетка из стекловолокна, строительная</t>
  </si>
  <si>
    <t>1.1-1-8093</t>
  </si>
  <si>
    <t>ТСН-2001.1 Доп. 70, Р. 1, о. 1, поз. 8093</t>
  </si>
  <si>
    <t xml:space="preserve">Краска водно-дисперсионная, акриловая, фасадная, паропроницаемая, массовая доля нелетучих веществ 60%, рН от 8,0 до 9,5, прочность сцепления с бетоном 2,88 МПа, стойкость к статическому воздействию воды не менее 96 часов, условная светостойкость не менее </t>
  </si>
  <si>
    <t>1.3-2-263</t>
  </si>
  <si>
    <t>ТСН-2001.1 Доп. 70, Р. 3, о. 2, поз. 263</t>
  </si>
  <si>
    <t>Смесь сухая штукатурная, цементная с полимерными добавками, паропроницаемая, для наружных работ, наибольшая крупность заполнителя 0,63 мм, насыпная плотность 1320 кг/м3, прочность на сжатие/изгиб 11,1/4,3 МПа, прочность сцепления с бетоном 1,25 МПа, F120,</t>
  </si>
  <si>
    <t>1.1-1-115</t>
  </si>
  <si>
    <t>ТСН-2001.1. Доп. 1-42. Р. 1, о. 1, поз. 115</t>
  </si>
  <si>
    <t>Ветошь</t>
  </si>
  <si>
    <t>1.1-1-1463</t>
  </si>
  <si>
    <t>ТСН-2001.1 Доп. 67, Р. 1, о. 1, поз. 1463</t>
  </si>
  <si>
    <t>Бумага наждачная шлифовальная</t>
  </si>
  <si>
    <t>1.1-1-164</t>
  </si>
  <si>
    <t>ТСН-2001.1 Доп. 54, Р. 1, о. 1, поз. 164</t>
  </si>
  <si>
    <t>Грунтовка акриловая, атмосферостойкая, для наружных работ, механизированного и ручного и нанесения, сухой остаток от 30 до 40%, для выравнивания цвета, увеличения адгезии и прочности основания, снижения расхода лакокрасочных материалов на любых минеральны</t>
  </si>
  <si>
    <t>1.1-1-3552</t>
  </si>
  <si>
    <t>ТСН-2001.1. Доп. 1-42. Р. 1, о. 1, поз. 3552</t>
  </si>
  <si>
    <t>Грунтовка акриловая концентрированная универсальная с высокой клеевой и проникающей способностью</t>
  </si>
  <si>
    <t>1.1-1-999</t>
  </si>
  <si>
    <t>ТСН-2001.1. Доп. 1-42. Р. 1, о. 1, поз. 999</t>
  </si>
  <si>
    <t>Растворитель "Уайт-спирит"</t>
  </si>
  <si>
    <t>2.1-10-1</t>
  </si>
  <si>
    <t>ТСН-2001.2. Доп. 68. п.1-10-1 (100101)</t>
  </si>
  <si>
    <t>Компрессоры передвижные с двигателем внутреннего сгорания, давление до 7 ат, производительность до 5 м3/мин</t>
  </si>
  <si>
    <t>2.1-14-9</t>
  </si>
  <si>
    <t>ТСН-2001.2. Доп. 68. п.1-14-9 (147001)</t>
  </si>
  <si>
    <t>Аппараты пескоструйные</t>
  </si>
  <si>
    <t>2.1-4-12</t>
  </si>
  <si>
    <t>ТСН-2001.2. Доп. 68. п.1-4-12 (040205)</t>
  </si>
  <si>
    <t>Автопогрузчики вилочные, грузоподъемность до 5 т</t>
  </si>
  <si>
    <t>2.1-4-30</t>
  </si>
  <si>
    <t>ТСН-2001.2. Доп. 68. п.1-4-30 (042901)</t>
  </si>
  <si>
    <t>Лебедки электрические, тяговое усилие до 4,9 кН (0,5 тс)</t>
  </si>
  <si>
    <t>1.1-1-769</t>
  </si>
  <si>
    <t>ТСН-2001.1. Доп. 1-42. Р. 1, о. 1, поз. 769</t>
  </si>
  <si>
    <t>Песок кварцевый</t>
  </si>
  <si>
    <t>5333100000</t>
  </si>
  <si>
    <t>Доски хвойных пород обрезные, длиной 2-6,5 м, сорт III, толщиной 13-16 мм</t>
  </si>
  <si>
    <t>3972280000</t>
  </si>
  <si>
    <t>Сверла победитовые</t>
  </si>
  <si>
    <t>1297020000</t>
  </si>
  <si>
    <t>Болты анкерные</t>
  </si>
  <si>
    <t>5225240000</t>
  </si>
  <si>
    <t>Кондукторы инвентарные металлические</t>
  </si>
  <si>
    <t>5745520000</t>
  </si>
  <si>
    <t>Раствор цементно-известковый, марки 75</t>
  </si>
  <si>
    <t>8189740000</t>
  </si>
  <si>
    <t>Сетка полимерная для строительства, защитная пленка полиэтиленовая, армированная (224519)</t>
  </si>
  <si>
    <t>2245190000</t>
  </si>
  <si>
    <t>Пленка полиэтиленовая, толщина 80-100 мкм</t>
  </si>
  <si>
    <t>5711400000</t>
  </si>
  <si>
    <t>Песок для строительных работ</t>
  </si>
  <si>
    <t>5733120000</t>
  </si>
  <si>
    <t>Портландцемент общего назначения, марки 400</t>
  </si>
  <si>
    <t>5744120000</t>
  </si>
  <si>
    <t>Известь негашеная молотая</t>
  </si>
  <si>
    <t>2313940000</t>
  </si>
  <si>
    <t>Шпатлевка водно-дисперсионная акриловая</t>
  </si>
  <si>
    <t>2329163000</t>
  </si>
  <si>
    <t>Краски фасадные акриловые</t>
  </si>
  <si>
    <t>5745120000</t>
  </si>
  <si>
    <t>Смеси сухие цементные ремонтные</t>
  </si>
  <si>
    <t>5711401000</t>
  </si>
  <si>
    <t>Песок кварцевый ЛПК-5</t>
  </si>
  <si>
    <t>Поправка: Гл.6.Прил.2.2.п.2.2.6_06.00.01.07.001  Наименование: При выполнении при капитальном ремонте и реконструкции работ, аналогичных технологическим процессам, характерным для нового строительства, и отсутствующих в сборниках на ремонтно-строительные работы ТСН-2001.6</t>
  </si>
  <si>
    <t>Смесь сухая, цементная с полимерными добавками и армирующими волокнами, шпатлевочная, финишная, для наружных и внутренних работ, ручного нанесения, прочность на сжатие не менее 4 МПа, прочность сцепления не менее 0,5 МПа, F25, для выравнивания поверхностей бетона и цементных штукатурок, заделки трещин, заполнения отверстий на фасадах зданий и в помещениях с повышенной влажностью</t>
  </si>
  <si>
    <t>Смесь сухая, крупнозернистая, цементная, с полимерными добавками, ремонтная, безусадочная, насыпная плотность 1700 кг/м3, плотность раствора 2100 кг/м3, прочность на сжатие 40 МПа, прочность на растяжение 6 МПа, прочность сцепления с бетоном 2 МПа, для неструктурного ремонта бетонных поверхностей</t>
  </si>
  <si>
    <t>Поправка: Гл.6.Прил.2.2.п.2.2.3_06.00.01.03.001  Наименование: При производстве ремонтно-строительных работ в эксплуатируемых зданиях всех назначений, в действующих цехах и на производственных площадках в связи с наличием в зоне производства работ действующего технологического оборудования, загромождающих помещения предметов или движения транспорта по внутрицеховым путям; в жилых домах без отселения жильцов и в эксплуатируемых общественных зданиях при передвижении людей в зоне производства работ.  Поправка: Сб.6-61.т3.1.п.3.1.3_06.61.01.33.001  Наименование: При выполнении работ по ремонту штукатурки фасадов с привлечением промышленных альпинистов</t>
  </si>
  <si>
    <t>Грунтовка водно-дисперсионная, акриловая, концентрированная, глубокопроникающая, паропроницаемая, механизированного и ручного нанесения, для наружных и внутренних работ, сухой остаток 29%, водородный показатель рН от 7,5 до 9,0, для систем фасадной теплоизоляции, укрепления старых покрытий, пористых оснований, заизвесткованных и замелованных поверхностей, камней из газобетона, выветренных гофрированных хризотилцементных плит, гипсокартонных листов</t>
  </si>
  <si>
    <t>Грунтовка на основе водной дисперсии акрилового сополимера с добавлением мелкозернистого кварцевого наполнителя, для предварительной обработки плотных не впитывающих поверхностей перед нанесением штукатурок, облицовкой плитками и использования в системе фасадного утепления перед нанесением декоративного фактурного покрытия</t>
  </si>
  <si>
    <t>Краска водно-дисперсионная, акриловая, фасадная, паропроницаемая, массовая доля нелетучих веществ 60%, рН от 8,0 до 9,5, прочность сцепления с бетоном 2,88 МПа, стойкость к статическому воздействию воды не менее 96 часов, условная светостойкость не менее 96 часов, показатели пожарной опасности Г1, В1, Д2, Т1</t>
  </si>
  <si>
    <t>Смесь сухая штукатурная, цементная с полимерными добавками, паропроницаемая, для наружных работ, наибольшая крупность заполнителя 0,63 мм, насыпная плотность 1320 кг/м3, прочность на сжатие/изгиб 11,1/4,3 МПа, прочность сцепления с бетоном 1,25 МПа, F120, негорючая, для устройства армированного базового штукатурного слоя в фасадных системах</t>
  </si>
  <si>
    <t>Грунтовка акриловая, атмосферостойкая, для наружных работ, механизированного и ручного и нанесения, сухой остаток от 30 до 40%, для выравнивания цвета, увеличения адгезии и прочности основания, снижения расхода лакокрасочных материалов на любых минеральных и деревянных поверхностях</t>
  </si>
  <si>
    <t>Пропитка силиконовая на основе алифатических углеводородов, гидрофобизирующая, для наружных работ, УФ-, атмосферо-, щелочестойкая, содержание низкомолекулярного силоксана 7%, для механизированного и ручного нанесения, в качестве водоотталкивающей пропитки пористых минеральных оснований, кирпичной кладки, минеральных штукатурок, легких бетонов, гидрофобизации поверхностей покрытых минеральными красками, бесцветная</t>
  </si>
  <si>
    <t>(наименование стройки и/или объекта)</t>
  </si>
  <si>
    <t>В
базисном
уровне
цен</t>
  </si>
  <si>
    <t>В
текущем
уровне
цен</t>
  </si>
  <si>
    <t>Сметная стоимость</t>
  </si>
  <si>
    <t xml:space="preserve">Кроме того: </t>
  </si>
  <si>
    <t>№ п/п</t>
  </si>
  <si>
    <t>Шифр расценки и коды ресурсов</t>
  </si>
  <si>
    <t>Наименование работ и затрат</t>
  </si>
  <si>
    <t>Ед. изм.</t>
  </si>
  <si>
    <t>Кол-во
единиц</t>
  </si>
  <si>
    <t>Цена на
ед. изм.,
руб.</t>
  </si>
  <si>
    <t>Попра-
вочные
коэффи-
циенты</t>
  </si>
  <si>
    <t>Коэффи-
циенты
зимних
удорожа-
ний</t>
  </si>
  <si>
    <t>Коэффи-
циенты
(индек-
сы) пере-
счета,
нормы
НР и СП</t>
  </si>
  <si>
    <t>ВСЕГО
затрат в
текущем
уровне цен,
руб.</t>
  </si>
  <si>
    <t>Составлен(а) по ТСН-2001 с учетом Дополнения №: 72</t>
  </si>
  <si>
    <t>№ и период сборника коэффициентов (индексов) пересчета: Коэффициенты к ТСН-2001 МГЭ, ремонт №210 март 2024 года</t>
  </si>
  <si>
    <t>Всего в
ценах на
январь 2000 года,
руб.</t>
  </si>
  <si>
    <t>ЗП</t>
  </si>
  <si>
    <t>ЭМ</t>
  </si>
  <si>
    <t>в т.ч. ЗПМ</t>
  </si>
  <si>
    <t>МР</t>
  </si>
  <si>
    <t>НР от ЗП</t>
  </si>
  <si>
    <t>%</t>
  </si>
  <si>
    <t>СП от ЗП</t>
  </si>
  <si>
    <t>НР и СП от ЗПМ</t>
  </si>
  <si>
    <t>ЗТР</t>
  </si>
  <si>
    <t>чел-ч</t>
  </si>
  <si>
    <t>Всего по позиции:</t>
  </si>
  <si>
    <r>
      <t>Анкерный болт с кольцом 20х200мм, М16</t>
    </r>
    <r>
      <rPr>
        <i/>
        <sz val="10"/>
        <rFont val="Arial"/>
        <family val="2"/>
        <charset val="204"/>
      </rPr>
      <t xml:space="preserve">
383,33 = [460 / 1,2]</t>
    </r>
  </si>
  <si>
    <r>
      <t>Смесь сухая, цементная, фуговочная, для заполнения широких и узких швов между плитками из натурального, искусственного камня и керамогранита, цветная</t>
    </r>
    <r>
      <rPr>
        <i/>
        <sz val="10"/>
        <rFont val="Arial"/>
        <family val="2"/>
        <charset val="204"/>
      </rPr>
      <t xml:space="preserve">
38,33 = [46 / 1,2]</t>
    </r>
  </si>
  <si>
    <t>к нр )*1</t>
  </si>
  <si>
    <t xml:space="preserve">   Итого по ТСН-2001.16</t>
  </si>
  <si>
    <t xml:space="preserve">   Итого возвратных сумм</t>
  </si>
  <si>
    <t xml:space="preserve"> тыс.руб.</t>
  </si>
  <si>
    <t xml:space="preserve">Составил   </t>
  </si>
  <si>
    <t>(должность, подпись, инициалы, фамилия)</t>
  </si>
  <si>
    <t xml:space="preserve">Проверил   </t>
  </si>
  <si>
    <t>Локальная смета</t>
  </si>
  <si>
    <t>(локальный сметный расчет)</t>
  </si>
  <si>
    <t>Локальная смета: Ремонт стен фасада здания строения № 18 и вентиляционной шахты ФГУП "Киноконцерн "Мосфильм", ул. Мосфильмовская, д. 1.</t>
  </si>
  <si>
    <t>Ремонт стен фасада здания строения № 18 и вентиляционной шахты ФГУП "Киноконцерн "Мосфильм", ул. Мосфильмовская, д. 1.</t>
  </si>
  <si>
    <t>Итого по локальной смете: Ремонт стен фасада здания строения № 18 и вентиляционной шахты ФГУП "Киноконцерн "Мосфильм", ул. Мосфильмовская, д. 1</t>
  </si>
  <si>
    <t>Инженер-сметчик</t>
  </si>
  <si>
    <t>Гутников Е.В.</t>
  </si>
  <si>
    <t>Главный инженер</t>
  </si>
  <si>
    <t>Сеньковский А.А</t>
  </si>
  <si>
    <r>
      <t>Гидрофобизатор кремнийорганический (полимер)</t>
    </r>
    <r>
      <rPr>
        <i/>
        <sz val="10"/>
        <rFont val="Arial"/>
        <family val="2"/>
        <charset val="204"/>
      </rPr>
      <t xml:space="preserve">
700,00 = [840 / 1,2]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</si>
</sst>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\ #,##0.00"/>
  </numFmts>
  <fonts count="19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/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164" fontId="16" fillId="0" borderId="0" xfId="0" applyNumberFormat="1" applyFont="1"/>
    <xf numFmtId="0" fontId="16" fillId="0" borderId="0" xfId="0" applyFont="1"/>
    <xf numFmtId="164" fontId="13" fillId="0" borderId="0" xfId="0" applyNumberFormat="1" applyFont="1"/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164" fontId="13" fillId="0" borderId="0" xfId="0" applyNumberFormat="1" applyFont="1" applyAlignment="1">
      <alignment horizontal="right"/>
    </xf>
    <xf numFmtId="0" fontId="11" fillId="0" borderId="0" xfId="0" applyFont="1" applyAlignment="1">
      <alignment vertical="top" wrapText="1"/>
    </xf>
    <xf numFmtId="164" fontId="17" fillId="0" borderId="0" xfId="0" applyNumberFormat="1" applyFont="1" applyAlignment="1">
      <alignment horizontal="right"/>
    </xf>
    <xf numFmtId="0" fontId="13" fillId="0" borderId="0" xfId="0" quotePrefix="1" applyFont="1" applyAlignment="1">
      <alignment horizontal="right" wrapText="1"/>
    </xf>
    <xf numFmtId="0" fontId="13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 wrapText="1"/>
    </xf>
    <xf numFmtId="164" fontId="0" fillId="0" borderId="0" xfId="0" applyNumberFormat="1"/>
    <xf numFmtId="0" fontId="16" fillId="0" borderId="0" xfId="0" applyFont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3" fillId="0" borderId="0" xfId="1" applyFont="1"/>
    <xf numFmtId="0" fontId="15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Fill="1" applyAlignment="1">
      <alignment horizontal="left"/>
    </xf>
    <xf numFmtId="0" fontId="13" fillId="0" borderId="0" xfId="1" applyFont="1" applyFill="1" applyAlignment="1">
      <alignment horizontal="left"/>
    </xf>
    <xf numFmtId="0" fontId="13" fillId="0" borderId="1" xfId="0" applyFont="1" applyBorder="1" applyAlignment="1">
      <alignment horizontal="left" wrapText="1"/>
    </xf>
    <xf numFmtId="0" fontId="16" fillId="0" borderId="0" xfId="0" applyFont="1" applyAlignment="1">
      <alignment horizontal="left"/>
    </xf>
    <xf numFmtId="0" fontId="15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164" fontId="16" fillId="0" borderId="2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 wrapText="1"/>
    </xf>
    <xf numFmtId="16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2" fillId="0" borderId="2" xfId="1" applyFont="1" applyBorder="1" applyAlignment="1">
      <alignment horizontal="center"/>
    </xf>
    <xf numFmtId="0" fontId="13" fillId="0" borderId="1" xfId="1" applyFont="1" applyBorder="1" applyAlignment="1">
      <alignment horizontal="left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26"/>
  <sheetViews>
    <sheetView tabSelected="1" topLeftCell="A296" zoomScaleNormal="100" workbookViewId="0">
      <selection activeCell="J318" sqref="J318:K318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4" width="11.7109375" customWidth="1"/>
    <col min="5" max="5" width="12.42578125" bestFit="1" customWidth="1"/>
    <col min="6" max="6" width="10.140625" bestFit="1" customWidth="1"/>
    <col min="7" max="7" width="8.5703125" bestFit="1" customWidth="1"/>
    <col min="8" max="8" width="9.85546875" bestFit="1" customWidth="1"/>
    <col min="9" max="9" width="13.140625" bestFit="1" customWidth="1"/>
    <col min="10" max="10" width="14.28515625" bestFit="1" customWidth="1"/>
    <col min="11" max="11" width="13.140625" customWidth="1"/>
    <col min="15" max="41" width="0" hidden="1" customWidth="1"/>
    <col min="42" max="42" width="129.7109375" hidden="1" customWidth="1"/>
    <col min="43" max="43" width="96" hidden="1" customWidth="1"/>
    <col min="44" max="47" width="0" hidden="1" customWidth="1"/>
  </cols>
  <sheetData>
    <row r="1" spans="1:42" x14ac:dyDescent="0.2">
      <c r="A1" s="11"/>
    </row>
    <row r="2" spans="1:42" ht="14.25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42" ht="15.75" x14ac:dyDescent="0.25">
      <c r="A3" s="43" t="s">
        <v>517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42" x14ac:dyDescent="0.2">
      <c r="A4" s="44" t="s">
        <v>518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42" ht="14.25" x14ac:dyDescent="0.2">
      <c r="A5" s="14"/>
      <c r="B5" s="14"/>
      <c r="C5" s="15"/>
      <c r="D5" s="15"/>
      <c r="E5" s="15"/>
      <c r="F5" s="13"/>
      <c r="G5" s="16"/>
      <c r="H5" s="15"/>
      <c r="I5" s="15"/>
      <c r="J5" s="15"/>
      <c r="K5" s="16"/>
    </row>
    <row r="6" spans="1:42" ht="16.5" customHeight="1" x14ac:dyDescent="0.25">
      <c r="A6" s="49" t="s">
        <v>520</v>
      </c>
      <c r="B6" s="49"/>
      <c r="C6" s="49"/>
      <c r="D6" s="49"/>
      <c r="E6" s="49"/>
      <c r="F6" s="49"/>
      <c r="G6" s="49"/>
      <c r="H6" s="49"/>
      <c r="I6" s="49"/>
      <c r="J6" s="49"/>
      <c r="K6" s="49"/>
      <c r="AP6" s="24" t="s">
        <v>4</v>
      </c>
    </row>
    <row r="7" spans="1:42" x14ac:dyDescent="0.2">
      <c r="A7" s="50" t="s">
        <v>479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42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42" ht="14.25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42" ht="14.25" x14ac:dyDescent="0.2">
      <c r="A10" s="47" t="str">
        <f>CONCATENATE( "Основание: чертежи № ", Source!J12)</f>
        <v xml:space="preserve">Основание: чертежи № 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42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42" ht="57" x14ac:dyDescent="0.2">
      <c r="A12" s="13"/>
      <c r="B12" s="13"/>
      <c r="C12" s="13"/>
      <c r="D12" s="13"/>
      <c r="E12" s="13"/>
      <c r="F12" s="13"/>
      <c r="G12" s="13"/>
      <c r="H12" s="13"/>
      <c r="I12" s="18" t="s">
        <v>480</v>
      </c>
      <c r="J12" s="18" t="s">
        <v>481</v>
      </c>
      <c r="K12" s="13"/>
    </row>
    <row r="13" spans="1:42" ht="15" x14ac:dyDescent="0.25">
      <c r="A13" s="13"/>
      <c r="B13" s="13"/>
      <c r="C13" s="13"/>
      <c r="D13" s="13"/>
      <c r="E13" s="48" t="s">
        <v>482</v>
      </c>
      <c r="F13" s="48"/>
      <c r="G13" s="48"/>
      <c r="H13" s="48"/>
      <c r="I13" s="19">
        <f>H318</f>
        <v>1859741.06</v>
      </c>
      <c r="J13" s="19">
        <f>J318</f>
        <v>12358451.74</v>
      </c>
      <c r="K13" s="20" t="s">
        <v>373</v>
      </c>
    </row>
    <row r="14" spans="1:42" ht="14.25" hidden="1" x14ac:dyDescent="0.2">
      <c r="A14" s="13"/>
      <c r="B14" s="13"/>
      <c r="C14" s="13"/>
      <c r="D14" s="13"/>
      <c r="E14" s="45" t="s">
        <v>483</v>
      </c>
      <c r="F14" s="45"/>
      <c r="G14" s="45"/>
      <c r="H14" s="45"/>
      <c r="I14" s="21"/>
      <c r="J14" s="21"/>
      <c r="K14" s="13"/>
    </row>
    <row r="15" spans="1:42" ht="14.25" hidden="1" x14ac:dyDescent="0.2">
      <c r="A15" s="13"/>
      <c r="B15" s="13"/>
      <c r="C15" s="13"/>
      <c r="D15" s="13"/>
      <c r="E15" s="46" t="s">
        <v>306</v>
      </c>
      <c r="F15" s="46"/>
      <c r="G15" s="46"/>
      <c r="H15" s="46"/>
      <c r="I15" s="21">
        <f>SUM(Y1:Y319)/1000</f>
        <v>0</v>
      </c>
      <c r="J15" s="21">
        <f>SUM(Z1:Z319)/1000</f>
        <v>0</v>
      </c>
      <c r="K15" s="13" t="s">
        <v>513</v>
      </c>
    </row>
    <row r="16" spans="1:42" ht="14.25" x14ac:dyDescent="0.2">
      <c r="A16" s="13"/>
      <c r="B16" s="13"/>
      <c r="C16" s="13"/>
      <c r="D16" s="13"/>
      <c r="E16" s="13"/>
      <c r="F16" s="16"/>
      <c r="G16" s="16"/>
      <c r="H16" s="16"/>
      <c r="I16" s="21"/>
      <c r="J16" s="21"/>
      <c r="K16" s="13"/>
    </row>
    <row r="17" spans="1:42" ht="14.25" x14ac:dyDescent="0.2">
      <c r="A17" s="13" t="s">
        <v>494</v>
      </c>
      <c r="B17" s="13"/>
      <c r="C17" s="13"/>
      <c r="D17" s="13"/>
      <c r="E17" s="13"/>
      <c r="F17" s="16"/>
      <c r="G17" s="16"/>
      <c r="H17" s="16"/>
      <c r="I17" s="21"/>
      <c r="J17" s="21"/>
      <c r="K17" s="13"/>
    </row>
    <row r="18" spans="1:42" ht="14.25" x14ac:dyDescent="0.2">
      <c r="A18" s="47" t="s">
        <v>495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AP18" s="25" t="s">
        <v>495</v>
      </c>
    </row>
    <row r="19" spans="1:42" ht="99.75" x14ac:dyDescent="0.2">
      <c r="A19" s="22" t="s">
        <v>484</v>
      </c>
      <c r="B19" s="22" t="s">
        <v>485</v>
      </c>
      <c r="C19" s="22" t="s">
        <v>486</v>
      </c>
      <c r="D19" s="22" t="s">
        <v>487</v>
      </c>
      <c r="E19" s="22" t="s">
        <v>488</v>
      </c>
      <c r="F19" s="22" t="s">
        <v>489</v>
      </c>
      <c r="G19" s="23" t="s">
        <v>490</v>
      </c>
      <c r="H19" s="23" t="s">
        <v>491</v>
      </c>
      <c r="I19" s="22" t="s">
        <v>496</v>
      </c>
      <c r="J19" s="22" t="s">
        <v>492</v>
      </c>
      <c r="K19" s="22" t="s">
        <v>493</v>
      </c>
    </row>
    <row r="20" spans="1:42" ht="14.25" x14ac:dyDescent="0.2">
      <c r="A20" s="22">
        <v>1</v>
      </c>
      <c r="B20" s="22">
        <v>2</v>
      </c>
      <c r="C20" s="22">
        <v>3</v>
      </c>
      <c r="D20" s="22">
        <v>4</v>
      </c>
      <c r="E20" s="22">
        <v>5</v>
      </c>
      <c r="F20" s="22">
        <v>6</v>
      </c>
      <c r="G20" s="22">
        <v>7</v>
      </c>
      <c r="H20" s="22">
        <v>8</v>
      </c>
      <c r="I20" s="22">
        <v>9</v>
      </c>
      <c r="J20" s="22">
        <v>10</v>
      </c>
      <c r="K20" s="22">
        <v>11</v>
      </c>
    </row>
    <row r="22" spans="1:42" ht="33" x14ac:dyDescent="0.25">
      <c r="A22" s="51" t="s">
        <v>519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AP22" s="26" t="str">
        <f>CONCATENATE("Локальная смета: ",IF(Source!G20&lt;&gt;"Новая локальная смета", Source!G20, ""))</f>
        <v>Локальная смета: Ремонт стен фасада здания строения № 18 (1-тех. этаж) и вентиляционной шахты ФГУП "Киноконцерн "Мосфильм", ул. Мосфильмовская, д. 1</v>
      </c>
    </row>
    <row r="23" spans="1:42" ht="42.75" x14ac:dyDescent="0.2">
      <c r="A23" s="27">
        <v>1</v>
      </c>
      <c r="B23" s="27" t="str">
        <f>Source!F24</f>
        <v>3.10-45-8</v>
      </c>
      <c r="C23" s="27" t="s">
        <v>17</v>
      </c>
      <c r="D23" s="28" t="str">
        <f>Source!H24</f>
        <v>100 м2 покрытия</v>
      </c>
      <c r="E23" s="12">
        <f>Source!I24</f>
        <v>2.2999999999999998</v>
      </c>
      <c r="F23" s="30"/>
      <c r="G23" s="29"/>
      <c r="H23" s="12"/>
      <c r="I23" s="30"/>
      <c r="J23" s="12"/>
      <c r="K23" s="30"/>
      <c r="Q23">
        <f>Source!X24</f>
        <v>873.81</v>
      </c>
      <c r="R23">
        <f>Source!X25</f>
        <v>23105.05</v>
      </c>
      <c r="S23">
        <f>Source!Y24</f>
        <v>582.54</v>
      </c>
      <c r="T23">
        <f>Source!Y25</f>
        <v>10888.59</v>
      </c>
      <c r="U23">
        <f>ROUND((175/100)*ROUND(Source!R24, 2), 2)</f>
        <v>49.72</v>
      </c>
      <c r="V23">
        <f>ROUND((160/100)*ROUND(Source!R25, 2), 2)</f>
        <v>1450.37</v>
      </c>
      <c r="AC23">
        <v>0</v>
      </c>
    </row>
    <row r="24" spans="1:42" x14ac:dyDescent="0.2">
      <c r="C24" s="31" t="str">
        <f>"Объем: "&amp;Source!I24&amp;"=230/"&amp;"100"</f>
        <v>Объем: 2,3=230/100</v>
      </c>
    </row>
    <row r="25" spans="1:42" ht="14.25" x14ac:dyDescent="0.2">
      <c r="A25" s="27"/>
      <c r="B25" s="27"/>
      <c r="C25" s="27" t="s">
        <v>497</v>
      </c>
      <c r="D25" s="28"/>
      <c r="E25" s="12"/>
      <c r="F25" s="30">
        <f>Source!AO24</f>
        <v>314.63</v>
      </c>
      <c r="G25" s="29" t="str">
        <f>Source!DG24</f>
        <v>)*1,15</v>
      </c>
      <c r="H25" s="12">
        <f>Source!AV25</f>
        <v>1.0469999999999999</v>
      </c>
      <c r="I25" s="30">
        <f>Source!S24</f>
        <v>832.2</v>
      </c>
      <c r="J25" s="12">
        <f>IF(Source!BA25&lt;&gt; 0, Source!BA25, 1)</f>
        <v>30.48</v>
      </c>
      <c r="K25" s="30">
        <f>Source!S25</f>
        <v>26557.53</v>
      </c>
    </row>
    <row r="26" spans="1:42" ht="14.25" x14ac:dyDescent="0.2">
      <c r="A26" s="27"/>
      <c r="B26" s="27"/>
      <c r="C26" s="27" t="s">
        <v>498</v>
      </c>
      <c r="D26" s="28"/>
      <c r="E26" s="12"/>
      <c r="F26" s="30">
        <f>Source!AM24</f>
        <v>93.43</v>
      </c>
      <c r="G26" s="29" t="str">
        <f>Source!DE24</f>
        <v>)*1,25</v>
      </c>
      <c r="H26" s="12">
        <f>Source!AV25</f>
        <v>1.0469999999999999</v>
      </c>
      <c r="I26" s="30">
        <f>Source!Q24</f>
        <v>268.61</v>
      </c>
      <c r="J26" s="12">
        <f>IF(Source!BB25&lt;&gt; 0, Source!BB25, 1)</f>
        <v>11.18</v>
      </c>
      <c r="K26" s="30">
        <f>Source!Q25</f>
        <v>3144.26</v>
      </c>
    </row>
    <row r="27" spans="1:42" ht="14.25" x14ac:dyDescent="0.2">
      <c r="A27" s="27"/>
      <c r="B27" s="27"/>
      <c r="C27" s="27" t="s">
        <v>499</v>
      </c>
      <c r="D27" s="28"/>
      <c r="E27" s="12"/>
      <c r="F27" s="30">
        <f>Source!AN24</f>
        <v>9.8800000000000008</v>
      </c>
      <c r="G27" s="29" t="str">
        <f>Source!DF24</f>
        <v>)*1,25</v>
      </c>
      <c r="H27" s="12">
        <f>Source!AV25</f>
        <v>1.0469999999999999</v>
      </c>
      <c r="I27" s="32">
        <f>Source!R24</f>
        <v>28.41</v>
      </c>
      <c r="J27" s="12">
        <f>IF(Source!BS25&lt;&gt; 0, Source!BS25, 1)</f>
        <v>30.48</v>
      </c>
      <c r="K27" s="32">
        <f>Source!R25</f>
        <v>906.48</v>
      </c>
    </row>
    <row r="28" spans="1:42" ht="14.25" x14ac:dyDescent="0.2">
      <c r="A28" s="27"/>
      <c r="B28" s="27"/>
      <c r="C28" s="27" t="s">
        <v>500</v>
      </c>
      <c r="D28" s="28"/>
      <c r="E28" s="12"/>
      <c r="F28" s="30">
        <f>Source!AL24</f>
        <v>528.07000000000005</v>
      </c>
      <c r="G28" s="29" t="str">
        <f>Source!DD24</f>
        <v>)*1</v>
      </c>
      <c r="H28" s="12">
        <f>Source!AW25</f>
        <v>1</v>
      </c>
      <c r="I28" s="30">
        <f>Source!P24</f>
        <v>1214.56</v>
      </c>
      <c r="J28" s="12">
        <f>IF(Source!BC25&lt;&gt; 0, Source!BC25, 1)</f>
        <v>27.34</v>
      </c>
      <c r="K28" s="30">
        <f>Source!P25</f>
        <v>33206.07</v>
      </c>
    </row>
    <row r="29" spans="1:42" ht="57" x14ac:dyDescent="0.2">
      <c r="A29" s="27" t="s">
        <v>27</v>
      </c>
      <c r="B29" s="27" t="str">
        <f>Source!F26</f>
        <v>1.1-1-202</v>
      </c>
      <c r="C29" s="27" t="s">
        <v>29</v>
      </c>
      <c r="D29" s="28" t="str">
        <f>Source!H26</f>
        <v>м3</v>
      </c>
      <c r="E29" s="12">
        <f>Source!I26</f>
        <v>8.5790000000000006</v>
      </c>
      <c r="F29" s="30">
        <f>Source!AK26</f>
        <v>1183.5</v>
      </c>
      <c r="G29" s="33" t="s">
        <v>3</v>
      </c>
      <c r="H29" s="12">
        <f>Source!AW27</f>
        <v>1</v>
      </c>
      <c r="I29" s="30">
        <f>Source!O26</f>
        <v>10153.25</v>
      </c>
      <c r="J29" s="12">
        <f>IF(Source!BC27&lt;&gt; 0, Source!BC27, 1)</f>
        <v>7.26</v>
      </c>
      <c r="K29" s="30">
        <f>Source!O27</f>
        <v>73712.600000000006</v>
      </c>
      <c r="Q29">
        <f>Source!X26</f>
        <v>0</v>
      </c>
      <c r="R29">
        <f>Source!X27</f>
        <v>0</v>
      </c>
      <c r="S29">
        <f>Source!Y26</f>
        <v>0</v>
      </c>
      <c r="T29">
        <f>Source!Y27</f>
        <v>0</v>
      </c>
      <c r="U29">
        <f>ROUND((175/100)*ROUND(Source!R26, 2), 2)</f>
        <v>0</v>
      </c>
      <c r="V29">
        <f>ROUND((160/100)*ROUND(Source!R27, 2), 2)</f>
        <v>0</v>
      </c>
      <c r="AC29">
        <v>3</v>
      </c>
    </row>
    <row r="30" spans="1:42" ht="14.25" x14ac:dyDescent="0.2">
      <c r="A30" s="27"/>
      <c r="B30" s="27"/>
      <c r="C30" s="27" t="s">
        <v>501</v>
      </c>
      <c r="D30" s="28" t="s">
        <v>502</v>
      </c>
      <c r="E30" s="12">
        <f>Source!DN25</f>
        <v>105</v>
      </c>
      <c r="F30" s="30"/>
      <c r="G30" s="29"/>
      <c r="H30" s="12"/>
      <c r="I30" s="30">
        <f>SUM(Q23:Q29)</f>
        <v>873.81</v>
      </c>
      <c r="J30" s="12">
        <f>Source!BZ25</f>
        <v>87</v>
      </c>
      <c r="K30" s="30">
        <f>SUM(R23:R29)</f>
        <v>23105.05</v>
      </c>
    </row>
    <row r="31" spans="1:42" ht="14.25" x14ac:dyDescent="0.2">
      <c r="A31" s="27"/>
      <c r="B31" s="27"/>
      <c r="C31" s="27" t="s">
        <v>503</v>
      </c>
      <c r="D31" s="28" t="s">
        <v>502</v>
      </c>
      <c r="E31" s="12">
        <f>Source!DO25</f>
        <v>70</v>
      </c>
      <c r="F31" s="30"/>
      <c r="G31" s="29"/>
      <c r="H31" s="12"/>
      <c r="I31" s="30">
        <f>SUM(S23:S30)</f>
        <v>582.54</v>
      </c>
      <c r="J31" s="12">
        <f>Source!CA25</f>
        <v>41</v>
      </c>
      <c r="K31" s="30">
        <f>SUM(T23:T30)</f>
        <v>10888.59</v>
      </c>
    </row>
    <row r="32" spans="1:42" ht="14.25" x14ac:dyDescent="0.2">
      <c r="A32" s="27"/>
      <c r="B32" s="27"/>
      <c r="C32" s="27" t="s">
        <v>504</v>
      </c>
      <c r="D32" s="28" t="s">
        <v>502</v>
      </c>
      <c r="E32" s="12">
        <f>175</f>
        <v>175</v>
      </c>
      <c r="F32" s="30"/>
      <c r="G32" s="29"/>
      <c r="H32" s="12"/>
      <c r="I32" s="30">
        <f>SUM(U23:U31)</f>
        <v>49.72</v>
      </c>
      <c r="J32" s="12">
        <f>160</f>
        <v>160</v>
      </c>
      <c r="K32" s="30">
        <f>SUM(V23:V31)</f>
        <v>1450.37</v>
      </c>
    </row>
    <row r="33" spans="1:29" ht="14.25" x14ac:dyDescent="0.2">
      <c r="A33" s="34"/>
      <c r="B33" s="34"/>
      <c r="C33" s="34" t="s">
        <v>505</v>
      </c>
      <c r="D33" s="35" t="s">
        <v>506</v>
      </c>
      <c r="E33" s="36">
        <f>Source!AQ24</f>
        <v>27.1</v>
      </c>
      <c r="F33" s="37"/>
      <c r="G33" s="38" t="str">
        <f>Source!DI24</f>
        <v>)*1,15</v>
      </c>
      <c r="H33" s="36">
        <f>Source!AV25</f>
        <v>1.0469999999999999</v>
      </c>
      <c r="I33" s="37">
        <f>Source!U24</f>
        <v>71.67949999999999</v>
      </c>
      <c r="J33" s="36"/>
      <c r="K33" s="37"/>
    </row>
    <row r="34" spans="1:29" ht="15" x14ac:dyDescent="0.25">
      <c r="C34" s="20" t="s">
        <v>507</v>
      </c>
      <c r="H34" s="52">
        <f>I25+I26+I28+I30+I31+I32+SUM(I29:I29)</f>
        <v>13974.689999999999</v>
      </c>
      <c r="I34" s="52"/>
      <c r="J34" s="52">
        <f>K25+K26+K28+K30+K31+K32+SUM(K29:K29)</f>
        <v>172064.47</v>
      </c>
      <c r="K34" s="52"/>
      <c r="O34" s="39">
        <f>I25+I26+I28+I30+I31+I32+SUM(I29:I29)</f>
        <v>13974.689999999999</v>
      </c>
      <c r="P34" s="39">
        <f>K25+K26+K28+K30+K31+K32+SUM(K29:K29)</f>
        <v>172064.47</v>
      </c>
    </row>
    <row r="36" spans="1:29" ht="57" x14ac:dyDescent="0.2">
      <c r="A36" s="27">
        <v>2</v>
      </c>
      <c r="B36" s="27" t="str">
        <f>Source!F28</f>
        <v>3.8-27-1</v>
      </c>
      <c r="C36" s="27" t="s">
        <v>34</v>
      </c>
      <c r="D36" s="28" t="str">
        <f>Source!H28</f>
        <v>100 м2</v>
      </c>
      <c r="E36" s="12">
        <f>Source!I28</f>
        <v>24.07</v>
      </c>
      <c r="F36" s="30"/>
      <c r="G36" s="29"/>
      <c r="H36" s="12"/>
      <c r="I36" s="30"/>
      <c r="J36" s="12"/>
      <c r="K36" s="30"/>
      <c r="Q36">
        <f>Source!X28</f>
        <v>13088.08</v>
      </c>
      <c r="R36">
        <f>Source!X29</f>
        <v>344237.09</v>
      </c>
      <c r="S36">
        <f>Source!Y28</f>
        <v>10067.76</v>
      </c>
      <c r="T36">
        <f>Source!Y29</f>
        <v>188182.94</v>
      </c>
      <c r="U36">
        <f>ROUND((175/100)*ROUND(Source!R28, 2), 2)</f>
        <v>53.18</v>
      </c>
      <c r="V36">
        <f>ROUND((160/100)*ROUND(Source!R29, 2), 2)</f>
        <v>1551.79</v>
      </c>
      <c r="AC36">
        <v>0</v>
      </c>
    </row>
    <row r="37" spans="1:29" x14ac:dyDescent="0.2">
      <c r="C37" s="31" t="str">
        <f>"Объем: "&amp;Source!I28&amp;"=2407/"&amp;"100"</f>
        <v>Объем: 24,07=2407/100</v>
      </c>
    </row>
    <row r="38" spans="1:29" ht="14.25" x14ac:dyDescent="0.2">
      <c r="A38" s="27"/>
      <c r="B38" s="27"/>
      <c r="C38" s="27" t="s">
        <v>497</v>
      </c>
      <c r="D38" s="28"/>
      <c r="E38" s="12"/>
      <c r="F38" s="30">
        <f>Source!AO28</f>
        <v>519.59</v>
      </c>
      <c r="G38" s="29" t="str">
        <f>Source!DG28</f>
        <v>)*1,15</v>
      </c>
      <c r="H38" s="12">
        <f>Source!AV29</f>
        <v>1.0469999999999999</v>
      </c>
      <c r="I38" s="30">
        <f>Source!S28</f>
        <v>14382.51</v>
      </c>
      <c r="J38" s="12">
        <f>IF(Source!BA29&lt;&gt; 0, Source!BA29, 1)</f>
        <v>30.48</v>
      </c>
      <c r="K38" s="30">
        <f>Source!S29</f>
        <v>458982.78</v>
      </c>
    </row>
    <row r="39" spans="1:29" ht="14.25" x14ac:dyDescent="0.2">
      <c r="A39" s="27"/>
      <c r="B39" s="27"/>
      <c r="C39" s="27" t="s">
        <v>498</v>
      </c>
      <c r="D39" s="28"/>
      <c r="E39" s="12"/>
      <c r="F39" s="30">
        <f>Source!AM28</f>
        <v>6.65</v>
      </c>
      <c r="G39" s="29" t="str">
        <f>Source!DE28</f>
        <v>)*1,25</v>
      </c>
      <c r="H39" s="12">
        <f>Source!AV29</f>
        <v>1.0469999999999999</v>
      </c>
      <c r="I39" s="30">
        <f>Source!Q28</f>
        <v>200.08</v>
      </c>
      <c r="J39" s="12">
        <f>IF(Source!BB29&lt;&gt; 0, Source!BB29, 1)</f>
        <v>12.14</v>
      </c>
      <c r="K39" s="30">
        <f>Source!Q29</f>
        <v>2543.21</v>
      </c>
    </row>
    <row r="40" spans="1:29" ht="14.25" x14ac:dyDescent="0.2">
      <c r="A40" s="27"/>
      <c r="B40" s="27"/>
      <c r="C40" s="27" t="s">
        <v>499</v>
      </c>
      <c r="D40" s="28"/>
      <c r="E40" s="12"/>
      <c r="F40" s="30">
        <f>Source!AN28</f>
        <v>1.01</v>
      </c>
      <c r="G40" s="29" t="str">
        <f>Source!DF28</f>
        <v>)*1,25</v>
      </c>
      <c r="H40" s="12">
        <f>Source!AV29</f>
        <v>1.0469999999999999</v>
      </c>
      <c r="I40" s="32">
        <f>Source!R28</f>
        <v>30.39</v>
      </c>
      <c r="J40" s="12">
        <f>IF(Source!BS29&lt;&gt; 0, Source!BS29, 1)</f>
        <v>30.48</v>
      </c>
      <c r="K40" s="32">
        <f>Source!R29</f>
        <v>969.87</v>
      </c>
    </row>
    <row r="41" spans="1:29" ht="14.25" x14ac:dyDescent="0.2">
      <c r="A41" s="27"/>
      <c r="B41" s="27"/>
      <c r="C41" s="27" t="s">
        <v>500</v>
      </c>
      <c r="D41" s="28"/>
      <c r="E41" s="12"/>
      <c r="F41" s="30">
        <f>Source!AL28</f>
        <v>13.71</v>
      </c>
      <c r="G41" s="29" t="str">
        <f>Source!DD28</f>
        <v>)*1</v>
      </c>
      <c r="H41" s="12">
        <f>Source!AW29</f>
        <v>1</v>
      </c>
      <c r="I41" s="30">
        <f>Source!P28</f>
        <v>330</v>
      </c>
      <c r="J41" s="12">
        <f>IF(Source!BC29&lt;&gt; 0, Source!BC29, 1)</f>
        <v>5.26</v>
      </c>
      <c r="K41" s="30">
        <f>Source!P29</f>
        <v>1735.8</v>
      </c>
    </row>
    <row r="42" spans="1:29" ht="14.25" x14ac:dyDescent="0.2">
      <c r="A42" s="27"/>
      <c r="B42" s="27"/>
      <c r="C42" s="27" t="s">
        <v>501</v>
      </c>
      <c r="D42" s="28" t="s">
        <v>502</v>
      </c>
      <c r="E42" s="12">
        <f>Source!DN29</f>
        <v>91</v>
      </c>
      <c r="F42" s="30"/>
      <c r="G42" s="29"/>
      <c r="H42" s="12"/>
      <c r="I42" s="30">
        <f>SUM(Q36:Q41)</f>
        <v>13088.08</v>
      </c>
      <c r="J42" s="12">
        <f>Source!BZ29</f>
        <v>75</v>
      </c>
      <c r="K42" s="30">
        <f>SUM(R36:R41)</f>
        <v>344237.09</v>
      </c>
    </row>
    <row r="43" spans="1:29" ht="14.25" x14ac:dyDescent="0.2">
      <c r="A43" s="27"/>
      <c r="B43" s="27"/>
      <c r="C43" s="27" t="s">
        <v>503</v>
      </c>
      <c r="D43" s="28" t="s">
        <v>502</v>
      </c>
      <c r="E43" s="12">
        <f>Source!DO29</f>
        <v>70</v>
      </c>
      <c r="F43" s="30"/>
      <c r="G43" s="29"/>
      <c r="H43" s="12"/>
      <c r="I43" s="30">
        <f>SUM(S36:S42)</f>
        <v>10067.76</v>
      </c>
      <c r="J43" s="12">
        <f>Source!CA29</f>
        <v>41</v>
      </c>
      <c r="K43" s="30">
        <f>SUM(T36:T42)</f>
        <v>188182.94</v>
      </c>
    </row>
    <row r="44" spans="1:29" ht="14.25" x14ac:dyDescent="0.2">
      <c r="A44" s="27"/>
      <c r="B44" s="27"/>
      <c r="C44" s="27" t="s">
        <v>504</v>
      </c>
      <c r="D44" s="28" t="s">
        <v>502</v>
      </c>
      <c r="E44" s="12">
        <f>175</f>
        <v>175</v>
      </c>
      <c r="F44" s="30"/>
      <c r="G44" s="29"/>
      <c r="H44" s="12"/>
      <c r="I44" s="30">
        <f>SUM(U36:U43)</f>
        <v>53.18</v>
      </c>
      <c r="J44" s="12">
        <f>160</f>
        <v>160</v>
      </c>
      <c r="K44" s="30">
        <f>SUM(V36:V43)</f>
        <v>1551.79</v>
      </c>
    </row>
    <row r="45" spans="1:29" ht="14.25" x14ac:dyDescent="0.2">
      <c r="A45" s="34"/>
      <c r="B45" s="34"/>
      <c r="C45" s="34" t="s">
        <v>505</v>
      </c>
      <c r="D45" s="35" t="s">
        <v>506</v>
      </c>
      <c r="E45" s="36">
        <f>Source!AQ28</f>
        <v>45.9</v>
      </c>
      <c r="F45" s="37"/>
      <c r="G45" s="38" t="str">
        <f>Source!DI28</f>
        <v>)*1,15</v>
      </c>
      <c r="H45" s="36">
        <f>Source!AV29</f>
        <v>1.0469999999999999</v>
      </c>
      <c r="I45" s="37">
        <f>Source!U28</f>
        <v>1270.53495</v>
      </c>
      <c r="J45" s="36"/>
      <c r="K45" s="37"/>
    </row>
    <row r="46" spans="1:29" ht="15" x14ac:dyDescent="0.25">
      <c r="C46" s="20" t="s">
        <v>507</v>
      </c>
      <c r="H46" s="52">
        <f>I38+I39+I41+I42+I43+I44+0</f>
        <v>38121.61</v>
      </c>
      <c r="I46" s="52"/>
      <c r="J46" s="52">
        <f>K38+K39+K41+K42+K43+K44+0</f>
        <v>997233.6100000001</v>
      </c>
      <c r="K46" s="52"/>
      <c r="O46" s="39">
        <f>I38+I39+I41+I42+I43+I44+0</f>
        <v>38121.61</v>
      </c>
      <c r="P46" s="39">
        <f>K38+K39+K41+K42+K43+K44+0</f>
        <v>997233.6100000001</v>
      </c>
    </row>
    <row r="48" spans="1:29" ht="28.5" x14ac:dyDescent="0.2">
      <c r="A48" s="27">
        <v>3</v>
      </c>
      <c r="B48" s="27" t="str">
        <f>Source!F30</f>
        <v>2.1-3-39</v>
      </c>
      <c r="C48" s="27" t="s">
        <v>41</v>
      </c>
      <c r="D48" s="28" t="str">
        <f>Source!H30</f>
        <v>маш.-ч</v>
      </c>
      <c r="E48" s="12">
        <f>Source!I30</f>
        <v>32</v>
      </c>
      <c r="F48" s="30"/>
      <c r="G48" s="29"/>
      <c r="H48" s="12"/>
      <c r="I48" s="30"/>
      <c r="J48" s="12"/>
      <c r="K48" s="30"/>
      <c r="Q48">
        <f>Source!X30</f>
        <v>0</v>
      </c>
      <c r="R48">
        <f>Source!X31</f>
        <v>0</v>
      </c>
      <c r="S48">
        <f>Source!Y30</f>
        <v>0</v>
      </c>
      <c r="T48">
        <f>Source!Y31</f>
        <v>0</v>
      </c>
      <c r="U48">
        <f>ROUND((175/100)*ROUND(Source!R30, 2), 2)</f>
        <v>948.08</v>
      </c>
      <c r="V48">
        <f>ROUND((160/100)*ROUND(Source!R31, 2), 2)</f>
        <v>26420.54</v>
      </c>
      <c r="AC48">
        <v>2</v>
      </c>
    </row>
    <row r="49" spans="1:29" ht="14.25" x14ac:dyDescent="0.2">
      <c r="A49" s="27"/>
      <c r="B49" s="27"/>
      <c r="C49" s="27" t="s">
        <v>498</v>
      </c>
      <c r="D49" s="28"/>
      <c r="E49" s="12"/>
      <c r="F49" s="30">
        <f>Source!AM30</f>
        <v>194.61</v>
      </c>
      <c r="G49" s="29" t="str">
        <f>Source!DE30</f>
        <v/>
      </c>
      <c r="H49" s="12">
        <f>Source!AV31</f>
        <v>1</v>
      </c>
      <c r="I49" s="30">
        <f>Source!Q30</f>
        <v>6227.52</v>
      </c>
      <c r="J49" s="12">
        <f>IF(Source!BB31&lt;&gt; 0, Source!BB31, 1)</f>
        <v>10.72</v>
      </c>
      <c r="K49" s="30">
        <f>Source!Q31</f>
        <v>66759.009999999995</v>
      </c>
    </row>
    <row r="50" spans="1:29" ht="14.25" x14ac:dyDescent="0.2">
      <c r="A50" s="27"/>
      <c r="B50" s="27"/>
      <c r="C50" s="27" t="s">
        <v>499</v>
      </c>
      <c r="D50" s="28"/>
      <c r="E50" s="12"/>
      <c r="F50" s="30">
        <f>Source!AN30</f>
        <v>16.93</v>
      </c>
      <c r="G50" s="29" t="str">
        <f>Source!DF30</f>
        <v/>
      </c>
      <c r="H50" s="12">
        <f>Source!AV31</f>
        <v>1</v>
      </c>
      <c r="I50" s="32">
        <f>Source!R30</f>
        <v>541.76</v>
      </c>
      <c r="J50" s="12">
        <f>IF(Source!BS31&lt;&gt; 0, Source!BS31, 1)</f>
        <v>30.48</v>
      </c>
      <c r="K50" s="32">
        <f>Source!R31</f>
        <v>16512.84</v>
      </c>
    </row>
    <row r="51" spans="1:29" ht="14.25" x14ac:dyDescent="0.2">
      <c r="A51" s="34"/>
      <c r="B51" s="34"/>
      <c r="C51" s="34" t="s">
        <v>504</v>
      </c>
      <c r="D51" s="35" t="s">
        <v>502</v>
      </c>
      <c r="E51" s="36">
        <f>175</f>
        <v>175</v>
      </c>
      <c r="F51" s="37"/>
      <c r="G51" s="38"/>
      <c r="H51" s="36"/>
      <c r="I51" s="37">
        <f>SUM(U48:U50)</f>
        <v>948.08</v>
      </c>
      <c r="J51" s="36">
        <f>160</f>
        <v>160</v>
      </c>
      <c r="K51" s="37">
        <f>SUM(V48:V50)</f>
        <v>26420.54</v>
      </c>
    </row>
    <row r="52" spans="1:29" ht="15" x14ac:dyDescent="0.25">
      <c r="C52" s="20" t="s">
        <v>507</v>
      </c>
      <c r="H52" s="52">
        <f>I49+I51+0</f>
        <v>7175.6</v>
      </c>
      <c r="I52" s="52"/>
      <c r="J52" s="52">
        <f>K49+K51+0</f>
        <v>93179.549999999988</v>
      </c>
      <c r="K52" s="52"/>
      <c r="O52" s="39">
        <f>I49+I51+0</f>
        <v>7175.6</v>
      </c>
      <c r="P52" s="39">
        <f>K49+K51+0</f>
        <v>93179.549999999988</v>
      </c>
    </row>
    <row r="54" spans="1:29" ht="71.25" x14ac:dyDescent="0.2">
      <c r="A54" s="27">
        <v>4</v>
      </c>
      <c r="B54" s="27" t="str">
        <f>Source!F32</f>
        <v>6.69-24-11</v>
      </c>
      <c r="C54" s="27" t="s">
        <v>49</v>
      </c>
      <c r="D54" s="28" t="str">
        <f>Source!H32</f>
        <v>100 отверстий</v>
      </c>
      <c r="E54" s="12">
        <f>Source!I32</f>
        <v>1.07</v>
      </c>
      <c r="F54" s="30"/>
      <c r="G54" s="29"/>
      <c r="H54" s="12"/>
      <c r="I54" s="30"/>
      <c r="J54" s="12"/>
      <c r="K54" s="30"/>
      <c r="Q54">
        <f>Source!X32</f>
        <v>120.18</v>
      </c>
      <c r="R54">
        <f>Source!X33</f>
        <v>3161.08</v>
      </c>
      <c r="S54">
        <f>Source!Y32</f>
        <v>92.45</v>
      </c>
      <c r="T54">
        <f>Source!Y33</f>
        <v>1728.06</v>
      </c>
      <c r="U54">
        <f>ROUND((175/100)*ROUND(Source!R32, 2), 2)</f>
        <v>0</v>
      </c>
      <c r="V54">
        <f>ROUND((160/100)*ROUND(Source!R33, 2), 2)</f>
        <v>0</v>
      </c>
      <c r="AC54">
        <v>0</v>
      </c>
    </row>
    <row r="55" spans="1:29" x14ac:dyDescent="0.2">
      <c r="C55" s="31" t="str">
        <f>"Объем: "&amp;Source!I32&amp;"=107/"&amp;"100"</f>
        <v>Объем: 1,07=107/100</v>
      </c>
    </row>
    <row r="56" spans="1:29" ht="14.25" x14ac:dyDescent="0.2">
      <c r="A56" s="27"/>
      <c r="B56" s="27"/>
      <c r="C56" s="27" t="s">
        <v>497</v>
      </c>
      <c r="D56" s="28"/>
      <c r="E56" s="12"/>
      <c r="F56" s="30">
        <f>Source!AO32</f>
        <v>123.43</v>
      </c>
      <c r="G56" s="29" t="str">
        <f>Source!DG32</f>
        <v/>
      </c>
      <c r="H56" s="12">
        <f>Source!AV33</f>
        <v>1.0469999999999999</v>
      </c>
      <c r="I56" s="30">
        <f>Source!S32</f>
        <v>132.07</v>
      </c>
      <c r="J56" s="12">
        <f>IF(Source!BA33&lt;&gt; 0, Source!BA33, 1)</f>
        <v>30.48</v>
      </c>
      <c r="K56" s="30">
        <f>Source!S33</f>
        <v>4214.7700000000004</v>
      </c>
    </row>
    <row r="57" spans="1:29" ht="14.25" x14ac:dyDescent="0.2">
      <c r="A57" s="27"/>
      <c r="B57" s="27"/>
      <c r="C57" s="27" t="s">
        <v>498</v>
      </c>
      <c r="D57" s="28"/>
      <c r="E57" s="12"/>
      <c r="F57" s="30">
        <f>Source!AM32</f>
        <v>8.5</v>
      </c>
      <c r="G57" s="29" t="str">
        <f>Source!DE32</f>
        <v/>
      </c>
      <c r="H57" s="12">
        <f>Source!AV33</f>
        <v>1.0469999999999999</v>
      </c>
      <c r="I57" s="30">
        <f>Source!Q32</f>
        <v>9.1</v>
      </c>
      <c r="J57" s="12">
        <f>IF(Source!BB33&lt;&gt; 0, Source!BB33, 1)</f>
        <v>8.51</v>
      </c>
      <c r="K57" s="30">
        <f>Source!Q33</f>
        <v>81.02</v>
      </c>
    </row>
    <row r="58" spans="1:29" ht="28.5" x14ac:dyDescent="0.2">
      <c r="A58" s="27" t="s">
        <v>55</v>
      </c>
      <c r="B58" s="27" t="str">
        <f>Source!F34</f>
        <v>1.7-3-26</v>
      </c>
      <c r="C58" s="27" t="s">
        <v>57</v>
      </c>
      <c r="D58" s="28" t="str">
        <f>Source!H34</f>
        <v>шт.</v>
      </c>
      <c r="E58" s="12">
        <f>Source!I34</f>
        <v>10.7</v>
      </c>
      <c r="F58" s="30">
        <f>Source!AK34</f>
        <v>429.49</v>
      </c>
      <c r="G58" s="33" t="s">
        <v>3</v>
      </c>
      <c r="H58" s="12">
        <f>Source!AW35</f>
        <v>1.002</v>
      </c>
      <c r="I58" s="30">
        <f>Source!O34</f>
        <v>4595.54</v>
      </c>
      <c r="J58" s="12">
        <f>IF(Source!BC35&lt;&gt; 0, Source!BC35, 1)</f>
        <v>3.48</v>
      </c>
      <c r="K58" s="30">
        <f>Source!O35</f>
        <v>16024.46</v>
      </c>
      <c r="Q58">
        <f>Source!X34</f>
        <v>0</v>
      </c>
      <c r="R58">
        <f>Source!X35</f>
        <v>0</v>
      </c>
      <c r="S58">
        <f>Source!Y34</f>
        <v>0</v>
      </c>
      <c r="T58">
        <f>Source!Y35</f>
        <v>0</v>
      </c>
      <c r="U58">
        <f>ROUND((175/100)*ROUND(Source!R34, 2), 2)</f>
        <v>0</v>
      </c>
      <c r="V58">
        <f>ROUND((160/100)*ROUND(Source!R35, 2), 2)</f>
        <v>0</v>
      </c>
      <c r="AC58">
        <v>3</v>
      </c>
    </row>
    <row r="59" spans="1:29" ht="14.25" x14ac:dyDescent="0.2">
      <c r="A59" s="27"/>
      <c r="B59" s="27"/>
      <c r="C59" s="27" t="s">
        <v>501</v>
      </c>
      <c r="D59" s="28" t="s">
        <v>502</v>
      </c>
      <c r="E59" s="12">
        <f>Source!DN33</f>
        <v>91</v>
      </c>
      <c r="F59" s="30"/>
      <c r="G59" s="29"/>
      <c r="H59" s="12"/>
      <c r="I59" s="30">
        <f>SUM(Q54:Q58)</f>
        <v>120.18</v>
      </c>
      <c r="J59" s="12">
        <f>Source!BZ33</f>
        <v>75</v>
      </c>
      <c r="K59" s="30">
        <f>SUM(R54:R58)</f>
        <v>3161.08</v>
      </c>
    </row>
    <row r="60" spans="1:29" ht="14.25" x14ac:dyDescent="0.2">
      <c r="A60" s="27"/>
      <c r="B60" s="27"/>
      <c r="C60" s="27" t="s">
        <v>503</v>
      </c>
      <c r="D60" s="28" t="s">
        <v>502</v>
      </c>
      <c r="E60" s="12">
        <f>Source!DO33</f>
        <v>70</v>
      </c>
      <c r="F60" s="30"/>
      <c r="G60" s="29"/>
      <c r="H60" s="12"/>
      <c r="I60" s="30">
        <f>SUM(S54:S59)</f>
        <v>92.45</v>
      </c>
      <c r="J60" s="12">
        <f>Source!CA33</f>
        <v>41</v>
      </c>
      <c r="K60" s="30">
        <f>SUM(T54:T59)</f>
        <v>1728.06</v>
      </c>
    </row>
    <row r="61" spans="1:29" ht="14.25" x14ac:dyDescent="0.2">
      <c r="A61" s="34"/>
      <c r="B61" s="34"/>
      <c r="C61" s="34" t="s">
        <v>505</v>
      </c>
      <c r="D61" s="35" t="s">
        <v>506</v>
      </c>
      <c r="E61" s="36">
        <f>Source!AQ32</f>
        <v>11.04</v>
      </c>
      <c r="F61" s="37"/>
      <c r="G61" s="38" t="str">
        <f>Source!DI32</f>
        <v/>
      </c>
      <c r="H61" s="36">
        <f>Source!AV33</f>
        <v>1.0469999999999999</v>
      </c>
      <c r="I61" s="37">
        <f>Source!U32</f>
        <v>11.812799999999999</v>
      </c>
      <c r="J61" s="36"/>
      <c r="K61" s="37"/>
    </row>
    <row r="62" spans="1:29" ht="15" x14ac:dyDescent="0.25">
      <c r="C62" s="20" t="s">
        <v>507</v>
      </c>
      <c r="H62" s="52">
        <f>I56+I57+I59+I60+SUM(I58:I58)</f>
        <v>4949.34</v>
      </c>
      <c r="I62" s="52"/>
      <c r="J62" s="52">
        <f>K56+K57+K59+K60+SUM(K58:K58)</f>
        <v>25209.39</v>
      </c>
      <c r="K62" s="52"/>
      <c r="O62" s="39">
        <f>I56+I57+I59+I60+SUM(I58:I58)</f>
        <v>4949.34</v>
      </c>
      <c r="P62" s="39">
        <f>K56+K57+K59+K60+SUM(K58:K58)</f>
        <v>25209.39</v>
      </c>
    </row>
    <row r="64" spans="1:29" ht="42.75" x14ac:dyDescent="0.2">
      <c r="A64" s="27">
        <v>5</v>
      </c>
      <c r="B64" s="27" t="str">
        <f>Source!F36</f>
        <v>6.69-24-12</v>
      </c>
      <c r="C64" s="27" t="s">
        <v>62</v>
      </c>
      <c r="D64" s="28" t="str">
        <f>Source!H36</f>
        <v>100 отверстий</v>
      </c>
      <c r="E64" s="12">
        <f>Source!I36</f>
        <v>1.07</v>
      </c>
      <c r="F64" s="30"/>
      <c r="G64" s="29"/>
      <c r="H64" s="12"/>
      <c r="I64" s="30"/>
      <c r="J64" s="12"/>
      <c r="K64" s="30"/>
      <c r="Q64">
        <f>Source!X36</f>
        <v>40.29</v>
      </c>
      <c r="R64">
        <f>Source!X37</f>
        <v>1059.56</v>
      </c>
      <c r="S64">
        <f>Source!Y36</f>
        <v>30.99</v>
      </c>
      <c r="T64">
        <f>Source!Y37</f>
        <v>579.23</v>
      </c>
      <c r="U64">
        <f>ROUND((175/100)*ROUND(Source!R36, 2), 2)</f>
        <v>0</v>
      </c>
      <c r="V64">
        <f>ROUND((160/100)*ROUND(Source!R37, 2), 2)</f>
        <v>0</v>
      </c>
      <c r="AC64">
        <v>0</v>
      </c>
    </row>
    <row r="65" spans="1:29" x14ac:dyDescent="0.2">
      <c r="C65" s="31" t="str">
        <f>"Объем: "&amp;Source!I36&amp;"=107/"&amp;"100"</f>
        <v>Объем: 1,07=107/100</v>
      </c>
    </row>
    <row r="66" spans="1:29" ht="14.25" x14ac:dyDescent="0.2">
      <c r="A66" s="27"/>
      <c r="B66" s="27"/>
      <c r="C66" s="27" t="s">
        <v>497</v>
      </c>
      <c r="D66" s="28"/>
      <c r="E66" s="12"/>
      <c r="F66" s="30">
        <f>Source!AO36</f>
        <v>41.37</v>
      </c>
      <c r="G66" s="29" t="str">
        <f>Source!DG36</f>
        <v/>
      </c>
      <c r="H66" s="12">
        <f>Source!AV37</f>
        <v>1.0469999999999999</v>
      </c>
      <c r="I66" s="30">
        <f>Source!S36</f>
        <v>44.27</v>
      </c>
      <c r="J66" s="12">
        <f>IF(Source!BA37&lt;&gt; 0, Source!BA37, 1)</f>
        <v>30.48</v>
      </c>
      <c r="K66" s="30">
        <f>Source!S37</f>
        <v>1412.75</v>
      </c>
    </row>
    <row r="67" spans="1:29" ht="14.25" x14ac:dyDescent="0.2">
      <c r="A67" s="27"/>
      <c r="B67" s="27"/>
      <c r="C67" s="27" t="s">
        <v>498</v>
      </c>
      <c r="D67" s="28"/>
      <c r="E67" s="12"/>
      <c r="F67" s="30">
        <f>Source!AM36</f>
        <v>2.85</v>
      </c>
      <c r="G67" s="29" t="str">
        <f>Source!DE36</f>
        <v/>
      </c>
      <c r="H67" s="12">
        <f>Source!AV37</f>
        <v>1.0469999999999999</v>
      </c>
      <c r="I67" s="30">
        <f>Source!Q36</f>
        <v>3.05</v>
      </c>
      <c r="J67" s="12">
        <f>IF(Source!BB37&lt;&gt; 0, Source!BB37, 1)</f>
        <v>8.51</v>
      </c>
      <c r="K67" s="30">
        <f>Source!Q37</f>
        <v>27.15</v>
      </c>
    </row>
    <row r="68" spans="1:29" ht="28.5" x14ac:dyDescent="0.2">
      <c r="A68" s="27" t="s">
        <v>64</v>
      </c>
      <c r="B68" s="27" t="str">
        <f>Source!F38</f>
        <v>1.7-3-26</v>
      </c>
      <c r="C68" s="27" t="s">
        <v>57</v>
      </c>
      <c r="D68" s="28" t="str">
        <f>Source!H38</f>
        <v>шт.</v>
      </c>
      <c r="E68" s="12">
        <f>Source!I38</f>
        <v>5.35</v>
      </c>
      <c r="F68" s="30">
        <f>Source!AK38</f>
        <v>429.49</v>
      </c>
      <c r="G68" s="33" t="s">
        <v>3</v>
      </c>
      <c r="H68" s="12">
        <f>Source!AW39</f>
        <v>1.002</v>
      </c>
      <c r="I68" s="30">
        <f>Source!O38</f>
        <v>2297.77</v>
      </c>
      <c r="J68" s="12">
        <f>IF(Source!BC39&lt;&gt; 0, Source!BC39, 1)</f>
        <v>3.48</v>
      </c>
      <c r="K68" s="30">
        <f>Source!O39</f>
        <v>8012.25</v>
      </c>
      <c r="Q68">
        <f>Source!X38</f>
        <v>0</v>
      </c>
      <c r="R68">
        <f>Source!X39</f>
        <v>0</v>
      </c>
      <c r="S68">
        <f>Source!Y38</f>
        <v>0</v>
      </c>
      <c r="T68">
        <f>Source!Y39</f>
        <v>0</v>
      </c>
      <c r="U68">
        <f>ROUND((175/100)*ROUND(Source!R38, 2), 2)</f>
        <v>0</v>
      </c>
      <c r="V68">
        <f>ROUND((160/100)*ROUND(Source!R39, 2), 2)</f>
        <v>0</v>
      </c>
      <c r="AC68">
        <v>3</v>
      </c>
    </row>
    <row r="69" spans="1:29" ht="14.25" x14ac:dyDescent="0.2">
      <c r="A69" s="27"/>
      <c r="B69" s="27"/>
      <c r="C69" s="27" t="s">
        <v>501</v>
      </c>
      <c r="D69" s="28" t="s">
        <v>502</v>
      </c>
      <c r="E69" s="12">
        <f>Source!DN37</f>
        <v>91</v>
      </c>
      <c r="F69" s="30"/>
      <c r="G69" s="29"/>
      <c r="H69" s="12"/>
      <c r="I69" s="30">
        <f>SUM(Q64:Q68)</f>
        <v>40.29</v>
      </c>
      <c r="J69" s="12">
        <f>Source!BZ37</f>
        <v>75</v>
      </c>
      <c r="K69" s="30">
        <f>SUM(R64:R68)</f>
        <v>1059.56</v>
      </c>
    </row>
    <row r="70" spans="1:29" ht="14.25" x14ac:dyDescent="0.2">
      <c r="A70" s="27"/>
      <c r="B70" s="27"/>
      <c r="C70" s="27" t="s">
        <v>503</v>
      </c>
      <c r="D70" s="28" t="s">
        <v>502</v>
      </c>
      <c r="E70" s="12">
        <f>Source!DO37</f>
        <v>70</v>
      </c>
      <c r="F70" s="30"/>
      <c r="G70" s="29"/>
      <c r="H70" s="12"/>
      <c r="I70" s="30">
        <f>SUM(S64:S69)</f>
        <v>30.99</v>
      </c>
      <c r="J70" s="12">
        <f>Source!CA37</f>
        <v>41</v>
      </c>
      <c r="K70" s="30">
        <f>SUM(T64:T69)</f>
        <v>579.23</v>
      </c>
    </row>
    <row r="71" spans="1:29" ht="14.25" x14ac:dyDescent="0.2">
      <c r="A71" s="34"/>
      <c r="B71" s="34"/>
      <c r="C71" s="34" t="s">
        <v>505</v>
      </c>
      <c r="D71" s="35" t="s">
        <v>506</v>
      </c>
      <c r="E71" s="36">
        <f>Source!AQ36</f>
        <v>3.7</v>
      </c>
      <c r="F71" s="37"/>
      <c r="G71" s="38" t="str">
        <f>Source!DI36</f>
        <v/>
      </c>
      <c r="H71" s="36">
        <f>Source!AV37</f>
        <v>1.0469999999999999</v>
      </c>
      <c r="I71" s="37">
        <f>Source!U36</f>
        <v>3.9590000000000005</v>
      </c>
      <c r="J71" s="36"/>
      <c r="K71" s="37"/>
    </row>
    <row r="72" spans="1:29" ht="15" x14ac:dyDescent="0.25">
      <c r="C72" s="20" t="s">
        <v>507</v>
      </c>
      <c r="H72" s="52">
        <f>I66+I67+I69+I70+SUM(I68:I68)</f>
        <v>2416.37</v>
      </c>
      <c r="I72" s="52"/>
      <c r="J72" s="52">
        <f>K66+K67+K69+K70+SUM(K68:K68)</f>
        <v>11090.94</v>
      </c>
      <c r="K72" s="52"/>
      <c r="O72" s="39">
        <f>I66+I67+I69+I70+SUM(I68:I68)</f>
        <v>2416.37</v>
      </c>
      <c r="P72" s="39">
        <f>K66+K67+K69+K70+SUM(K68:K68)</f>
        <v>11090.94</v>
      </c>
    </row>
    <row r="74" spans="1:29" ht="28.5" x14ac:dyDescent="0.2">
      <c r="A74" s="27">
        <v>6</v>
      </c>
      <c r="B74" s="27" t="str">
        <f>Source!F40</f>
        <v>3.6-6-1</v>
      </c>
      <c r="C74" s="27" t="s">
        <v>67</v>
      </c>
      <c r="D74" s="28" t="str">
        <f>Source!H40</f>
        <v>1 Т</v>
      </c>
      <c r="E74" s="12">
        <f>Source!I40</f>
        <v>2.9000000000000001E-2</v>
      </c>
      <c r="F74" s="30"/>
      <c r="G74" s="29"/>
      <c r="H74" s="12"/>
      <c r="I74" s="30"/>
      <c r="J74" s="12"/>
      <c r="K74" s="30"/>
      <c r="Q74">
        <f>Source!X40</f>
        <v>95.12</v>
      </c>
      <c r="R74">
        <f>Source!X41</f>
        <v>2499.73</v>
      </c>
      <c r="S74">
        <f>Source!Y40</f>
        <v>78.33</v>
      </c>
      <c r="T74">
        <f>Source!Y41</f>
        <v>1464.13</v>
      </c>
      <c r="U74">
        <f>ROUND((175/100)*ROUND(Source!R40, 2), 2)</f>
        <v>0.4</v>
      </c>
      <c r="V74">
        <f>ROUND((160/100)*ROUND(Source!R41, 2), 2)</f>
        <v>11.71</v>
      </c>
      <c r="AC74">
        <v>0</v>
      </c>
    </row>
    <row r="75" spans="1:29" ht="14.25" x14ac:dyDescent="0.2">
      <c r="A75" s="27"/>
      <c r="B75" s="27"/>
      <c r="C75" s="27" t="s">
        <v>497</v>
      </c>
      <c r="D75" s="28"/>
      <c r="E75" s="12"/>
      <c r="F75" s="30">
        <f>Source!AO40</f>
        <v>3355.29</v>
      </c>
      <c r="G75" s="29" t="str">
        <f>Source!DG40</f>
        <v>)*1,15</v>
      </c>
      <c r="H75" s="12">
        <f>Source!AV41</f>
        <v>1.0469999999999999</v>
      </c>
      <c r="I75" s="30">
        <f>Source!S40</f>
        <v>111.9</v>
      </c>
      <c r="J75" s="12">
        <f>IF(Source!BA41&lt;&gt; 0, Source!BA41, 1)</f>
        <v>30.48</v>
      </c>
      <c r="K75" s="30">
        <f>Source!S41</f>
        <v>3571.04</v>
      </c>
    </row>
    <row r="76" spans="1:29" ht="14.25" x14ac:dyDescent="0.2">
      <c r="A76" s="27"/>
      <c r="B76" s="27"/>
      <c r="C76" s="27" t="s">
        <v>498</v>
      </c>
      <c r="D76" s="28"/>
      <c r="E76" s="12"/>
      <c r="F76" s="30">
        <f>Source!AM40</f>
        <v>49.75</v>
      </c>
      <c r="G76" s="29" t="str">
        <f>Source!DE40</f>
        <v>)*1,25</v>
      </c>
      <c r="H76" s="12">
        <f>Source!AV41</f>
        <v>1.0469999999999999</v>
      </c>
      <c r="I76" s="30">
        <f>Source!Q40</f>
        <v>1.8</v>
      </c>
      <c r="J76" s="12">
        <f>IF(Source!BB41&lt;&gt; 0, Source!BB41, 1)</f>
        <v>11.63</v>
      </c>
      <c r="K76" s="30">
        <f>Source!Q41</f>
        <v>21.98</v>
      </c>
    </row>
    <row r="77" spans="1:29" ht="14.25" x14ac:dyDescent="0.2">
      <c r="A77" s="27"/>
      <c r="B77" s="27"/>
      <c r="C77" s="27" t="s">
        <v>499</v>
      </c>
      <c r="D77" s="28"/>
      <c r="E77" s="12"/>
      <c r="F77" s="30">
        <f>Source!AN40</f>
        <v>6.32</v>
      </c>
      <c r="G77" s="29" t="str">
        <f>Source!DF40</f>
        <v>)*1,25</v>
      </c>
      <c r="H77" s="12">
        <f>Source!AV41</f>
        <v>1.0469999999999999</v>
      </c>
      <c r="I77" s="32">
        <f>Source!R40</f>
        <v>0.23</v>
      </c>
      <c r="J77" s="12">
        <f>IF(Source!BS41&lt;&gt; 0, Source!BS41, 1)</f>
        <v>30.48</v>
      </c>
      <c r="K77" s="32">
        <f>Source!R41</f>
        <v>7.32</v>
      </c>
    </row>
    <row r="78" spans="1:29" ht="41.25" x14ac:dyDescent="0.2">
      <c r="A78" s="27" t="s">
        <v>72</v>
      </c>
      <c r="B78" s="27" t="str">
        <f>Source!F42</f>
        <v>цена пост.</v>
      </c>
      <c r="C78" s="27" t="s">
        <v>508</v>
      </c>
      <c r="D78" s="28" t="str">
        <f>Source!H42</f>
        <v>шт.</v>
      </c>
      <c r="E78" s="12">
        <f>Source!I42</f>
        <v>107.47058800000001</v>
      </c>
      <c r="F78" s="30">
        <f>Source!AK42</f>
        <v>383.33</v>
      </c>
      <c r="G78" s="33" t="s">
        <v>3</v>
      </c>
      <c r="H78" s="12">
        <f>Source!AW43</f>
        <v>1</v>
      </c>
      <c r="I78" s="30">
        <f>Source!O42</f>
        <v>41196.699999999997</v>
      </c>
      <c r="J78" s="12">
        <f>IF(Source!BC43&lt;&gt; 0, Source!BC43, 1)</f>
        <v>1</v>
      </c>
      <c r="K78" s="30">
        <f>Source!O43</f>
        <v>41196.699999999997</v>
      </c>
      <c r="Q78">
        <f>Source!X42</f>
        <v>0</v>
      </c>
      <c r="R78">
        <f>Source!X43</f>
        <v>0</v>
      </c>
      <c r="S78">
        <f>Source!Y42</f>
        <v>0</v>
      </c>
      <c r="T78">
        <f>Source!Y43</f>
        <v>0</v>
      </c>
      <c r="U78">
        <f>ROUND((175/100)*ROUND(Source!R42, 2), 2)</f>
        <v>0</v>
      </c>
      <c r="V78">
        <f>ROUND((160/100)*ROUND(Source!R43, 2), 2)</f>
        <v>0</v>
      </c>
      <c r="AC78">
        <v>3</v>
      </c>
    </row>
    <row r="79" spans="1:29" ht="14.25" x14ac:dyDescent="0.2">
      <c r="A79" s="27"/>
      <c r="B79" s="27"/>
      <c r="C79" s="27" t="s">
        <v>501</v>
      </c>
      <c r="D79" s="28" t="s">
        <v>502</v>
      </c>
      <c r="E79" s="12">
        <f>Source!DN41</f>
        <v>85</v>
      </c>
      <c r="F79" s="30"/>
      <c r="G79" s="29"/>
      <c r="H79" s="12"/>
      <c r="I79" s="30">
        <f>SUM(Q74:Q78)</f>
        <v>95.12</v>
      </c>
      <c r="J79" s="12">
        <f>Source!BZ41</f>
        <v>70</v>
      </c>
      <c r="K79" s="30">
        <f>SUM(R74:R78)</f>
        <v>2499.73</v>
      </c>
    </row>
    <row r="80" spans="1:29" ht="14.25" x14ac:dyDescent="0.2">
      <c r="A80" s="27"/>
      <c r="B80" s="27"/>
      <c r="C80" s="27" t="s">
        <v>503</v>
      </c>
      <c r="D80" s="28" t="s">
        <v>502</v>
      </c>
      <c r="E80" s="12">
        <f>Source!DO41</f>
        <v>70</v>
      </c>
      <c r="F80" s="30"/>
      <c r="G80" s="29"/>
      <c r="H80" s="12"/>
      <c r="I80" s="30">
        <f>SUM(S74:S79)</f>
        <v>78.33</v>
      </c>
      <c r="J80" s="12">
        <f>Source!CA41</f>
        <v>41</v>
      </c>
      <c r="K80" s="30">
        <f>SUM(T74:T79)</f>
        <v>1464.13</v>
      </c>
    </row>
    <row r="81" spans="1:29" ht="14.25" x14ac:dyDescent="0.2">
      <c r="A81" s="27"/>
      <c r="B81" s="27"/>
      <c r="C81" s="27" t="s">
        <v>504</v>
      </c>
      <c r="D81" s="28" t="s">
        <v>502</v>
      </c>
      <c r="E81" s="12">
        <f>175</f>
        <v>175</v>
      </c>
      <c r="F81" s="30"/>
      <c r="G81" s="29"/>
      <c r="H81" s="12"/>
      <c r="I81" s="30">
        <f>SUM(U74:U80)</f>
        <v>0.4</v>
      </c>
      <c r="J81" s="12">
        <f>160</f>
        <v>160</v>
      </c>
      <c r="K81" s="30">
        <f>SUM(V74:V80)</f>
        <v>11.71</v>
      </c>
    </row>
    <row r="82" spans="1:29" ht="14.25" x14ac:dyDescent="0.2">
      <c r="A82" s="34"/>
      <c r="B82" s="34"/>
      <c r="C82" s="34" t="s">
        <v>505</v>
      </c>
      <c r="D82" s="35" t="s">
        <v>506</v>
      </c>
      <c r="E82" s="36">
        <f>Source!AQ40</f>
        <v>289</v>
      </c>
      <c r="F82" s="37"/>
      <c r="G82" s="38" t="str">
        <f>Source!DI40</f>
        <v>)*1,15</v>
      </c>
      <c r="H82" s="36">
        <f>Source!AV41</f>
        <v>1.0469999999999999</v>
      </c>
      <c r="I82" s="37">
        <f>Source!U40</f>
        <v>9.6381499999999996</v>
      </c>
      <c r="J82" s="36"/>
      <c r="K82" s="37"/>
    </row>
    <row r="83" spans="1:29" ht="15" x14ac:dyDescent="0.25">
      <c r="C83" s="20" t="s">
        <v>507</v>
      </c>
      <c r="H83" s="52">
        <f>I75+I76+I79+I80+I81+SUM(I78:I78)</f>
        <v>41484.25</v>
      </c>
      <c r="I83" s="52"/>
      <c r="J83" s="52">
        <f>K75+K76+K79+K80+K81+SUM(K78:K78)</f>
        <v>48765.289999999994</v>
      </c>
      <c r="K83" s="52"/>
      <c r="O83" s="39">
        <f>I75+I76+I79+I80+I81+SUM(I78:I78)</f>
        <v>41484.25</v>
      </c>
      <c r="P83" s="39">
        <f>K75+K76+K79+K80+K81+SUM(K78:K78)</f>
        <v>48765.289999999994</v>
      </c>
    </row>
    <row r="85" spans="1:29" ht="42.75" x14ac:dyDescent="0.2">
      <c r="A85" s="27">
        <v>7</v>
      </c>
      <c r="B85" s="27" t="str">
        <f>Source!F44</f>
        <v>3.6-6-1</v>
      </c>
      <c r="C85" s="27" t="s">
        <v>80</v>
      </c>
      <c r="D85" s="28" t="str">
        <f>Source!H44</f>
        <v>1 Т</v>
      </c>
      <c r="E85" s="12">
        <f>Source!I44</f>
        <v>2.9000000000000001E-2</v>
      </c>
      <c r="F85" s="30"/>
      <c r="G85" s="29"/>
      <c r="H85" s="12"/>
      <c r="I85" s="30"/>
      <c r="J85" s="12"/>
      <c r="K85" s="30"/>
      <c r="Q85">
        <f>Source!X44</f>
        <v>49.62</v>
      </c>
      <c r="R85">
        <f>Source!X45</f>
        <v>1304.27</v>
      </c>
      <c r="S85">
        <f>Source!Y44</f>
        <v>40.869999999999997</v>
      </c>
      <c r="T85">
        <f>Source!Y45</f>
        <v>763.93</v>
      </c>
      <c r="U85">
        <f>ROUND((175/100)*ROUND(Source!R44, 2), 2)</f>
        <v>0.19</v>
      </c>
      <c r="V85">
        <f>ROUND((160/100)*ROUND(Source!R45, 2), 2)</f>
        <v>5.86</v>
      </c>
      <c r="AC85">
        <v>0</v>
      </c>
    </row>
    <row r="86" spans="1:29" ht="14.25" x14ac:dyDescent="0.2">
      <c r="A86" s="27"/>
      <c r="B86" s="27"/>
      <c r="C86" s="27" t="s">
        <v>497</v>
      </c>
      <c r="D86" s="28"/>
      <c r="E86" s="12"/>
      <c r="F86" s="30">
        <f>Source!AO44</f>
        <v>3355.29</v>
      </c>
      <c r="G86" s="29" t="str">
        <f>Source!DG44</f>
        <v>)*0,6</v>
      </c>
      <c r="H86" s="12">
        <f>Source!AV45</f>
        <v>1.0469999999999999</v>
      </c>
      <c r="I86" s="30">
        <f>Source!S44</f>
        <v>58.38</v>
      </c>
      <c r="J86" s="12">
        <f>IF(Source!BA45&lt;&gt; 0, Source!BA45, 1)</f>
        <v>30.48</v>
      </c>
      <c r="K86" s="30">
        <f>Source!S45</f>
        <v>1863.24</v>
      </c>
    </row>
    <row r="87" spans="1:29" ht="14.25" x14ac:dyDescent="0.2">
      <c r="A87" s="27"/>
      <c r="B87" s="27"/>
      <c r="C87" s="27" t="s">
        <v>498</v>
      </c>
      <c r="D87" s="28"/>
      <c r="E87" s="12"/>
      <c r="F87" s="30">
        <f>Source!AM44</f>
        <v>49.75</v>
      </c>
      <c r="G87" s="29" t="str">
        <f>Source!DE44</f>
        <v>)*0,6</v>
      </c>
      <c r="H87" s="12">
        <f>Source!AV45</f>
        <v>1.0469999999999999</v>
      </c>
      <c r="I87" s="30">
        <f>Source!Q44</f>
        <v>0.87</v>
      </c>
      <c r="J87" s="12">
        <f>IF(Source!BB45&lt;&gt; 0, Source!BB45, 1)</f>
        <v>11.63</v>
      </c>
      <c r="K87" s="30">
        <f>Source!Q45</f>
        <v>10.58</v>
      </c>
    </row>
    <row r="88" spans="1:29" ht="14.25" x14ac:dyDescent="0.2">
      <c r="A88" s="27"/>
      <c r="B88" s="27"/>
      <c r="C88" s="27" t="s">
        <v>499</v>
      </c>
      <c r="D88" s="28"/>
      <c r="E88" s="12"/>
      <c r="F88" s="30">
        <f>Source!AN44</f>
        <v>6.32</v>
      </c>
      <c r="G88" s="29" t="str">
        <f>Source!DF44</f>
        <v>)*0,6</v>
      </c>
      <c r="H88" s="12">
        <f>Source!AV45</f>
        <v>1.0469999999999999</v>
      </c>
      <c r="I88" s="32">
        <f>Source!R44</f>
        <v>0.11</v>
      </c>
      <c r="J88" s="12">
        <f>IF(Source!BS45&lt;&gt; 0, Source!BS45, 1)</f>
        <v>30.48</v>
      </c>
      <c r="K88" s="32">
        <f>Source!R45</f>
        <v>3.66</v>
      </c>
    </row>
    <row r="89" spans="1:29" ht="14.25" x14ac:dyDescent="0.2">
      <c r="A89" s="27"/>
      <c r="B89" s="27"/>
      <c r="C89" s="27" t="s">
        <v>501</v>
      </c>
      <c r="D89" s="28" t="s">
        <v>502</v>
      </c>
      <c r="E89" s="12">
        <f>Source!DN45</f>
        <v>85</v>
      </c>
      <c r="F89" s="30"/>
      <c r="G89" s="29"/>
      <c r="H89" s="12"/>
      <c r="I89" s="30">
        <f>SUM(Q85:Q88)</f>
        <v>49.62</v>
      </c>
      <c r="J89" s="12">
        <f>Source!BZ45</f>
        <v>70</v>
      </c>
      <c r="K89" s="30">
        <f>SUM(R85:R88)</f>
        <v>1304.27</v>
      </c>
    </row>
    <row r="90" spans="1:29" ht="14.25" x14ac:dyDescent="0.2">
      <c r="A90" s="27"/>
      <c r="B90" s="27"/>
      <c r="C90" s="27" t="s">
        <v>503</v>
      </c>
      <c r="D90" s="28" t="s">
        <v>502</v>
      </c>
      <c r="E90" s="12">
        <f>Source!DO45</f>
        <v>70</v>
      </c>
      <c r="F90" s="30"/>
      <c r="G90" s="29"/>
      <c r="H90" s="12"/>
      <c r="I90" s="30">
        <f>SUM(S85:S89)</f>
        <v>40.869999999999997</v>
      </c>
      <c r="J90" s="12">
        <f>Source!CA45</f>
        <v>41</v>
      </c>
      <c r="K90" s="30">
        <f>SUM(T85:T89)</f>
        <v>763.93</v>
      </c>
    </row>
    <row r="91" spans="1:29" ht="14.25" x14ac:dyDescent="0.2">
      <c r="A91" s="27"/>
      <c r="B91" s="27"/>
      <c r="C91" s="27" t="s">
        <v>504</v>
      </c>
      <c r="D91" s="28" t="s">
        <v>502</v>
      </c>
      <c r="E91" s="12">
        <f>175</f>
        <v>175</v>
      </c>
      <c r="F91" s="30"/>
      <c r="G91" s="29"/>
      <c r="H91" s="12"/>
      <c r="I91" s="30">
        <f>SUM(U85:U90)</f>
        <v>0.19</v>
      </c>
      <c r="J91" s="12">
        <f>160</f>
        <v>160</v>
      </c>
      <c r="K91" s="30">
        <f>SUM(V85:V90)</f>
        <v>5.86</v>
      </c>
    </row>
    <row r="92" spans="1:29" ht="14.25" x14ac:dyDescent="0.2">
      <c r="A92" s="34"/>
      <c r="B92" s="34"/>
      <c r="C92" s="34" t="s">
        <v>505</v>
      </c>
      <c r="D92" s="35" t="s">
        <v>506</v>
      </c>
      <c r="E92" s="36">
        <f>Source!AQ44</f>
        <v>289</v>
      </c>
      <c r="F92" s="37"/>
      <c r="G92" s="38" t="str">
        <f>Source!DI44</f>
        <v>)*0,6</v>
      </c>
      <c r="H92" s="36">
        <f>Source!AV45</f>
        <v>1.0469999999999999</v>
      </c>
      <c r="I92" s="37">
        <f>Source!U44</f>
        <v>5.0286000000000008</v>
      </c>
      <c r="J92" s="36"/>
      <c r="K92" s="37"/>
    </row>
    <row r="93" spans="1:29" ht="15" x14ac:dyDescent="0.25">
      <c r="C93" s="20" t="s">
        <v>507</v>
      </c>
      <c r="H93" s="52">
        <f>I86+I87+I89+I90+I91+0</f>
        <v>149.93</v>
      </c>
      <c r="I93" s="52"/>
      <c r="J93" s="52">
        <f>K86+K87+K89+K90+K91+0</f>
        <v>3947.88</v>
      </c>
      <c r="K93" s="52"/>
      <c r="O93" s="39">
        <f>I86+I87+I89+I90+I91+0</f>
        <v>149.93</v>
      </c>
      <c r="P93" s="39">
        <f>K86+K87+K89+K90+K91+0</f>
        <v>3947.88</v>
      </c>
    </row>
    <row r="95" spans="1:29" ht="42.75" x14ac:dyDescent="0.2">
      <c r="A95" s="27">
        <v>8</v>
      </c>
      <c r="B95" s="27" t="str">
        <f>Source!F46</f>
        <v>6.69-11-1</v>
      </c>
      <c r="C95" s="27" t="s">
        <v>86</v>
      </c>
      <c r="D95" s="28" t="str">
        <f>Source!H46</f>
        <v>100 отверстий</v>
      </c>
      <c r="E95" s="12">
        <f>Source!I46</f>
        <v>1.07</v>
      </c>
      <c r="F95" s="30"/>
      <c r="G95" s="29"/>
      <c r="H95" s="12"/>
      <c r="I95" s="30"/>
      <c r="J95" s="12"/>
      <c r="K95" s="30"/>
      <c r="Q95">
        <f>Source!X46</f>
        <v>238.17</v>
      </c>
      <c r="R95">
        <f>Source!X47</f>
        <v>6264.32</v>
      </c>
      <c r="S95">
        <f>Source!Y46</f>
        <v>183.21</v>
      </c>
      <c r="T95">
        <f>Source!Y47</f>
        <v>3424.5</v>
      </c>
      <c r="U95">
        <f>ROUND((175/100)*ROUND(Source!R46, 2), 2)</f>
        <v>0</v>
      </c>
      <c r="V95">
        <f>ROUND((160/100)*ROUND(Source!R47, 2), 2)</f>
        <v>0</v>
      </c>
      <c r="AC95">
        <v>0</v>
      </c>
    </row>
    <row r="96" spans="1:29" x14ac:dyDescent="0.2">
      <c r="C96" s="31" t="str">
        <f>"Объем: "&amp;Source!I46&amp;"=107/"&amp;"100"</f>
        <v>Объем: 1,07=107/100</v>
      </c>
    </row>
    <row r="97" spans="1:29" ht="14.25" x14ac:dyDescent="0.2">
      <c r="A97" s="27"/>
      <c r="B97" s="27"/>
      <c r="C97" s="27" t="s">
        <v>497</v>
      </c>
      <c r="D97" s="28"/>
      <c r="E97" s="12"/>
      <c r="F97" s="30">
        <f>Source!AO46</f>
        <v>244.61</v>
      </c>
      <c r="G97" s="29" t="str">
        <f>Source!DG46</f>
        <v/>
      </c>
      <c r="H97" s="12">
        <f>Source!AV47</f>
        <v>1.0469999999999999</v>
      </c>
      <c r="I97" s="30">
        <f>Source!S46</f>
        <v>261.73</v>
      </c>
      <c r="J97" s="12">
        <f>IF(Source!BA47&lt;&gt; 0, Source!BA47, 1)</f>
        <v>30.48</v>
      </c>
      <c r="K97" s="30">
        <f>Source!S47</f>
        <v>8352.43</v>
      </c>
    </row>
    <row r="98" spans="1:29" ht="185.25" x14ac:dyDescent="0.2">
      <c r="A98" s="27" t="s">
        <v>88</v>
      </c>
      <c r="B98" s="27" t="str">
        <f>Source!F48</f>
        <v>1.3-2-205</v>
      </c>
      <c r="C98" s="27" t="s">
        <v>470</v>
      </c>
      <c r="D98" s="28" t="str">
        <f>Source!H48</f>
        <v>кг</v>
      </c>
      <c r="E98" s="12">
        <f>Source!I48</f>
        <v>725</v>
      </c>
      <c r="F98" s="30">
        <f>Source!AK48</f>
        <v>5.94</v>
      </c>
      <c r="G98" s="33" t="s">
        <v>3</v>
      </c>
      <c r="H98" s="12">
        <f>Source!AW49</f>
        <v>1.002</v>
      </c>
      <c r="I98" s="30">
        <f>Source!O48</f>
        <v>4306.5</v>
      </c>
      <c r="J98" s="12">
        <f>IF(Source!BC49&lt;&gt; 0, Source!BC49, 1)</f>
        <v>4.03</v>
      </c>
      <c r="K98" s="30">
        <f>Source!O49</f>
        <v>17389.89</v>
      </c>
      <c r="Q98">
        <f>Source!X48</f>
        <v>0</v>
      </c>
      <c r="R98">
        <f>Source!X49</f>
        <v>0</v>
      </c>
      <c r="S98">
        <f>Source!Y48</f>
        <v>0</v>
      </c>
      <c r="T98">
        <f>Source!Y49</f>
        <v>0</v>
      </c>
      <c r="U98">
        <f>ROUND((175/100)*ROUND(Source!R48, 2), 2)</f>
        <v>0</v>
      </c>
      <c r="V98">
        <f>ROUND((160/100)*ROUND(Source!R49, 2), 2)</f>
        <v>0</v>
      </c>
      <c r="AC98">
        <v>3</v>
      </c>
    </row>
    <row r="99" spans="1:29" ht="14.25" x14ac:dyDescent="0.2">
      <c r="A99" s="27"/>
      <c r="B99" s="27"/>
      <c r="C99" s="27" t="s">
        <v>501</v>
      </c>
      <c r="D99" s="28" t="s">
        <v>502</v>
      </c>
      <c r="E99" s="12">
        <f>Source!DN47</f>
        <v>91</v>
      </c>
      <c r="F99" s="30"/>
      <c r="G99" s="29"/>
      <c r="H99" s="12"/>
      <c r="I99" s="30">
        <f>SUM(Q95:Q98)</f>
        <v>238.17</v>
      </c>
      <c r="J99" s="12">
        <f>Source!BZ47</f>
        <v>75</v>
      </c>
      <c r="K99" s="30">
        <f>SUM(R95:R98)</f>
        <v>6264.32</v>
      </c>
    </row>
    <row r="100" spans="1:29" ht="14.25" x14ac:dyDescent="0.2">
      <c r="A100" s="27"/>
      <c r="B100" s="27"/>
      <c r="C100" s="27" t="s">
        <v>503</v>
      </c>
      <c r="D100" s="28" t="s">
        <v>502</v>
      </c>
      <c r="E100" s="12">
        <f>Source!DO47</f>
        <v>70</v>
      </c>
      <c r="F100" s="30"/>
      <c r="G100" s="29"/>
      <c r="H100" s="12"/>
      <c r="I100" s="30">
        <f>SUM(S95:S99)</f>
        <v>183.21</v>
      </c>
      <c r="J100" s="12">
        <f>Source!CA47</f>
        <v>41</v>
      </c>
      <c r="K100" s="30">
        <f>SUM(T95:T99)</f>
        <v>3424.5</v>
      </c>
    </row>
    <row r="101" spans="1:29" ht="14.25" x14ac:dyDescent="0.2">
      <c r="A101" s="34"/>
      <c r="B101" s="34"/>
      <c r="C101" s="34" t="s">
        <v>505</v>
      </c>
      <c r="D101" s="35" t="s">
        <v>506</v>
      </c>
      <c r="E101" s="36">
        <f>Source!AQ46</f>
        <v>20.8</v>
      </c>
      <c r="F101" s="37"/>
      <c r="G101" s="38" t="str">
        <f>Source!DI46</f>
        <v/>
      </c>
      <c r="H101" s="36">
        <f>Source!AV47</f>
        <v>1.0469999999999999</v>
      </c>
      <c r="I101" s="37">
        <f>Source!U46</f>
        <v>22.256000000000004</v>
      </c>
      <c r="J101" s="36"/>
      <c r="K101" s="37"/>
    </row>
    <row r="102" spans="1:29" ht="15" x14ac:dyDescent="0.25">
      <c r="C102" s="20" t="s">
        <v>507</v>
      </c>
      <c r="H102" s="52">
        <f>I97+I99+I100+SUM(I98:I98)</f>
        <v>4989.6099999999997</v>
      </c>
      <c r="I102" s="52"/>
      <c r="J102" s="52">
        <f>K97+K99+K100+SUM(K98:K98)</f>
        <v>35431.14</v>
      </c>
      <c r="K102" s="52"/>
      <c r="O102" s="39">
        <f>I97+I99+I100+SUM(I98:I98)</f>
        <v>4989.6099999999997</v>
      </c>
      <c r="P102" s="39">
        <f>K97+K99+K100+SUM(K98:K98)</f>
        <v>35431.14</v>
      </c>
    </row>
    <row r="104" spans="1:29" ht="57" x14ac:dyDescent="0.2">
      <c r="A104" s="27">
        <v>9</v>
      </c>
      <c r="B104" s="27" t="str">
        <f>Source!F50</f>
        <v>3.8-40-1</v>
      </c>
      <c r="C104" s="27" t="s">
        <v>94</v>
      </c>
      <c r="D104" s="28" t="str">
        <f>Source!H50</f>
        <v>100 м2</v>
      </c>
      <c r="E104" s="12">
        <f>Source!I50</f>
        <v>27.41</v>
      </c>
      <c r="F104" s="30"/>
      <c r="G104" s="29"/>
      <c r="H104" s="12"/>
      <c r="I104" s="30"/>
      <c r="J104" s="12"/>
      <c r="K104" s="30"/>
      <c r="Q104">
        <f>Source!X50</f>
        <v>3296.23</v>
      </c>
      <c r="R104">
        <f>Source!X51</f>
        <v>86696.09</v>
      </c>
      <c r="S104">
        <f>Source!Y50</f>
        <v>2535.56</v>
      </c>
      <c r="T104">
        <f>Source!Y51</f>
        <v>47393.86</v>
      </c>
      <c r="U104">
        <f>ROUND((175/100)*ROUND(Source!R50, 2), 2)</f>
        <v>32.619999999999997</v>
      </c>
      <c r="V104">
        <f>ROUND((160/100)*ROUND(Source!R51, 2), 2)</f>
        <v>951.46</v>
      </c>
      <c r="AC104">
        <v>0</v>
      </c>
    </row>
    <row r="105" spans="1:29" x14ac:dyDescent="0.2">
      <c r="C105" s="31" t="str">
        <f>"Объем: "&amp;Source!I50&amp;"=2741/"&amp;"100"</f>
        <v>Объем: 27,41=2741/100</v>
      </c>
    </row>
    <row r="106" spans="1:29" ht="14.25" x14ac:dyDescent="0.2">
      <c r="A106" s="27"/>
      <c r="B106" s="27"/>
      <c r="C106" s="27" t="s">
        <v>497</v>
      </c>
      <c r="D106" s="28"/>
      <c r="E106" s="12"/>
      <c r="F106" s="30">
        <f>Source!AO50</f>
        <v>132.15</v>
      </c>
      <c r="G106" s="29" t="str">
        <f>Source!DG50</f>
        <v/>
      </c>
      <c r="H106" s="12">
        <f>Source!AV51</f>
        <v>1.0469999999999999</v>
      </c>
      <c r="I106" s="30">
        <f>Source!S50</f>
        <v>3622.23</v>
      </c>
      <c r="J106" s="12">
        <f>IF(Source!BA51&lt;&gt; 0, Source!BA51, 1)</f>
        <v>30.48</v>
      </c>
      <c r="K106" s="30">
        <f>Source!S51</f>
        <v>115594.79</v>
      </c>
    </row>
    <row r="107" spans="1:29" ht="14.25" x14ac:dyDescent="0.2">
      <c r="A107" s="27"/>
      <c r="B107" s="27"/>
      <c r="C107" s="27" t="s">
        <v>498</v>
      </c>
      <c r="D107" s="28"/>
      <c r="E107" s="12"/>
      <c r="F107" s="30">
        <f>Source!AM50</f>
        <v>7.17</v>
      </c>
      <c r="G107" s="29" t="str">
        <f>Source!DE50</f>
        <v/>
      </c>
      <c r="H107" s="12">
        <f>Source!AV51</f>
        <v>1.0469999999999999</v>
      </c>
      <c r="I107" s="30">
        <f>Source!Q50</f>
        <v>196.53</v>
      </c>
      <c r="J107" s="12">
        <f>IF(Source!BB51&lt;&gt; 0, Source!BB51, 1)</f>
        <v>10.95</v>
      </c>
      <c r="K107" s="30">
        <f>Source!Q51</f>
        <v>2253.1799999999998</v>
      </c>
    </row>
    <row r="108" spans="1:29" ht="14.25" x14ac:dyDescent="0.2">
      <c r="A108" s="27"/>
      <c r="B108" s="27"/>
      <c r="C108" s="27" t="s">
        <v>499</v>
      </c>
      <c r="D108" s="28"/>
      <c r="E108" s="12"/>
      <c r="F108" s="30">
        <f>Source!AN50</f>
        <v>0.68</v>
      </c>
      <c r="G108" s="29" t="str">
        <f>Source!DF50</f>
        <v/>
      </c>
      <c r="H108" s="12">
        <f>Source!AV51</f>
        <v>1.0469999999999999</v>
      </c>
      <c r="I108" s="32">
        <f>Source!R50</f>
        <v>18.64</v>
      </c>
      <c r="J108" s="12">
        <f>IF(Source!BS51&lt;&gt; 0, Source!BS51, 1)</f>
        <v>30.48</v>
      </c>
      <c r="K108" s="32">
        <f>Source!R51</f>
        <v>594.66</v>
      </c>
    </row>
    <row r="109" spans="1:29" ht="14.25" x14ac:dyDescent="0.2">
      <c r="A109" s="27"/>
      <c r="B109" s="27"/>
      <c r="C109" s="27" t="s">
        <v>500</v>
      </c>
      <c r="D109" s="28"/>
      <c r="E109" s="12"/>
      <c r="F109" s="30">
        <f>Source!AL50</f>
        <v>81.89</v>
      </c>
      <c r="G109" s="29" t="str">
        <f>Source!DD50</f>
        <v/>
      </c>
      <c r="H109" s="12">
        <f>Source!AW51</f>
        <v>1.002</v>
      </c>
      <c r="I109" s="30">
        <f>Source!P50</f>
        <v>2244.6</v>
      </c>
      <c r="J109" s="12">
        <f>IF(Source!BC51&lt;&gt; 0, Source!BC51, 1)</f>
        <v>9.43</v>
      </c>
      <c r="K109" s="30">
        <f>Source!P51</f>
        <v>21208.92</v>
      </c>
    </row>
    <row r="110" spans="1:29" ht="42.75" x14ac:dyDescent="0.2">
      <c r="A110" s="27" t="s">
        <v>98</v>
      </c>
      <c r="B110" s="27" t="str">
        <f>Source!F52</f>
        <v>1.1-1-2390</v>
      </c>
      <c r="C110" s="27" t="s">
        <v>100</v>
      </c>
      <c r="D110" s="28" t="str">
        <f>Source!H52</f>
        <v>м2</v>
      </c>
      <c r="E110" s="12">
        <f>Source!I52</f>
        <v>931.66590000000008</v>
      </c>
      <c r="F110" s="30">
        <f>Source!AK52</f>
        <v>16.59</v>
      </c>
      <c r="G110" s="33" t="s">
        <v>3</v>
      </c>
      <c r="H110" s="12">
        <f>Source!AW53</f>
        <v>1.002</v>
      </c>
      <c r="I110" s="30">
        <f>Source!O52</f>
        <v>15456.34</v>
      </c>
      <c r="J110" s="12">
        <f>IF(Source!BC53&lt;&gt; 0, Source!BC53, 1)</f>
        <v>13.45</v>
      </c>
      <c r="K110" s="30">
        <f>Source!O53</f>
        <v>208303.51</v>
      </c>
      <c r="Q110">
        <f>Source!X52</f>
        <v>0</v>
      </c>
      <c r="R110">
        <f>Source!X53</f>
        <v>0</v>
      </c>
      <c r="S110">
        <f>Source!Y52</f>
        <v>0</v>
      </c>
      <c r="T110">
        <f>Source!Y53</f>
        <v>0</v>
      </c>
      <c r="U110">
        <f>ROUND((175/100)*ROUND(Source!R52, 2), 2)</f>
        <v>0</v>
      </c>
      <c r="V110">
        <f>ROUND((160/100)*ROUND(Source!R53, 2), 2)</f>
        <v>0</v>
      </c>
      <c r="AC110">
        <v>3</v>
      </c>
    </row>
    <row r="111" spans="1:29" ht="14.25" x14ac:dyDescent="0.2">
      <c r="A111" s="27"/>
      <c r="B111" s="27"/>
      <c r="C111" s="27" t="s">
        <v>501</v>
      </c>
      <c r="D111" s="28" t="s">
        <v>502</v>
      </c>
      <c r="E111" s="12">
        <f>Source!DN51</f>
        <v>91</v>
      </c>
      <c r="F111" s="30"/>
      <c r="G111" s="29"/>
      <c r="H111" s="12"/>
      <c r="I111" s="30">
        <f>SUM(Q104:Q110)</f>
        <v>3296.23</v>
      </c>
      <c r="J111" s="12">
        <f>Source!BZ51</f>
        <v>75</v>
      </c>
      <c r="K111" s="30">
        <f>SUM(R104:R110)</f>
        <v>86696.09</v>
      </c>
    </row>
    <row r="112" spans="1:29" ht="14.25" x14ac:dyDescent="0.2">
      <c r="A112" s="27"/>
      <c r="B112" s="27"/>
      <c r="C112" s="27" t="s">
        <v>503</v>
      </c>
      <c r="D112" s="28" t="s">
        <v>502</v>
      </c>
      <c r="E112" s="12">
        <f>Source!DO51</f>
        <v>70</v>
      </c>
      <c r="F112" s="30"/>
      <c r="G112" s="29"/>
      <c r="H112" s="12"/>
      <c r="I112" s="30">
        <f>SUM(S104:S111)</f>
        <v>2535.56</v>
      </c>
      <c r="J112" s="12">
        <f>Source!CA51</f>
        <v>41</v>
      </c>
      <c r="K112" s="30">
        <f>SUM(T104:T111)</f>
        <v>47393.86</v>
      </c>
    </row>
    <row r="113" spans="1:29" ht="14.25" x14ac:dyDescent="0.2">
      <c r="A113" s="27"/>
      <c r="B113" s="27"/>
      <c r="C113" s="27" t="s">
        <v>504</v>
      </c>
      <c r="D113" s="28" t="s">
        <v>502</v>
      </c>
      <c r="E113" s="12">
        <f>175</f>
        <v>175</v>
      </c>
      <c r="F113" s="30"/>
      <c r="G113" s="29"/>
      <c r="H113" s="12"/>
      <c r="I113" s="30">
        <f>SUM(U104:U112)</f>
        <v>32.619999999999997</v>
      </c>
      <c r="J113" s="12">
        <f>160</f>
        <v>160</v>
      </c>
      <c r="K113" s="30">
        <f>SUM(V104:V112)</f>
        <v>951.46</v>
      </c>
    </row>
    <row r="114" spans="1:29" ht="14.25" x14ac:dyDescent="0.2">
      <c r="A114" s="34"/>
      <c r="B114" s="34"/>
      <c r="C114" s="34" t="s">
        <v>505</v>
      </c>
      <c r="D114" s="35" t="s">
        <v>506</v>
      </c>
      <c r="E114" s="36">
        <f>Source!AQ50</f>
        <v>11.1</v>
      </c>
      <c r="F114" s="37"/>
      <c r="G114" s="38" t="str">
        <f>Source!DI50</f>
        <v/>
      </c>
      <c r="H114" s="36">
        <f>Source!AV51</f>
        <v>1.0469999999999999</v>
      </c>
      <c r="I114" s="37">
        <f>Source!U50</f>
        <v>304.25099999999998</v>
      </c>
      <c r="J114" s="36"/>
      <c r="K114" s="37"/>
    </row>
    <row r="115" spans="1:29" ht="15" x14ac:dyDescent="0.25">
      <c r="C115" s="20" t="s">
        <v>507</v>
      </c>
      <c r="H115" s="52">
        <f>I106+I107+I109+I111+I112+I113+SUM(I110:I110)</f>
        <v>27384.11</v>
      </c>
      <c r="I115" s="52"/>
      <c r="J115" s="52">
        <f>K106+K107+K109+K111+K112+K113+SUM(K110:K110)</f>
        <v>482401.81</v>
      </c>
      <c r="K115" s="52"/>
      <c r="O115" s="39">
        <f>I106+I107+I109+I111+I112+I113+SUM(I110:I110)</f>
        <v>27384.11</v>
      </c>
      <c r="P115" s="39">
        <f>K106+K107+K109+K111+K112+K113+SUM(K110:K110)</f>
        <v>482401.81</v>
      </c>
    </row>
    <row r="117" spans="1:29" ht="71.25" x14ac:dyDescent="0.2">
      <c r="A117" s="27">
        <v>10</v>
      </c>
      <c r="B117" s="27" t="str">
        <f>Source!F54</f>
        <v>6.62-43-1</v>
      </c>
      <c r="C117" s="27" t="s">
        <v>105</v>
      </c>
      <c r="D117" s="28" t="str">
        <f>Source!H54</f>
        <v>100 м2</v>
      </c>
      <c r="E117" s="12">
        <f>Source!I54</f>
        <v>27.41</v>
      </c>
      <c r="F117" s="30"/>
      <c r="G117" s="29"/>
      <c r="H117" s="12"/>
      <c r="I117" s="30"/>
      <c r="J117" s="12"/>
      <c r="K117" s="30"/>
      <c r="Q117">
        <f>Source!X54</f>
        <v>1470.82</v>
      </c>
      <c r="R117">
        <f>Source!X55</f>
        <v>38139.61</v>
      </c>
      <c r="S117">
        <f>Source!Y54</f>
        <v>941.32</v>
      </c>
      <c r="T117">
        <f>Source!Y55</f>
        <v>18840.05</v>
      </c>
      <c r="U117">
        <f>ROUND((175/100)*ROUND(Source!R54, 2), 2)</f>
        <v>0</v>
      </c>
      <c r="V117">
        <f>ROUND((160/100)*ROUND(Source!R55, 2), 2)</f>
        <v>0</v>
      </c>
      <c r="AC117">
        <v>0</v>
      </c>
    </row>
    <row r="118" spans="1:29" x14ac:dyDescent="0.2">
      <c r="C118" s="31" t="str">
        <f>"Объем: "&amp;Source!I54&amp;"=2741/"&amp;"100"</f>
        <v>Объем: 27,41=2741/100</v>
      </c>
    </row>
    <row r="119" spans="1:29" ht="14.25" x14ac:dyDescent="0.2">
      <c r="A119" s="27"/>
      <c r="B119" s="27"/>
      <c r="C119" s="27" t="s">
        <v>497</v>
      </c>
      <c r="D119" s="28"/>
      <c r="E119" s="12"/>
      <c r="F119" s="30">
        <f>Source!AO54</f>
        <v>53.66</v>
      </c>
      <c r="G119" s="29" t="str">
        <f>Source!DG54</f>
        <v/>
      </c>
      <c r="H119" s="12">
        <f>Source!AV55</f>
        <v>1.0249999999999999</v>
      </c>
      <c r="I119" s="30">
        <f>Source!S54</f>
        <v>1470.82</v>
      </c>
      <c r="J119" s="12">
        <f>IF(Source!BA55&lt;&gt; 0, Source!BA55, 1)</f>
        <v>30.48</v>
      </c>
      <c r="K119" s="30">
        <f>Source!S55</f>
        <v>45951.34</v>
      </c>
    </row>
    <row r="120" spans="1:29" ht="14.25" x14ac:dyDescent="0.2">
      <c r="A120" s="27"/>
      <c r="B120" s="27"/>
      <c r="C120" s="27" t="s">
        <v>500</v>
      </c>
      <c r="D120" s="28"/>
      <c r="E120" s="12"/>
      <c r="F120" s="30">
        <f>Source!AL54</f>
        <v>0.33</v>
      </c>
      <c r="G120" s="29" t="str">
        <f>Source!DD54</f>
        <v/>
      </c>
      <c r="H120" s="12">
        <f>Source!AW55</f>
        <v>1</v>
      </c>
      <c r="I120" s="30">
        <f>Source!P54</f>
        <v>9.0500000000000007</v>
      </c>
      <c r="J120" s="12">
        <f>IF(Source!BC55&lt;&gt; 0, Source!BC55, 1)</f>
        <v>7.33</v>
      </c>
      <c r="K120" s="30">
        <f>Source!P55</f>
        <v>66.34</v>
      </c>
    </row>
    <row r="121" spans="1:29" ht="14.25" x14ac:dyDescent="0.2">
      <c r="A121" s="27" t="s">
        <v>109</v>
      </c>
      <c r="B121" s="27" t="str">
        <f>Source!F56</f>
        <v>1.1-1-2389</v>
      </c>
      <c r="C121" s="27" t="s">
        <v>111</v>
      </c>
      <c r="D121" s="28" t="str">
        <f>Source!H56</f>
        <v>м2</v>
      </c>
      <c r="E121" s="12">
        <f>Source!I56</f>
        <v>3075.402</v>
      </c>
      <c r="F121" s="30">
        <f>Source!AK56</f>
        <v>4.32</v>
      </c>
      <c r="G121" s="33" t="s">
        <v>3</v>
      </c>
      <c r="H121" s="12">
        <f>Source!AW57</f>
        <v>1</v>
      </c>
      <c r="I121" s="30">
        <f>Source!O56</f>
        <v>13285.74</v>
      </c>
      <c r="J121" s="12">
        <f>IF(Source!BC57&lt;&gt; 0, Source!BC57, 1)</f>
        <v>5.5</v>
      </c>
      <c r="K121" s="30">
        <f>Source!O57</f>
        <v>73071.570000000007</v>
      </c>
      <c r="Q121">
        <f>Source!X56</f>
        <v>0</v>
      </c>
      <c r="R121">
        <f>Source!X57</f>
        <v>0</v>
      </c>
      <c r="S121">
        <f>Source!Y56</f>
        <v>0</v>
      </c>
      <c r="T121">
        <f>Source!Y57</f>
        <v>0</v>
      </c>
      <c r="U121">
        <f>ROUND((175/100)*ROUND(Source!R56, 2), 2)</f>
        <v>0</v>
      </c>
      <c r="V121">
        <f>ROUND((160/100)*ROUND(Source!R57, 2), 2)</f>
        <v>0</v>
      </c>
      <c r="AC121">
        <v>3</v>
      </c>
    </row>
    <row r="122" spans="1:29" ht="14.25" x14ac:dyDescent="0.2">
      <c r="A122" s="27"/>
      <c r="B122" s="27"/>
      <c r="C122" s="27" t="s">
        <v>501</v>
      </c>
      <c r="D122" s="28" t="s">
        <v>502</v>
      </c>
      <c r="E122" s="12">
        <f>Source!DN55</f>
        <v>100</v>
      </c>
      <c r="F122" s="30"/>
      <c r="G122" s="29"/>
      <c r="H122" s="12"/>
      <c r="I122" s="30">
        <f>SUM(Q117:Q121)</f>
        <v>1470.82</v>
      </c>
      <c r="J122" s="12">
        <f>Source!BZ55</f>
        <v>83</v>
      </c>
      <c r="K122" s="30">
        <f>SUM(R117:R121)</f>
        <v>38139.61</v>
      </c>
    </row>
    <row r="123" spans="1:29" ht="14.25" x14ac:dyDescent="0.2">
      <c r="A123" s="27"/>
      <c r="B123" s="27"/>
      <c r="C123" s="27" t="s">
        <v>503</v>
      </c>
      <c r="D123" s="28" t="s">
        <v>502</v>
      </c>
      <c r="E123" s="12">
        <f>Source!DO55</f>
        <v>64</v>
      </c>
      <c r="F123" s="30"/>
      <c r="G123" s="29"/>
      <c r="H123" s="12"/>
      <c r="I123" s="30">
        <f>SUM(S117:S122)</f>
        <v>941.32</v>
      </c>
      <c r="J123" s="12">
        <f>Source!CA55</f>
        <v>41</v>
      </c>
      <c r="K123" s="30">
        <f>SUM(T117:T122)</f>
        <v>18840.05</v>
      </c>
    </row>
    <row r="124" spans="1:29" ht="14.25" x14ac:dyDescent="0.2">
      <c r="A124" s="34"/>
      <c r="B124" s="34"/>
      <c r="C124" s="34" t="s">
        <v>505</v>
      </c>
      <c r="D124" s="35" t="s">
        <v>506</v>
      </c>
      <c r="E124" s="36">
        <f>Source!AQ54</f>
        <v>4.8</v>
      </c>
      <c r="F124" s="37"/>
      <c r="G124" s="38" t="str">
        <f>Source!DI54</f>
        <v/>
      </c>
      <c r="H124" s="36">
        <f>Source!AV55</f>
        <v>1.0249999999999999</v>
      </c>
      <c r="I124" s="37">
        <f>Source!U54</f>
        <v>131.56799999999998</v>
      </c>
      <c r="J124" s="36"/>
      <c r="K124" s="37"/>
    </row>
    <row r="125" spans="1:29" ht="15" x14ac:dyDescent="0.25">
      <c r="C125" s="20" t="s">
        <v>507</v>
      </c>
      <c r="H125" s="52">
        <f>I119+I120+I122+I123+SUM(I121:I121)</f>
        <v>17177.75</v>
      </c>
      <c r="I125" s="52"/>
      <c r="J125" s="52">
        <f>K119+K120+K122+K123+SUM(K121:K121)</f>
        <v>176068.91</v>
      </c>
      <c r="K125" s="52"/>
      <c r="O125" s="39">
        <f>I119+I120+I122+I123+SUM(I121:I121)</f>
        <v>17177.75</v>
      </c>
      <c r="P125" s="39">
        <f>K119+K120+K122+K123+SUM(K121:K121)</f>
        <v>176068.91</v>
      </c>
    </row>
    <row r="127" spans="1:29" ht="42.75" x14ac:dyDescent="0.2">
      <c r="A127" s="27">
        <v>11</v>
      </c>
      <c r="B127" s="27" t="str">
        <f>Source!F58</f>
        <v>6.69-43-2</v>
      </c>
      <c r="C127" s="27" t="s">
        <v>115</v>
      </c>
      <c r="D127" s="28" t="str">
        <f>Source!H58</f>
        <v>100 м2</v>
      </c>
      <c r="E127" s="12">
        <f>Source!I58</f>
        <v>4</v>
      </c>
      <c r="F127" s="30"/>
      <c r="G127" s="29"/>
      <c r="H127" s="12"/>
      <c r="I127" s="30"/>
      <c r="J127" s="12"/>
      <c r="K127" s="30"/>
      <c r="Q127">
        <f>Source!X58</f>
        <v>111.97</v>
      </c>
      <c r="R127">
        <f>Source!X59</f>
        <v>2944.82</v>
      </c>
      <c r="S127">
        <f>Source!Y58</f>
        <v>86.13</v>
      </c>
      <c r="T127">
        <f>Source!Y59</f>
        <v>1609.84</v>
      </c>
      <c r="U127">
        <f>ROUND((175/100)*ROUND(Source!R58, 2), 2)</f>
        <v>0.49</v>
      </c>
      <c r="V127">
        <f>ROUND((160/100)*ROUND(Source!R59, 2), 2)</f>
        <v>14.14</v>
      </c>
      <c r="AC127">
        <v>0</v>
      </c>
    </row>
    <row r="128" spans="1:29" x14ac:dyDescent="0.2">
      <c r="C128" s="31" t="str">
        <f>"Объем: "&amp;Source!I58&amp;"=400/"&amp;"100"</f>
        <v>Объем: 4=400/100</v>
      </c>
    </row>
    <row r="129" spans="1:29" ht="14.25" x14ac:dyDescent="0.2">
      <c r="A129" s="27"/>
      <c r="B129" s="27"/>
      <c r="C129" s="27" t="s">
        <v>497</v>
      </c>
      <c r="D129" s="28"/>
      <c r="E129" s="12"/>
      <c r="F129" s="30">
        <f>Source!AO58</f>
        <v>30.76</v>
      </c>
      <c r="G129" s="29" t="str">
        <f>Source!DG58</f>
        <v/>
      </c>
      <c r="H129" s="12">
        <f>Source!AV59</f>
        <v>1.0469999999999999</v>
      </c>
      <c r="I129" s="30">
        <f>Source!S58</f>
        <v>123.04</v>
      </c>
      <c r="J129" s="12">
        <f>IF(Source!BA59&lt;&gt; 0, Source!BA59, 1)</f>
        <v>30.48</v>
      </c>
      <c r="K129" s="30">
        <f>Source!S59</f>
        <v>3926.43</v>
      </c>
    </row>
    <row r="130" spans="1:29" ht="14.25" x14ac:dyDescent="0.2">
      <c r="A130" s="27"/>
      <c r="B130" s="27"/>
      <c r="C130" s="27" t="s">
        <v>498</v>
      </c>
      <c r="D130" s="28"/>
      <c r="E130" s="12"/>
      <c r="F130" s="30">
        <f>Source!AM58</f>
        <v>0.37</v>
      </c>
      <c r="G130" s="29" t="str">
        <f>Source!DE58</f>
        <v/>
      </c>
      <c r="H130" s="12">
        <f>Source!AV59</f>
        <v>1.0469999999999999</v>
      </c>
      <c r="I130" s="30">
        <f>Source!Q58</f>
        <v>1.48</v>
      </c>
      <c r="J130" s="12">
        <f>IF(Source!BB59&lt;&gt; 0, Source!BB59, 1)</f>
        <v>13.27</v>
      </c>
      <c r="K130" s="30">
        <f>Source!Q59</f>
        <v>20.57</v>
      </c>
    </row>
    <row r="131" spans="1:29" ht="14.25" x14ac:dyDescent="0.2">
      <c r="A131" s="27"/>
      <c r="B131" s="27"/>
      <c r="C131" s="27" t="s">
        <v>499</v>
      </c>
      <c r="D131" s="28"/>
      <c r="E131" s="12"/>
      <c r="F131" s="30">
        <f>Source!AN58</f>
        <v>7.0000000000000007E-2</v>
      </c>
      <c r="G131" s="29" t="str">
        <f>Source!DF58</f>
        <v/>
      </c>
      <c r="H131" s="12">
        <f>Source!AV59</f>
        <v>1.0469999999999999</v>
      </c>
      <c r="I131" s="32">
        <f>Source!R58</f>
        <v>0.28000000000000003</v>
      </c>
      <c r="J131" s="12">
        <f>IF(Source!BS59&lt;&gt; 0, Source!BS59, 1)</f>
        <v>30.48</v>
      </c>
      <c r="K131" s="32">
        <f>Source!R59</f>
        <v>8.84</v>
      </c>
    </row>
    <row r="132" spans="1:29" ht="14.25" x14ac:dyDescent="0.2">
      <c r="A132" s="27"/>
      <c r="B132" s="27"/>
      <c r="C132" s="27" t="s">
        <v>500</v>
      </c>
      <c r="D132" s="28"/>
      <c r="E132" s="12"/>
      <c r="F132" s="30">
        <f>Source!AL58</f>
        <v>289.63</v>
      </c>
      <c r="G132" s="29" t="str">
        <f>Source!DD58</f>
        <v/>
      </c>
      <c r="H132" s="12">
        <f>Source!AW59</f>
        <v>1.002</v>
      </c>
      <c r="I132" s="30">
        <f>Source!P58</f>
        <v>1158.52</v>
      </c>
      <c r="J132" s="12">
        <f>IF(Source!BC59&lt;&gt; 0, Source!BC59, 1)</f>
        <v>3.55</v>
      </c>
      <c r="K132" s="30">
        <f>Source!P59</f>
        <v>4120.9799999999996</v>
      </c>
    </row>
    <row r="133" spans="1:29" ht="28.5" x14ac:dyDescent="0.2">
      <c r="A133" s="27" t="s">
        <v>117</v>
      </c>
      <c r="B133" s="27" t="str">
        <f>Source!F60</f>
        <v>1.1-1-2492</v>
      </c>
      <c r="C133" s="27" t="s">
        <v>119</v>
      </c>
      <c r="D133" s="28" t="str">
        <f>Source!H60</f>
        <v>м2</v>
      </c>
      <c r="E133" s="12">
        <f>Source!I60</f>
        <v>-448.8</v>
      </c>
      <c r="F133" s="30">
        <f>Source!AK60</f>
        <v>2.31</v>
      </c>
      <c r="G133" s="33" t="s">
        <v>3</v>
      </c>
      <c r="H133" s="12">
        <f>Source!AW61</f>
        <v>1.002</v>
      </c>
      <c r="I133" s="30">
        <f>Source!O60</f>
        <v>-1036.73</v>
      </c>
      <c r="J133" s="12">
        <f>IF(Source!BC61&lt;&gt; 0, Source!BC61, 1)</f>
        <v>3.1</v>
      </c>
      <c r="K133" s="30">
        <f>Source!O61</f>
        <v>-3220.28</v>
      </c>
      <c r="Q133">
        <f>Source!X60</f>
        <v>0</v>
      </c>
      <c r="R133">
        <f>Source!X61</f>
        <v>0</v>
      </c>
      <c r="S133">
        <f>Source!Y60</f>
        <v>0</v>
      </c>
      <c r="T133">
        <f>Source!Y61</f>
        <v>0</v>
      </c>
      <c r="U133">
        <f>ROUND((175/100)*ROUND(Source!R60, 2), 2)</f>
        <v>0</v>
      </c>
      <c r="V133">
        <f>ROUND((160/100)*ROUND(Source!R61, 2), 2)</f>
        <v>0</v>
      </c>
      <c r="AC133">
        <v>3</v>
      </c>
    </row>
    <row r="134" spans="1:29" ht="14.25" x14ac:dyDescent="0.2">
      <c r="A134" s="27" t="s">
        <v>121</v>
      </c>
      <c r="B134" s="27" t="str">
        <f>Source!F62</f>
        <v>1.1-1-2389</v>
      </c>
      <c r="C134" s="27" t="s">
        <v>111</v>
      </c>
      <c r="D134" s="28" t="str">
        <f>Source!H62</f>
        <v>м2</v>
      </c>
      <c r="E134" s="12">
        <f>Source!I62</f>
        <v>448.8</v>
      </c>
      <c r="F134" s="30">
        <f>Source!AK62</f>
        <v>4.32</v>
      </c>
      <c r="G134" s="33" t="s">
        <v>3</v>
      </c>
      <c r="H134" s="12">
        <f>Source!AW63</f>
        <v>1</v>
      </c>
      <c r="I134" s="30">
        <f>Source!O62</f>
        <v>1938.82</v>
      </c>
      <c r="J134" s="12">
        <f>IF(Source!BC63&lt;&gt; 0, Source!BC63, 1)</f>
        <v>5.5</v>
      </c>
      <c r="K134" s="30">
        <f>Source!O63</f>
        <v>10663.51</v>
      </c>
      <c r="Q134">
        <f>Source!X62</f>
        <v>0</v>
      </c>
      <c r="R134">
        <f>Source!X63</f>
        <v>0</v>
      </c>
      <c r="S134">
        <f>Source!Y62</f>
        <v>0</v>
      </c>
      <c r="T134">
        <f>Source!Y63</f>
        <v>0</v>
      </c>
      <c r="U134">
        <f>ROUND((175/100)*ROUND(Source!R62, 2), 2)</f>
        <v>0</v>
      </c>
      <c r="V134">
        <f>ROUND((160/100)*ROUND(Source!R63, 2), 2)</f>
        <v>0</v>
      </c>
      <c r="AC134">
        <v>3</v>
      </c>
    </row>
    <row r="135" spans="1:29" ht="14.25" x14ac:dyDescent="0.2">
      <c r="A135" s="27"/>
      <c r="B135" s="27"/>
      <c r="C135" s="27" t="s">
        <v>501</v>
      </c>
      <c r="D135" s="28" t="s">
        <v>502</v>
      </c>
      <c r="E135" s="12">
        <f>Source!DN59</f>
        <v>91</v>
      </c>
      <c r="F135" s="30"/>
      <c r="G135" s="29"/>
      <c r="H135" s="12"/>
      <c r="I135" s="30">
        <f>SUM(Q127:Q134)</f>
        <v>111.97</v>
      </c>
      <c r="J135" s="12">
        <f>Source!BZ59</f>
        <v>75</v>
      </c>
      <c r="K135" s="30">
        <f>SUM(R127:R134)</f>
        <v>2944.82</v>
      </c>
    </row>
    <row r="136" spans="1:29" ht="14.25" x14ac:dyDescent="0.2">
      <c r="A136" s="27"/>
      <c r="B136" s="27"/>
      <c r="C136" s="27" t="s">
        <v>503</v>
      </c>
      <c r="D136" s="28" t="s">
        <v>502</v>
      </c>
      <c r="E136" s="12">
        <f>Source!DO59</f>
        <v>70</v>
      </c>
      <c r="F136" s="30"/>
      <c r="G136" s="29"/>
      <c r="H136" s="12"/>
      <c r="I136" s="30">
        <f>SUM(S127:S135)</f>
        <v>86.13</v>
      </c>
      <c r="J136" s="12">
        <f>Source!CA59</f>
        <v>41</v>
      </c>
      <c r="K136" s="30">
        <f>SUM(T127:T135)</f>
        <v>1609.84</v>
      </c>
    </row>
    <row r="137" spans="1:29" ht="14.25" x14ac:dyDescent="0.2">
      <c r="A137" s="27"/>
      <c r="B137" s="27"/>
      <c r="C137" s="27" t="s">
        <v>504</v>
      </c>
      <c r="D137" s="28" t="s">
        <v>502</v>
      </c>
      <c r="E137" s="12">
        <f>175</f>
        <v>175</v>
      </c>
      <c r="F137" s="30"/>
      <c r="G137" s="29"/>
      <c r="H137" s="12"/>
      <c r="I137" s="30">
        <f>SUM(U127:U136)</f>
        <v>0.49</v>
      </c>
      <c r="J137" s="12">
        <f>160</f>
        <v>160</v>
      </c>
      <c r="K137" s="30">
        <f>SUM(V127:V136)</f>
        <v>14.14</v>
      </c>
    </row>
    <row r="138" spans="1:29" ht="14.25" x14ac:dyDescent="0.2">
      <c r="A138" s="34"/>
      <c r="B138" s="34"/>
      <c r="C138" s="34" t="s">
        <v>505</v>
      </c>
      <c r="D138" s="35" t="s">
        <v>506</v>
      </c>
      <c r="E138" s="36">
        <f>Source!AQ58</f>
        <v>3.01</v>
      </c>
      <c r="F138" s="37"/>
      <c r="G138" s="38" t="str">
        <f>Source!DI58</f>
        <v/>
      </c>
      <c r="H138" s="36">
        <f>Source!AV59</f>
        <v>1.0469999999999999</v>
      </c>
      <c r="I138" s="37">
        <f>Source!U58</f>
        <v>12.04</v>
      </c>
      <c r="J138" s="36"/>
      <c r="K138" s="37"/>
    </row>
    <row r="139" spans="1:29" ht="15" x14ac:dyDescent="0.25">
      <c r="C139" s="20" t="s">
        <v>507</v>
      </c>
      <c r="H139" s="52">
        <f>I129+I130+I132+I135+I136+I137+SUM(I133:I134)</f>
        <v>2383.7199999999998</v>
      </c>
      <c r="I139" s="52"/>
      <c r="J139" s="52">
        <f>K129+K130+K132+K135+K136+K137+SUM(K133:K134)</f>
        <v>20080.009999999998</v>
      </c>
      <c r="K139" s="52"/>
      <c r="O139" s="39">
        <f>I129+I130+I132+I135+I136+I137+SUM(I133:I134)</f>
        <v>2383.7199999999998</v>
      </c>
      <c r="P139" s="39">
        <f>K129+K130+K132+K135+K136+K137+SUM(K133:K134)</f>
        <v>20080.009999999998</v>
      </c>
    </row>
    <row r="141" spans="1:29" ht="42.75" x14ac:dyDescent="0.2">
      <c r="A141" s="27">
        <v>12</v>
      </c>
      <c r="B141" s="27" t="str">
        <f>Source!F64</f>
        <v>6.62-43-1</v>
      </c>
      <c r="C141" s="27" t="s">
        <v>123</v>
      </c>
      <c r="D141" s="28" t="str">
        <f>Source!H64</f>
        <v>100 м2</v>
      </c>
      <c r="E141" s="12">
        <f>Source!I64</f>
        <v>1</v>
      </c>
      <c r="F141" s="30"/>
      <c r="G141" s="29"/>
      <c r="H141" s="12"/>
      <c r="I141" s="30"/>
      <c r="J141" s="12"/>
      <c r="K141" s="30"/>
      <c r="Q141">
        <f>Source!X64</f>
        <v>53.66</v>
      </c>
      <c r="R141">
        <f>Source!X65</f>
        <v>1391.41</v>
      </c>
      <c r="S141">
        <f>Source!Y64</f>
        <v>34.340000000000003</v>
      </c>
      <c r="T141">
        <f>Source!Y65</f>
        <v>687.32</v>
      </c>
      <c r="U141">
        <f>ROUND((175/100)*ROUND(Source!R64, 2), 2)</f>
        <v>0</v>
      </c>
      <c r="V141">
        <f>ROUND((160/100)*ROUND(Source!R65, 2), 2)</f>
        <v>0</v>
      </c>
      <c r="AC141">
        <v>0</v>
      </c>
    </row>
    <row r="142" spans="1:29" x14ac:dyDescent="0.2">
      <c r="C142" s="31" t="str">
        <f>"Объем: "&amp;Source!I64&amp;"=100/"&amp;"100"</f>
        <v>Объем: 1=100/100</v>
      </c>
    </row>
    <row r="143" spans="1:29" ht="14.25" x14ac:dyDescent="0.2">
      <c r="A143" s="27"/>
      <c r="B143" s="27"/>
      <c r="C143" s="27" t="s">
        <v>497</v>
      </c>
      <c r="D143" s="28"/>
      <c r="E143" s="12"/>
      <c r="F143" s="30">
        <f>Source!AO64</f>
        <v>53.66</v>
      </c>
      <c r="G143" s="29" t="str">
        <f>Source!DG64</f>
        <v/>
      </c>
      <c r="H143" s="12">
        <f>Source!AV65</f>
        <v>1.0249999999999999</v>
      </c>
      <c r="I143" s="30">
        <f>Source!S64</f>
        <v>53.66</v>
      </c>
      <c r="J143" s="12">
        <f>IF(Source!BA65&lt;&gt; 0, Source!BA65, 1)</f>
        <v>30.48</v>
      </c>
      <c r="K143" s="30">
        <f>Source!S65</f>
        <v>1676.4</v>
      </c>
    </row>
    <row r="144" spans="1:29" ht="14.25" x14ac:dyDescent="0.2">
      <c r="A144" s="27"/>
      <c r="B144" s="27"/>
      <c r="C144" s="27" t="s">
        <v>500</v>
      </c>
      <c r="D144" s="28"/>
      <c r="E144" s="12"/>
      <c r="F144" s="30">
        <f>Source!AL64</f>
        <v>0.33</v>
      </c>
      <c r="G144" s="29" t="str">
        <f>Source!DD64</f>
        <v/>
      </c>
      <c r="H144" s="12">
        <f>Source!AW65</f>
        <v>1</v>
      </c>
      <c r="I144" s="30">
        <f>Source!P64</f>
        <v>0.33</v>
      </c>
      <c r="J144" s="12">
        <f>IF(Source!BC65&lt;&gt; 0, Source!BC65, 1)</f>
        <v>7.33</v>
      </c>
      <c r="K144" s="30">
        <f>Source!P65</f>
        <v>2.42</v>
      </c>
    </row>
    <row r="145" spans="1:29" ht="14.25" x14ac:dyDescent="0.2">
      <c r="A145" s="27" t="s">
        <v>124</v>
      </c>
      <c r="B145" s="27" t="str">
        <f>Source!F66</f>
        <v>1.1-1-2389</v>
      </c>
      <c r="C145" s="27" t="s">
        <v>111</v>
      </c>
      <c r="D145" s="28" t="str">
        <f>Source!H66</f>
        <v>м2</v>
      </c>
      <c r="E145" s="12">
        <f>Source!I66</f>
        <v>112.2</v>
      </c>
      <c r="F145" s="30">
        <f>Source!AK66</f>
        <v>4.32</v>
      </c>
      <c r="G145" s="33" t="s">
        <v>3</v>
      </c>
      <c r="H145" s="12">
        <f>Source!AW67</f>
        <v>1</v>
      </c>
      <c r="I145" s="30">
        <f>Source!O66</f>
        <v>484.7</v>
      </c>
      <c r="J145" s="12">
        <f>IF(Source!BC67&lt;&gt; 0, Source!BC67, 1)</f>
        <v>5.5</v>
      </c>
      <c r="K145" s="30">
        <f>Source!O67</f>
        <v>2665.85</v>
      </c>
      <c r="Q145">
        <f>Source!X66</f>
        <v>0</v>
      </c>
      <c r="R145">
        <f>Source!X67</f>
        <v>0</v>
      </c>
      <c r="S145">
        <f>Source!Y66</f>
        <v>0</v>
      </c>
      <c r="T145">
        <f>Source!Y67</f>
        <v>0</v>
      </c>
      <c r="U145">
        <f>ROUND((175/100)*ROUND(Source!R66, 2), 2)</f>
        <v>0</v>
      </c>
      <c r="V145">
        <f>ROUND((160/100)*ROUND(Source!R67, 2), 2)</f>
        <v>0</v>
      </c>
      <c r="AC145">
        <v>3</v>
      </c>
    </row>
    <row r="146" spans="1:29" ht="14.25" x14ac:dyDescent="0.2">
      <c r="A146" s="27"/>
      <c r="B146" s="27"/>
      <c r="C146" s="27" t="s">
        <v>501</v>
      </c>
      <c r="D146" s="28" t="s">
        <v>502</v>
      </c>
      <c r="E146" s="12">
        <f>Source!DN65</f>
        <v>100</v>
      </c>
      <c r="F146" s="30"/>
      <c r="G146" s="29"/>
      <c r="H146" s="12"/>
      <c r="I146" s="30">
        <f>SUM(Q141:Q145)</f>
        <v>53.66</v>
      </c>
      <c r="J146" s="12">
        <f>Source!BZ65</f>
        <v>83</v>
      </c>
      <c r="K146" s="30">
        <f>SUM(R141:R145)</f>
        <v>1391.41</v>
      </c>
    </row>
    <row r="147" spans="1:29" ht="14.25" x14ac:dyDescent="0.2">
      <c r="A147" s="27"/>
      <c r="B147" s="27"/>
      <c r="C147" s="27" t="s">
        <v>503</v>
      </c>
      <c r="D147" s="28" t="s">
        <v>502</v>
      </c>
      <c r="E147" s="12">
        <f>Source!DO65</f>
        <v>64</v>
      </c>
      <c r="F147" s="30"/>
      <c r="G147" s="29"/>
      <c r="H147" s="12"/>
      <c r="I147" s="30">
        <f>SUM(S141:S146)</f>
        <v>34.340000000000003</v>
      </c>
      <c r="J147" s="12">
        <f>Source!CA65</f>
        <v>41</v>
      </c>
      <c r="K147" s="30">
        <f>SUM(T141:T146)</f>
        <v>687.32</v>
      </c>
    </row>
    <row r="148" spans="1:29" ht="14.25" x14ac:dyDescent="0.2">
      <c r="A148" s="34"/>
      <c r="B148" s="34"/>
      <c r="C148" s="34" t="s">
        <v>505</v>
      </c>
      <c r="D148" s="35" t="s">
        <v>506</v>
      </c>
      <c r="E148" s="36">
        <f>Source!AQ64</f>
        <v>4.8</v>
      </c>
      <c r="F148" s="37"/>
      <c r="G148" s="38" t="str">
        <f>Source!DI64</f>
        <v/>
      </c>
      <c r="H148" s="36">
        <f>Source!AV65</f>
        <v>1.0249999999999999</v>
      </c>
      <c r="I148" s="37">
        <f>Source!U64</f>
        <v>4.8</v>
      </c>
      <c r="J148" s="36"/>
      <c r="K148" s="37"/>
    </row>
    <row r="149" spans="1:29" ht="15" x14ac:dyDescent="0.25">
      <c r="C149" s="20" t="s">
        <v>507</v>
      </c>
      <c r="H149" s="52">
        <f>I143+I144+I146+I147+SUM(I145:I145)</f>
        <v>626.69000000000005</v>
      </c>
      <c r="I149" s="52"/>
      <c r="J149" s="52">
        <f>K143+K144+K146+K147+SUM(K145:K145)</f>
        <v>6423.4000000000005</v>
      </c>
      <c r="K149" s="52"/>
      <c r="O149" s="39">
        <f>I143+I144+I146+I147+SUM(I145:I145)</f>
        <v>626.69000000000005</v>
      </c>
      <c r="P149" s="39">
        <f>K143+K144+K146+K147+SUM(K145:K145)</f>
        <v>6423.4000000000005</v>
      </c>
    </row>
    <row r="151" spans="1:29" ht="57" x14ac:dyDescent="0.2">
      <c r="A151" s="27">
        <v>13</v>
      </c>
      <c r="B151" s="27" t="str">
        <f>Source!F68</f>
        <v>3.6-60-1</v>
      </c>
      <c r="C151" s="27" t="s">
        <v>127</v>
      </c>
      <c r="D151" s="28" t="str">
        <f>Source!H68</f>
        <v>1 проем</v>
      </c>
      <c r="E151" s="12">
        <f>Source!I68</f>
        <v>42</v>
      </c>
      <c r="F151" s="30"/>
      <c r="G151" s="29"/>
      <c r="H151" s="12"/>
      <c r="I151" s="30"/>
      <c r="J151" s="12"/>
      <c r="K151" s="30"/>
      <c r="Q151">
        <f>Source!X68</f>
        <v>968.49</v>
      </c>
      <c r="R151">
        <f>Source!X69</f>
        <v>25452.78</v>
      </c>
      <c r="S151">
        <f>Source!Y68</f>
        <v>797.58</v>
      </c>
      <c r="T151">
        <f>Source!Y69</f>
        <v>14908.06</v>
      </c>
      <c r="U151">
        <f>ROUND((175/100)*ROUND(Source!R68, 2), 2)</f>
        <v>0</v>
      </c>
      <c r="V151">
        <f>ROUND((160/100)*ROUND(Source!R69, 2), 2)</f>
        <v>0</v>
      </c>
      <c r="AC151">
        <v>0</v>
      </c>
    </row>
    <row r="152" spans="1:29" ht="14.25" x14ac:dyDescent="0.2">
      <c r="A152" s="27"/>
      <c r="B152" s="27"/>
      <c r="C152" s="27" t="s">
        <v>497</v>
      </c>
      <c r="D152" s="28"/>
      <c r="E152" s="12"/>
      <c r="F152" s="30">
        <f>Source!AO68</f>
        <v>23.59</v>
      </c>
      <c r="G152" s="29" t="str">
        <f>Source!DG68</f>
        <v>)*1,15</v>
      </c>
      <c r="H152" s="12">
        <f>Source!AV69</f>
        <v>1.0469999999999999</v>
      </c>
      <c r="I152" s="30">
        <f>Source!S68</f>
        <v>1139.4000000000001</v>
      </c>
      <c r="J152" s="12">
        <f>IF(Source!BA69&lt;&gt; 0, Source!BA69, 1)</f>
        <v>30.48</v>
      </c>
      <c r="K152" s="30">
        <f>Source!S69</f>
        <v>36361.120000000003</v>
      </c>
    </row>
    <row r="153" spans="1:29" ht="14.25" x14ac:dyDescent="0.2">
      <c r="A153" s="27"/>
      <c r="B153" s="27"/>
      <c r="C153" s="27" t="s">
        <v>498</v>
      </c>
      <c r="D153" s="28"/>
      <c r="E153" s="12"/>
      <c r="F153" s="30">
        <f>Source!AM68</f>
        <v>0.05</v>
      </c>
      <c r="G153" s="29" t="str">
        <f>Source!DE68</f>
        <v>)*1,25</v>
      </c>
      <c r="H153" s="12">
        <f>Source!AV69</f>
        <v>1.0469999999999999</v>
      </c>
      <c r="I153" s="30">
        <f>Source!Q68</f>
        <v>2.63</v>
      </c>
      <c r="J153" s="12">
        <f>IF(Source!BB69&lt;&gt; 0, Source!BB69, 1)</f>
        <v>9.1999999999999993</v>
      </c>
      <c r="K153" s="30">
        <f>Source!Q69</f>
        <v>25.3</v>
      </c>
    </row>
    <row r="154" spans="1:29" ht="14.25" x14ac:dyDescent="0.2">
      <c r="A154" s="27"/>
      <c r="B154" s="27"/>
      <c r="C154" s="27" t="s">
        <v>500</v>
      </c>
      <c r="D154" s="28"/>
      <c r="E154" s="12"/>
      <c r="F154" s="30">
        <f>Source!AL68</f>
        <v>129.24</v>
      </c>
      <c r="G154" s="29" t="str">
        <f>Source!DD68</f>
        <v>)*1</v>
      </c>
      <c r="H154" s="12">
        <f>Source!AW69</f>
        <v>1.022</v>
      </c>
      <c r="I154" s="30">
        <f>Source!P68</f>
        <v>5428.08</v>
      </c>
      <c r="J154" s="12">
        <f>IF(Source!BC69&lt;&gt; 0, Source!BC69, 1)</f>
        <v>3.74</v>
      </c>
      <c r="K154" s="30">
        <f>Source!P69</f>
        <v>20747.650000000001</v>
      </c>
    </row>
    <row r="155" spans="1:29" ht="14.25" x14ac:dyDescent="0.2">
      <c r="A155" s="27"/>
      <c r="B155" s="27"/>
      <c r="C155" s="27" t="s">
        <v>501</v>
      </c>
      <c r="D155" s="28" t="s">
        <v>502</v>
      </c>
      <c r="E155" s="12">
        <f>Source!DN69</f>
        <v>85</v>
      </c>
      <c r="F155" s="30"/>
      <c r="G155" s="29"/>
      <c r="H155" s="12"/>
      <c r="I155" s="30">
        <f>SUM(Q151:Q154)</f>
        <v>968.49</v>
      </c>
      <c r="J155" s="12">
        <f>Source!BZ69</f>
        <v>70</v>
      </c>
      <c r="K155" s="30">
        <f>SUM(R151:R154)</f>
        <v>25452.78</v>
      </c>
    </row>
    <row r="156" spans="1:29" ht="14.25" x14ac:dyDescent="0.2">
      <c r="A156" s="27"/>
      <c r="B156" s="27"/>
      <c r="C156" s="27" t="s">
        <v>503</v>
      </c>
      <c r="D156" s="28" t="s">
        <v>502</v>
      </c>
      <c r="E156" s="12">
        <f>Source!DO69</f>
        <v>70</v>
      </c>
      <c r="F156" s="30"/>
      <c r="G156" s="29"/>
      <c r="H156" s="12"/>
      <c r="I156" s="30">
        <f>SUM(S151:S155)</f>
        <v>797.58</v>
      </c>
      <c r="J156" s="12">
        <f>Source!CA69</f>
        <v>41</v>
      </c>
      <c r="K156" s="30">
        <f>SUM(T151:T155)</f>
        <v>14908.06</v>
      </c>
    </row>
    <row r="157" spans="1:29" ht="14.25" x14ac:dyDescent="0.2">
      <c r="A157" s="34"/>
      <c r="B157" s="34"/>
      <c r="C157" s="34" t="s">
        <v>505</v>
      </c>
      <c r="D157" s="35" t="s">
        <v>506</v>
      </c>
      <c r="E157" s="36">
        <f>Source!AQ68</f>
        <v>2.11</v>
      </c>
      <c r="F157" s="37"/>
      <c r="G157" s="38" t="str">
        <f>Source!DI68</f>
        <v>)*1,15</v>
      </c>
      <c r="H157" s="36">
        <f>Source!AV69</f>
        <v>1.0469999999999999</v>
      </c>
      <c r="I157" s="37">
        <f>Source!U68</f>
        <v>101.913</v>
      </c>
      <c r="J157" s="36"/>
      <c r="K157" s="37"/>
    </row>
    <row r="158" spans="1:29" ht="15" x14ac:dyDescent="0.25">
      <c r="C158" s="20" t="s">
        <v>507</v>
      </c>
      <c r="H158" s="52">
        <f>I152+I153+I154+I155+I156+0</f>
        <v>8336.18</v>
      </c>
      <c r="I158" s="52"/>
      <c r="J158" s="52">
        <f>K152+K153+K154+K155+K156+0</f>
        <v>97494.91</v>
      </c>
      <c r="K158" s="52"/>
      <c r="O158" s="39">
        <f>I152+I153+I154+I155+I156+0</f>
        <v>8336.18</v>
      </c>
      <c r="P158" s="39">
        <f>K152+K153+K154+K155+K156+0</f>
        <v>97494.91</v>
      </c>
    </row>
    <row r="160" spans="1:29" ht="28.5" x14ac:dyDescent="0.2">
      <c r="A160" s="27">
        <v>14</v>
      </c>
      <c r="B160" s="27" t="str">
        <f>Source!F70</f>
        <v>6.53-23-1</v>
      </c>
      <c r="C160" s="27" t="s">
        <v>134</v>
      </c>
      <c r="D160" s="28" t="str">
        <f>Source!H70</f>
        <v>1 м2</v>
      </c>
      <c r="E160" s="12">
        <f>Source!I70</f>
        <v>2444.5700000000002</v>
      </c>
      <c r="F160" s="30"/>
      <c r="G160" s="29"/>
      <c r="H160" s="12"/>
      <c r="I160" s="30"/>
      <c r="J160" s="12"/>
      <c r="K160" s="30"/>
      <c r="Q160">
        <f>Source!X70</f>
        <v>15638.65</v>
      </c>
      <c r="R160">
        <f>Source!X71</f>
        <v>411320.9</v>
      </c>
      <c r="S160">
        <f>Source!Y70</f>
        <v>12029.73</v>
      </c>
      <c r="T160">
        <f>Source!Y71</f>
        <v>224855.42</v>
      </c>
      <c r="U160">
        <f>ROUND((175/100)*ROUND(Source!R70, 2), 2)</f>
        <v>0</v>
      </c>
      <c r="V160">
        <f>ROUND((160/100)*ROUND(Source!R71, 2), 2)</f>
        <v>0</v>
      </c>
      <c r="AC160">
        <v>0</v>
      </c>
    </row>
    <row r="161" spans="1:29" ht="14.25" x14ac:dyDescent="0.2">
      <c r="A161" s="27"/>
      <c r="B161" s="27"/>
      <c r="C161" s="27" t="s">
        <v>497</v>
      </c>
      <c r="D161" s="28"/>
      <c r="E161" s="12"/>
      <c r="F161" s="30">
        <f>Source!AO70</f>
        <v>7.03</v>
      </c>
      <c r="G161" s="29" t="str">
        <f>Source!DG70</f>
        <v/>
      </c>
      <c r="H161" s="12">
        <f>Source!AV71</f>
        <v>1.0469999999999999</v>
      </c>
      <c r="I161" s="30">
        <f>Source!S70</f>
        <v>17185.330000000002</v>
      </c>
      <c r="J161" s="12">
        <f>IF(Source!BA71&lt;&gt; 0, Source!BA71, 1)</f>
        <v>30.48</v>
      </c>
      <c r="K161" s="30">
        <f>Source!S71</f>
        <v>548427.86</v>
      </c>
    </row>
    <row r="162" spans="1:29" ht="84" x14ac:dyDescent="0.2">
      <c r="A162" s="27" t="s">
        <v>139</v>
      </c>
      <c r="B162" s="27" t="str">
        <f>Source!F72</f>
        <v>цена пост.</v>
      </c>
      <c r="C162" s="27" t="s">
        <v>509</v>
      </c>
      <c r="D162" s="28" t="str">
        <f>Source!H72</f>
        <v>кг</v>
      </c>
      <c r="E162" s="12">
        <f>Source!I72</f>
        <v>8800.4519999999993</v>
      </c>
      <c r="F162" s="30">
        <f>Source!AK72</f>
        <v>38.33</v>
      </c>
      <c r="G162" s="33" t="s">
        <v>3</v>
      </c>
      <c r="H162" s="12">
        <f>Source!AW73</f>
        <v>1</v>
      </c>
      <c r="I162" s="30">
        <f>Source!O72</f>
        <v>337321.33</v>
      </c>
      <c r="J162" s="12">
        <f>IF(Source!BC73&lt;&gt; 0, Source!BC73, 1)</f>
        <v>1</v>
      </c>
      <c r="K162" s="30">
        <f>Source!O73</f>
        <v>337321.33</v>
      </c>
      <c r="Q162">
        <f>Source!X72</f>
        <v>0</v>
      </c>
      <c r="R162">
        <f>Source!X73</f>
        <v>0</v>
      </c>
      <c r="S162">
        <f>Source!Y72</f>
        <v>0</v>
      </c>
      <c r="T162">
        <f>Source!Y73</f>
        <v>0</v>
      </c>
      <c r="U162">
        <f>ROUND((175/100)*ROUND(Source!R72, 2), 2)</f>
        <v>0</v>
      </c>
      <c r="V162">
        <f>ROUND((160/100)*ROUND(Source!R73, 2), 2)</f>
        <v>0</v>
      </c>
      <c r="AC162">
        <v>3</v>
      </c>
    </row>
    <row r="163" spans="1:29" ht="14.25" x14ac:dyDescent="0.2">
      <c r="A163" s="27"/>
      <c r="B163" s="27"/>
      <c r="C163" s="27" t="s">
        <v>501</v>
      </c>
      <c r="D163" s="28" t="s">
        <v>502</v>
      </c>
      <c r="E163" s="12">
        <f>Source!DN71</f>
        <v>91</v>
      </c>
      <c r="F163" s="30"/>
      <c r="G163" s="29"/>
      <c r="H163" s="12"/>
      <c r="I163" s="30">
        <f>SUM(Q160:Q162)</f>
        <v>15638.65</v>
      </c>
      <c r="J163" s="12">
        <f>Source!BZ71</f>
        <v>75</v>
      </c>
      <c r="K163" s="30">
        <f>SUM(R160:R162)</f>
        <v>411320.9</v>
      </c>
    </row>
    <row r="164" spans="1:29" ht="14.25" x14ac:dyDescent="0.2">
      <c r="A164" s="27"/>
      <c r="B164" s="27"/>
      <c r="C164" s="27" t="s">
        <v>503</v>
      </c>
      <c r="D164" s="28" t="s">
        <v>502</v>
      </c>
      <c r="E164" s="12">
        <f>Source!DO71</f>
        <v>70</v>
      </c>
      <c r="F164" s="30"/>
      <c r="G164" s="29"/>
      <c r="H164" s="12"/>
      <c r="I164" s="30">
        <f>SUM(S160:S163)</f>
        <v>12029.73</v>
      </c>
      <c r="J164" s="12">
        <f>Source!CA71</f>
        <v>41</v>
      </c>
      <c r="K164" s="30">
        <f>SUM(T160:T163)</f>
        <v>224855.42</v>
      </c>
    </row>
    <row r="165" spans="1:29" ht="14.25" x14ac:dyDescent="0.2">
      <c r="A165" s="34"/>
      <c r="B165" s="34"/>
      <c r="C165" s="34" t="s">
        <v>505</v>
      </c>
      <c r="D165" s="35" t="s">
        <v>506</v>
      </c>
      <c r="E165" s="36">
        <f>Source!AQ70</f>
        <v>0.56999999999999995</v>
      </c>
      <c r="F165" s="37"/>
      <c r="G165" s="38" t="str">
        <f>Source!DI70</f>
        <v/>
      </c>
      <c r="H165" s="36">
        <f>Source!AV71</f>
        <v>1.0469999999999999</v>
      </c>
      <c r="I165" s="37">
        <f>Source!U70</f>
        <v>1393.4049</v>
      </c>
      <c r="J165" s="36"/>
      <c r="K165" s="37"/>
    </row>
    <row r="166" spans="1:29" ht="15" x14ac:dyDescent="0.25">
      <c r="C166" s="20" t="s">
        <v>507</v>
      </c>
      <c r="H166" s="52">
        <f>I161+I163+I164+SUM(I162:I162)</f>
        <v>382175.04000000004</v>
      </c>
      <c r="I166" s="52"/>
      <c r="J166" s="52">
        <f>K161+K163+K164+SUM(K162:K162)</f>
        <v>1521925.51</v>
      </c>
      <c r="K166" s="52"/>
      <c r="O166" s="39">
        <f>I161+I163+I164+SUM(I162:I162)</f>
        <v>382175.04000000004</v>
      </c>
      <c r="P166" s="39">
        <f>K161+K163+K164+SUM(K162:K162)</f>
        <v>1521925.51</v>
      </c>
    </row>
    <row r="168" spans="1:29" ht="71.25" x14ac:dyDescent="0.2">
      <c r="A168" s="27">
        <v>15</v>
      </c>
      <c r="B168" s="27" t="str">
        <f>Source!F74</f>
        <v>6.61-13-1</v>
      </c>
      <c r="C168" s="27" t="s">
        <v>144</v>
      </c>
      <c r="D168" s="28" t="str">
        <f>Source!H74</f>
        <v>100 м2</v>
      </c>
      <c r="E168" s="12">
        <f>Source!I74</f>
        <v>0.5</v>
      </c>
      <c r="F168" s="30"/>
      <c r="G168" s="29"/>
      <c r="H168" s="12"/>
      <c r="I168" s="30"/>
      <c r="J168" s="12"/>
      <c r="K168" s="30"/>
      <c r="Q168">
        <f>Source!X74</f>
        <v>2044.02</v>
      </c>
      <c r="R168">
        <f>Source!X75</f>
        <v>54140.85</v>
      </c>
      <c r="S168">
        <f>Source!Y74</f>
        <v>1308.17</v>
      </c>
      <c r="T168">
        <f>Source!Y75</f>
        <v>26744.28</v>
      </c>
      <c r="U168">
        <f>ROUND((175/100)*ROUND(Source!R74, 2), 2)</f>
        <v>0</v>
      </c>
      <c r="V168">
        <f>ROUND((160/100)*ROUND(Source!R75, 2), 2)</f>
        <v>0</v>
      </c>
      <c r="AC168">
        <v>0</v>
      </c>
    </row>
    <row r="169" spans="1:29" x14ac:dyDescent="0.2">
      <c r="C169" s="31" t="str">
        <f>"Объем: "&amp;Source!I74&amp;"=50/"&amp;"100"</f>
        <v>Объем: 0,5=50/100</v>
      </c>
    </row>
    <row r="170" spans="1:29" ht="14.25" x14ac:dyDescent="0.2">
      <c r="A170" s="27"/>
      <c r="B170" s="27"/>
      <c r="C170" s="27" t="s">
        <v>497</v>
      </c>
      <c r="D170" s="28"/>
      <c r="E170" s="12"/>
      <c r="F170" s="30">
        <f>Source!AO74</f>
        <v>4088.04</v>
      </c>
      <c r="G170" s="29" t="str">
        <f>Source!DG74</f>
        <v/>
      </c>
      <c r="H170" s="12">
        <f>Source!AV75</f>
        <v>1.0469999999999999</v>
      </c>
      <c r="I170" s="30">
        <f>Source!S74</f>
        <v>2044.02</v>
      </c>
      <c r="J170" s="12">
        <f>IF(Source!BA75&lt;&gt; 0, Source!BA75, 1)</f>
        <v>30.48</v>
      </c>
      <c r="K170" s="30">
        <f>Source!S75</f>
        <v>65229.94</v>
      </c>
    </row>
    <row r="171" spans="1:29" ht="142.5" x14ac:dyDescent="0.2">
      <c r="A171" s="27" t="s">
        <v>148</v>
      </c>
      <c r="B171" s="27" t="str">
        <f>Source!F76</f>
        <v>1.3-2-107</v>
      </c>
      <c r="C171" s="27" t="s">
        <v>471</v>
      </c>
      <c r="D171" s="28" t="str">
        <f>Source!H76</f>
        <v>кг</v>
      </c>
      <c r="E171" s="12">
        <f>Source!I76</f>
        <v>3850</v>
      </c>
      <c r="F171" s="30">
        <f>Source!AK76</f>
        <v>24.06</v>
      </c>
      <c r="G171" s="33" t="s">
        <v>3</v>
      </c>
      <c r="H171" s="12">
        <f>Source!AW77</f>
        <v>1.0029999999999999</v>
      </c>
      <c r="I171" s="30">
        <f>Source!O76</f>
        <v>92631</v>
      </c>
      <c r="J171" s="12">
        <f>IF(Source!BC77&lt;&gt; 0, Source!BC77, 1)</f>
        <v>2.25</v>
      </c>
      <c r="K171" s="30">
        <f>Source!O77</f>
        <v>209045</v>
      </c>
      <c r="Q171">
        <f>Source!X76</f>
        <v>0</v>
      </c>
      <c r="R171">
        <f>Source!X77</f>
        <v>0</v>
      </c>
      <c r="S171">
        <f>Source!Y76</f>
        <v>0</v>
      </c>
      <c r="T171">
        <f>Source!Y77</f>
        <v>0</v>
      </c>
      <c r="U171">
        <f>ROUND((175/100)*ROUND(Source!R76, 2), 2)</f>
        <v>0</v>
      </c>
      <c r="V171">
        <f>ROUND((160/100)*ROUND(Source!R77, 2), 2)</f>
        <v>0</v>
      </c>
      <c r="AC171">
        <v>3</v>
      </c>
    </row>
    <row r="172" spans="1:29" ht="14.25" x14ac:dyDescent="0.2">
      <c r="A172" s="27"/>
      <c r="B172" s="27"/>
      <c r="C172" s="27" t="s">
        <v>501</v>
      </c>
      <c r="D172" s="28" t="s">
        <v>502</v>
      </c>
      <c r="E172" s="12">
        <f>Source!DN75</f>
        <v>100</v>
      </c>
      <c r="F172" s="30"/>
      <c r="G172" s="29"/>
      <c r="H172" s="12"/>
      <c r="I172" s="30">
        <f>SUM(Q168:Q171)</f>
        <v>2044.02</v>
      </c>
      <c r="J172" s="12">
        <f>Source!BZ75</f>
        <v>83</v>
      </c>
      <c r="K172" s="30">
        <f>SUM(R168:R171)</f>
        <v>54140.85</v>
      </c>
    </row>
    <row r="173" spans="1:29" ht="14.25" x14ac:dyDescent="0.2">
      <c r="A173" s="27"/>
      <c r="B173" s="27"/>
      <c r="C173" s="27" t="s">
        <v>503</v>
      </c>
      <c r="D173" s="28" t="s">
        <v>502</v>
      </c>
      <c r="E173" s="12">
        <f>Source!DO75</f>
        <v>64</v>
      </c>
      <c r="F173" s="30"/>
      <c r="G173" s="29"/>
      <c r="H173" s="12"/>
      <c r="I173" s="30">
        <f>SUM(S168:S172)</f>
        <v>1308.17</v>
      </c>
      <c r="J173" s="12">
        <f>Source!CA75</f>
        <v>41</v>
      </c>
      <c r="K173" s="30">
        <f>SUM(T168:T172)</f>
        <v>26744.28</v>
      </c>
    </row>
    <row r="174" spans="1:29" ht="14.25" x14ac:dyDescent="0.2">
      <c r="A174" s="34"/>
      <c r="B174" s="34"/>
      <c r="C174" s="34" t="s">
        <v>505</v>
      </c>
      <c r="D174" s="35" t="s">
        <v>506</v>
      </c>
      <c r="E174" s="36">
        <f>Source!AQ74</f>
        <v>309.7</v>
      </c>
      <c r="F174" s="37"/>
      <c r="G174" s="38" t="str">
        <f>Source!DI74</f>
        <v/>
      </c>
      <c r="H174" s="36">
        <f>Source!AV75</f>
        <v>1.0469999999999999</v>
      </c>
      <c r="I174" s="37">
        <f>Source!U74</f>
        <v>154.85</v>
      </c>
      <c r="J174" s="36"/>
      <c r="K174" s="37"/>
    </row>
    <row r="175" spans="1:29" ht="15" x14ac:dyDescent="0.25">
      <c r="C175" s="20" t="s">
        <v>507</v>
      </c>
      <c r="H175" s="52">
        <f>I170+I172+I173+SUM(I171:I171)</f>
        <v>98027.21</v>
      </c>
      <c r="I175" s="52"/>
      <c r="J175" s="52">
        <f>K170+K172+K173+SUM(K171:K171)</f>
        <v>355160.07</v>
      </c>
      <c r="K175" s="52"/>
      <c r="O175" s="39">
        <f>I170+I172+I173+SUM(I171:I171)</f>
        <v>98027.21</v>
      </c>
      <c r="P175" s="39">
        <f>K170+K172+K173+SUM(K171:K171)</f>
        <v>355160.07</v>
      </c>
    </row>
    <row r="177" spans="1:29" ht="42.75" x14ac:dyDescent="0.2">
      <c r="A177" s="27">
        <v>16</v>
      </c>
      <c r="B177" s="27" t="str">
        <f>Source!F78</f>
        <v>6.61-13-2</v>
      </c>
      <c r="C177" s="27" t="s">
        <v>153</v>
      </c>
      <c r="D177" s="28" t="str">
        <f>Source!H78</f>
        <v>100 м2</v>
      </c>
      <c r="E177" s="12">
        <f>Source!I78</f>
        <v>0.05</v>
      </c>
      <c r="F177" s="30"/>
      <c r="G177" s="29"/>
      <c r="H177" s="12"/>
      <c r="I177" s="30"/>
      <c r="J177" s="12"/>
      <c r="K177" s="30"/>
      <c r="Q177">
        <f>Source!X78</f>
        <v>198.9</v>
      </c>
      <c r="R177">
        <f>Source!X79</f>
        <v>5268.39</v>
      </c>
      <c r="S177">
        <f>Source!Y78</f>
        <v>127.3</v>
      </c>
      <c r="T177">
        <f>Source!Y79</f>
        <v>2602.46</v>
      </c>
      <c r="U177">
        <f>ROUND((175/100)*ROUND(Source!R78, 2), 2)</f>
        <v>0</v>
      </c>
      <c r="V177">
        <f>ROUND((160/100)*ROUND(Source!R79, 2), 2)</f>
        <v>0</v>
      </c>
      <c r="AC177">
        <v>0</v>
      </c>
    </row>
    <row r="178" spans="1:29" x14ac:dyDescent="0.2">
      <c r="C178" s="31" t="str">
        <f>"Объем: "&amp;Source!I78&amp;"=5/"&amp;"100"</f>
        <v>Объем: 0,05=5/100</v>
      </c>
    </row>
    <row r="179" spans="1:29" ht="14.25" x14ac:dyDescent="0.2">
      <c r="A179" s="27"/>
      <c r="B179" s="27"/>
      <c r="C179" s="27" t="s">
        <v>497</v>
      </c>
      <c r="D179" s="28"/>
      <c r="E179" s="12"/>
      <c r="F179" s="30">
        <f>Source!AO78</f>
        <v>663</v>
      </c>
      <c r="G179" s="29" t="str">
        <f>Source!DG78</f>
        <v>)*6</v>
      </c>
      <c r="H179" s="12">
        <f>Source!AV79</f>
        <v>1.0469999999999999</v>
      </c>
      <c r="I179" s="30">
        <f>Source!S78</f>
        <v>198.9</v>
      </c>
      <c r="J179" s="12">
        <f>IF(Source!BA79&lt;&gt; 0, Source!BA79, 1)</f>
        <v>30.48</v>
      </c>
      <c r="K179" s="30">
        <f>Source!S79</f>
        <v>6347.46</v>
      </c>
    </row>
    <row r="180" spans="1:29" ht="142.5" x14ac:dyDescent="0.2">
      <c r="A180" s="27" t="s">
        <v>157</v>
      </c>
      <c r="B180" s="27" t="str">
        <f>Source!F80</f>
        <v>1.3-2-107</v>
      </c>
      <c r="C180" s="27" t="s">
        <v>471</v>
      </c>
      <c r="D180" s="28" t="str">
        <f>Source!H80</f>
        <v>кг</v>
      </c>
      <c r="E180" s="12">
        <f>Source!I80</f>
        <v>96.25</v>
      </c>
      <c r="F180" s="30">
        <f>Source!AK80</f>
        <v>24.06</v>
      </c>
      <c r="G180" s="33" t="s">
        <v>510</v>
      </c>
      <c r="H180" s="12">
        <f>Source!AW81</f>
        <v>1.0029999999999999</v>
      </c>
      <c r="I180" s="30">
        <f>Source!O80</f>
        <v>2315.7800000000002</v>
      </c>
      <c r="J180" s="12">
        <f>IF(Source!BC81&lt;&gt; 0, Source!BC81, 1)</f>
        <v>2.25</v>
      </c>
      <c r="K180" s="30">
        <f>Source!O81</f>
        <v>5226.12</v>
      </c>
      <c r="Q180">
        <f>Source!X80</f>
        <v>0</v>
      </c>
      <c r="R180">
        <f>Source!X81</f>
        <v>0</v>
      </c>
      <c r="S180">
        <f>Source!Y80</f>
        <v>0</v>
      </c>
      <c r="T180">
        <f>Source!Y81</f>
        <v>0</v>
      </c>
      <c r="U180">
        <f>ROUND((175/100)*ROUND(Source!R80, 2), 2)</f>
        <v>0</v>
      </c>
      <c r="V180">
        <f>ROUND((160/100)*ROUND(Source!R81, 2), 2)</f>
        <v>0</v>
      </c>
      <c r="AC180">
        <v>3</v>
      </c>
    </row>
    <row r="181" spans="1:29" ht="14.25" x14ac:dyDescent="0.2">
      <c r="A181" s="27"/>
      <c r="B181" s="27"/>
      <c r="C181" s="27" t="s">
        <v>501</v>
      </c>
      <c r="D181" s="28" t="s">
        <v>502</v>
      </c>
      <c r="E181" s="12">
        <f>Source!DN79</f>
        <v>100</v>
      </c>
      <c r="F181" s="30"/>
      <c r="G181" s="29"/>
      <c r="H181" s="12"/>
      <c r="I181" s="30">
        <f>SUM(Q177:Q180)</f>
        <v>198.9</v>
      </c>
      <c r="J181" s="12">
        <f>Source!BZ79</f>
        <v>83</v>
      </c>
      <c r="K181" s="30">
        <f>SUM(R177:R180)</f>
        <v>5268.39</v>
      </c>
    </row>
    <row r="182" spans="1:29" ht="14.25" x14ac:dyDescent="0.2">
      <c r="A182" s="27"/>
      <c r="B182" s="27"/>
      <c r="C182" s="27" t="s">
        <v>503</v>
      </c>
      <c r="D182" s="28" t="s">
        <v>502</v>
      </c>
      <c r="E182" s="12">
        <f>Source!DO79</f>
        <v>64</v>
      </c>
      <c r="F182" s="30"/>
      <c r="G182" s="29"/>
      <c r="H182" s="12"/>
      <c r="I182" s="30">
        <f>SUM(S177:S181)</f>
        <v>127.3</v>
      </c>
      <c r="J182" s="12">
        <f>Source!CA79</f>
        <v>41</v>
      </c>
      <c r="K182" s="30">
        <f>SUM(T177:T181)</f>
        <v>2602.46</v>
      </c>
    </row>
    <row r="183" spans="1:29" ht="14.25" x14ac:dyDescent="0.2">
      <c r="A183" s="34"/>
      <c r="B183" s="34"/>
      <c r="C183" s="34" t="s">
        <v>505</v>
      </c>
      <c r="D183" s="35" t="s">
        <v>506</v>
      </c>
      <c r="E183" s="36">
        <f>Source!AQ78</f>
        <v>51</v>
      </c>
      <c r="F183" s="37"/>
      <c r="G183" s="38" t="str">
        <f>Source!DI78</f>
        <v>)*6</v>
      </c>
      <c r="H183" s="36">
        <f>Source!AV79</f>
        <v>1.0469999999999999</v>
      </c>
      <c r="I183" s="37">
        <f>Source!U78</f>
        <v>15.3</v>
      </c>
      <c r="J183" s="36"/>
      <c r="K183" s="37"/>
    </row>
    <row r="184" spans="1:29" ht="15" x14ac:dyDescent="0.25">
      <c r="C184" s="20" t="s">
        <v>507</v>
      </c>
      <c r="H184" s="52">
        <f>I179+I181+I182+SUM(I180:I180)</f>
        <v>2840.88</v>
      </c>
      <c r="I184" s="52"/>
      <c r="J184" s="52">
        <f>K179+K181+K182+SUM(K180:K180)</f>
        <v>19444.43</v>
      </c>
      <c r="K184" s="52"/>
      <c r="O184" s="39">
        <f>I179+I181+I182+SUM(I180:I180)</f>
        <v>2840.88</v>
      </c>
      <c r="P184" s="39">
        <f>K179+K181+K182+SUM(K180:K180)</f>
        <v>19444.43</v>
      </c>
    </row>
    <row r="186" spans="1:29" ht="71.25" x14ac:dyDescent="0.2">
      <c r="A186" s="27">
        <v>17</v>
      </c>
      <c r="B186" s="27" t="str">
        <f>Source!F82</f>
        <v>6.61-10-1</v>
      </c>
      <c r="C186" s="27" t="s">
        <v>160</v>
      </c>
      <c r="D186" s="28" t="str">
        <f>Source!H82</f>
        <v>100 м2</v>
      </c>
      <c r="E186" s="12">
        <f>Source!I82</f>
        <v>1.28</v>
      </c>
      <c r="F186" s="30"/>
      <c r="G186" s="29"/>
      <c r="H186" s="12"/>
      <c r="I186" s="30"/>
      <c r="J186" s="12"/>
      <c r="K186" s="30"/>
      <c r="Q186">
        <f>Source!X82</f>
        <v>2746.14</v>
      </c>
      <c r="R186">
        <f>Source!X83</f>
        <v>72738.210000000006</v>
      </c>
      <c r="S186">
        <f>Source!Y82</f>
        <v>1757.53</v>
      </c>
      <c r="T186">
        <f>Source!Y83</f>
        <v>35930.92</v>
      </c>
      <c r="U186">
        <f>ROUND((175/100)*ROUND(Source!R82, 2), 2)</f>
        <v>0</v>
      </c>
      <c r="V186">
        <f>ROUND((160/100)*ROUND(Source!R83, 2), 2)</f>
        <v>0</v>
      </c>
      <c r="AC186">
        <v>0</v>
      </c>
    </row>
    <row r="187" spans="1:29" x14ac:dyDescent="0.2">
      <c r="C187" s="31" t="str">
        <f>"Объем: "&amp;Source!I82&amp;"=128/"&amp;"100"</f>
        <v>Объем: 1,28=128/100</v>
      </c>
    </row>
    <row r="188" spans="1:29" ht="14.25" x14ac:dyDescent="0.2">
      <c r="A188" s="27"/>
      <c r="B188" s="27"/>
      <c r="C188" s="27" t="s">
        <v>497</v>
      </c>
      <c r="D188" s="28"/>
      <c r="E188" s="12"/>
      <c r="F188" s="30">
        <f>Source!AO82</f>
        <v>2145.42</v>
      </c>
      <c r="G188" s="29" t="str">
        <f>Source!DG82</f>
        <v/>
      </c>
      <c r="H188" s="12">
        <f>Source!AV83</f>
        <v>1.0469999999999999</v>
      </c>
      <c r="I188" s="30">
        <f>Source!S82</f>
        <v>2746.14</v>
      </c>
      <c r="J188" s="12">
        <f>IF(Source!BA83&lt;&gt; 0, Source!BA83, 1)</f>
        <v>30.48</v>
      </c>
      <c r="K188" s="30">
        <f>Source!S83</f>
        <v>87636.4</v>
      </c>
    </row>
    <row r="189" spans="1:29" ht="142.5" x14ac:dyDescent="0.2">
      <c r="A189" s="27" t="s">
        <v>162</v>
      </c>
      <c r="B189" s="27" t="str">
        <f>Source!F84</f>
        <v>1.3-2-107</v>
      </c>
      <c r="C189" s="27" t="s">
        <v>471</v>
      </c>
      <c r="D189" s="28" t="str">
        <f>Source!H84</f>
        <v>кг</v>
      </c>
      <c r="E189" s="12">
        <f>Source!I84</f>
        <v>4787.2</v>
      </c>
      <c r="F189" s="30">
        <f>Source!AK84</f>
        <v>24.06</v>
      </c>
      <c r="G189" s="33" t="s">
        <v>3</v>
      </c>
      <c r="H189" s="12">
        <f>Source!AW85</f>
        <v>1.0029999999999999</v>
      </c>
      <c r="I189" s="30">
        <f>Source!O84</f>
        <v>115180.03</v>
      </c>
      <c r="J189" s="12">
        <f>IF(Source!BC85&lt;&gt; 0, Source!BC85, 1)</f>
        <v>2.25</v>
      </c>
      <c r="K189" s="30">
        <f>Source!O85</f>
        <v>259932.53</v>
      </c>
      <c r="Q189">
        <f>Source!X84</f>
        <v>0</v>
      </c>
      <c r="R189">
        <f>Source!X85</f>
        <v>0</v>
      </c>
      <c r="S189">
        <f>Source!Y84</f>
        <v>0</v>
      </c>
      <c r="T189">
        <f>Source!Y85</f>
        <v>0</v>
      </c>
      <c r="U189">
        <f>ROUND((175/100)*ROUND(Source!R84, 2), 2)</f>
        <v>0</v>
      </c>
      <c r="V189">
        <f>ROUND((160/100)*ROUND(Source!R85, 2), 2)</f>
        <v>0</v>
      </c>
      <c r="AC189">
        <v>3</v>
      </c>
    </row>
    <row r="190" spans="1:29" ht="14.25" x14ac:dyDescent="0.2">
      <c r="A190" s="27"/>
      <c r="B190" s="27"/>
      <c r="C190" s="27" t="s">
        <v>501</v>
      </c>
      <c r="D190" s="28" t="s">
        <v>502</v>
      </c>
      <c r="E190" s="12">
        <f>Source!DN83</f>
        <v>100</v>
      </c>
      <c r="F190" s="30"/>
      <c r="G190" s="29"/>
      <c r="H190" s="12"/>
      <c r="I190" s="30">
        <f>SUM(Q186:Q189)</f>
        <v>2746.14</v>
      </c>
      <c r="J190" s="12">
        <f>Source!BZ83</f>
        <v>83</v>
      </c>
      <c r="K190" s="30">
        <f>SUM(R186:R189)</f>
        <v>72738.210000000006</v>
      </c>
    </row>
    <row r="191" spans="1:29" ht="14.25" x14ac:dyDescent="0.2">
      <c r="A191" s="27"/>
      <c r="B191" s="27"/>
      <c r="C191" s="27" t="s">
        <v>503</v>
      </c>
      <c r="D191" s="28" t="s">
        <v>502</v>
      </c>
      <c r="E191" s="12">
        <f>Source!DO83</f>
        <v>64</v>
      </c>
      <c r="F191" s="30"/>
      <c r="G191" s="29"/>
      <c r="H191" s="12"/>
      <c r="I191" s="30">
        <f>SUM(S186:S190)</f>
        <v>1757.53</v>
      </c>
      <c r="J191" s="12">
        <f>Source!CA83</f>
        <v>41</v>
      </c>
      <c r="K191" s="30">
        <f>SUM(T186:T190)</f>
        <v>35930.92</v>
      </c>
    </row>
    <row r="192" spans="1:29" ht="14.25" x14ac:dyDescent="0.2">
      <c r="A192" s="34"/>
      <c r="B192" s="34"/>
      <c r="C192" s="34" t="s">
        <v>505</v>
      </c>
      <c r="D192" s="35" t="s">
        <v>506</v>
      </c>
      <c r="E192" s="36">
        <f>Source!AQ82</f>
        <v>174</v>
      </c>
      <c r="F192" s="37"/>
      <c r="G192" s="38" t="str">
        <f>Source!DI82</f>
        <v/>
      </c>
      <c r="H192" s="36">
        <f>Source!AV83</f>
        <v>1.0469999999999999</v>
      </c>
      <c r="I192" s="37">
        <f>Source!U82</f>
        <v>222.72</v>
      </c>
      <c r="J192" s="36"/>
      <c r="K192" s="37"/>
    </row>
    <row r="193" spans="1:29" ht="15" x14ac:dyDescent="0.25">
      <c r="C193" s="20" t="s">
        <v>507</v>
      </c>
      <c r="H193" s="52">
        <f>I188+I190+I191+SUM(I189:I189)</f>
        <v>122429.84</v>
      </c>
      <c r="I193" s="52"/>
      <c r="J193" s="52">
        <f>K188+K190+K191+SUM(K189:K189)</f>
        <v>456238.05999999994</v>
      </c>
      <c r="K193" s="52"/>
      <c r="O193" s="39">
        <f>I188+I190+I191+SUM(I189:I189)</f>
        <v>122429.84</v>
      </c>
      <c r="P193" s="39">
        <f>K188+K190+K191+SUM(K189:K189)</f>
        <v>456238.05999999994</v>
      </c>
    </row>
    <row r="195" spans="1:29" ht="28.5" x14ac:dyDescent="0.2">
      <c r="A195" s="27">
        <v>18</v>
      </c>
      <c r="B195" s="27" t="str">
        <f>Source!F86</f>
        <v>6.61-10-2</v>
      </c>
      <c r="C195" s="27" t="s">
        <v>165</v>
      </c>
      <c r="D195" s="28" t="str">
        <f>Source!H86</f>
        <v>100 м2</v>
      </c>
      <c r="E195" s="12">
        <f>Source!I86</f>
        <v>1.28</v>
      </c>
      <c r="F195" s="30"/>
      <c r="G195" s="29"/>
      <c r="H195" s="12"/>
      <c r="I195" s="30"/>
      <c r="J195" s="12"/>
      <c r="K195" s="30"/>
      <c r="Q195">
        <f>Source!X86</f>
        <v>505.27</v>
      </c>
      <c r="R195">
        <f>Source!X87</f>
        <v>13383.1</v>
      </c>
      <c r="S195">
        <f>Source!Y86</f>
        <v>323.37</v>
      </c>
      <c r="T195">
        <f>Source!Y87</f>
        <v>6610.93</v>
      </c>
      <c r="U195">
        <f>ROUND((175/100)*ROUND(Source!R86, 2), 2)</f>
        <v>0</v>
      </c>
      <c r="V195">
        <f>ROUND((160/100)*ROUND(Source!R87, 2), 2)</f>
        <v>0</v>
      </c>
      <c r="AC195">
        <v>0</v>
      </c>
    </row>
    <row r="196" spans="1:29" x14ac:dyDescent="0.2">
      <c r="C196" s="31" t="str">
        <f>"Объем: "&amp;Source!I86&amp;"=128/"&amp;"100"</f>
        <v>Объем: 1,28=128/100</v>
      </c>
    </row>
    <row r="197" spans="1:29" ht="14.25" x14ac:dyDescent="0.2">
      <c r="A197" s="27"/>
      <c r="B197" s="27"/>
      <c r="C197" s="27" t="s">
        <v>497</v>
      </c>
      <c r="D197" s="28"/>
      <c r="E197" s="12"/>
      <c r="F197" s="30">
        <f>Source!AO86</f>
        <v>394.74</v>
      </c>
      <c r="G197" s="29" t="str">
        <f>Source!DG86</f>
        <v/>
      </c>
      <c r="H197" s="12">
        <f>Source!AV87</f>
        <v>1.0469999999999999</v>
      </c>
      <c r="I197" s="30">
        <f>Source!S86</f>
        <v>505.27</v>
      </c>
      <c r="J197" s="12">
        <f>IF(Source!BA87&lt;&gt; 0, Source!BA87, 1)</f>
        <v>30.48</v>
      </c>
      <c r="K197" s="30">
        <f>Source!S87</f>
        <v>16124.22</v>
      </c>
    </row>
    <row r="198" spans="1:29" ht="142.5" x14ac:dyDescent="0.2">
      <c r="A198" s="27" t="s">
        <v>167</v>
      </c>
      <c r="B198" s="27" t="str">
        <f>Source!F88</f>
        <v>1.3-2-107</v>
      </c>
      <c r="C198" s="27" t="s">
        <v>471</v>
      </c>
      <c r="D198" s="28" t="str">
        <f>Source!H88</f>
        <v>кг</v>
      </c>
      <c r="E198" s="12">
        <f>Source!I88</f>
        <v>2393.6</v>
      </c>
      <c r="F198" s="30">
        <f>Source!AK88</f>
        <v>24.06</v>
      </c>
      <c r="G198" s="33" t="s">
        <v>3</v>
      </c>
      <c r="H198" s="12">
        <f>Source!AW89</f>
        <v>1.0029999999999999</v>
      </c>
      <c r="I198" s="30">
        <f>Source!O88</f>
        <v>57590.02</v>
      </c>
      <c r="J198" s="12">
        <f>IF(Source!BC89&lt;&gt; 0, Source!BC89, 1)</f>
        <v>2.25</v>
      </c>
      <c r="K198" s="30">
        <f>Source!O89</f>
        <v>129966.28</v>
      </c>
      <c r="Q198">
        <f>Source!X88</f>
        <v>0</v>
      </c>
      <c r="R198">
        <f>Source!X89</f>
        <v>0</v>
      </c>
      <c r="S198">
        <f>Source!Y88</f>
        <v>0</v>
      </c>
      <c r="T198">
        <f>Source!Y89</f>
        <v>0</v>
      </c>
      <c r="U198">
        <f>ROUND((175/100)*ROUND(Source!R88, 2), 2)</f>
        <v>0</v>
      </c>
      <c r="V198">
        <f>ROUND((160/100)*ROUND(Source!R89, 2), 2)</f>
        <v>0</v>
      </c>
      <c r="AC198">
        <v>3</v>
      </c>
    </row>
    <row r="199" spans="1:29" ht="14.25" x14ac:dyDescent="0.2">
      <c r="A199" s="27"/>
      <c r="B199" s="27"/>
      <c r="C199" s="27" t="s">
        <v>501</v>
      </c>
      <c r="D199" s="28" t="s">
        <v>502</v>
      </c>
      <c r="E199" s="12">
        <f>Source!DN87</f>
        <v>100</v>
      </c>
      <c r="F199" s="30"/>
      <c r="G199" s="29"/>
      <c r="H199" s="12"/>
      <c r="I199" s="30">
        <f>SUM(Q195:Q198)</f>
        <v>505.27</v>
      </c>
      <c r="J199" s="12">
        <f>Source!BZ87</f>
        <v>83</v>
      </c>
      <c r="K199" s="30">
        <f>SUM(R195:R198)</f>
        <v>13383.1</v>
      </c>
    </row>
    <row r="200" spans="1:29" ht="14.25" x14ac:dyDescent="0.2">
      <c r="A200" s="27"/>
      <c r="B200" s="27"/>
      <c r="C200" s="27" t="s">
        <v>503</v>
      </c>
      <c r="D200" s="28" t="s">
        <v>502</v>
      </c>
      <c r="E200" s="12">
        <f>Source!DO87</f>
        <v>64</v>
      </c>
      <c r="F200" s="30"/>
      <c r="G200" s="29"/>
      <c r="H200" s="12"/>
      <c r="I200" s="30">
        <f>SUM(S195:S199)</f>
        <v>323.37</v>
      </c>
      <c r="J200" s="12">
        <f>Source!CA87</f>
        <v>41</v>
      </c>
      <c r="K200" s="30">
        <f>SUM(T195:T199)</f>
        <v>6610.93</v>
      </c>
    </row>
    <row r="201" spans="1:29" ht="14.25" x14ac:dyDescent="0.2">
      <c r="A201" s="34"/>
      <c r="B201" s="34"/>
      <c r="C201" s="34" t="s">
        <v>505</v>
      </c>
      <c r="D201" s="35" t="s">
        <v>506</v>
      </c>
      <c r="E201" s="36">
        <f>Source!AQ86</f>
        <v>34</v>
      </c>
      <c r="F201" s="37"/>
      <c r="G201" s="38" t="str">
        <f>Source!DI86</f>
        <v/>
      </c>
      <c r="H201" s="36">
        <f>Source!AV87</f>
        <v>1.0469999999999999</v>
      </c>
      <c r="I201" s="37">
        <f>Source!U86</f>
        <v>43.52</v>
      </c>
      <c r="J201" s="36"/>
      <c r="K201" s="37"/>
    </row>
    <row r="202" spans="1:29" ht="15" x14ac:dyDescent="0.25">
      <c r="C202" s="20" t="s">
        <v>507</v>
      </c>
      <c r="H202" s="52">
        <f>I197+I199+I200+SUM(I198:I198)</f>
        <v>58923.929999999993</v>
      </c>
      <c r="I202" s="52"/>
      <c r="J202" s="52">
        <f>K197+K199+K200+SUM(K198:K198)</f>
        <v>166084.53</v>
      </c>
      <c r="K202" s="52"/>
      <c r="O202" s="39">
        <f>I197+I199+I200+SUM(I198:I198)</f>
        <v>58923.929999999993</v>
      </c>
      <c r="P202" s="39">
        <f>K197+K199+K200+SUM(K198:K198)</f>
        <v>166084.53</v>
      </c>
    </row>
    <row r="204" spans="1:29" ht="71.25" x14ac:dyDescent="0.2">
      <c r="A204" s="27">
        <v>19</v>
      </c>
      <c r="B204" s="27" t="str">
        <f>Source!F90</f>
        <v>6.61-38-1</v>
      </c>
      <c r="C204" s="27" t="s">
        <v>170</v>
      </c>
      <c r="D204" s="28" t="str">
        <f>Source!H90</f>
        <v>1 м2 ремонтируемой поверхности</v>
      </c>
      <c r="E204" s="12">
        <f>Source!I90</f>
        <v>9</v>
      </c>
      <c r="F204" s="30"/>
      <c r="G204" s="29"/>
      <c r="H204" s="12"/>
      <c r="I204" s="30"/>
      <c r="J204" s="12"/>
      <c r="K204" s="30"/>
      <c r="Q204">
        <f>Source!X90</f>
        <v>1356.48</v>
      </c>
      <c r="R204">
        <f>Source!X91</f>
        <v>35929.550000000003</v>
      </c>
      <c r="S204">
        <f>Source!Y90</f>
        <v>868.15</v>
      </c>
      <c r="T204">
        <f>Source!Y91</f>
        <v>17748.330000000002</v>
      </c>
      <c r="U204">
        <f>ROUND((175/100)*ROUND(Source!R90, 2), 2)</f>
        <v>1.73</v>
      </c>
      <c r="V204">
        <f>ROUND((160/100)*ROUND(Source!R91, 2), 2)</f>
        <v>50.72</v>
      </c>
      <c r="AC204">
        <v>0</v>
      </c>
    </row>
    <row r="205" spans="1:29" ht="14.25" x14ac:dyDescent="0.2">
      <c r="A205" s="27"/>
      <c r="B205" s="27"/>
      <c r="C205" s="27" t="s">
        <v>497</v>
      </c>
      <c r="D205" s="28"/>
      <c r="E205" s="12"/>
      <c r="F205" s="30">
        <f>Source!AO90</f>
        <v>150.72</v>
      </c>
      <c r="G205" s="29" t="str">
        <f>Source!DG90</f>
        <v/>
      </c>
      <c r="H205" s="12">
        <f>Source!AV91</f>
        <v>1.0469999999999999</v>
      </c>
      <c r="I205" s="30">
        <f>Source!S90</f>
        <v>1356.48</v>
      </c>
      <c r="J205" s="12">
        <f>IF(Source!BA91&lt;&gt; 0, Source!BA91, 1)</f>
        <v>30.48</v>
      </c>
      <c r="K205" s="30">
        <f>Source!S91</f>
        <v>43288.61</v>
      </c>
    </row>
    <row r="206" spans="1:29" ht="14.25" x14ac:dyDescent="0.2">
      <c r="A206" s="27"/>
      <c r="B206" s="27"/>
      <c r="C206" s="27" t="s">
        <v>498</v>
      </c>
      <c r="D206" s="28"/>
      <c r="E206" s="12"/>
      <c r="F206" s="30">
        <f>Source!AM90</f>
        <v>26.4</v>
      </c>
      <c r="G206" s="29" t="str">
        <f>Source!DE90</f>
        <v/>
      </c>
      <c r="H206" s="12">
        <f>Source!AV91</f>
        <v>1.0469999999999999</v>
      </c>
      <c r="I206" s="30">
        <f>Source!Q90</f>
        <v>237.6</v>
      </c>
      <c r="J206" s="12">
        <f>IF(Source!BB91&lt;&gt; 0, Source!BB91, 1)</f>
        <v>8.59</v>
      </c>
      <c r="K206" s="30">
        <f>Source!Q91</f>
        <v>2136.9299999999998</v>
      </c>
    </row>
    <row r="207" spans="1:29" ht="14.25" x14ac:dyDescent="0.2">
      <c r="A207" s="27"/>
      <c r="B207" s="27"/>
      <c r="C207" s="27" t="s">
        <v>499</v>
      </c>
      <c r="D207" s="28"/>
      <c r="E207" s="12"/>
      <c r="F207" s="30">
        <f>Source!AN90</f>
        <v>0.11</v>
      </c>
      <c r="G207" s="29" t="str">
        <f>Source!DF90</f>
        <v/>
      </c>
      <c r="H207" s="12">
        <f>Source!AV91</f>
        <v>1.0469999999999999</v>
      </c>
      <c r="I207" s="32">
        <f>Source!R90</f>
        <v>0.99</v>
      </c>
      <c r="J207" s="12">
        <f>IF(Source!BS91&lt;&gt; 0, Source!BS91, 1)</f>
        <v>30.48</v>
      </c>
      <c r="K207" s="32">
        <f>Source!R91</f>
        <v>31.7</v>
      </c>
    </row>
    <row r="208" spans="1:29" ht="14.25" x14ac:dyDescent="0.2">
      <c r="A208" s="27"/>
      <c r="B208" s="27"/>
      <c r="C208" s="27" t="s">
        <v>500</v>
      </c>
      <c r="D208" s="28"/>
      <c r="E208" s="12"/>
      <c r="F208" s="30">
        <f>Source!AL90</f>
        <v>85.85</v>
      </c>
      <c r="G208" s="29" t="str">
        <f>Source!DD90</f>
        <v/>
      </c>
      <c r="H208" s="12">
        <f>Source!AW91</f>
        <v>1.0029999999999999</v>
      </c>
      <c r="I208" s="30">
        <f>Source!P90</f>
        <v>772.65</v>
      </c>
      <c r="J208" s="12">
        <f>IF(Source!BC91&lt;&gt; 0, Source!BC91, 1)</f>
        <v>5.46</v>
      </c>
      <c r="K208" s="30">
        <f>Source!P91</f>
        <v>4231.34</v>
      </c>
    </row>
    <row r="209" spans="1:29" ht="213.75" x14ac:dyDescent="0.2">
      <c r="A209" s="27" t="s">
        <v>175</v>
      </c>
      <c r="B209" s="27" t="str">
        <f>Source!F92</f>
        <v>1.1-1-3038</v>
      </c>
      <c r="C209" s="27" t="s">
        <v>473</v>
      </c>
      <c r="D209" s="28" t="str">
        <f>Source!H92</f>
        <v>т</v>
      </c>
      <c r="E209" s="12">
        <f>Source!I92</f>
        <v>-1.8E-3</v>
      </c>
      <c r="F209" s="30">
        <f>Source!AK92</f>
        <v>39087.360000000001</v>
      </c>
      <c r="G209" s="33" t="s">
        <v>3</v>
      </c>
      <c r="H209" s="12">
        <f>Source!AW93</f>
        <v>1.0029999999999999</v>
      </c>
      <c r="I209" s="30">
        <f>Source!O92</f>
        <v>-70.36</v>
      </c>
      <c r="J209" s="12">
        <f>IF(Source!BC93&lt;&gt; 0, Source!BC93, 1)</f>
        <v>1.7</v>
      </c>
      <c r="K209" s="30">
        <f>Source!O93</f>
        <v>-119.97</v>
      </c>
      <c r="Q209">
        <f>Source!X92</f>
        <v>0</v>
      </c>
      <c r="R209">
        <f>Source!X93</f>
        <v>0</v>
      </c>
      <c r="S209">
        <f>Source!Y92</f>
        <v>0</v>
      </c>
      <c r="T209">
        <f>Source!Y93</f>
        <v>0</v>
      </c>
      <c r="U209">
        <f>ROUND((175/100)*ROUND(Source!R92, 2), 2)</f>
        <v>0</v>
      </c>
      <c r="V209">
        <f>ROUND((160/100)*ROUND(Source!R93, 2), 2)</f>
        <v>0</v>
      </c>
      <c r="AC209">
        <v>3</v>
      </c>
    </row>
    <row r="210" spans="1:29" ht="142.5" x14ac:dyDescent="0.2">
      <c r="A210" s="27" t="s">
        <v>180</v>
      </c>
      <c r="B210" s="27" t="str">
        <f>Source!F94</f>
        <v>1.1-1-3039</v>
      </c>
      <c r="C210" s="27" t="s">
        <v>474</v>
      </c>
      <c r="D210" s="28" t="str">
        <f>Source!H94</f>
        <v>т</v>
      </c>
      <c r="E210" s="12">
        <f>Source!I94</f>
        <v>-3.5999999999999999E-3</v>
      </c>
      <c r="F210" s="30">
        <f>Source!AK94</f>
        <v>11401.96</v>
      </c>
      <c r="G210" s="33" t="s">
        <v>3</v>
      </c>
      <c r="H210" s="12">
        <f>Source!AW95</f>
        <v>1.0029999999999999</v>
      </c>
      <c r="I210" s="30">
        <f>Source!O94</f>
        <v>-41.05</v>
      </c>
      <c r="J210" s="12">
        <f>IF(Source!BC95&lt;&gt; 0, Source!BC95, 1)</f>
        <v>7.16</v>
      </c>
      <c r="K210" s="30">
        <f>Source!O95</f>
        <v>-294.77999999999997</v>
      </c>
      <c r="Q210">
        <f>Source!X94</f>
        <v>0</v>
      </c>
      <c r="R210">
        <f>Source!X95</f>
        <v>0</v>
      </c>
      <c r="S210">
        <f>Source!Y94</f>
        <v>0</v>
      </c>
      <c r="T210">
        <f>Source!Y95</f>
        <v>0</v>
      </c>
      <c r="U210">
        <f>ROUND((175/100)*ROUND(Source!R94, 2), 2)</f>
        <v>0</v>
      </c>
      <c r="V210">
        <f>ROUND((160/100)*ROUND(Source!R95, 2), 2)</f>
        <v>0</v>
      </c>
      <c r="AC210">
        <v>3</v>
      </c>
    </row>
    <row r="211" spans="1:29" ht="14.25" x14ac:dyDescent="0.2">
      <c r="A211" s="27"/>
      <c r="B211" s="27"/>
      <c r="C211" s="27" t="s">
        <v>501</v>
      </c>
      <c r="D211" s="28" t="s">
        <v>502</v>
      </c>
      <c r="E211" s="12">
        <f>Source!DN91</f>
        <v>100</v>
      </c>
      <c r="F211" s="30"/>
      <c r="G211" s="29"/>
      <c r="H211" s="12"/>
      <c r="I211" s="30">
        <f>SUM(Q204:Q210)</f>
        <v>1356.48</v>
      </c>
      <c r="J211" s="12">
        <f>Source!BZ91</f>
        <v>83</v>
      </c>
      <c r="K211" s="30">
        <f>SUM(R204:R210)</f>
        <v>35929.550000000003</v>
      </c>
    </row>
    <row r="212" spans="1:29" ht="14.25" x14ac:dyDescent="0.2">
      <c r="A212" s="27"/>
      <c r="B212" s="27"/>
      <c r="C212" s="27" t="s">
        <v>503</v>
      </c>
      <c r="D212" s="28" t="s">
        <v>502</v>
      </c>
      <c r="E212" s="12">
        <f>Source!DO91</f>
        <v>64</v>
      </c>
      <c r="F212" s="30"/>
      <c r="G212" s="29"/>
      <c r="H212" s="12"/>
      <c r="I212" s="30">
        <f>SUM(S204:S211)</f>
        <v>868.15</v>
      </c>
      <c r="J212" s="12">
        <f>Source!CA91</f>
        <v>41</v>
      </c>
      <c r="K212" s="30">
        <f>SUM(T204:T211)</f>
        <v>17748.330000000002</v>
      </c>
    </row>
    <row r="213" spans="1:29" ht="14.25" x14ac:dyDescent="0.2">
      <c r="A213" s="27"/>
      <c r="B213" s="27"/>
      <c r="C213" s="27" t="s">
        <v>504</v>
      </c>
      <c r="D213" s="28" t="s">
        <v>502</v>
      </c>
      <c r="E213" s="12">
        <f>175</f>
        <v>175</v>
      </c>
      <c r="F213" s="30"/>
      <c r="G213" s="29"/>
      <c r="H213" s="12"/>
      <c r="I213" s="30">
        <f>SUM(U204:U212)</f>
        <v>1.73</v>
      </c>
      <c r="J213" s="12">
        <f>160</f>
        <v>160</v>
      </c>
      <c r="K213" s="30">
        <f>SUM(V204:V212)</f>
        <v>50.72</v>
      </c>
    </row>
    <row r="214" spans="1:29" ht="14.25" x14ac:dyDescent="0.2">
      <c r="A214" s="34"/>
      <c r="B214" s="34"/>
      <c r="C214" s="34" t="s">
        <v>505</v>
      </c>
      <c r="D214" s="35" t="s">
        <v>506</v>
      </c>
      <c r="E214" s="36">
        <f>Source!AQ90</f>
        <v>11.58</v>
      </c>
      <c r="F214" s="37"/>
      <c r="G214" s="38" t="str">
        <f>Source!DI90</f>
        <v/>
      </c>
      <c r="H214" s="36">
        <f>Source!AV91</f>
        <v>1.0469999999999999</v>
      </c>
      <c r="I214" s="37">
        <f>Source!U90</f>
        <v>104.22</v>
      </c>
      <c r="J214" s="36"/>
      <c r="K214" s="37"/>
    </row>
    <row r="215" spans="1:29" ht="15" x14ac:dyDescent="0.25">
      <c r="C215" s="20" t="s">
        <v>507</v>
      </c>
      <c r="H215" s="52">
        <f>I205+I206+I208+I211+I212+I213+SUM(I209:I210)</f>
        <v>4481.6799999999994</v>
      </c>
      <c r="I215" s="52"/>
      <c r="J215" s="52">
        <f>K205+K206+K208+K211+K212+K213+SUM(K209:K210)</f>
        <v>102970.73000000001</v>
      </c>
      <c r="K215" s="52"/>
      <c r="O215" s="39">
        <f>I205+I206+I208+I211+I212+I213+SUM(I209:I210)</f>
        <v>4481.6799999999994</v>
      </c>
      <c r="P215" s="39">
        <f>K205+K206+K208+K211+K212+K213+SUM(K209:K210)</f>
        <v>102970.73000000001</v>
      </c>
    </row>
    <row r="217" spans="1:29" ht="42.75" x14ac:dyDescent="0.2">
      <c r="A217" s="27">
        <v>20</v>
      </c>
      <c r="B217" s="27" t="str">
        <f>Source!F96</f>
        <v>6.62-44-2</v>
      </c>
      <c r="C217" s="27" t="s">
        <v>186</v>
      </c>
      <c r="D217" s="28" t="str">
        <f>Source!H96</f>
        <v>100 м2</v>
      </c>
      <c r="E217" s="12">
        <f>Source!I96</f>
        <v>-0.09</v>
      </c>
      <c r="F217" s="30"/>
      <c r="G217" s="29"/>
      <c r="H217" s="12"/>
      <c r="I217" s="30"/>
      <c r="J217" s="12"/>
      <c r="K217" s="30"/>
      <c r="Q217">
        <f>Source!X96</f>
        <v>-40.86</v>
      </c>
      <c r="R217">
        <f>Source!X97</f>
        <v>-1082.26</v>
      </c>
      <c r="S217">
        <f>Source!Y96</f>
        <v>-26.15</v>
      </c>
      <c r="T217">
        <f>Source!Y97</f>
        <v>-534.61</v>
      </c>
      <c r="U217">
        <f>ROUND((175/100)*ROUND(Source!R96, 2), 2)</f>
        <v>0</v>
      </c>
      <c r="V217">
        <f>ROUND((160/100)*ROUND(Source!R97, 2), 2)</f>
        <v>0</v>
      </c>
      <c r="AC217">
        <v>0</v>
      </c>
    </row>
    <row r="218" spans="1:29" x14ac:dyDescent="0.2">
      <c r="C218" s="31" t="str">
        <f>"Объем: "&amp;Source!I96&amp;"=-"&amp;"9/"&amp;"100"</f>
        <v>Объем: -0,09=-9/100</v>
      </c>
    </row>
    <row r="219" spans="1:29" ht="14.25" x14ac:dyDescent="0.2">
      <c r="A219" s="27"/>
      <c r="B219" s="27"/>
      <c r="C219" s="27" t="s">
        <v>497</v>
      </c>
      <c r="D219" s="28"/>
      <c r="E219" s="12"/>
      <c r="F219" s="30">
        <f>Source!AO96</f>
        <v>454</v>
      </c>
      <c r="G219" s="29" t="str">
        <f>Source!DG96</f>
        <v/>
      </c>
      <c r="H219" s="12">
        <f>Source!AV97</f>
        <v>1.0469999999999999</v>
      </c>
      <c r="I219" s="30">
        <f>Source!S96</f>
        <v>-40.86</v>
      </c>
      <c r="J219" s="12">
        <f>IF(Source!BA97&lt;&gt; 0, Source!BA97, 1)</f>
        <v>30.48</v>
      </c>
      <c r="K219" s="30">
        <f>Source!S97</f>
        <v>-1303.93</v>
      </c>
    </row>
    <row r="220" spans="1:29" ht="14.25" x14ac:dyDescent="0.2">
      <c r="A220" s="27"/>
      <c r="B220" s="27"/>
      <c r="C220" s="27" t="s">
        <v>500</v>
      </c>
      <c r="D220" s="28"/>
      <c r="E220" s="12"/>
      <c r="F220" s="30">
        <f>Source!AL96</f>
        <v>612.74</v>
      </c>
      <c r="G220" s="29" t="str">
        <f>Source!DD96</f>
        <v/>
      </c>
      <c r="H220" s="12">
        <f>Source!AW97</f>
        <v>1.0029999999999999</v>
      </c>
      <c r="I220" s="30">
        <f>Source!P96</f>
        <v>-55.15</v>
      </c>
      <c r="J220" s="12">
        <f>IF(Source!BC97&lt;&gt; 0, Source!BC97, 1)</f>
        <v>3.06</v>
      </c>
      <c r="K220" s="30">
        <f>Source!P97</f>
        <v>-169.25</v>
      </c>
    </row>
    <row r="221" spans="1:29" ht="71.25" x14ac:dyDescent="0.2">
      <c r="A221" s="27" t="s">
        <v>190</v>
      </c>
      <c r="B221" s="27" t="str">
        <f>Source!F98</f>
        <v>1.1-2-183</v>
      </c>
      <c r="C221" s="27" t="s">
        <v>192</v>
      </c>
      <c r="D221" s="28" t="str">
        <f>Source!H98</f>
        <v>кг</v>
      </c>
      <c r="E221" s="12">
        <f>Source!I98</f>
        <v>-4.5990000000000002</v>
      </c>
      <c r="F221" s="30">
        <f>Source!AK98</f>
        <v>112.68</v>
      </c>
      <c r="G221" s="33" t="s">
        <v>3</v>
      </c>
      <c r="H221" s="12">
        <f>Source!AW99</f>
        <v>1.0029999999999999</v>
      </c>
      <c r="I221" s="30">
        <f>Source!O98</f>
        <v>-518.22</v>
      </c>
      <c r="J221" s="12">
        <f>IF(Source!BC99&lt;&gt; 0, Source!BC99, 1)</f>
        <v>3.95</v>
      </c>
      <c r="K221" s="30">
        <f>Source!O99</f>
        <v>-2053.09</v>
      </c>
      <c r="Q221">
        <f>Source!X98</f>
        <v>0</v>
      </c>
      <c r="R221">
        <f>Source!X99</f>
        <v>0</v>
      </c>
      <c r="S221">
        <f>Source!Y98</f>
        <v>0</v>
      </c>
      <c r="T221">
        <f>Source!Y99</f>
        <v>0</v>
      </c>
      <c r="U221">
        <f>ROUND((175/100)*ROUND(Source!R98, 2), 2)</f>
        <v>0</v>
      </c>
      <c r="V221">
        <f>ROUND((160/100)*ROUND(Source!R99, 2), 2)</f>
        <v>0</v>
      </c>
      <c r="AC221">
        <v>3</v>
      </c>
    </row>
    <row r="222" spans="1:29" ht="14.25" x14ac:dyDescent="0.2">
      <c r="A222" s="27"/>
      <c r="B222" s="27"/>
      <c r="C222" s="27" t="s">
        <v>501</v>
      </c>
      <c r="D222" s="28" t="s">
        <v>502</v>
      </c>
      <c r="E222" s="12">
        <f>Source!DN97</f>
        <v>100</v>
      </c>
      <c r="F222" s="30"/>
      <c r="G222" s="29"/>
      <c r="H222" s="12"/>
      <c r="I222" s="30">
        <f>SUM(Q217:Q221)</f>
        <v>-40.86</v>
      </c>
      <c r="J222" s="12">
        <f>Source!BZ97</f>
        <v>83</v>
      </c>
      <c r="K222" s="30">
        <f>SUM(R217:R221)</f>
        <v>-1082.26</v>
      </c>
    </row>
    <row r="223" spans="1:29" ht="14.25" x14ac:dyDescent="0.2">
      <c r="A223" s="27"/>
      <c r="B223" s="27"/>
      <c r="C223" s="27" t="s">
        <v>503</v>
      </c>
      <c r="D223" s="28" t="s">
        <v>502</v>
      </c>
      <c r="E223" s="12">
        <f>Source!DO97</f>
        <v>64</v>
      </c>
      <c r="F223" s="30"/>
      <c r="G223" s="29"/>
      <c r="H223" s="12"/>
      <c r="I223" s="30">
        <f>SUM(S217:S222)</f>
        <v>-26.15</v>
      </c>
      <c r="J223" s="12">
        <f>Source!CA97</f>
        <v>41</v>
      </c>
      <c r="K223" s="30">
        <f>SUM(T217:T222)</f>
        <v>-534.61</v>
      </c>
    </row>
    <row r="224" spans="1:29" ht="14.25" x14ac:dyDescent="0.2">
      <c r="A224" s="34"/>
      <c r="B224" s="34"/>
      <c r="C224" s="34" t="s">
        <v>505</v>
      </c>
      <c r="D224" s="35" t="s">
        <v>506</v>
      </c>
      <c r="E224" s="36">
        <f>Source!AQ96</f>
        <v>40.4</v>
      </c>
      <c r="F224" s="37"/>
      <c r="G224" s="38" t="str">
        <f>Source!DI96</f>
        <v/>
      </c>
      <c r="H224" s="36">
        <f>Source!AV97</f>
        <v>1.0469999999999999</v>
      </c>
      <c r="I224" s="37">
        <f>Source!U96</f>
        <v>-3.6359999999999997</v>
      </c>
      <c r="J224" s="36"/>
      <c r="K224" s="37"/>
    </row>
    <row r="225" spans="1:29" ht="15" x14ac:dyDescent="0.25">
      <c r="C225" s="20" t="s">
        <v>507</v>
      </c>
      <c r="H225" s="52">
        <f>I219+I220+I222+I223+SUM(I221:I221)</f>
        <v>-681.24</v>
      </c>
      <c r="I225" s="52"/>
      <c r="J225" s="52">
        <f>K219+K220+K222+K223+SUM(K221:K221)</f>
        <v>-5143.1400000000003</v>
      </c>
      <c r="K225" s="52"/>
      <c r="O225" s="39">
        <f>I219+I220+I222+I223+SUM(I221:I221)</f>
        <v>-681.24</v>
      </c>
      <c r="P225" s="39">
        <f>K219+K220+K222+K223+SUM(K221:K221)</f>
        <v>-5143.1400000000003</v>
      </c>
    </row>
    <row r="227" spans="1:29" ht="57" x14ac:dyDescent="0.2">
      <c r="A227" s="27">
        <v>21</v>
      </c>
      <c r="B227" s="27" t="str">
        <f>Source!F100</f>
        <v>3.8-7-1</v>
      </c>
      <c r="C227" s="27" t="s">
        <v>196</v>
      </c>
      <c r="D227" s="28" t="str">
        <f>Source!H100</f>
        <v>100 м2 стен (без вычета проемов)</v>
      </c>
      <c r="E227" s="12">
        <f>Source!I100</f>
        <v>-0.09</v>
      </c>
      <c r="F227" s="30"/>
      <c r="G227" s="29"/>
      <c r="H227" s="12"/>
      <c r="I227" s="30"/>
      <c r="J227" s="12"/>
      <c r="K227" s="30"/>
      <c r="Q227">
        <f>Source!X100</f>
        <v>-26.04</v>
      </c>
      <c r="R227">
        <f>Source!X101</f>
        <v>-697.69</v>
      </c>
      <c r="S227">
        <f>Source!Y100</f>
        <v>-20.03</v>
      </c>
      <c r="T227">
        <f>Source!Y101</f>
        <v>-381.4</v>
      </c>
      <c r="U227">
        <f>ROUND((175/100)*ROUND(Source!R100, 2), 2)</f>
        <v>0</v>
      </c>
      <c r="V227">
        <f>ROUND((160/100)*ROUND(Source!R101, 2), 2)</f>
        <v>0</v>
      </c>
      <c r="AC227">
        <v>0</v>
      </c>
    </row>
    <row r="228" spans="1:29" x14ac:dyDescent="0.2">
      <c r="C228" s="31" t="str">
        <f>"Объем: "&amp;Source!I100&amp;"=-"&amp;"9/"&amp;"100"</f>
        <v>Объем: -0,09=-9/100</v>
      </c>
    </row>
    <row r="229" spans="1:29" ht="14.25" x14ac:dyDescent="0.2">
      <c r="A229" s="27"/>
      <c r="B229" s="27"/>
      <c r="C229" s="27" t="s">
        <v>497</v>
      </c>
      <c r="D229" s="28"/>
      <c r="E229" s="12"/>
      <c r="F229" s="30">
        <f>Source!AO100</f>
        <v>276.38</v>
      </c>
      <c r="G229" s="29" t="str">
        <f>Source!DG100</f>
        <v>)*1,15</v>
      </c>
      <c r="H229" s="12">
        <f>Source!AV101</f>
        <v>1.0669999999999999</v>
      </c>
      <c r="I229" s="30">
        <f>Source!S100</f>
        <v>-28.61</v>
      </c>
      <c r="J229" s="12">
        <f>IF(Source!BA101&lt;&gt; 0, Source!BA101, 1)</f>
        <v>30.48</v>
      </c>
      <c r="K229" s="30">
        <f>Source!S101</f>
        <v>-930.25</v>
      </c>
    </row>
    <row r="230" spans="1:29" ht="14.25" x14ac:dyDescent="0.2">
      <c r="A230" s="27"/>
      <c r="B230" s="27"/>
      <c r="C230" s="27" t="s">
        <v>501</v>
      </c>
      <c r="D230" s="28" t="s">
        <v>502</v>
      </c>
      <c r="E230" s="12">
        <f>Source!DN101</f>
        <v>91</v>
      </c>
      <c r="F230" s="30"/>
      <c r="G230" s="29"/>
      <c r="H230" s="12"/>
      <c r="I230" s="30">
        <f>SUM(Q227:Q229)</f>
        <v>-26.04</v>
      </c>
      <c r="J230" s="12">
        <f>Source!BZ101</f>
        <v>75</v>
      </c>
      <c r="K230" s="30">
        <f>SUM(R227:R229)</f>
        <v>-697.69</v>
      </c>
    </row>
    <row r="231" spans="1:29" ht="14.25" x14ac:dyDescent="0.2">
      <c r="A231" s="27"/>
      <c r="B231" s="27"/>
      <c r="C231" s="27" t="s">
        <v>503</v>
      </c>
      <c r="D231" s="28" t="s">
        <v>502</v>
      </c>
      <c r="E231" s="12">
        <f>Source!DO101</f>
        <v>70</v>
      </c>
      <c r="F231" s="30"/>
      <c r="G231" s="29"/>
      <c r="H231" s="12"/>
      <c r="I231" s="30">
        <f>SUM(S227:S230)</f>
        <v>-20.03</v>
      </c>
      <c r="J231" s="12">
        <f>Source!CA101</f>
        <v>41</v>
      </c>
      <c r="K231" s="30">
        <f>SUM(T227:T230)</f>
        <v>-381.4</v>
      </c>
    </row>
    <row r="232" spans="1:29" ht="14.25" x14ac:dyDescent="0.2">
      <c r="A232" s="34"/>
      <c r="B232" s="34"/>
      <c r="C232" s="34" t="s">
        <v>505</v>
      </c>
      <c r="D232" s="35" t="s">
        <v>506</v>
      </c>
      <c r="E232" s="36">
        <f>Source!AQ100</f>
        <v>21.9</v>
      </c>
      <c r="F232" s="37"/>
      <c r="G232" s="38" t="str">
        <f>Source!DI100</f>
        <v>)*1,15</v>
      </c>
      <c r="H232" s="36">
        <f>Source!AV101</f>
        <v>1.0669999999999999</v>
      </c>
      <c r="I232" s="37">
        <f>Source!U100</f>
        <v>-2.2666499999999994</v>
      </c>
      <c r="J232" s="36"/>
      <c r="K232" s="37"/>
    </row>
    <row r="233" spans="1:29" ht="15" x14ac:dyDescent="0.25">
      <c r="C233" s="20" t="s">
        <v>507</v>
      </c>
      <c r="H233" s="52">
        <f>I229+I230+I231+0</f>
        <v>-74.680000000000007</v>
      </c>
      <c r="I233" s="52"/>
      <c r="J233" s="52">
        <f>K229+K230+K231+0</f>
        <v>-2009.3400000000001</v>
      </c>
      <c r="K233" s="52"/>
      <c r="O233" s="39">
        <f>I229+I230+I231+0</f>
        <v>-74.680000000000007</v>
      </c>
      <c r="P233" s="39">
        <f>K229+K230+K231+0</f>
        <v>-2009.3400000000001</v>
      </c>
    </row>
    <row r="235" spans="1:29" ht="57" x14ac:dyDescent="0.2">
      <c r="A235" s="27">
        <v>22</v>
      </c>
      <c r="B235" s="27" t="str">
        <f>Source!F102</f>
        <v>3.13-17-5</v>
      </c>
      <c r="C235" s="27" t="s">
        <v>203</v>
      </c>
      <c r="D235" s="28" t="str">
        <f>Source!H102</f>
        <v>1 м2</v>
      </c>
      <c r="E235" s="12">
        <f>Source!I102</f>
        <v>2487</v>
      </c>
      <c r="F235" s="30"/>
      <c r="G235" s="29"/>
      <c r="H235" s="12"/>
      <c r="I235" s="30"/>
      <c r="J235" s="12"/>
      <c r="K235" s="30"/>
      <c r="Q235">
        <f>Source!X102</f>
        <v>8322.75</v>
      </c>
      <c r="R235">
        <f>Source!X103</f>
        <v>220447.98</v>
      </c>
      <c r="S235">
        <f>Source!Y102</f>
        <v>5326.56</v>
      </c>
      <c r="T235">
        <f>Source!Y103</f>
        <v>108895.99</v>
      </c>
      <c r="U235">
        <f>ROUND((175/100)*ROUND(Source!R102, 2), 2)</f>
        <v>39115.839999999997</v>
      </c>
      <c r="V235">
        <f>ROUND((160/100)*ROUND(Source!R103, 2), 2)</f>
        <v>1141290.69</v>
      </c>
      <c r="AC235">
        <v>0</v>
      </c>
    </row>
    <row r="236" spans="1:29" ht="14.25" x14ac:dyDescent="0.2">
      <c r="A236" s="27"/>
      <c r="B236" s="27"/>
      <c r="C236" s="27" t="s">
        <v>497</v>
      </c>
      <c r="D236" s="28"/>
      <c r="E236" s="12"/>
      <c r="F236" s="30">
        <f>Source!AO102</f>
        <v>2.91</v>
      </c>
      <c r="G236" s="29" t="str">
        <f>Source!DG102</f>
        <v>)*1,15</v>
      </c>
      <c r="H236" s="12">
        <f>Source!AV103</f>
        <v>1.0469999999999999</v>
      </c>
      <c r="I236" s="30">
        <f>Source!S102</f>
        <v>8322.75</v>
      </c>
      <c r="J236" s="12">
        <f>IF(Source!BA103&lt;&gt; 0, Source!BA103, 1)</f>
        <v>30.48</v>
      </c>
      <c r="K236" s="30">
        <f>Source!S103</f>
        <v>265599.98</v>
      </c>
    </row>
    <row r="237" spans="1:29" ht="14.25" x14ac:dyDescent="0.2">
      <c r="A237" s="27"/>
      <c r="B237" s="27"/>
      <c r="C237" s="27" t="s">
        <v>498</v>
      </c>
      <c r="D237" s="28"/>
      <c r="E237" s="12"/>
      <c r="F237" s="30">
        <f>Source!AM102</f>
        <v>36.82</v>
      </c>
      <c r="G237" s="29" t="str">
        <f>Source!DE102</f>
        <v>)*1,25</v>
      </c>
      <c r="H237" s="12">
        <f>Source!AV103</f>
        <v>1.0469999999999999</v>
      </c>
      <c r="I237" s="30">
        <f>Source!Q102</f>
        <v>114464.18</v>
      </c>
      <c r="J237" s="12">
        <f>IF(Source!BB103&lt;&gt; 0, Source!BB103, 1)</f>
        <v>13.38</v>
      </c>
      <c r="K237" s="30">
        <f>Source!Q103</f>
        <v>1603512.59</v>
      </c>
    </row>
    <row r="238" spans="1:29" ht="14.25" x14ac:dyDescent="0.2">
      <c r="A238" s="27"/>
      <c r="B238" s="27"/>
      <c r="C238" s="27" t="s">
        <v>499</v>
      </c>
      <c r="D238" s="28"/>
      <c r="E238" s="12"/>
      <c r="F238" s="30">
        <f>Source!AN102</f>
        <v>7.19</v>
      </c>
      <c r="G238" s="29" t="str">
        <f>Source!DF102</f>
        <v>)*1,25</v>
      </c>
      <c r="H238" s="12">
        <f>Source!AV103</f>
        <v>1.0469999999999999</v>
      </c>
      <c r="I238" s="32">
        <f>Source!R102</f>
        <v>22351.91</v>
      </c>
      <c r="J238" s="12">
        <f>IF(Source!BS103&lt;&gt; 0, Source!BS103, 1)</f>
        <v>30.48</v>
      </c>
      <c r="K238" s="32">
        <f>Source!R103</f>
        <v>713306.68</v>
      </c>
    </row>
    <row r="239" spans="1:29" ht="14.25" x14ac:dyDescent="0.2">
      <c r="A239" s="27"/>
      <c r="B239" s="27"/>
      <c r="C239" s="27" t="s">
        <v>500</v>
      </c>
      <c r="D239" s="28"/>
      <c r="E239" s="12"/>
      <c r="F239" s="30">
        <f>Source!AL102</f>
        <v>3.51</v>
      </c>
      <c r="G239" s="29" t="str">
        <f>Source!DD102</f>
        <v/>
      </c>
      <c r="H239" s="12">
        <f>Source!AW103</f>
        <v>1</v>
      </c>
      <c r="I239" s="30">
        <f>Source!P102</f>
        <v>8729.3700000000008</v>
      </c>
      <c r="J239" s="12">
        <f>IF(Source!BC103&lt;&gt; 0, Source!BC103, 1)</f>
        <v>11.06</v>
      </c>
      <c r="K239" s="30">
        <f>Source!P103</f>
        <v>96546.83</v>
      </c>
    </row>
    <row r="240" spans="1:29" ht="28.5" x14ac:dyDescent="0.2">
      <c r="A240" s="27" t="s">
        <v>209</v>
      </c>
      <c r="B240" s="27" t="str">
        <f>Source!F104</f>
        <v>1.1-1-3712</v>
      </c>
      <c r="C240" s="27" t="s">
        <v>211</v>
      </c>
      <c r="D240" s="28" t="str">
        <f>Source!H104</f>
        <v>т</v>
      </c>
      <c r="E240" s="12">
        <f>Source!I104</f>
        <v>18.155100000000001</v>
      </c>
      <c r="F240" s="30">
        <f>Source!AK104</f>
        <v>1115.8900000000001</v>
      </c>
      <c r="G240" s="33" t="s">
        <v>3</v>
      </c>
      <c r="H240" s="12">
        <f>Source!AW105</f>
        <v>1</v>
      </c>
      <c r="I240" s="30">
        <f>Source!O104</f>
        <v>20259.09</v>
      </c>
      <c r="J240" s="12">
        <f>IF(Source!BC105&lt;&gt; 0, Source!BC105, 1)</f>
        <v>4.09</v>
      </c>
      <c r="K240" s="30">
        <f>Source!O105</f>
        <v>82859.679999999993</v>
      </c>
      <c r="Q240">
        <f>Source!X104</f>
        <v>0</v>
      </c>
      <c r="R240">
        <f>Source!X105</f>
        <v>0</v>
      </c>
      <c r="S240">
        <f>Source!Y104</f>
        <v>0</v>
      </c>
      <c r="T240">
        <f>Source!Y105</f>
        <v>0</v>
      </c>
      <c r="U240">
        <f>ROUND((175/100)*ROUND(Source!R104, 2), 2)</f>
        <v>0</v>
      </c>
      <c r="V240">
        <f>ROUND((160/100)*ROUND(Source!R105, 2), 2)</f>
        <v>0</v>
      </c>
      <c r="AC240">
        <v>3</v>
      </c>
    </row>
    <row r="241" spans="1:29" ht="14.25" x14ac:dyDescent="0.2">
      <c r="A241" s="27"/>
      <c r="B241" s="27"/>
      <c r="C241" s="27" t="s">
        <v>501</v>
      </c>
      <c r="D241" s="28" t="s">
        <v>502</v>
      </c>
      <c r="E241" s="12">
        <f>Source!DN103</f>
        <v>100</v>
      </c>
      <c r="F241" s="30"/>
      <c r="G241" s="29"/>
      <c r="H241" s="12"/>
      <c r="I241" s="30">
        <f>SUM(Q235:Q240)</f>
        <v>8322.75</v>
      </c>
      <c r="J241" s="12">
        <f>Source!BZ103</f>
        <v>83</v>
      </c>
      <c r="K241" s="30">
        <f>SUM(R235:R240)</f>
        <v>220447.98</v>
      </c>
    </row>
    <row r="242" spans="1:29" ht="14.25" x14ac:dyDescent="0.2">
      <c r="A242" s="27"/>
      <c r="B242" s="27"/>
      <c r="C242" s="27" t="s">
        <v>503</v>
      </c>
      <c r="D242" s="28" t="s">
        <v>502</v>
      </c>
      <c r="E242" s="12">
        <f>Source!DO103</f>
        <v>64</v>
      </c>
      <c r="F242" s="30"/>
      <c r="G242" s="29"/>
      <c r="H242" s="12"/>
      <c r="I242" s="30">
        <f>SUM(S235:S241)</f>
        <v>5326.56</v>
      </c>
      <c r="J242" s="12">
        <f>Source!CA103</f>
        <v>41</v>
      </c>
      <c r="K242" s="30">
        <f>SUM(T235:T241)</f>
        <v>108895.99</v>
      </c>
    </row>
    <row r="243" spans="1:29" ht="14.25" x14ac:dyDescent="0.2">
      <c r="A243" s="27"/>
      <c r="B243" s="27"/>
      <c r="C243" s="27" t="s">
        <v>504</v>
      </c>
      <c r="D243" s="28" t="s">
        <v>502</v>
      </c>
      <c r="E243" s="12">
        <f>175</f>
        <v>175</v>
      </c>
      <c r="F243" s="30"/>
      <c r="G243" s="29"/>
      <c r="H243" s="12"/>
      <c r="I243" s="30">
        <f>SUM(U235:U242)</f>
        <v>39115.839999999997</v>
      </c>
      <c r="J243" s="12">
        <f>160</f>
        <v>160</v>
      </c>
      <c r="K243" s="30">
        <f>SUM(V235:V242)</f>
        <v>1141290.69</v>
      </c>
    </row>
    <row r="244" spans="1:29" ht="14.25" x14ac:dyDescent="0.2">
      <c r="A244" s="34"/>
      <c r="B244" s="34"/>
      <c r="C244" s="34" t="s">
        <v>505</v>
      </c>
      <c r="D244" s="35" t="s">
        <v>506</v>
      </c>
      <c r="E244" s="36">
        <f>Source!AQ102</f>
        <v>0.26</v>
      </c>
      <c r="F244" s="37"/>
      <c r="G244" s="38" t="str">
        <f>Source!DI102</f>
        <v>)*1,15</v>
      </c>
      <c r="H244" s="36">
        <f>Source!AV103</f>
        <v>1.0469999999999999</v>
      </c>
      <c r="I244" s="37">
        <f>Source!U102</f>
        <v>743.61299999999994</v>
      </c>
      <c r="J244" s="36"/>
      <c r="K244" s="37"/>
    </row>
    <row r="245" spans="1:29" ht="15" x14ac:dyDescent="0.25">
      <c r="C245" s="20" t="s">
        <v>507</v>
      </c>
      <c r="H245" s="52">
        <f>I236+I237+I239+I241+I242+I243+SUM(I240:I240)</f>
        <v>204540.53999999998</v>
      </c>
      <c r="I245" s="52"/>
      <c r="J245" s="52">
        <f>K236+K237+K239+K241+K242+K243+SUM(K240:K240)</f>
        <v>3519153.7400000007</v>
      </c>
      <c r="K245" s="52"/>
      <c r="O245" s="39">
        <f>I236+I237+I239+I241+I242+I243+SUM(I240:I240)</f>
        <v>204540.53999999998</v>
      </c>
      <c r="P245" s="39">
        <f>K236+K237+K239+K241+K242+K243+SUM(K240:K240)</f>
        <v>3519153.7400000007</v>
      </c>
    </row>
    <row r="247" spans="1:29" ht="71.25" x14ac:dyDescent="0.2">
      <c r="A247" s="27">
        <v>23</v>
      </c>
      <c r="B247" s="27" t="str">
        <f>Source!F106</f>
        <v>6.62-44-1</v>
      </c>
      <c r="C247" s="27" t="s">
        <v>215</v>
      </c>
      <c r="D247" s="28" t="str">
        <f>Source!H106</f>
        <v>100 м2</v>
      </c>
      <c r="E247" s="12">
        <f>Source!I106</f>
        <v>14.47</v>
      </c>
      <c r="F247" s="30"/>
      <c r="G247" s="29"/>
      <c r="H247" s="12"/>
      <c r="I247" s="30"/>
      <c r="J247" s="12"/>
      <c r="K247" s="30"/>
      <c r="Q247">
        <f>Source!X106</f>
        <v>5001.84</v>
      </c>
      <c r="R247">
        <f>Source!X107</f>
        <v>132485.95000000001</v>
      </c>
      <c r="S247">
        <f>Source!Y106</f>
        <v>3201.18</v>
      </c>
      <c r="T247">
        <f>Source!Y107</f>
        <v>65444.87</v>
      </c>
      <c r="U247">
        <f>ROUND((175/100)*ROUND(Source!R106, 2), 2)</f>
        <v>0</v>
      </c>
      <c r="V247">
        <f>ROUND((160/100)*ROUND(Source!R107, 2), 2)</f>
        <v>0</v>
      </c>
      <c r="AC247">
        <v>0</v>
      </c>
    </row>
    <row r="248" spans="1:29" x14ac:dyDescent="0.2">
      <c r="C248" s="31" t="str">
        <f>"Объем: "&amp;Source!I106&amp;"=1447/"&amp;"100"</f>
        <v>Объем: 14,47=1447/100</v>
      </c>
    </row>
    <row r="249" spans="1:29" ht="14.25" x14ac:dyDescent="0.2">
      <c r="A249" s="27"/>
      <c r="B249" s="27"/>
      <c r="C249" s="27" t="s">
        <v>497</v>
      </c>
      <c r="D249" s="28"/>
      <c r="E249" s="12"/>
      <c r="F249" s="30">
        <f>Source!AO106</f>
        <v>345.67</v>
      </c>
      <c r="G249" s="29" t="str">
        <f>Source!DG106</f>
        <v/>
      </c>
      <c r="H249" s="12">
        <f>Source!AV107</f>
        <v>1.0469999999999999</v>
      </c>
      <c r="I249" s="30">
        <f>Source!S106</f>
        <v>5001.84</v>
      </c>
      <c r="J249" s="12">
        <f>IF(Source!BA107&lt;&gt; 0, Source!BA107, 1)</f>
        <v>30.48</v>
      </c>
      <c r="K249" s="30">
        <f>Source!S107</f>
        <v>159621.63</v>
      </c>
    </row>
    <row r="250" spans="1:29" ht="14.25" x14ac:dyDescent="0.2">
      <c r="A250" s="27"/>
      <c r="B250" s="27"/>
      <c r="C250" s="27" t="s">
        <v>498</v>
      </c>
      <c r="D250" s="28"/>
      <c r="E250" s="12"/>
      <c r="F250" s="30">
        <f>Source!AM106</f>
        <v>0.03</v>
      </c>
      <c r="G250" s="29" t="str">
        <f>Source!DE106</f>
        <v/>
      </c>
      <c r="H250" s="12">
        <f>Source!AV107</f>
        <v>1.0469999999999999</v>
      </c>
      <c r="I250" s="30">
        <f>Source!Q106</f>
        <v>0.43</v>
      </c>
      <c r="J250" s="12">
        <f>IF(Source!BB107&lt;&gt; 0, Source!BB107, 1)</f>
        <v>8.67</v>
      </c>
      <c r="K250" s="30">
        <f>Source!Q107</f>
        <v>3.9</v>
      </c>
    </row>
    <row r="251" spans="1:29" ht="14.25" x14ac:dyDescent="0.2">
      <c r="A251" s="27"/>
      <c r="B251" s="27"/>
      <c r="C251" s="27" t="s">
        <v>500</v>
      </c>
      <c r="D251" s="28"/>
      <c r="E251" s="12"/>
      <c r="F251" s="30">
        <f>Source!AL106</f>
        <v>545.5</v>
      </c>
      <c r="G251" s="29" t="str">
        <f>Source!DD106</f>
        <v/>
      </c>
      <c r="H251" s="12">
        <f>Source!AW107</f>
        <v>1.0029999999999999</v>
      </c>
      <c r="I251" s="30">
        <f>Source!P106</f>
        <v>7893.39</v>
      </c>
      <c r="J251" s="12">
        <f>IF(Source!BC107&lt;&gt; 0, Source!BC107, 1)</f>
        <v>2.82</v>
      </c>
      <c r="K251" s="30">
        <f>Source!P107</f>
        <v>22326.14</v>
      </c>
    </row>
    <row r="252" spans="1:29" ht="128.25" x14ac:dyDescent="0.2">
      <c r="A252" s="27" t="s">
        <v>217</v>
      </c>
      <c r="B252" s="27" t="str">
        <f>Source!F108</f>
        <v>1.1-1-3939</v>
      </c>
      <c r="C252" s="27" t="s">
        <v>219</v>
      </c>
      <c r="D252" s="28" t="str">
        <f>Source!H108</f>
        <v>кг</v>
      </c>
      <c r="E252" s="12">
        <f>Source!I108</f>
        <v>621.05240000000003</v>
      </c>
      <c r="F252" s="30">
        <f>Source!AK108</f>
        <v>133.78</v>
      </c>
      <c r="G252" s="33" t="s">
        <v>3</v>
      </c>
      <c r="H252" s="12">
        <f>Source!AW109</f>
        <v>1.0029999999999999</v>
      </c>
      <c r="I252" s="30">
        <f>Source!O108</f>
        <v>83084.39</v>
      </c>
      <c r="J252" s="12">
        <f>IF(Source!BC109&lt;&gt; 0, Source!BC109, 1)</f>
        <v>1.76</v>
      </c>
      <c r="K252" s="30">
        <f>Source!O109</f>
        <v>146667.21</v>
      </c>
      <c r="Q252">
        <f>Source!X108</f>
        <v>0</v>
      </c>
      <c r="R252">
        <f>Source!X109</f>
        <v>0</v>
      </c>
      <c r="S252">
        <f>Source!Y108</f>
        <v>0</v>
      </c>
      <c r="T252">
        <f>Source!Y109</f>
        <v>0</v>
      </c>
      <c r="U252">
        <f>ROUND((175/100)*ROUND(Source!R108, 2), 2)</f>
        <v>0</v>
      </c>
      <c r="V252">
        <f>ROUND((160/100)*ROUND(Source!R109, 2), 2)</f>
        <v>0</v>
      </c>
      <c r="AC252">
        <v>3</v>
      </c>
    </row>
    <row r="253" spans="1:29" ht="14.25" x14ac:dyDescent="0.2">
      <c r="A253" s="27"/>
      <c r="B253" s="27"/>
      <c r="C253" s="27" t="s">
        <v>501</v>
      </c>
      <c r="D253" s="28" t="s">
        <v>502</v>
      </c>
      <c r="E253" s="12">
        <f>Source!DN107</f>
        <v>100</v>
      </c>
      <c r="F253" s="30"/>
      <c r="G253" s="29"/>
      <c r="H253" s="12"/>
      <c r="I253" s="30">
        <f>SUM(Q247:Q252)</f>
        <v>5001.84</v>
      </c>
      <c r="J253" s="12">
        <f>Source!BZ107</f>
        <v>83</v>
      </c>
      <c r="K253" s="30">
        <f>SUM(R247:R252)</f>
        <v>132485.95000000001</v>
      </c>
    </row>
    <row r="254" spans="1:29" ht="14.25" x14ac:dyDescent="0.2">
      <c r="A254" s="27"/>
      <c r="B254" s="27"/>
      <c r="C254" s="27" t="s">
        <v>503</v>
      </c>
      <c r="D254" s="28" t="s">
        <v>502</v>
      </c>
      <c r="E254" s="12">
        <f>Source!DO107</f>
        <v>64</v>
      </c>
      <c r="F254" s="30"/>
      <c r="G254" s="29"/>
      <c r="H254" s="12"/>
      <c r="I254" s="30">
        <f>SUM(S247:S253)</f>
        <v>3201.18</v>
      </c>
      <c r="J254" s="12">
        <f>Source!CA107</f>
        <v>41</v>
      </c>
      <c r="K254" s="30">
        <f>SUM(T247:T253)</f>
        <v>65444.87</v>
      </c>
    </row>
    <row r="255" spans="1:29" ht="14.25" x14ac:dyDescent="0.2">
      <c r="A255" s="34"/>
      <c r="B255" s="34"/>
      <c r="C255" s="34" t="s">
        <v>505</v>
      </c>
      <c r="D255" s="35" t="s">
        <v>506</v>
      </c>
      <c r="E255" s="36">
        <f>Source!AQ106</f>
        <v>30.48</v>
      </c>
      <c r="F255" s="37"/>
      <c r="G255" s="38" t="str">
        <f>Source!DI106</f>
        <v/>
      </c>
      <c r="H255" s="36">
        <f>Source!AV107</f>
        <v>1.0469999999999999</v>
      </c>
      <c r="I255" s="37">
        <f>Source!U106</f>
        <v>441.04560000000004</v>
      </c>
      <c r="J255" s="36"/>
      <c r="K255" s="37"/>
    </row>
    <row r="256" spans="1:29" ht="15" x14ac:dyDescent="0.25">
      <c r="C256" s="20" t="s">
        <v>507</v>
      </c>
      <c r="H256" s="52">
        <f>I249+I250+I251+I253+I254+SUM(I252:I252)</f>
        <v>104183.07</v>
      </c>
      <c r="I256" s="52"/>
      <c r="J256" s="52">
        <f>K249+K250+K251+K253+K254+SUM(K252:K252)</f>
        <v>526549.69999999995</v>
      </c>
      <c r="K256" s="52"/>
      <c r="O256" s="39">
        <f>I249+I250+I251+I253+I254+SUM(I252:I252)</f>
        <v>104183.07</v>
      </c>
      <c r="P256" s="39">
        <f>K249+K250+K251+K253+K254+SUM(K252:K252)</f>
        <v>526549.69999999995</v>
      </c>
    </row>
    <row r="258" spans="1:29" ht="57" x14ac:dyDescent="0.2">
      <c r="A258" s="27">
        <v>24</v>
      </c>
      <c r="B258" s="27" t="str">
        <f>Source!F110</f>
        <v>6.62-44-2</v>
      </c>
      <c r="C258" s="27" t="s">
        <v>224</v>
      </c>
      <c r="D258" s="28" t="str">
        <f>Source!H110</f>
        <v>100 м2</v>
      </c>
      <c r="E258" s="12">
        <f>Source!I110</f>
        <v>1.0900000000000001</v>
      </c>
      <c r="F258" s="30"/>
      <c r="G258" s="29"/>
      <c r="H258" s="12"/>
      <c r="I258" s="30"/>
      <c r="J258" s="12"/>
      <c r="K258" s="30"/>
      <c r="Q258">
        <f>Source!X110</f>
        <v>494.86</v>
      </c>
      <c r="R258">
        <f>Source!X111</f>
        <v>13107.61</v>
      </c>
      <c r="S258">
        <f>Source!Y110</f>
        <v>316.70999999999998</v>
      </c>
      <c r="T258">
        <f>Source!Y111</f>
        <v>6474.84</v>
      </c>
      <c r="U258">
        <f>ROUND((175/100)*ROUND(Source!R110, 2), 2)</f>
        <v>0</v>
      </c>
      <c r="V258">
        <f>ROUND((160/100)*ROUND(Source!R111, 2), 2)</f>
        <v>0</v>
      </c>
      <c r="AC258">
        <v>0</v>
      </c>
    </row>
    <row r="259" spans="1:29" x14ac:dyDescent="0.2">
      <c r="C259" s="31" t="str">
        <f>"Объем: "&amp;Source!I110&amp;"=109/"&amp;"100"</f>
        <v>Объем: 1,09=109/100</v>
      </c>
    </row>
    <row r="260" spans="1:29" ht="14.25" x14ac:dyDescent="0.2">
      <c r="A260" s="27"/>
      <c r="B260" s="27"/>
      <c r="C260" s="27" t="s">
        <v>497</v>
      </c>
      <c r="D260" s="28"/>
      <c r="E260" s="12"/>
      <c r="F260" s="30">
        <f>Source!AO110</f>
        <v>454</v>
      </c>
      <c r="G260" s="29" t="str">
        <f>Source!DG110</f>
        <v/>
      </c>
      <c r="H260" s="12">
        <f>Source!AV111</f>
        <v>1.0469999999999999</v>
      </c>
      <c r="I260" s="30">
        <f>Source!S110</f>
        <v>494.86</v>
      </c>
      <c r="J260" s="12">
        <f>IF(Source!BA111&lt;&gt; 0, Source!BA111, 1)</f>
        <v>30.48</v>
      </c>
      <c r="K260" s="30">
        <f>Source!S111</f>
        <v>15792.3</v>
      </c>
    </row>
    <row r="261" spans="1:29" ht="14.25" x14ac:dyDescent="0.2">
      <c r="A261" s="27"/>
      <c r="B261" s="27"/>
      <c r="C261" s="27" t="s">
        <v>498</v>
      </c>
      <c r="D261" s="28"/>
      <c r="E261" s="12"/>
      <c r="F261" s="30">
        <f>Source!AM110</f>
        <v>0.03</v>
      </c>
      <c r="G261" s="29" t="str">
        <f>Source!DE110</f>
        <v/>
      </c>
      <c r="H261" s="12">
        <f>Source!AV111</f>
        <v>1.0469999999999999</v>
      </c>
      <c r="I261" s="30">
        <f>Source!Q110</f>
        <v>0.03</v>
      </c>
      <c r="J261" s="12">
        <f>IF(Source!BB111&lt;&gt; 0, Source!BB111, 1)</f>
        <v>8.67</v>
      </c>
      <c r="K261" s="30">
        <f>Source!Q111</f>
        <v>0.26</v>
      </c>
    </row>
    <row r="262" spans="1:29" ht="14.25" x14ac:dyDescent="0.2">
      <c r="A262" s="27"/>
      <c r="B262" s="27"/>
      <c r="C262" s="27" t="s">
        <v>500</v>
      </c>
      <c r="D262" s="28"/>
      <c r="E262" s="12"/>
      <c r="F262" s="30">
        <f>Source!AL110</f>
        <v>612.74</v>
      </c>
      <c r="G262" s="29" t="str">
        <f>Source!DD110</f>
        <v/>
      </c>
      <c r="H262" s="12">
        <f>Source!AW111</f>
        <v>1.0029999999999999</v>
      </c>
      <c r="I262" s="30">
        <f>Source!P110</f>
        <v>667.89</v>
      </c>
      <c r="J262" s="12">
        <f>IF(Source!BC111&lt;&gt; 0, Source!BC111, 1)</f>
        <v>3.06</v>
      </c>
      <c r="K262" s="30">
        <f>Source!P111</f>
        <v>2049.86</v>
      </c>
    </row>
    <row r="263" spans="1:29" ht="71.25" x14ac:dyDescent="0.2">
      <c r="A263" s="27" t="s">
        <v>225</v>
      </c>
      <c r="B263" s="27" t="str">
        <f>Source!F112</f>
        <v>1.1-2-183</v>
      </c>
      <c r="C263" s="27" t="s">
        <v>192</v>
      </c>
      <c r="D263" s="28" t="str">
        <f>Source!H112</f>
        <v>кг</v>
      </c>
      <c r="E263" s="12">
        <f>Source!I112</f>
        <v>55.698999999999998</v>
      </c>
      <c r="F263" s="30">
        <f>Source!AK112</f>
        <v>112.68</v>
      </c>
      <c r="G263" s="33" t="s">
        <v>3</v>
      </c>
      <c r="H263" s="12">
        <f>Source!AW113</f>
        <v>1.0029999999999999</v>
      </c>
      <c r="I263" s="30">
        <f>Source!O112</f>
        <v>6276.16</v>
      </c>
      <c r="J263" s="12">
        <f>IF(Source!BC113&lt;&gt; 0, Source!BC113, 1)</f>
        <v>3.95</v>
      </c>
      <c r="K263" s="30">
        <f>Source!O113</f>
        <v>24865.21</v>
      </c>
      <c r="Q263">
        <f>Source!X112</f>
        <v>0</v>
      </c>
      <c r="R263">
        <f>Source!X113</f>
        <v>0</v>
      </c>
      <c r="S263">
        <f>Source!Y112</f>
        <v>0</v>
      </c>
      <c r="T263">
        <f>Source!Y113</f>
        <v>0</v>
      </c>
      <c r="U263">
        <f>ROUND((175/100)*ROUND(Source!R112, 2), 2)</f>
        <v>0</v>
      </c>
      <c r="V263">
        <f>ROUND((160/100)*ROUND(Source!R113, 2), 2)</f>
        <v>0</v>
      </c>
      <c r="AC263">
        <v>3</v>
      </c>
    </row>
    <row r="264" spans="1:29" ht="14.25" x14ac:dyDescent="0.2">
      <c r="A264" s="27"/>
      <c r="B264" s="27"/>
      <c r="C264" s="27" t="s">
        <v>501</v>
      </c>
      <c r="D264" s="28" t="s">
        <v>502</v>
      </c>
      <c r="E264" s="12">
        <f>Source!DN111</f>
        <v>100</v>
      </c>
      <c r="F264" s="30"/>
      <c r="G264" s="29"/>
      <c r="H264" s="12"/>
      <c r="I264" s="30">
        <f>SUM(Q258:Q263)</f>
        <v>494.86</v>
      </c>
      <c r="J264" s="12">
        <f>Source!BZ111</f>
        <v>83</v>
      </c>
      <c r="K264" s="30">
        <f>SUM(R258:R263)</f>
        <v>13107.61</v>
      </c>
    </row>
    <row r="265" spans="1:29" ht="14.25" x14ac:dyDescent="0.2">
      <c r="A265" s="27"/>
      <c r="B265" s="27"/>
      <c r="C265" s="27" t="s">
        <v>503</v>
      </c>
      <c r="D265" s="28" t="s">
        <v>502</v>
      </c>
      <c r="E265" s="12">
        <f>Source!DO111</f>
        <v>64</v>
      </c>
      <c r="F265" s="30"/>
      <c r="G265" s="29"/>
      <c r="H265" s="12"/>
      <c r="I265" s="30">
        <f>SUM(S258:S264)</f>
        <v>316.70999999999998</v>
      </c>
      <c r="J265" s="12">
        <f>Source!CA111</f>
        <v>41</v>
      </c>
      <c r="K265" s="30">
        <f>SUM(T258:T264)</f>
        <v>6474.84</v>
      </c>
    </row>
    <row r="266" spans="1:29" ht="14.25" x14ac:dyDescent="0.2">
      <c r="A266" s="34"/>
      <c r="B266" s="34"/>
      <c r="C266" s="34" t="s">
        <v>505</v>
      </c>
      <c r="D266" s="35" t="s">
        <v>506</v>
      </c>
      <c r="E266" s="36">
        <f>Source!AQ110</f>
        <v>40.4</v>
      </c>
      <c r="F266" s="37"/>
      <c r="G266" s="38" t="str">
        <f>Source!DI110</f>
        <v/>
      </c>
      <c r="H266" s="36">
        <f>Source!AV111</f>
        <v>1.0469999999999999</v>
      </c>
      <c r="I266" s="37">
        <f>Source!U110</f>
        <v>44.036000000000001</v>
      </c>
      <c r="J266" s="36"/>
      <c r="K266" s="37"/>
    </row>
    <row r="267" spans="1:29" ht="15" x14ac:dyDescent="0.25">
      <c r="C267" s="20" t="s">
        <v>507</v>
      </c>
      <c r="H267" s="52">
        <f>I260+I261+I262+I264+I265+SUM(I263:I263)</f>
        <v>8250.51</v>
      </c>
      <c r="I267" s="52"/>
      <c r="J267" s="52">
        <f>K260+K261+K262+K264+K265+SUM(K263:K263)</f>
        <v>62290.079999999994</v>
      </c>
      <c r="K267" s="52"/>
      <c r="O267" s="39">
        <f>I260+I261+I262+I264+I265+SUM(I263:I263)</f>
        <v>8250.51</v>
      </c>
      <c r="P267" s="39">
        <f>K260+K261+K262+K264+K265+SUM(K263:K263)</f>
        <v>62290.079999999994</v>
      </c>
    </row>
    <row r="269" spans="1:29" ht="42.75" x14ac:dyDescent="0.2">
      <c r="A269" s="27">
        <v>25</v>
      </c>
      <c r="B269" s="27" t="str">
        <f>Source!F114</f>
        <v>6.62-34-3</v>
      </c>
      <c r="C269" s="27" t="s">
        <v>228</v>
      </c>
      <c r="D269" s="28" t="str">
        <f>Source!H114</f>
        <v>1 м2</v>
      </c>
      <c r="E269" s="12">
        <f>Source!I114</f>
        <v>2487</v>
      </c>
      <c r="F269" s="30"/>
      <c r="G269" s="29"/>
      <c r="H269" s="12"/>
      <c r="I269" s="30"/>
      <c r="J269" s="12"/>
      <c r="K269" s="30"/>
      <c r="Q269">
        <f>Source!X114</f>
        <v>11937.6</v>
      </c>
      <c r="R269">
        <f>Source!X115</f>
        <v>309552.24</v>
      </c>
      <c r="S269">
        <f>Source!Y114</f>
        <v>7640.06</v>
      </c>
      <c r="T269">
        <f>Source!Y115</f>
        <v>152911.35</v>
      </c>
      <c r="U269">
        <f>ROUND((175/100)*ROUND(Source!R114, 2), 2)</f>
        <v>0</v>
      </c>
      <c r="V269">
        <f>ROUND((160/100)*ROUND(Source!R115, 2), 2)</f>
        <v>0</v>
      </c>
      <c r="AC269">
        <v>0</v>
      </c>
    </row>
    <row r="270" spans="1:29" ht="14.25" x14ac:dyDescent="0.2">
      <c r="A270" s="27"/>
      <c r="B270" s="27"/>
      <c r="C270" s="27" t="s">
        <v>497</v>
      </c>
      <c r="D270" s="28"/>
      <c r="E270" s="12"/>
      <c r="F270" s="30">
        <f>Source!AO114</f>
        <v>4.8</v>
      </c>
      <c r="G270" s="29" t="str">
        <f>Source!DG114</f>
        <v/>
      </c>
      <c r="H270" s="12">
        <f>Source!AV115</f>
        <v>1.0249999999999999</v>
      </c>
      <c r="I270" s="30">
        <f>Source!S114</f>
        <v>11937.6</v>
      </c>
      <c r="J270" s="12">
        <f>IF(Source!BA115&lt;&gt; 0, Source!BA115, 1)</f>
        <v>30.48</v>
      </c>
      <c r="K270" s="30">
        <f>Source!S115</f>
        <v>372954.5</v>
      </c>
    </row>
    <row r="271" spans="1:29" ht="14.25" x14ac:dyDescent="0.2">
      <c r="A271" s="27"/>
      <c r="B271" s="27"/>
      <c r="C271" s="27" t="s">
        <v>500</v>
      </c>
      <c r="D271" s="28"/>
      <c r="E271" s="12"/>
      <c r="F271" s="30">
        <f>Source!AL114</f>
        <v>13.05</v>
      </c>
      <c r="G271" s="29" t="str">
        <f>Source!DD114</f>
        <v/>
      </c>
      <c r="H271" s="12">
        <f>Source!AW115</f>
        <v>1</v>
      </c>
      <c r="I271" s="30">
        <f>Source!P114</f>
        <v>32455.35</v>
      </c>
      <c r="J271" s="12">
        <f>IF(Source!BC115&lt;&gt; 0, Source!BC115, 1)</f>
        <v>14.51</v>
      </c>
      <c r="K271" s="30">
        <f>Source!P115</f>
        <v>470927.13</v>
      </c>
    </row>
    <row r="272" spans="1:29" ht="213.75" x14ac:dyDescent="0.2">
      <c r="A272" s="27" t="s">
        <v>232</v>
      </c>
      <c r="B272" s="27" t="str">
        <f>Source!F116</f>
        <v>1.1-1-1884</v>
      </c>
      <c r="C272" s="27" t="s">
        <v>478</v>
      </c>
      <c r="D272" s="28" t="str">
        <f>Source!H116</f>
        <v>л</v>
      </c>
      <c r="E272" s="12">
        <f>Source!I116</f>
        <v>-248.7</v>
      </c>
      <c r="F272" s="30">
        <f>Source!AK116</f>
        <v>130.5</v>
      </c>
      <c r="G272" s="33" t="s">
        <v>3</v>
      </c>
      <c r="H272" s="12">
        <f>Source!AW117</f>
        <v>1</v>
      </c>
      <c r="I272" s="30">
        <f>Source!O116</f>
        <v>-32455.35</v>
      </c>
      <c r="J272" s="12">
        <f>IF(Source!BC117&lt;&gt; 0, Source!BC117, 1)</f>
        <v>14.51</v>
      </c>
      <c r="K272" s="30">
        <f>Source!O117</f>
        <v>-470927.13</v>
      </c>
      <c r="Q272">
        <f>Source!X116</f>
        <v>0</v>
      </c>
      <c r="R272">
        <f>Source!X117</f>
        <v>0</v>
      </c>
      <c r="S272">
        <f>Source!Y116</f>
        <v>0</v>
      </c>
      <c r="T272">
        <f>Source!Y117</f>
        <v>0</v>
      </c>
      <c r="U272">
        <f>ROUND((175/100)*ROUND(Source!R116, 2), 2)</f>
        <v>0</v>
      </c>
      <c r="V272">
        <f>ROUND((160/100)*ROUND(Source!R117, 2), 2)</f>
        <v>0</v>
      </c>
      <c r="AC272">
        <v>3</v>
      </c>
    </row>
    <row r="273" spans="1:29" ht="41.25" x14ac:dyDescent="0.2">
      <c r="A273" s="27" t="s">
        <v>237</v>
      </c>
      <c r="B273" s="27" t="str">
        <f>Source!F118</f>
        <v>цена пост.</v>
      </c>
      <c r="C273" s="27" t="s">
        <v>526</v>
      </c>
      <c r="D273" s="28" t="str">
        <f>Source!H118</f>
        <v>л</v>
      </c>
      <c r="E273" s="12">
        <f>Source!I118</f>
        <v>497.4</v>
      </c>
      <c r="F273" s="30">
        <f>Source!AK118</f>
        <v>700</v>
      </c>
      <c r="G273" s="33" t="s">
        <v>3</v>
      </c>
      <c r="H273" s="12">
        <f>Source!AW119</f>
        <v>1</v>
      </c>
      <c r="I273" s="30">
        <f>Source!O118</f>
        <v>348180</v>
      </c>
      <c r="J273" s="12">
        <f>IF(Source!BC119&lt;&gt; 0, Source!BC119, 1)</f>
        <v>1</v>
      </c>
      <c r="K273" s="30">
        <f>Source!O119</f>
        <v>348180</v>
      </c>
      <c r="Q273">
        <f>Source!X118</f>
        <v>0</v>
      </c>
      <c r="R273">
        <f>Source!X119</f>
        <v>0</v>
      </c>
      <c r="S273">
        <f>Source!Y118</f>
        <v>0</v>
      </c>
      <c r="T273">
        <f>Source!Y119</f>
        <v>0</v>
      </c>
      <c r="U273">
        <f>ROUND((175/100)*ROUND(Source!R118, 2), 2)</f>
        <v>0</v>
      </c>
      <c r="V273">
        <f>ROUND((160/100)*ROUND(Source!R119, 2), 2)</f>
        <v>0</v>
      </c>
      <c r="AC273">
        <v>3</v>
      </c>
    </row>
    <row r="274" spans="1:29" ht="14.25" x14ac:dyDescent="0.2">
      <c r="A274" s="27"/>
      <c r="B274" s="27"/>
      <c r="C274" s="27" t="s">
        <v>501</v>
      </c>
      <c r="D274" s="28" t="s">
        <v>502</v>
      </c>
      <c r="E274" s="12">
        <f>Source!DN115</f>
        <v>100</v>
      </c>
      <c r="F274" s="30"/>
      <c r="G274" s="29"/>
      <c r="H274" s="12"/>
      <c r="I274" s="30">
        <f>SUM(Q269:Q273)</f>
        <v>11937.6</v>
      </c>
      <c r="J274" s="12">
        <f>Source!BZ115</f>
        <v>83</v>
      </c>
      <c r="K274" s="30">
        <f>SUM(R269:R273)</f>
        <v>309552.24</v>
      </c>
    </row>
    <row r="275" spans="1:29" ht="14.25" x14ac:dyDescent="0.2">
      <c r="A275" s="27"/>
      <c r="B275" s="27"/>
      <c r="C275" s="27" t="s">
        <v>503</v>
      </c>
      <c r="D275" s="28" t="s">
        <v>502</v>
      </c>
      <c r="E275" s="12">
        <f>Source!DO115</f>
        <v>64</v>
      </c>
      <c r="F275" s="30"/>
      <c r="G275" s="29"/>
      <c r="H275" s="12"/>
      <c r="I275" s="30">
        <f>SUM(S269:S274)</f>
        <v>7640.06</v>
      </c>
      <c r="J275" s="12">
        <f>Source!CA115</f>
        <v>41</v>
      </c>
      <c r="K275" s="30">
        <f>SUM(T269:T274)</f>
        <v>152911.35</v>
      </c>
    </row>
    <row r="276" spans="1:29" ht="14.25" x14ac:dyDescent="0.2">
      <c r="A276" s="34"/>
      <c r="B276" s="34"/>
      <c r="C276" s="34" t="s">
        <v>505</v>
      </c>
      <c r="D276" s="35" t="s">
        <v>506</v>
      </c>
      <c r="E276" s="36">
        <f>Source!AQ114</f>
        <v>0.38</v>
      </c>
      <c r="F276" s="37"/>
      <c r="G276" s="38" t="str">
        <f>Source!DI114</f>
        <v/>
      </c>
      <c r="H276" s="36">
        <f>Source!AV115</f>
        <v>1.0249999999999999</v>
      </c>
      <c r="I276" s="37">
        <f>Source!U114</f>
        <v>945.06000000000006</v>
      </c>
      <c r="J276" s="36"/>
      <c r="K276" s="37"/>
    </row>
    <row r="277" spans="1:29" ht="15" x14ac:dyDescent="0.25">
      <c r="C277" s="20" t="s">
        <v>507</v>
      </c>
      <c r="H277" s="52">
        <f>I270+I271+I274+I275+SUM(I272:I273)</f>
        <v>379695.26</v>
      </c>
      <c r="I277" s="52"/>
      <c r="J277" s="52">
        <f>K270+K271+K274+K275+SUM(K272:K273)</f>
        <v>1183598.0900000003</v>
      </c>
      <c r="K277" s="52"/>
      <c r="O277" s="39">
        <f>I270+I271+I274+I275+SUM(I272:I273)</f>
        <v>379695.26</v>
      </c>
      <c r="P277" s="39">
        <f>K270+K271+K274+K275+SUM(K272:K273)</f>
        <v>1183598.0900000003</v>
      </c>
    </row>
    <row r="279" spans="1:29" ht="42.75" x14ac:dyDescent="0.2">
      <c r="A279" s="27">
        <v>26</v>
      </c>
      <c r="B279" s="27" t="str">
        <f>Source!F120</f>
        <v>6.54-1-4</v>
      </c>
      <c r="C279" s="27" t="s">
        <v>242</v>
      </c>
      <c r="D279" s="28" t="str">
        <f>Source!H120</f>
        <v>100 м2</v>
      </c>
      <c r="E279" s="12">
        <f>Source!I120</f>
        <v>2.2999999999999998</v>
      </c>
      <c r="F279" s="30"/>
      <c r="G279" s="29"/>
      <c r="H279" s="12"/>
      <c r="I279" s="30"/>
      <c r="J279" s="12"/>
      <c r="K279" s="30"/>
      <c r="Q279">
        <f>Source!X120</f>
        <v>742.92</v>
      </c>
      <c r="R279">
        <f>Source!X121</f>
        <v>20486.150000000001</v>
      </c>
      <c r="S279">
        <f>Source!Y120</f>
        <v>510.76</v>
      </c>
      <c r="T279">
        <f>Source!Y121</f>
        <v>11999.03</v>
      </c>
      <c r="U279">
        <f>ROUND((175/100)*ROUND(Source!R120, 2), 2)</f>
        <v>15.33</v>
      </c>
      <c r="V279">
        <f>ROUND((160/100)*ROUND(Source!R121, 2), 2)</f>
        <v>441.63</v>
      </c>
      <c r="AC279">
        <v>0</v>
      </c>
    </row>
    <row r="280" spans="1:29" x14ac:dyDescent="0.2">
      <c r="C280" s="31" t="str">
        <f>"Объем: "&amp;Source!I120&amp;"=230/"&amp;"100"</f>
        <v>Объем: 2,3=230/100</v>
      </c>
    </row>
    <row r="281" spans="1:29" ht="14.25" x14ac:dyDescent="0.2">
      <c r="A281" s="27"/>
      <c r="B281" s="27"/>
      <c r="C281" s="27" t="s">
        <v>497</v>
      </c>
      <c r="D281" s="28"/>
      <c r="E281" s="12"/>
      <c r="F281" s="30">
        <f>Source!AO120</f>
        <v>403.76</v>
      </c>
      <c r="G281" s="29" t="str">
        <f>Source!DG120</f>
        <v/>
      </c>
      <c r="H281" s="12">
        <f>Source!AV121</f>
        <v>1.0469999999999999</v>
      </c>
      <c r="I281" s="30">
        <f>Source!S120</f>
        <v>928.65</v>
      </c>
      <c r="J281" s="12">
        <f>IF(Source!BA121&lt;&gt; 0, Source!BA121, 1)</f>
        <v>30.1</v>
      </c>
      <c r="K281" s="30">
        <f>Source!S121</f>
        <v>29265.93</v>
      </c>
    </row>
    <row r="282" spans="1:29" ht="14.25" x14ac:dyDescent="0.2">
      <c r="A282" s="27"/>
      <c r="B282" s="27"/>
      <c r="C282" s="27" t="s">
        <v>498</v>
      </c>
      <c r="D282" s="28"/>
      <c r="E282" s="12"/>
      <c r="F282" s="30">
        <f>Source!AM120</f>
        <v>7.28</v>
      </c>
      <c r="G282" s="29" t="str">
        <f>Source!DE120</f>
        <v/>
      </c>
      <c r="H282" s="12">
        <f>Source!AV121</f>
        <v>1.0469999999999999</v>
      </c>
      <c r="I282" s="30">
        <f>Source!Q120</f>
        <v>16.739999999999998</v>
      </c>
      <c r="J282" s="12">
        <f>IF(Source!BB121&lt;&gt; 0, Source!BB121, 1)</f>
        <v>20.12</v>
      </c>
      <c r="K282" s="30">
        <f>Source!Q121</f>
        <v>352.7</v>
      </c>
    </row>
    <row r="283" spans="1:29" ht="14.25" x14ac:dyDescent="0.2">
      <c r="A283" s="27"/>
      <c r="B283" s="27"/>
      <c r="C283" s="27" t="s">
        <v>499</v>
      </c>
      <c r="D283" s="28"/>
      <c r="E283" s="12"/>
      <c r="F283" s="30">
        <f>Source!AN120</f>
        <v>3.81</v>
      </c>
      <c r="G283" s="29" t="str">
        <f>Source!DF120</f>
        <v/>
      </c>
      <c r="H283" s="12">
        <f>Source!AV121</f>
        <v>1.0469999999999999</v>
      </c>
      <c r="I283" s="32">
        <f>Source!R120</f>
        <v>8.76</v>
      </c>
      <c r="J283" s="12">
        <f>IF(Source!BS121&lt;&gt; 0, Source!BS121, 1)</f>
        <v>30.1</v>
      </c>
      <c r="K283" s="32">
        <f>Source!R121</f>
        <v>276.02</v>
      </c>
    </row>
    <row r="284" spans="1:29" ht="14.25" x14ac:dyDescent="0.2">
      <c r="A284" s="27"/>
      <c r="B284" s="27"/>
      <c r="C284" s="27" t="s">
        <v>501</v>
      </c>
      <c r="D284" s="28" t="s">
        <v>502</v>
      </c>
      <c r="E284" s="12">
        <f>Source!DN121</f>
        <v>80</v>
      </c>
      <c r="F284" s="30"/>
      <c r="G284" s="29"/>
      <c r="H284" s="12"/>
      <c r="I284" s="30">
        <f>SUM(Q279:Q283)</f>
        <v>742.92</v>
      </c>
      <c r="J284" s="12">
        <f>Source!BZ121</f>
        <v>70</v>
      </c>
      <c r="K284" s="30">
        <f>SUM(R279:R283)</f>
        <v>20486.150000000001</v>
      </c>
    </row>
    <row r="285" spans="1:29" ht="14.25" x14ac:dyDescent="0.2">
      <c r="A285" s="27"/>
      <c r="B285" s="27"/>
      <c r="C285" s="27" t="s">
        <v>503</v>
      </c>
      <c r="D285" s="28" t="s">
        <v>502</v>
      </c>
      <c r="E285" s="12">
        <f>Source!DO121</f>
        <v>55</v>
      </c>
      <c r="F285" s="30"/>
      <c r="G285" s="29"/>
      <c r="H285" s="12"/>
      <c r="I285" s="30">
        <f>SUM(S279:S284)</f>
        <v>510.76</v>
      </c>
      <c r="J285" s="12">
        <f>Source!CA121</f>
        <v>41</v>
      </c>
      <c r="K285" s="30">
        <f>SUM(T279:T284)</f>
        <v>11999.03</v>
      </c>
    </row>
    <row r="286" spans="1:29" ht="14.25" x14ac:dyDescent="0.2">
      <c r="A286" s="27"/>
      <c r="B286" s="27"/>
      <c r="C286" s="27" t="s">
        <v>504</v>
      </c>
      <c r="D286" s="28" t="s">
        <v>502</v>
      </c>
      <c r="E286" s="12">
        <f>175</f>
        <v>175</v>
      </c>
      <c r="F286" s="30"/>
      <c r="G286" s="29"/>
      <c r="H286" s="12"/>
      <c r="I286" s="30">
        <f>SUM(U279:U285)</f>
        <v>15.33</v>
      </c>
      <c r="J286" s="12">
        <f>160</f>
        <v>160</v>
      </c>
      <c r="K286" s="30">
        <f>SUM(V279:V285)</f>
        <v>441.63</v>
      </c>
    </row>
    <row r="287" spans="1:29" ht="14.25" x14ac:dyDescent="0.2">
      <c r="A287" s="34"/>
      <c r="B287" s="34"/>
      <c r="C287" s="34" t="s">
        <v>505</v>
      </c>
      <c r="D287" s="35" t="s">
        <v>506</v>
      </c>
      <c r="E287" s="36">
        <f>Source!AQ120</f>
        <v>38.380000000000003</v>
      </c>
      <c r="F287" s="37"/>
      <c r="G287" s="38" t="str">
        <f>Source!DI120</f>
        <v/>
      </c>
      <c r="H287" s="36">
        <f>Source!AV121</f>
        <v>1.0469999999999999</v>
      </c>
      <c r="I287" s="37">
        <f>Source!U120</f>
        <v>88.274000000000001</v>
      </c>
      <c r="J287" s="36"/>
      <c r="K287" s="37"/>
    </row>
    <row r="288" spans="1:29" ht="15" x14ac:dyDescent="0.25">
      <c r="C288" s="20" t="s">
        <v>507</v>
      </c>
      <c r="H288" s="52">
        <f>I281+I282+I284+I285+I286+0</f>
        <v>2214.3999999999996</v>
      </c>
      <c r="I288" s="52"/>
      <c r="J288" s="52">
        <f>K281+K282+K284+K285+K286+0</f>
        <v>62545.439999999995</v>
      </c>
      <c r="K288" s="52"/>
      <c r="O288" s="39">
        <f>I281+I282+I284+I285+I286+0</f>
        <v>2214.3999999999996</v>
      </c>
      <c r="P288" s="39">
        <f>K281+K282+K284+K285+K286+0</f>
        <v>62545.439999999995</v>
      </c>
    </row>
    <row r="290" spans="1:29" ht="28.5" x14ac:dyDescent="0.2">
      <c r="A290" s="27">
        <v>27</v>
      </c>
      <c r="B290" s="27" t="str">
        <f>Source!F122</f>
        <v>6.69-44-2</v>
      </c>
      <c r="C290" s="27" t="s">
        <v>248</v>
      </c>
      <c r="D290" s="28" t="str">
        <f>Source!H122</f>
        <v>100 м2</v>
      </c>
      <c r="E290" s="12">
        <f>Source!I122</f>
        <v>4</v>
      </c>
      <c r="F290" s="30"/>
      <c r="G290" s="29"/>
      <c r="H290" s="12"/>
      <c r="I290" s="30"/>
      <c r="J290" s="12"/>
      <c r="K290" s="30"/>
      <c r="Q290">
        <f>Source!X122</f>
        <v>94.13</v>
      </c>
      <c r="R290">
        <f>Source!X123</f>
        <v>2475.7399999999998</v>
      </c>
      <c r="S290">
        <f>Source!Y122</f>
        <v>72.41</v>
      </c>
      <c r="T290">
        <f>Source!Y123</f>
        <v>1353.4</v>
      </c>
      <c r="U290">
        <f>ROUND((175/100)*ROUND(Source!R122, 2), 2)</f>
        <v>0</v>
      </c>
      <c r="V290">
        <f>ROUND((160/100)*ROUND(Source!R123, 2), 2)</f>
        <v>0</v>
      </c>
      <c r="AC290">
        <v>0</v>
      </c>
    </row>
    <row r="291" spans="1:29" x14ac:dyDescent="0.2">
      <c r="C291" s="31" t="str">
        <f>"Объем: "&amp;Source!I122&amp;"=400/"&amp;"100"</f>
        <v>Объем: 4=400/100</v>
      </c>
    </row>
    <row r="292" spans="1:29" ht="14.25" x14ac:dyDescent="0.2">
      <c r="A292" s="27"/>
      <c r="B292" s="27"/>
      <c r="C292" s="27" t="s">
        <v>497</v>
      </c>
      <c r="D292" s="28"/>
      <c r="E292" s="12"/>
      <c r="F292" s="30">
        <f>Source!AO122</f>
        <v>25.86</v>
      </c>
      <c r="G292" s="29" t="str">
        <f>Source!DG122</f>
        <v/>
      </c>
      <c r="H292" s="12">
        <f>Source!AV123</f>
        <v>1.0469999999999999</v>
      </c>
      <c r="I292" s="30">
        <f>Source!S122</f>
        <v>103.44</v>
      </c>
      <c r="J292" s="12">
        <f>IF(Source!BA123&lt;&gt; 0, Source!BA123, 1)</f>
        <v>30.48</v>
      </c>
      <c r="K292" s="30">
        <f>Source!S123</f>
        <v>3300.98</v>
      </c>
    </row>
    <row r="293" spans="1:29" ht="14.25" x14ac:dyDescent="0.2">
      <c r="A293" s="27"/>
      <c r="B293" s="27"/>
      <c r="C293" s="27" t="s">
        <v>501</v>
      </c>
      <c r="D293" s="28" t="s">
        <v>502</v>
      </c>
      <c r="E293" s="12">
        <f>Source!DN123</f>
        <v>91</v>
      </c>
      <c r="F293" s="30"/>
      <c r="G293" s="29"/>
      <c r="H293" s="12"/>
      <c r="I293" s="30">
        <f>SUM(Q290:Q292)</f>
        <v>94.13</v>
      </c>
      <c r="J293" s="12">
        <f>Source!BZ123</f>
        <v>75</v>
      </c>
      <c r="K293" s="30">
        <f>SUM(R290:R292)</f>
        <v>2475.7399999999998</v>
      </c>
    </row>
    <row r="294" spans="1:29" ht="14.25" x14ac:dyDescent="0.2">
      <c r="A294" s="27"/>
      <c r="B294" s="27"/>
      <c r="C294" s="27" t="s">
        <v>503</v>
      </c>
      <c r="D294" s="28" t="s">
        <v>502</v>
      </c>
      <c r="E294" s="12">
        <f>Source!DO123</f>
        <v>70</v>
      </c>
      <c r="F294" s="30"/>
      <c r="G294" s="29"/>
      <c r="H294" s="12"/>
      <c r="I294" s="30">
        <f>SUM(S290:S293)</f>
        <v>72.41</v>
      </c>
      <c r="J294" s="12">
        <f>Source!CA123</f>
        <v>41</v>
      </c>
      <c r="K294" s="30">
        <f>SUM(T290:T293)</f>
        <v>1353.4</v>
      </c>
    </row>
    <row r="295" spans="1:29" ht="14.25" x14ac:dyDescent="0.2">
      <c r="A295" s="34"/>
      <c r="B295" s="34"/>
      <c r="C295" s="34" t="s">
        <v>505</v>
      </c>
      <c r="D295" s="35" t="s">
        <v>506</v>
      </c>
      <c r="E295" s="36">
        <f>Source!AQ122</f>
        <v>2.5299999999999998</v>
      </c>
      <c r="F295" s="37"/>
      <c r="G295" s="38" t="str">
        <f>Source!DI122</f>
        <v/>
      </c>
      <c r="H295" s="36">
        <f>Source!AV123</f>
        <v>1.0469999999999999</v>
      </c>
      <c r="I295" s="37">
        <f>Source!U122</f>
        <v>10.119999999999999</v>
      </c>
      <c r="J295" s="36"/>
      <c r="K295" s="37"/>
    </row>
    <row r="296" spans="1:29" ht="15" x14ac:dyDescent="0.25">
      <c r="C296" s="20" t="s">
        <v>507</v>
      </c>
      <c r="H296" s="52">
        <f>I292+I293+I294+0</f>
        <v>269.98</v>
      </c>
      <c r="I296" s="52"/>
      <c r="J296" s="52">
        <f>K292+K293+K294+0</f>
        <v>7130.119999999999</v>
      </c>
      <c r="K296" s="52"/>
      <c r="O296" s="39">
        <f>I292+I293+I294+0</f>
        <v>269.98</v>
      </c>
      <c r="P296" s="39">
        <f>K292+K293+K294+0</f>
        <v>7130.119999999999</v>
      </c>
    </row>
    <row r="298" spans="1:29" ht="42.75" x14ac:dyDescent="0.2">
      <c r="A298" s="27">
        <v>28</v>
      </c>
      <c r="B298" s="27" t="str">
        <f>Source!F124</f>
        <v>6.69-19-1</v>
      </c>
      <c r="C298" s="27" t="s">
        <v>252</v>
      </c>
      <c r="D298" s="28" t="str">
        <f>Source!H124</f>
        <v>1 Т</v>
      </c>
      <c r="E298" s="12">
        <f>Source!I124</f>
        <v>55</v>
      </c>
      <c r="F298" s="30"/>
      <c r="G298" s="29"/>
      <c r="H298" s="12"/>
      <c r="I298" s="30"/>
      <c r="J298" s="12"/>
      <c r="K298" s="30"/>
      <c r="Q298">
        <f>Source!X124</f>
        <v>481.48</v>
      </c>
      <c r="R298">
        <f>Source!X125</f>
        <v>12663.76</v>
      </c>
      <c r="S298">
        <f>Source!Y124</f>
        <v>370.37</v>
      </c>
      <c r="T298">
        <f>Source!Y125</f>
        <v>6922.85</v>
      </c>
      <c r="U298">
        <f>ROUND((175/100)*ROUND(Source!R124, 2), 2)</f>
        <v>0</v>
      </c>
      <c r="V298">
        <f>ROUND((160/100)*ROUND(Source!R125, 2), 2)</f>
        <v>0</v>
      </c>
      <c r="AC298">
        <v>0</v>
      </c>
    </row>
    <row r="299" spans="1:29" ht="14.25" x14ac:dyDescent="0.2">
      <c r="A299" s="27"/>
      <c r="B299" s="27"/>
      <c r="C299" s="27" t="s">
        <v>497</v>
      </c>
      <c r="D299" s="28"/>
      <c r="E299" s="12"/>
      <c r="F299" s="30">
        <f>Source!AO124</f>
        <v>9.6199999999999992</v>
      </c>
      <c r="G299" s="29" t="str">
        <f>Source!DG124</f>
        <v/>
      </c>
      <c r="H299" s="12">
        <f>Source!AV125</f>
        <v>1.0469999999999999</v>
      </c>
      <c r="I299" s="30">
        <f>Source!S124</f>
        <v>529.1</v>
      </c>
      <c r="J299" s="12">
        <f>IF(Source!BA125&lt;&gt; 0, Source!BA125, 1)</f>
        <v>30.48</v>
      </c>
      <c r="K299" s="30">
        <f>Source!S125</f>
        <v>16885.009999999998</v>
      </c>
    </row>
    <row r="300" spans="1:29" ht="14.25" x14ac:dyDescent="0.2">
      <c r="A300" s="27"/>
      <c r="B300" s="27"/>
      <c r="C300" s="27" t="s">
        <v>501</v>
      </c>
      <c r="D300" s="28" t="s">
        <v>502</v>
      </c>
      <c r="E300" s="12">
        <f>Source!DN125</f>
        <v>91</v>
      </c>
      <c r="F300" s="30"/>
      <c r="G300" s="29"/>
      <c r="H300" s="12"/>
      <c r="I300" s="30">
        <f>SUM(Q298:Q299)</f>
        <v>481.48</v>
      </c>
      <c r="J300" s="12">
        <f>Source!BZ125</f>
        <v>75</v>
      </c>
      <c r="K300" s="30">
        <f>SUM(R298:R299)</f>
        <v>12663.76</v>
      </c>
    </row>
    <row r="301" spans="1:29" ht="14.25" x14ac:dyDescent="0.2">
      <c r="A301" s="27"/>
      <c r="B301" s="27"/>
      <c r="C301" s="27" t="s">
        <v>503</v>
      </c>
      <c r="D301" s="28" t="s">
        <v>502</v>
      </c>
      <c r="E301" s="12">
        <f>Source!DO125</f>
        <v>70</v>
      </c>
      <c r="F301" s="30"/>
      <c r="G301" s="29"/>
      <c r="H301" s="12"/>
      <c r="I301" s="30">
        <f>SUM(S298:S300)</f>
        <v>370.37</v>
      </c>
      <c r="J301" s="12">
        <f>Source!CA125</f>
        <v>41</v>
      </c>
      <c r="K301" s="30">
        <f>SUM(T298:T300)</f>
        <v>6922.85</v>
      </c>
    </row>
    <row r="302" spans="1:29" ht="14.25" x14ac:dyDescent="0.2">
      <c r="A302" s="34"/>
      <c r="B302" s="34"/>
      <c r="C302" s="34" t="s">
        <v>505</v>
      </c>
      <c r="D302" s="35" t="s">
        <v>506</v>
      </c>
      <c r="E302" s="36">
        <f>Source!AQ124</f>
        <v>1.02</v>
      </c>
      <c r="F302" s="37"/>
      <c r="G302" s="38" t="str">
        <f>Source!DI124</f>
        <v/>
      </c>
      <c r="H302" s="36">
        <f>Source!AV125</f>
        <v>1.0469999999999999</v>
      </c>
      <c r="I302" s="37">
        <f>Source!U124</f>
        <v>56.1</v>
      </c>
      <c r="J302" s="36"/>
      <c r="K302" s="37"/>
    </row>
    <row r="303" spans="1:29" ht="15" x14ac:dyDescent="0.25">
      <c r="C303" s="20" t="s">
        <v>507</v>
      </c>
      <c r="H303" s="52">
        <f>I299+I300+I301+0</f>
        <v>1380.95</v>
      </c>
      <c r="I303" s="52"/>
      <c r="J303" s="52">
        <f>K299+K300+K301+0</f>
        <v>36471.619999999995</v>
      </c>
      <c r="K303" s="52"/>
      <c r="O303" s="39">
        <f>I299+I300+I301+0</f>
        <v>1380.95</v>
      </c>
      <c r="P303" s="39">
        <f>K299+K300+K301+0</f>
        <v>36471.619999999995</v>
      </c>
    </row>
    <row r="305" spans="1:43" ht="42.75" x14ac:dyDescent="0.2">
      <c r="A305" s="27">
        <v>29</v>
      </c>
      <c r="B305" s="27" t="str">
        <f>Source!F126</f>
        <v>15.2-60-10</v>
      </c>
      <c r="C305" s="27" t="s">
        <v>258</v>
      </c>
      <c r="D305" s="28" t="str">
        <f>Source!H126</f>
        <v>т</v>
      </c>
      <c r="E305" s="12">
        <f>Source!I126</f>
        <v>55</v>
      </c>
      <c r="F305" s="30"/>
      <c r="G305" s="29"/>
      <c r="H305" s="12"/>
      <c r="I305" s="30"/>
      <c r="J305" s="12"/>
      <c r="K305" s="30"/>
      <c r="Q305">
        <f>Source!X126</f>
        <v>0</v>
      </c>
      <c r="R305">
        <f>Source!X127</f>
        <v>0</v>
      </c>
      <c r="S305">
        <f>Source!Y126</f>
        <v>0</v>
      </c>
      <c r="T305">
        <f>Source!Y127</f>
        <v>0</v>
      </c>
      <c r="U305">
        <f>ROUND((175/100)*ROUND(Source!R126, 2), 2)</f>
        <v>0</v>
      </c>
      <c r="V305">
        <f>ROUND((160/100)*ROUND(Source!R127, 2), 2)</f>
        <v>0</v>
      </c>
      <c r="AC305">
        <v>0</v>
      </c>
    </row>
    <row r="306" spans="1:43" ht="14.25" x14ac:dyDescent="0.2">
      <c r="A306" s="34"/>
      <c r="B306" s="34"/>
      <c r="C306" s="34" t="s">
        <v>498</v>
      </c>
      <c r="D306" s="35"/>
      <c r="E306" s="36"/>
      <c r="F306" s="37">
        <f>Source!AM126</f>
        <v>50.08</v>
      </c>
      <c r="G306" s="38" t="str">
        <f>Source!DE126</f>
        <v/>
      </c>
      <c r="H306" s="36">
        <f>Source!AV127</f>
        <v>1</v>
      </c>
      <c r="I306" s="37">
        <f>Source!Q126</f>
        <v>2754.4</v>
      </c>
      <c r="J306" s="36">
        <f>IF(Source!BB127&lt;&gt; 0, Source!BB127, 1)</f>
        <v>14.58</v>
      </c>
      <c r="K306" s="37">
        <f>Source!Q127</f>
        <v>40159.15</v>
      </c>
    </row>
    <row r="307" spans="1:43" ht="15" x14ac:dyDescent="0.25">
      <c r="C307" s="20" t="s">
        <v>507</v>
      </c>
      <c r="H307" s="52">
        <f>I306+0</f>
        <v>2754.4</v>
      </c>
      <c r="I307" s="52"/>
      <c r="J307" s="52">
        <f>K306+0</f>
        <v>40159.15</v>
      </c>
      <c r="K307" s="52"/>
      <c r="O307" s="39">
        <f>I306+0</f>
        <v>2754.4</v>
      </c>
      <c r="P307" s="39">
        <f>K306+0</f>
        <v>40159.15</v>
      </c>
    </row>
    <row r="309" spans="1:43" ht="28.5" x14ac:dyDescent="0.2">
      <c r="A309" s="27">
        <v>30</v>
      </c>
      <c r="B309" s="27" t="str">
        <f>Source!F128</f>
        <v>15.1-2500-01</v>
      </c>
      <c r="C309" s="27" t="s">
        <v>265</v>
      </c>
      <c r="D309" s="28" t="str">
        <f>Source!H128</f>
        <v>1 Т</v>
      </c>
      <c r="E309" s="12">
        <f>Source!I128</f>
        <v>55</v>
      </c>
      <c r="F309" s="30"/>
      <c r="G309" s="29"/>
      <c r="H309" s="12"/>
      <c r="I309" s="30"/>
      <c r="J309" s="12"/>
      <c r="K309" s="30"/>
      <c r="Q309">
        <f>Source!X128</f>
        <v>0</v>
      </c>
      <c r="R309">
        <f>Source!X129</f>
        <v>0</v>
      </c>
      <c r="S309">
        <f>Source!Y128</f>
        <v>0</v>
      </c>
      <c r="T309">
        <f>Source!Y129</f>
        <v>0</v>
      </c>
      <c r="U309">
        <f>ROUND((175/100)*ROUND(Source!R128, 2), 2)</f>
        <v>0</v>
      </c>
      <c r="V309">
        <f>ROUND((160/100)*ROUND(Source!R129, 2), 2)</f>
        <v>0</v>
      </c>
      <c r="AC309">
        <v>0</v>
      </c>
    </row>
    <row r="310" spans="1:43" ht="14.25" x14ac:dyDescent="0.2">
      <c r="A310" s="34"/>
      <c r="B310" s="34"/>
      <c r="C310" s="34" t="s">
        <v>498</v>
      </c>
      <c r="D310" s="35"/>
      <c r="E310" s="36"/>
      <c r="F310" s="37">
        <f>Source!AM128</f>
        <v>167.32</v>
      </c>
      <c r="G310" s="38" t="str">
        <f>Source!DE128</f>
        <v/>
      </c>
      <c r="H310" s="36">
        <f>Source!AV129</f>
        <v>1</v>
      </c>
      <c r="I310" s="37">
        <f>Source!Q128</f>
        <v>9202.6</v>
      </c>
      <c r="J310" s="36">
        <f>IF(Source!BB129&lt;&gt; 0, Source!BB129, 1)</f>
        <v>8.34</v>
      </c>
      <c r="K310" s="37">
        <f>Source!Q129</f>
        <v>76749.679999999993</v>
      </c>
    </row>
    <row r="311" spans="1:43" ht="15" x14ac:dyDescent="0.25">
      <c r="C311" s="20" t="s">
        <v>507</v>
      </c>
      <c r="H311" s="52">
        <f>I310+0</f>
        <v>9202.6</v>
      </c>
      <c r="I311" s="52"/>
      <c r="J311" s="52">
        <f>K310+0</f>
        <v>76749.679999999993</v>
      </c>
      <c r="K311" s="52"/>
      <c r="O311" s="39">
        <f>I310+0</f>
        <v>9202.6</v>
      </c>
      <c r="P311" s="39">
        <f>K310+0</f>
        <v>76749.679999999993</v>
      </c>
    </row>
    <row r="314" spans="1:43" ht="30" x14ac:dyDescent="0.25">
      <c r="A314" s="57" t="s">
        <v>521</v>
      </c>
      <c r="B314" s="57"/>
      <c r="C314" s="57"/>
      <c r="D314" s="57"/>
      <c r="E314" s="57"/>
      <c r="F314" s="57"/>
      <c r="G314" s="57"/>
      <c r="H314" s="55">
        <f>SUM(O22:O313)</f>
        <v>1549784.22</v>
      </c>
      <c r="I314" s="56"/>
      <c r="J314" s="55">
        <f>SUM(P22:P313)</f>
        <v>10298709.779999997</v>
      </c>
      <c r="K314" s="56"/>
      <c r="AQ314" s="40" t="str">
        <f>CONCATENATE("Итого по локальной смете: ",IF(Source!G131&lt;&gt;"Новая локальная смета", Source!G131, ""))</f>
        <v>Итого по локальной смете: Ремонт стен фасада здания строения № 18 (1-тех. этаж) и вентиляционной шахты ФГУП "Киноконцерн "Мосфильм", ул. Мосфильмовская, д. 1</v>
      </c>
    </row>
    <row r="315" spans="1:43" hidden="1" x14ac:dyDescent="0.2">
      <c r="A315" t="s">
        <v>511</v>
      </c>
      <c r="I315">
        <f>SUM(W22:W314)</f>
        <v>0</v>
      </c>
      <c r="J315">
        <f>SUM(X22:X314)</f>
        <v>0</v>
      </c>
    </row>
    <row r="316" spans="1:43" hidden="1" x14ac:dyDescent="0.2">
      <c r="A316" t="s">
        <v>512</v>
      </c>
      <c r="I316">
        <f>SUM(Y22:Y315)</f>
        <v>0</v>
      </c>
      <c r="J316">
        <f>SUM(Z22:Z315)</f>
        <v>0</v>
      </c>
    </row>
    <row r="317" spans="1:43" ht="14.25" x14ac:dyDescent="0.2">
      <c r="C317" s="54" t="str">
        <f>Source!H161</f>
        <v>ндс 20%</v>
      </c>
      <c r="D317" s="54"/>
      <c r="E317" s="54"/>
      <c r="F317" s="54"/>
      <c r="G317" s="54"/>
      <c r="H317" s="53">
        <f>Source!F161</f>
        <v>309956.84000000003</v>
      </c>
      <c r="I317" s="53"/>
      <c r="J317" s="53">
        <f>Source!P161</f>
        <v>2059741.96</v>
      </c>
      <c r="K317" s="53"/>
    </row>
    <row r="318" spans="1:43" ht="14.25" x14ac:dyDescent="0.2">
      <c r="C318" s="54" t="str">
        <f>Source!H162</f>
        <v>Итого с ндс</v>
      </c>
      <c r="D318" s="54"/>
      <c r="E318" s="54"/>
      <c r="F318" s="54"/>
      <c r="G318" s="54"/>
      <c r="H318" s="53">
        <f>Source!F162</f>
        <v>1859741.06</v>
      </c>
      <c r="I318" s="53"/>
      <c r="J318" s="53">
        <f>Source!P162</f>
        <v>12358451.74</v>
      </c>
      <c r="K318" s="53"/>
    </row>
    <row r="322" spans="1:11" ht="14.25" x14ac:dyDescent="0.2">
      <c r="A322" s="60" t="s">
        <v>514</v>
      </c>
      <c r="B322" s="60"/>
      <c r="C322" s="59" t="s">
        <v>522</v>
      </c>
      <c r="D322" s="59"/>
      <c r="E322" s="59"/>
      <c r="F322" s="59"/>
      <c r="G322" s="59"/>
      <c r="H322" s="61" t="s">
        <v>523</v>
      </c>
      <c r="I322" s="61"/>
      <c r="J322" s="61"/>
      <c r="K322" s="61"/>
    </row>
    <row r="323" spans="1:11" ht="14.25" x14ac:dyDescent="0.2">
      <c r="A323" s="42"/>
      <c r="B323" s="42"/>
      <c r="C323" s="58" t="s">
        <v>515</v>
      </c>
      <c r="D323" s="58"/>
      <c r="E323" s="58"/>
      <c r="F323" s="58"/>
      <c r="G323" s="58"/>
      <c r="H323" s="42"/>
      <c r="I323" s="42"/>
      <c r="J323" s="42"/>
      <c r="K323" s="42"/>
    </row>
    <row r="324" spans="1:11" ht="14.25" x14ac:dyDescent="0.2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</row>
    <row r="325" spans="1:11" ht="14.25" x14ac:dyDescent="0.2">
      <c r="A325" s="60" t="s">
        <v>516</v>
      </c>
      <c r="B325" s="60"/>
      <c r="C325" s="59" t="s">
        <v>524</v>
      </c>
      <c r="D325" s="59"/>
      <c r="E325" s="59"/>
      <c r="F325" s="59"/>
      <c r="G325" s="59"/>
      <c r="H325" s="61" t="s">
        <v>525</v>
      </c>
      <c r="I325" s="61"/>
      <c r="J325" s="61"/>
      <c r="K325" s="61"/>
    </row>
    <row r="326" spans="1:11" ht="14.25" x14ac:dyDescent="0.2">
      <c r="A326" s="42"/>
      <c r="B326" s="42"/>
      <c r="C326" s="58" t="s">
        <v>515</v>
      </c>
      <c r="D326" s="58"/>
      <c r="E326" s="58"/>
      <c r="F326" s="58"/>
      <c r="G326" s="58"/>
      <c r="H326" s="42"/>
      <c r="I326" s="42"/>
      <c r="J326" s="42"/>
      <c r="K326" s="42"/>
    </row>
  </sheetData>
  <mergeCells count="87">
    <mergeCell ref="A322:B322"/>
    <mergeCell ref="H322:K322"/>
    <mergeCell ref="C323:G323"/>
    <mergeCell ref="A325:B325"/>
    <mergeCell ref="H325:K325"/>
    <mergeCell ref="C326:G326"/>
    <mergeCell ref="C322:G322"/>
    <mergeCell ref="C325:G325"/>
    <mergeCell ref="C317:G317"/>
    <mergeCell ref="H317:I317"/>
    <mergeCell ref="J317:K317"/>
    <mergeCell ref="C318:G318"/>
    <mergeCell ref="H318:I318"/>
    <mergeCell ref="J318:K318"/>
    <mergeCell ref="H311:I311"/>
    <mergeCell ref="J311:K311"/>
    <mergeCell ref="J314:K314"/>
    <mergeCell ref="H314:I314"/>
    <mergeCell ref="A314:G314"/>
    <mergeCell ref="H296:I296"/>
    <mergeCell ref="J296:K296"/>
    <mergeCell ref="H303:I303"/>
    <mergeCell ref="J303:K303"/>
    <mergeCell ref="H307:I307"/>
    <mergeCell ref="J307:K307"/>
    <mergeCell ref="H267:I267"/>
    <mergeCell ref="J267:K267"/>
    <mergeCell ref="H277:I277"/>
    <mergeCell ref="J277:K277"/>
    <mergeCell ref="H288:I288"/>
    <mergeCell ref="J288:K288"/>
    <mergeCell ref="H233:I233"/>
    <mergeCell ref="J233:K233"/>
    <mergeCell ref="H245:I245"/>
    <mergeCell ref="J245:K245"/>
    <mergeCell ref="H256:I256"/>
    <mergeCell ref="J256:K256"/>
    <mergeCell ref="H202:I202"/>
    <mergeCell ref="J202:K202"/>
    <mergeCell ref="H215:I215"/>
    <mergeCell ref="J215:K215"/>
    <mergeCell ref="H225:I225"/>
    <mergeCell ref="J225:K225"/>
    <mergeCell ref="H175:I175"/>
    <mergeCell ref="J175:K175"/>
    <mergeCell ref="H184:I184"/>
    <mergeCell ref="J184:K184"/>
    <mergeCell ref="H193:I193"/>
    <mergeCell ref="J193:K193"/>
    <mergeCell ref="H149:I149"/>
    <mergeCell ref="J149:K149"/>
    <mergeCell ref="H158:I158"/>
    <mergeCell ref="J158:K158"/>
    <mergeCell ref="H166:I166"/>
    <mergeCell ref="J166:K166"/>
    <mergeCell ref="H115:I115"/>
    <mergeCell ref="J115:K115"/>
    <mergeCell ref="H125:I125"/>
    <mergeCell ref="J125:K125"/>
    <mergeCell ref="H139:I139"/>
    <mergeCell ref="J139:K139"/>
    <mergeCell ref="H83:I83"/>
    <mergeCell ref="J83:K83"/>
    <mergeCell ref="H93:I93"/>
    <mergeCell ref="J93:K93"/>
    <mergeCell ref="H102:I102"/>
    <mergeCell ref="J102:K102"/>
    <mergeCell ref="H52:I52"/>
    <mergeCell ref="J52:K52"/>
    <mergeCell ref="H62:I62"/>
    <mergeCell ref="J62:K62"/>
    <mergeCell ref="H72:I72"/>
    <mergeCell ref="J72:K72"/>
    <mergeCell ref="A18:K18"/>
    <mergeCell ref="A22:K22"/>
    <mergeCell ref="H34:I34"/>
    <mergeCell ref="J34:K34"/>
    <mergeCell ref="H46:I46"/>
    <mergeCell ref="J46:K46"/>
    <mergeCell ref="A3:K3"/>
    <mergeCell ref="A4:K4"/>
    <mergeCell ref="E14:H14"/>
    <mergeCell ref="E15:H15"/>
    <mergeCell ref="A10:K10"/>
    <mergeCell ref="E13:H13"/>
    <mergeCell ref="A6:K6"/>
    <mergeCell ref="A7:K7"/>
  </mergeCells>
  <pageMargins left="0.39370078740157483" right="0.19685039370078741" top="0.43307086614173229" bottom="0.43307086614173229" header="0.19685039370078741" footer="0.19685039370078741"/>
  <pageSetup paperSize="9" scale="65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06"/>
  <sheetViews>
    <sheetView workbookViewId="0">
      <selection activeCell="A202" sqref="A202:AX202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70495</v>
      </c>
      <c r="M1">
        <v>10</v>
      </c>
      <c r="N1">
        <v>11</v>
      </c>
      <c r="O1">
        <v>8</v>
      </c>
      <c r="P1">
        <v>0</v>
      </c>
      <c r="Q1">
        <v>2</v>
      </c>
    </row>
    <row r="12" spans="1:133" x14ac:dyDescent="0.2">
      <c r="A12" s="1">
        <v>1</v>
      </c>
      <c r="B12" s="1">
        <v>200</v>
      </c>
      <c r="C12" s="1">
        <v>0</v>
      </c>
      <c r="D12" s="1">
        <f>ROW(A164)</f>
        <v>164</v>
      </c>
      <c r="E12" s="1">
        <v>0</v>
      </c>
      <c r="F12" s="1" t="s">
        <v>4</v>
      </c>
      <c r="G12" s="1" t="s">
        <v>4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131075</v>
      </c>
      <c r="N12" s="1"/>
      <c r="O12" s="1">
        <v>0</v>
      </c>
      <c r="P12" s="1">
        <v>0</v>
      </c>
      <c r="Q12" s="1">
        <v>0</v>
      </c>
      <c r="R12" s="1">
        <v>175</v>
      </c>
      <c r="S12" s="1">
        <v>160</v>
      </c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2</v>
      </c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8192</v>
      </c>
      <c r="CI12" s="1" t="s">
        <v>3</v>
      </c>
      <c r="CJ12" s="1" t="s">
        <v>3</v>
      </c>
      <c r="CK12" s="1">
        <v>72</v>
      </c>
      <c r="CL12" s="1"/>
      <c r="CM12" s="1"/>
      <c r="CN12" s="1"/>
      <c r="CO12" s="1"/>
      <c r="CP12" s="1"/>
      <c r="CQ12" s="1" t="s">
        <v>11</v>
      </c>
      <c r="CR12" s="1" t="s">
        <v>12</v>
      </c>
      <c r="CS12" s="1">
        <v>41660</v>
      </c>
      <c r="CT12" s="1">
        <v>1</v>
      </c>
      <c r="CU12" s="1">
        <v>72</v>
      </c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B164</f>
        <v>200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Ремонт стен фасада здания строения № 18 (1- тех. этаж) и вентиляционной шахты ФГУП "Киноконцерн "Мосфильм", ул. Мосфильмовская, д. 1</v>
      </c>
      <c r="G18" s="3" t="str">
        <f t="shared" si="0"/>
        <v>Ремонт стен фасада здания строения № 18 (1- тех. этаж) и вентиляционной шахты ФГУП "Киноконцерн "Мосфильм", ул. Мосфильмовская, д. 1</v>
      </c>
      <c r="H18" s="3"/>
      <c r="I18" s="3"/>
      <c r="J18" s="3"/>
      <c r="K18" s="3"/>
      <c r="L18" s="3"/>
      <c r="M18" s="3"/>
      <c r="N18" s="3"/>
      <c r="O18" s="3">
        <f t="shared" ref="O18:AT18" si="1">O164</f>
        <v>1390384.86</v>
      </c>
      <c r="P18" s="3">
        <f t="shared" si="1"/>
        <v>1183280.0900000001</v>
      </c>
      <c r="Q18" s="3">
        <f t="shared" si="1"/>
        <v>133587.65</v>
      </c>
      <c r="R18" s="3">
        <f t="shared" si="1"/>
        <v>22981.48</v>
      </c>
      <c r="S18" s="3">
        <f t="shared" si="1"/>
        <v>73517.119999999995</v>
      </c>
      <c r="T18" s="3">
        <f t="shared" si="1"/>
        <v>0</v>
      </c>
      <c r="U18" s="3">
        <f t="shared" si="1"/>
        <v>6205.8418500000016</v>
      </c>
      <c r="V18" s="3">
        <f t="shared" si="1"/>
        <v>0</v>
      </c>
      <c r="W18" s="3">
        <f t="shared" si="1"/>
        <v>0</v>
      </c>
      <c r="X18" s="3">
        <f t="shared" si="1"/>
        <v>69904.58</v>
      </c>
      <c r="Y18" s="3">
        <f t="shared" si="1"/>
        <v>49277.2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1549784.22</v>
      </c>
      <c r="AS18" s="3">
        <f t="shared" si="1"/>
        <v>1537827.22</v>
      </c>
      <c r="AT18" s="3">
        <f t="shared" si="1"/>
        <v>0</v>
      </c>
      <c r="AU18" s="3">
        <f t="shared" ref="AU18:BZ18" si="2">AU164</f>
        <v>11957</v>
      </c>
      <c r="AV18" s="3">
        <f t="shared" si="2"/>
        <v>1183280.0900000001</v>
      </c>
      <c r="AW18" s="3">
        <f t="shared" si="2"/>
        <v>1183280.0900000001</v>
      </c>
      <c r="AX18" s="3">
        <f t="shared" si="2"/>
        <v>0</v>
      </c>
      <c r="AY18" s="3">
        <f t="shared" si="2"/>
        <v>1183280.0900000001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CA164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DG164</f>
        <v>6329995.4100000001</v>
      </c>
      <c r="DH18" s="4">
        <f t="shared" si="4"/>
        <v>2195488.6800000002</v>
      </c>
      <c r="DI18" s="4">
        <f t="shared" si="4"/>
        <v>1797801.47</v>
      </c>
      <c r="DJ18" s="4">
        <f t="shared" si="4"/>
        <v>732618.07</v>
      </c>
      <c r="DK18" s="4">
        <f t="shared" si="4"/>
        <v>2336705.2599999998</v>
      </c>
      <c r="DL18" s="4">
        <f t="shared" si="4"/>
        <v>0</v>
      </c>
      <c r="DM18" s="4">
        <f t="shared" si="4"/>
        <v>6473.6796679499994</v>
      </c>
      <c r="DN18" s="4">
        <f t="shared" si="4"/>
        <v>0</v>
      </c>
      <c r="DO18" s="4">
        <f t="shared" si="4"/>
        <v>0</v>
      </c>
      <c r="DP18" s="4">
        <f t="shared" si="4"/>
        <v>1838476.29</v>
      </c>
      <c r="DQ18" s="4">
        <f t="shared" si="4"/>
        <v>958049.17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10298709.779999999</v>
      </c>
      <c r="EK18" s="4">
        <f t="shared" si="4"/>
        <v>10181800.949999999</v>
      </c>
      <c r="EL18" s="4">
        <f t="shared" si="4"/>
        <v>0</v>
      </c>
      <c r="EM18" s="4">
        <f t="shared" ref="EM18:FR18" si="5">EM164</f>
        <v>116908.83</v>
      </c>
      <c r="EN18" s="4">
        <f t="shared" si="5"/>
        <v>2195488.6800000002</v>
      </c>
      <c r="EO18" s="4">
        <f t="shared" si="5"/>
        <v>2195488.6800000002</v>
      </c>
      <c r="EP18" s="4">
        <f t="shared" si="5"/>
        <v>0</v>
      </c>
      <c r="EQ18" s="4">
        <f t="shared" si="5"/>
        <v>2195488.6800000002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FS164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ROW(A131)</f>
        <v>131</v>
      </c>
      <c r="E20" s="1"/>
      <c r="F20" s="1" t="s">
        <v>13</v>
      </c>
      <c r="G20" s="1" t="s">
        <v>13</v>
      </c>
      <c r="H20" s="1" t="s">
        <v>3</v>
      </c>
      <c r="I20" s="1">
        <v>0</v>
      </c>
      <c r="J20" s="1" t="s">
        <v>3</v>
      </c>
      <c r="K20" s="1">
        <v>-1</v>
      </c>
      <c r="L20" s="1" t="s">
        <v>14</v>
      </c>
      <c r="M20" s="1" t="s">
        <v>3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55" x14ac:dyDescent="0.2">
      <c r="A22" s="3">
        <v>52</v>
      </c>
      <c r="B22" s="3">
        <f t="shared" ref="B22:G22" si="7">B131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Ремонт стен фасада здания строения № 18 (1-тех. этаж) и вентиляционной шахты ФГУП "Киноконцерн "Мосфильм", ул. Мосфильмовская, д. 1</v>
      </c>
      <c r="G22" s="3" t="str">
        <f t="shared" si="7"/>
        <v>Ремонт стен фасада здания строения № 18 (1-тех. этаж) и вентиляционной шахты ФГУП "Киноконцерн "Мосфильм", ул. Мосфильмовская, д. 1</v>
      </c>
      <c r="H22" s="3"/>
      <c r="I22" s="3"/>
      <c r="J22" s="3"/>
      <c r="K22" s="3"/>
      <c r="L22" s="3"/>
      <c r="M22" s="3"/>
      <c r="N22" s="3"/>
      <c r="O22" s="3">
        <f t="shared" ref="O22:AT22" si="8">O131</f>
        <v>1390384.86</v>
      </c>
      <c r="P22" s="3">
        <f t="shared" si="8"/>
        <v>1183280.0900000001</v>
      </c>
      <c r="Q22" s="3">
        <f t="shared" si="8"/>
        <v>133587.65</v>
      </c>
      <c r="R22" s="3">
        <f t="shared" si="8"/>
        <v>22981.48</v>
      </c>
      <c r="S22" s="3">
        <f t="shared" si="8"/>
        <v>73517.119999999995</v>
      </c>
      <c r="T22" s="3">
        <f t="shared" si="8"/>
        <v>0</v>
      </c>
      <c r="U22" s="3">
        <f t="shared" si="8"/>
        <v>6205.8418500000016</v>
      </c>
      <c r="V22" s="3">
        <f t="shared" si="8"/>
        <v>0</v>
      </c>
      <c r="W22" s="3">
        <f t="shared" si="8"/>
        <v>0</v>
      </c>
      <c r="X22" s="3">
        <f t="shared" si="8"/>
        <v>69904.58</v>
      </c>
      <c r="Y22" s="3">
        <f t="shared" si="8"/>
        <v>49277.2</v>
      </c>
      <c r="Z22" s="3">
        <f t="shared" si="8"/>
        <v>0</v>
      </c>
      <c r="AA22" s="3">
        <f t="shared" si="8"/>
        <v>0</v>
      </c>
      <c r="AB22" s="3">
        <f t="shared" si="8"/>
        <v>1390384.86</v>
      </c>
      <c r="AC22" s="3">
        <f t="shared" si="8"/>
        <v>1183280.0900000001</v>
      </c>
      <c r="AD22" s="3">
        <f t="shared" si="8"/>
        <v>133587.65</v>
      </c>
      <c r="AE22" s="3">
        <f t="shared" si="8"/>
        <v>22981.48</v>
      </c>
      <c r="AF22" s="3">
        <f t="shared" si="8"/>
        <v>73517.119999999995</v>
      </c>
      <c r="AG22" s="3">
        <f t="shared" si="8"/>
        <v>0</v>
      </c>
      <c r="AH22" s="3">
        <f t="shared" si="8"/>
        <v>6205.8418500000016</v>
      </c>
      <c r="AI22" s="3">
        <f t="shared" si="8"/>
        <v>0</v>
      </c>
      <c r="AJ22" s="3">
        <f t="shared" si="8"/>
        <v>0</v>
      </c>
      <c r="AK22" s="3">
        <f t="shared" si="8"/>
        <v>69904.58</v>
      </c>
      <c r="AL22" s="3">
        <f t="shared" si="8"/>
        <v>49277.2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1549784.22</v>
      </c>
      <c r="AS22" s="3">
        <f t="shared" si="8"/>
        <v>1537827.22</v>
      </c>
      <c r="AT22" s="3">
        <f t="shared" si="8"/>
        <v>0</v>
      </c>
      <c r="AU22" s="3">
        <f t="shared" ref="AU22:BZ22" si="9">AU131</f>
        <v>11957</v>
      </c>
      <c r="AV22" s="3">
        <f t="shared" si="9"/>
        <v>1183280.0900000001</v>
      </c>
      <c r="AW22" s="3">
        <f t="shared" si="9"/>
        <v>1183280.0900000001</v>
      </c>
      <c r="AX22" s="3">
        <f t="shared" si="9"/>
        <v>0</v>
      </c>
      <c r="AY22" s="3">
        <f t="shared" si="9"/>
        <v>1183280.0900000001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CA131</f>
        <v>1549784.22</v>
      </c>
      <c r="CB22" s="3">
        <f t="shared" si="10"/>
        <v>1537827.22</v>
      </c>
      <c r="CC22" s="3">
        <f t="shared" si="10"/>
        <v>0</v>
      </c>
      <c r="CD22" s="3">
        <f t="shared" si="10"/>
        <v>11957</v>
      </c>
      <c r="CE22" s="3">
        <f t="shared" si="10"/>
        <v>1183280.0900000001</v>
      </c>
      <c r="CF22" s="3">
        <f t="shared" si="10"/>
        <v>1183280.0900000001</v>
      </c>
      <c r="CG22" s="3">
        <f t="shared" si="10"/>
        <v>0</v>
      </c>
      <c r="CH22" s="3">
        <f t="shared" si="10"/>
        <v>1183280.0900000001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DG131</f>
        <v>6329995.4100000001</v>
      </c>
      <c r="DH22" s="4">
        <f t="shared" si="11"/>
        <v>2195488.6800000002</v>
      </c>
      <c r="DI22" s="4">
        <f t="shared" si="11"/>
        <v>1797801.47</v>
      </c>
      <c r="DJ22" s="4">
        <f t="shared" si="11"/>
        <v>732618.07</v>
      </c>
      <c r="DK22" s="4">
        <f t="shared" si="11"/>
        <v>2336705.2599999998</v>
      </c>
      <c r="DL22" s="4">
        <f t="shared" si="11"/>
        <v>0</v>
      </c>
      <c r="DM22" s="4">
        <f t="shared" si="11"/>
        <v>6473.6796679499994</v>
      </c>
      <c r="DN22" s="4">
        <f t="shared" si="11"/>
        <v>0</v>
      </c>
      <c r="DO22" s="4">
        <f t="shared" si="11"/>
        <v>0</v>
      </c>
      <c r="DP22" s="4">
        <f t="shared" si="11"/>
        <v>1838476.29</v>
      </c>
      <c r="DQ22" s="4">
        <f t="shared" si="11"/>
        <v>958049.17</v>
      </c>
      <c r="DR22" s="4">
        <f t="shared" si="11"/>
        <v>0</v>
      </c>
      <c r="DS22" s="4">
        <f t="shared" si="11"/>
        <v>0</v>
      </c>
      <c r="DT22" s="4">
        <f t="shared" si="11"/>
        <v>6329995.4100000001</v>
      </c>
      <c r="DU22" s="4">
        <f t="shared" si="11"/>
        <v>2195488.6800000002</v>
      </c>
      <c r="DV22" s="4">
        <f t="shared" si="11"/>
        <v>1797801.47</v>
      </c>
      <c r="DW22" s="4">
        <f t="shared" si="11"/>
        <v>732618.07</v>
      </c>
      <c r="DX22" s="4">
        <f t="shared" si="11"/>
        <v>2336705.2599999998</v>
      </c>
      <c r="DY22" s="4">
        <f t="shared" si="11"/>
        <v>0</v>
      </c>
      <c r="DZ22" s="4">
        <f t="shared" si="11"/>
        <v>6473.6796679499994</v>
      </c>
      <c r="EA22" s="4">
        <f t="shared" si="11"/>
        <v>0</v>
      </c>
      <c r="EB22" s="4">
        <f t="shared" si="11"/>
        <v>0</v>
      </c>
      <c r="EC22" s="4">
        <f t="shared" si="11"/>
        <v>1838476.29</v>
      </c>
      <c r="ED22" s="4">
        <f t="shared" si="11"/>
        <v>958049.17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10298709.779999999</v>
      </c>
      <c r="EK22" s="4">
        <f t="shared" si="11"/>
        <v>10181800.949999999</v>
      </c>
      <c r="EL22" s="4">
        <f t="shared" si="11"/>
        <v>0</v>
      </c>
      <c r="EM22" s="4">
        <f t="shared" ref="EM22:FR22" si="12">EM131</f>
        <v>116908.83</v>
      </c>
      <c r="EN22" s="4">
        <f t="shared" si="12"/>
        <v>2195488.6800000002</v>
      </c>
      <c r="EO22" s="4">
        <f t="shared" si="12"/>
        <v>2195488.6800000002</v>
      </c>
      <c r="EP22" s="4">
        <f t="shared" si="12"/>
        <v>0</v>
      </c>
      <c r="EQ22" s="4">
        <f t="shared" si="12"/>
        <v>2195488.6800000002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FS131</f>
        <v>10298709.779999999</v>
      </c>
      <c r="FT22" s="4">
        <f t="shared" si="13"/>
        <v>10181800.949999999</v>
      </c>
      <c r="FU22" s="4">
        <f t="shared" si="13"/>
        <v>0</v>
      </c>
      <c r="FV22" s="4">
        <f t="shared" si="13"/>
        <v>116908.83</v>
      </c>
      <c r="FW22" s="4">
        <f t="shared" si="13"/>
        <v>2195488.6800000002</v>
      </c>
      <c r="FX22" s="4">
        <f t="shared" si="13"/>
        <v>2195488.6800000002</v>
      </c>
      <c r="FY22" s="4">
        <f t="shared" si="13"/>
        <v>0</v>
      </c>
      <c r="FZ22" s="4">
        <f t="shared" si="13"/>
        <v>2195488.6800000002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2">
        <v>17</v>
      </c>
      <c r="B24" s="2">
        <v>1</v>
      </c>
      <c r="C24" s="2">
        <f>ROW(SmtRes!A7)</f>
        <v>7</v>
      </c>
      <c r="D24" s="2">
        <f>ROW(EtalonRes!A7)</f>
        <v>7</v>
      </c>
      <c r="E24" s="2" t="s">
        <v>15</v>
      </c>
      <c r="F24" s="2" t="s">
        <v>16</v>
      </c>
      <c r="G24" s="2" t="s">
        <v>17</v>
      </c>
      <c r="H24" s="2" t="s">
        <v>18</v>
      </c>
      <c r="I24" s="2">
        <f>ROUND(230/100,9)</f>
        <v>2.2999999999999998</v>
      </c>
      <c r="J24" s="2">
        <v>0</v>
      </c>
      <c r="K24" s="2">
        <f>ROUND(230/100,9)</f>
        <v>2.2999999999999998</v>
      </c>
      <c r="L24" s="2"/>
      <c r="M24" s="2"/>
      <c r="N24" s="2"/>
      <c r="O24" s="2">
        <f t="shared" ref="O24:O55" si="14">ROUND(CP24,2)</f>
        <v>2315.37</v>
      </c>
      <c r="P24" s="2">
        <f t="shared" ref="P24:P55" si="15">ROUND((ROUND((AC24*AW24*I24),2)*BC24),2)</f>
        <v>1214.56</v>
      </c>
      <c r="Q24" s="2">
        <f>(ROUND((ROUND((((ET24*1.25))*AV24*I24),2)*BB24),2)+ROUND((ROUND(((AE24-((EU24*1.25)))*AV24*I24),2)*BS24),2))</f>
        <v>268.61</v>
      </c>
      <c r="R24" s="2">
        <f t="shared" ref="R24:R55" si="16">ROUND((ROUND((AE24*AV24*I24),2)*BS24),2)</f>
        <v>28.41</v>
      </c>
      <c r="S24" s="2">
        <f t="shared" ref="S24:S55" si="17">ROUND((ROUND((AF24*AV24*I24),2)*BA24),2)</f>
        <v>832.2</v>
      </c>
      <c r="T24" s="2">
        <f t="shared" ref="T24:T55" si="18">ROUND(CU24*I24,2)</f>
        <v>0</v>
      </c>
      <c r="U24" s="2">
        <f t="shared" ref="U24:U55" si="19">CV24*I24</f>
        <v>71.67949999999999</v>
      </c>
      <c r="V24" s="2">
        <f t="shared" ref="V24:V55" si="20">CW24*I24</f>
        <v>0</v>
      </c>
      <c r="W24" s="2">
        <f t="shared" ref="W24:W55" si="21">ROUND(CX24*I24,2)</f>
        <v>0</v>
      </c>
      <c r="X24" s="2">
        <f t="shared" ref="X24:X55" si="22">ROUND(CY24,2)</f>
        <v>873.81</v>
      </c>
      <c r="Y24" s="2">
        <f t="shared" ref="Y24:Y55" si="23">ROUND(CZ24,2)</f>
        <v>582.54</v>
      </c>
      <c r="Z24" s="2"/>
      <c r="AA24" s="2">
        <v>67439955</v>
      </c>
      <c r="AB24" s="2">
        <f t="shared" ref="AB24:AB55" si="24">ROUND((AC24+AD24+AF24),6)</f>
        <v>1006.682</v>
      </c>
      <c r="AC24" s="2">
        <f>ROUND(((ES24*1)),6)</f>
        <v>528.07000000000005</v>
      </c>
      <c r="AD24" s="2">
        <f>ROUND(((((ET24*1.25))-((EU24*1.25)))+AE24),6)</f>
        <v>116.78749999999999</v>
      </c>
      <c r="AE24" s="2">
        <f>ROUND(((EU24*1.25)),6)</f>
        <v>12.35</v>
      </c>
      <c r="AF24" s="2">
        <f>ROUND(((EV24*1.15)),6)</f>
        <v>361.8245</v>
      </c>
      <c r="AG24" s="2">
        <f t="shared" ref="AG24:AG55" si="25">ROUND((AP24),6)</f>
        <v>0</v>
      </c>
      <c r="AH24" s="2">
        <f>((EW24*1.15))</f>
        <v>31.164999999999999</v>
      </c>
      <c r="AI24" s="2">
        <f>((EX24*1.25))</f>
        <v>0</v>
      </c>
      <c r="AJ24" s="2">
        <f t="shared" ref="AJ24:AJ55" si="26">(AS24)</f>
        <v>0</v>
      </c>
      <c r="AK24" s="2">
        <v>936.13</v>
      </c>
      <c r="AL24" s="2">
        <v>528.07000000000005</v>
      </c>
      <c r="AM24" s="2">
        <v>93.43</v>
      </c>
      <c r="AN24" s="2">
        <v>9.8800000000000008</v>
      </c>
      <c r="AO24" s="2">
        <v>314.63</v>
      </c>
      <c r="AP24" s="2">
        <v>0</v>
      </c>
      <c r="AQ24" s="2">
        <v>27.1</v>
      </c>
      <c r="AR24" s="2">
        <v>0</v>
      </c>
      <c r="AS24" s="2">
        <v>0</v>
      </c>
      <c r="AT24" s="2">
        <v>105</v>
      </c>
      <c r="AU24" s="2">
        <v>70</v>
      </c>
      <c r="AV24" s="2">
        <v>1</v>
      </c>
      <c r="AW24" s="2">
        <v>1</v>
      </c>
      <c r="AX24" s="2"/>
      <c r="AY24" s="2"/>
      <c r="AZ24" s="2">
        <v>1</v>
      </c>
      <c r="BA24" s="2">
        <v>1</v>
      </c>
      <c r="BB24" s="2">
        <v>1</v>
      </c>
      <c r="BC24" s="2">
        <v>1</v>
      </c>
      <c r="BD24" s="2" t="s">
        <v>3</v>
      </c>
      <c r="BE24" s="2" t="s">
        <v>3</v>
      </c>
      <c r="BF24" s="2" t="s">
        <v>3</v>
      </c>
      <c r="BG24" s="2" t="s">
        <v>3</v>
      </c>
      <c r="BH24" s="2">
        <v>0</v>
      </c>
      <c r="BI24" s="2">
        <v>1</v>
      </c>
      <c r="BJ24" s="2" t="s">
        <v>19</v>
      </c>
      <c r="BK24" s="2"/>
      <c r="BL24" s="2"/>
      <c r="BM24" s="2">
        <v>81</v>
      </c>
      <c r="BN24" s="2">
        <v>0</v>
      </c>
      <c r="BO24" s="2" t="s">
        <v>3</v>
      </c>
      <c r="BP24" s="2">
        <v>0</v>
      </c>
      <c r="BQ24" s="2">
        <v>30</v>
      </c>
      <c r="BR24" s="2">
        <v>0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 t="s">
        <v>3</v>
      </c>
      <c r="BZ24" s="2">
        <v>105</v>
      </c>
      <c r="CA24" s="2">
        <v>70</v>
      </c>
      <c r="CB24" s="2" t="s">
        <v>3</v>
      </c>
      <c r="CC24" s="2"/>
      <c r="CD24" s="2"/>
      <c r="CE24" s="2">
        <v>30</v>
      </c>
      <c r="CF24" s="2">
        <v>0</v>
      </c>
      <c r="CG24" s="2">
        <v>0</v>
      </c>
      <c r="CH24" s="2"/>
      <c r="CI24" s="2"/>
      <c r="CJ24" s="2"/>
      <c r="CK24" s="2"/>
      <c r="CL24" s="2"/>
      <c r="CM24" s="2">
        <v>0</v>
      </c>
      <c r="CN24" s="2" t="s">
        <v>469</v>
      </c>
      <c r="CO24" s="2">
        <v>0</v>
      </c>
      <c r="CP24" s="2">
        <f t="shared" ref="CP24:CP55" si="27">(P24+Q24+S24)</f>
        <v>2315.37</v>
      </c>
      <c r="CQ24" s="2">
        <f t="shared" ref="CQ24:CQ55" si="28">ROUND((ROUND((AC24*AW24*1),2)*BC24),2)</f>
        <v>528.07000000000005</v>
      </c>
      <c r="CR24" s="2">
        <f>(ROUND((ROUND((((ET24*1.25))*AV24*1),2)*BB24),2)+ROUND((ROUND(((AE24-((EU24*1.25)))*AV24*1),2)*BS24),2))</f>
        <v>116.79</v>
      </c>
      <c r="CS24" s="2">
        <f t="shared" ref="CS24:CS55" si="29">ROUND((ROUND((AE24*AV24*1),2)*BS24),2)</f>
        <v>12.35</v>
      </c>
      <c r="CT24" s="2">
        <f t="shared" ref="CT24:CT55" si="30">ROUND((ROUND((AF24*AV24*1),2)*BA24),2)</f>
        <v>361.82</v>
      </c>
      <c r="CU24" s="2">
        <f t="shared" ref="CU24:CU55" si="31">AG24</f>
        <v>0</v>
      </c>
      <c r="CV24" s="2">
        <f t="shared" ref="CV24:CV29" si="32">(AH24*AV24)</f>
        <v>31.164999999999999</v>
      </c>
      <c r="CW24" s="2">
        <f t="shared" ref="CW24:CW55" si="33">AI24</f>
        <v>0</v>
      </c>
      <c r="CX24" s="2">
        <f t="shared" ref="CX24:CX55" si="34">AJ24</f>
        <v>0</v>
      </c>
      <c r="CY24" s="2">
        <f>((S24*BZ24)/100)</f>
        <v>873.81</v>
      </c>
      <c r="CZ24" s="2">
        <f>((S24*CA24)/100)</f>
        <v>582.54</v>
      </c>
      <c r="DA24" s="2"/>
      <c r="DB24" s="2"/>
      <c r="DC24" s="2" t="s">
        <v>3</v>
      </c>
      <c r="DD24" s="2" t="s">
        <v>20</v>
      </c>
      <c r="DE24" s="2" t="s">
        <v>21</v>
      </c>
      <c r="DF24" s="2" t="s">
        <v>21</v>
      </c>
      <c r="DG24" s="2" t="s">
        <v>22</v>
      </c>
      <c r="DH24" s="2" t="s">
        <v>3</v>
      </c>
      <c r="DI24" s="2" t="s">
        <v>22</v>
      </c>
      <c r="DJ24" s="2" t="s">
        <v>21</v>
      </c>
      <c r="DK24" s="2" t="s">
        <v>3</v>
      </c>
      <c r="DL24" s="2" t="s">
        <v>3</v>
      </c>
      <c r="DM24" s="2" t="s">
        <v>3</v>
      </c>
      <c r="DN24" s="2">
        <v>0</v>
      </c>
      <c r="DO24" s="2">
        <v>0</v>
      </c>
      <c r="DP24" s="2">
        <v>1.0469999999999999</v>
      </c>
      <c r="DQ24" s="2">
        <v>1</v>
      </c>
      <c r="DR24" s="2"/>
      <c r="DS24" s="2"/>
      <c r="DT24" s="2"/>
      <c r="DU24" s="2">
        <v>1013</v>
      </c>
      <c r="DV24" s="2" t="s">
        <v>18</v>
      </c>
      <c r="DW24" s="2" t="s">
        <v>18</v>
      </c>
      <c r="DX24" s="2">
        <v>1</v>
      </c>
      <c r="DY24" s="2"/>
      <c r="DZ24" s="2" t="s">
        <v>3</v>
      </c>
      <c r="EA24" s="2" t="s">
        <v>3</v>
      </c>
      <c r="EB24" s="2" t="s">
        <v>3</v>
      </c>
      <c r="EC24" s="2" t="s">
        <v>3</v>
      </c>
      <c r="ED24" s="2"/>
      <c r="EE24" s="2">
        <v>67038672</v>
      </c>
      <c r="EF24" s="2">
        <v>30</v>
      </c>
      <c r="EG24" s="2" t="s">
        <v>23</v>
      </c>
      <c r="EH24" s="2">
        <v>0</v>
      </c>
      <c r="EI24" s="2" t="s">
        <v>3</v>
      </c>
      <c r="EJ24" s="2">
        <v>1</v>
      </c>
      <c r="EK24" s="2">
        <v>81</v>
      </c>
      <c r="EL24" s="2" t="s">
        <v>24</v>
      </c>
      <c r="EM24" s="2" t="s">
        <v>25</v>
      </c>
      <c r="EN24" s="2"/>
      <c r="EO24" s="2" t="s">
        <v>26</v>
      </c>
      <c r="EP24" s="2"/>
      <c r="EQ24" s="2">
        <v>0</v>
      </c>
      <c r="ER24" s="2">
        <v>936.13</v>
      </c>
      <c r="ES24" s="2">
        <v>528.07000000000005</v>
      </c>
      <c r="ET24" s="2">
        <v>93.43</v>
      </c>
      <c r="EU24" s="2">
        <v>9.8800000000000008</v>
      </c>
      <c r="EV24" s="2">
        <v>314.63</v>
      </c>
      <c r="EW24" s="2">
        <v>27.1</v>
      </c>
      <c r="EX24" s="2">
        <v>0</v>
      </c>
      <c r="EY24" s="2">
        <v>0</v>
      </c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>
        <v>0</v>
      </c>
      <c r="FR24" s="2">
        <f t="shared" ref="FR24:FR55" si="35">ROUND(IF(BI24=3,GM24,0),2)</f>
        <v>0</v>
      </c>
      <c r="FS24" s="2">
        <v>0</v>
      </c>
      <c r="FT24" s="2"/>
      <c r="FU24" s="2"/>
      <c r="FV24" s="2"/>
      <c r="FW24" s="2"/>
      <c r="FX24" s="2">
        <v>105</v>
      </c>
      <c r="FY24" s="2">
        <v>70</v>
      </c>
      <c r="FZ24" s="2"/>
      <c r="GA24" s="2" t="s">
        <v>3</v>
      </c>
      <c r="GB24" s="2"/>
      <c r="GC24" s="2"/>
      <c r="GD24" s="2">
        <v>0</v>
      </c>
      <c r="GE24" s="2"/>
      <c r="GF24" s="2">
        <v>-251255386</v>
      </c>
      <c r="GG24" s="2">
        <v>2</v>
      </c>
      <c r="GH24" s="2">
        <v>1</v>
      </c>
      <c r="GI24" s="2">
        <v>-2</v>
      </c>
      <c r="GJ24" s="2">
        <v>0</v>
      </c>
      <c r="GK24" s="2">
        <f>ROUND(R24*(R12)/100,2)</f>
        <v>49.72</v>
      </c>
      <c r="GL24" s="2">
        <f t="shared" ref="GL24:GL55" si="36">ROUND(IF(AND(BH24=3,BI24=3,FS24&lt;&gt;0),P24,0),2)</f>
        <v>0</v>
      </c>
      <c r="GM24" s="2">
        <f t="shared" ref="GM24:GM55" si="37">ROUND(O24+X24+Y24+GK24,2)+GX24</f>
        <v>3821.44</v>
      </c>
      <c r="GN24" s="2">
        <f t="shared" ref="GN24:GN55" si="38">IF(OR(BI24=0,BI24=1),GM24,0)</f>
        <v>3821.44</v>
      </c>
      <c r="GO24" s="2">
        <f t="shared" ref="GO24:GO55" si="39">IF(BI24=2,GM24,0)</f>
        <v>0</v>
      </c>
      <c r="GP24" s="2">
        <f t="shared" ref="GP24:GP55" si="40">IF(BI24=4,GM24+GX24,0)</f>
        <v>0</v>
      </c>
      <c r="GQ24" s="2"/>
      <c r="GR24" s="2">
        <v>0</v>
      </c>
      <c r="GS24" s="2">
        <v>3</v>
      </c>
      <c r="GT24" s="2">
        <v>0</v>
      </c>
      <c r="GU24" s="2" t="s">
        <v>3</v>
      </c>
      <c r="GV24" s="2">
        <f t="shared" ref="GV24:GV55" si="41">ROUND((GT24),6)</f>
        <v>0</v>
      </c>
      <c r="GW24" s="2">
        <v>1</v>
      </c>
      <c r="GX24" s="2">
        <f t="shared" ref="GX24:GX55" si="42">ROUND(HC24*I24,2)</f>
        <v>0</v>
      </c>
      <c r="GY24" s="2"/>
      <c r="GZ24" s="2"/>
      <c r="HA24" s="2">
        <v>0</v>
      </c>
      <c r="HB24" s="2">
        <v>0</v>
      </c>
      <c r="HC24" s="2">
        <f t="shared" ref="HC24:HC55" si="43">GV24*GW24</f>
        <v>0</v>
      </c>
      <c r="HD24" s="2"/>
      <c r="HE24" s="2" t="s">
        <v>3</v>
      </c>
      <c r="HF24" s="2" t="s">
        <v>3</v>
      </c>
      <c r="HG24" s="2"/>
      <c r="HH24" s="2"/>
      <c r="HI24" s="2"/>
      <c r="HJ24" s="2"/>
      <c r="HK24" s="2"/>
      <c r="HL24" s="2"/>
      <c r="HM24" s="2" t="s">
        <v>3</v>
      </c>
      <c r="HN24" s="2" t="s">
        <v>3</v>
      </c>
      <c r="HO24" s="2" t="s">
        <v>3</v>
      </c>
      <c r="HP24" s="2" t="s">
        <v>3</v>
      </c>
      <c r="HQ24" s="2" t="s">
        <v>3</v>
      </c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>
        <v>17</v>
      </c>
      <c r="B25">
        <v>1</v>
      </c>
      <c r="C25">
        <f>ROW(SmtRes!A14)</f>
        <v>14</v>
      </c>
      <c r="D25">
        <f>ROW(EtalonRes!A14)</f>
        <v>14</v>
      </c>
      <c r="E25" t="s">
        <v>15</v>
      </c>
      <c r="F25" t="s">
        <v>16</v>
      </c>
      <c r="G25" t="s">
        <v>17</v>
      </c>
      <c r="H25" t="s">
        <v>18</v>
      </c>
      <c r="I25">
        <f>ROUND(230/100,9)</f>
        <v>2.2999999999999998</v>
      </c>
      <c r="J25">
        <v>0</v>
      </c>
      <c r="K25">
        <f>ROUND(230/100,9)</f>
        <v>2.2999999999999998</v>
      </c>
      <c r="O25">
        <f t="shared" si="14"/>
        <v>62907.86</v>
      </c>
      <c r="P25">
        <f t="shared" si="15"/>
        <v>33206.07</v>
      </c>
      <c r="Q25">
        <f>(ROUND((ROUND((((ET25*1.25))*AV25*I25),2)*BB25),2)+ROUND((ROUND(((AE25-((EU25*1.25)))*AV25*I25),2)*BS25),2))</f>
        <v>3144.26</v>
      </c>
      <c r="R25">
        <f t="shared" si="16"/>
        <v>906.48</v>
      </c>
      <c r="S25">
        <f t="shared" si="17"/>
        <v>26557.53</v>
      </c>
      <c r="T25">
        <f t="shared" si="18"/>
        <v>0</v>
      </c>
      <c r="U25">
        <f t="shared" si="19"/>
        <v>75.04843649999998</v>
      </c>
      <c r="V25">
        <f t="shared" si="20"/>
        <v>0</v>
      </c>
      <c r="W25">
        <f t="shared" si="21"/>
        <v>0</v>
      </c>
      <c r="X25">
        <f t="shared" si="22"/>
        <v>23105.05</v>
      </c>
      <c r="Y25">
        <f t="shared" si="23"/>
        <v>10888.59</v>
      </c>
      <c r="AA25">
        <v>67439953</v>
      </c>
      <c r="AB25">
        <f t="shared" si="24"/>
        <v>1006.682</v>
      </c>
      <c r="AC25">
        <f>ROUND(((ES25*1)),6)</f>
        <v>528.07000000000005</v>
      </c>
      <c r="AD25">
        <f>ROUND(((((ET25*1.25))-((EU25*1.25)))+AE25),6)</f>
        <v>116.78749999999999</v>
      </c>
      <c r="AE25">
        <f>ROUND(((EU25*1.25)),6)</f>
        <v>12.35</v>
      </c>
      <c r="AF25">
        <f>ROUND(((EV25*1.15)),6)</f>
        <v>361.8245</v>
      </c>
      <c r="AG25">
        <f t="shared" si="25"/>
        <v>0</v>
      </c>
      <c r="AH25">
        <f>((EW25*1.15))</f>
        <v>31.164999999999999</v>
      </c>
      <c r="AI25">
        <f>((EX25*1.25))</f>
        <v>0</v>
      </c>
      <c r="AJ25">
        <f t="shared" si="26"/>
        <v>0</v>
      </c>
      <c r="AK25">
        <v>936.13</v>
      </c>
      <c r="AL25">
        <v>528.07000000000005</v>
      </c>
      <c r="AM25">
        <v>93.43</v>
      </c>
      <c r="AN25">
        <v>9.8800000000000008</v>
      </c>
      <c r="AO25">
        <v>314.63</v>
      </c>
      <c r="AP25">
        <v>0</v>
      </c>
      <c r="AQ25">
        <v>27.1</v>
      </c>
      <c r="AR25">
        <v>0</v>
      </c>
      <c r="AS25">
        <v>0</v>
      </c>
      <c r="AT25">
        <v>87</v>
      </c>
      <c r="AU25">
        <v>41</v>
      </c>
      <c r="AV25">
        <v>1.0469999999999999</v>
      </c>
      <c r="AW25">
        <v>1</v>
      </c>
      <c r="AZ25">
        <v>1</v>
      </c>
      <c r="BA25">
        <v>30.48</v>
      </c>
      <c r="BB25">
        <v>11.18</v>
      </c>
      <c r="BC25">
        <v>27.34</v>
      </c>
      <c r="BD25" t="s">
        <v>3</v>
      </c>
      <c r="BE25" t="s">
        <v>3</v>
      </c>
      <c r="BF25" t="s">
        <v>3</v>
      </c>
      <c r="BG25" t="s">
        <v>3</v>
      </c>
      <c r="BH25">
        <v>0</v>
      </c>
      <c r="BI25">
        <v>1</v>
      </c>
      <c r="BJ25" t="s">
        <v>19</v>
      </c>
      <c r="BM25">
        <v>81</v>
      </c>
      <c r="BN25">
        <v>0</v>
      </c>
      <c r="BO25" t="s">
        <v>16</v>
      </c>
      <c r="BP25">
        <v>1</v>
      </c>
      <c r="BQ25">
        <v>30</v>
      </c>
      <c r="BR25">
        <v>0</v>
      </c>
      <c r="BS25">
        <v>30.48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87</v>
      </c>
      <c r="CA25">
        <v>41</v>
      </c>
      <c r="CB25" t="s">
        <v>3</v>
      </c>
      <c r="CE25">
        <v>30</v>
      </c>
      <c r="CF25">
        <v>0</v>
      </c>
      <c r="CG25">
        <v>0</v>
      </c>
      <c r="CM25">
        <v>0</v>
      </c>
      <c r="CN25" t="s">
        <v>469</v>
      </c>
      <c r="CO25">
        <v>0</v>
      </c>
      <c r="CP25">
        <f t="shared" si="27"/>
        <v>62907.86</v>
      </c>
      <c r="CQ25">
        <f t="shared" si="28"/>
        <v>14437.43</v>
      </c>
      <c r="CR25">
        <f>(ROUND((ROUND((((ET25*1.25))*AV25*1),2)*BB25),2)+ROUND((ROUND(((AE25-((EU25*1.25)))*AV25*1),2)*BS25),2))</f>
        <v>1367.09</v>
      </c>
      <c r="CS25">
        <f t="shared" si="29"/>
        <v>394.11</v>
      </c>
      <c r="CT25">
        <f t="shared" si="30"/>
        <v>11546.74</v>
      </c>
      <c r="CU25">
        <f t="shared" si="31"/>
        <v>0</v>
      </c>
      <c r="CV25">
        <f t="shared" si="32"/>
        <v>32.629754999999996</v>
      </c>
      <c r="CW25">
        <f t="shared" si="33"/>
        <v>0</v>
      </c>
      <c r="CX25">
        <f t="shared" si="34"/>
        <v>0</v>
      </c>
      <c r="CY25">
        <f>S25*(BZ25/100)</f>
        <v>23105.051100000001</v>
      </c>
      <c r="CZ25">
        <f>S25*(CA25/100)</f>
        <v>10888.587299999999</v>
      </c>
      <c r="DC25" t="s">
        <v>3</v>
      </c>
      <c r="DD25" t="s">
        <v>20</v>
      </c>
      <c r="DE25" t="s">
        <v>21</v>
      </c>
      <c r="DF25" t="s">
        <v>21</v>
      </c>
      <c r="DG25" t="s">
        <v>22</v>
      </c>
      <c r="DH25" t="s">
        <v>3</v>
      </c>
      <c r="DI25" t="s">
        <v>22</v>
      </c>
      <c r="DJ25" t="s">
        <v>21</v>
      </c>
      <c r="DK25" t="s">
        <v>3</v>
      </c>
      <c r="DL25" t="s">
        <v>3</v>
      </c>
      <c r="DM25" t="s">
        <v>3</v>
      </c>
      <c r="DN25">
        <v>105</v>
      </c>
      <c r="DO25">
        <v>70</v>
      </c>
      <c r="DP25">
        <v>1.0469999999999999</v>
      </c>
      <c r="DQ25">
        <v>1</v>
      </c>
      <c r="DU25">
        <v>1013</v>
      </c>
      <c r="DV25" t="s">
        <v>18</v>
      </c>
      <c r="DW25" t="s">
        <v>18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67038672</v>
      </c>
      <c r="EF25">
        <v>30</v>
      </c>
      <c r="EG25" t="s">
        <v>23</v>
      </c>
      <c r="EH25">
        <v>0</v>
      </c>
      <c r="EI25" t="s">
        <v>3</v>
      </c>
      <c r="EJ25">
        <v>1</v>
      </c>
      <c r="EK25">
        <v>81</v>
      </c>
      <c r="EL25" t="s">
        <v>24</v>
      </c>
      <c r="EM25" t="s">
        <v>25</v>
      </c>
      <c r="EO25" t="s">
        <v>26</v>
      </c>
      <c r="EQ25">
        <v>0</v>
      </c>
      <c r="ER25">
        <v>936.13</v>
      </c>
      <c r="ES25">
        <v>528.07000000000005</v>
      </c>
      <c r="ET25">
        <v>93.43</v>
      </c>
      <c r="EU25">
        <v>9.8800000000000008</v>
      </c>
      <c r="EV25">
        <v>314.63</v>
      </c>
      <c r="EW25">
        <v>27.1</v>
      </c>
      <c r="EX25">
        <v>0</v>
      </c>
      <c r="EY25">
        <v>0</v>
      </c>
      <c r="FQ25">
        <v>0</v>
      </c>
      <c r="FR25">
        <f t="shared" si="35"/>
        <v>0</v>
      </c>
      <c r="FS25">
        <v>0</v>
      </c>
      <c r="FX25">
        <v>105</v>
      </c>
      <c r="FY25">
        <v>70</v>
      </c>
      <c r="GA25" t="s">
        <v>3</v>
      </c>
      <c r="GD25">
        <v>0</v>
      </c>
      <c r="GF25">
        <v>-251255386</v>
      </c>
      <c r="GG25">
        <v>2</v>
      </c>
      <c r="GH25">
        <v>1</v>
      </c>
      <c r="GI25">
        <v>2</v>
      </c>
      <c r="GJ25">
        <v>0</v>
      </c>
      <c r="GK25">
        <f>ROUND(R25*(S12)/100,2)</f>
        <v>1450.37</v>
      </c>
      <c r="GL25">
        <f t="shared" si="36"/>
        <v>0</v>
      </c>
      <c r="GM25">
        <f t="shared" si="37"/>
        <v>98351.87</v>
      </c>
      <c r="GN25">
        <f t="shared" si="38"/>
        <v>98351.87</v>
      </c>
      <c r="GO25">
        <f t="shared" si="39"/>
        <v>0</v>
      </c>
      <c r="GP25">
        <f t="shared" si="40"/>
        <v>0</v>
      </c>
      <c r="GR25">
        <v>0</v>
      </c>
      <c r="GS25">
        <v>3</v>
      </c>
      <c r="GT25">
        <v>0</v>
      </c>
      <c r="GU25" t="s">
        <v>3</v>
      </c>
      <c r="GV25">
        <f t="shared" si="41"/>
        <v>0</v>
      </c>
      <c r="GW25">
        <v>1</v>
      </c>
      <c r="GX25">
        <f t="shared" si="42"/>
        <v>0</v>
      </c>
      <c r="HA25">
        <v>0</v>
      </c>
      <c r="HB25">
        <v>0</v>
      </c>
      <c r="HC25">
        <f t="shared" si="43"/>
        <v>0</v>
      </c>
      <c r="HE25" t="s">
        <v>3</v>
      </c>
      <c r="HF25" t="s">
        <v>3</v>
      </c>
      <c r="HM25" t="s">
        <v>3</v>
      </c>
      <c r="HN25" t="s">
        <v>3</v>
      </c>
      <c r="HO25" t="s">
        <v>3</v>
      </c>
      <c r="HP25" t="s">
        <v>3</v>
      </c>
      <c r="HQ25" t="s">
        <v>3</v>
      </c>
      <c r="IK25">
        <v>0</v>
      </c>
    </row>
    <row r="26" spans="1:255" x14ac:dyDescent="0.2">
      <c r="A26" s="2">
        <v>18</v>
      </c>
      <c r="B26" s="2">
        <v>1</v>
      </c>
      <c r="C26" s="2">
        <v>7</v>
      </c>
      <c r="D26" s="2"/>
      <c r="E26" s="2" t="s">
        <v>27</v>
      </c>
      <c r="F26" s="2" t="s">
        <v>28</v>
      </c>
      <c r="G26" s="2" t="s">
        <v>29</v>
      </c>
      <c r="H26" s="2" t="s">
        <v>30</v>
      </c>
      <c r="I26" s="2">
        <f>I24*J26</f>
        <v>8.5790000000000006</v>
      </c>
      <c r="J26" s="2">
        <v>3.7300000000000004</v>
      </c>
      <c r="K26" s="2">
        <v>3.73</v>
      </c>
      <c r="L26" s="2"/>
      <c r="M26" s="2"/>
      <c r="N26" s="2"/>
      <c r="O26" s="2">
        <f t="shared" si="14"/>
        <v>10153.25</v>
      </c>
      <c r="P26" s="2">
        <f t="shared" si="15"/>
        <v>10153.25</v>
      </c>
      <c r="Q26" s="2">
        <f>(ROUND((ROUND(((ET26)*AV26*I26),2)*BB26),2)+ROUND((ROUND(((AE26-(EU26))*AV26*I26),2)*BS26),2))</f>
        <v>0</v>
      </c>
      <c r="R26" s="2">
        <f t="shared" si="16"/>
        <v>0</v>
      </c>
      <c r="S26" s="2">
        <f t="shared" si="17"/>
        <v>0</v>
      </c>
      <c r="T26" s="2">
        <f t="shared" si="18"/>
        <v>0</v>
      </c>
      <c r="U26" s="2">
        <f t="shared" si="19"/>
        <v>0</v>
      </c>
      <c r="V26" s="2">
        <f t="shared" si="20"/>
        <v>0</v>
      </c>
      <c r="W26" s="2">
        <f t="shared" si="21"/>
        <v>0</v>
      </c>
      <c r="X26" s="2">
        <f t="shared" si="22"/>
        <v>0</v>
      </c>
      <c r="Y26" s="2">
        <f t="shared" si="23"/>
        <v>0</v>
      </c>
      <c r="Z26" s="2"/>
      <c r="AA26" s="2">
        <v>67439955</v>
      </c>
      <c r="AB26" s="2">
        <f t="shared" si="24"/>
        <v>1183.5</v>
      </c>
      <c r="AC26" s="2">
        <f>ROUND((ES26),6)</f>
        <v>1183.5</v>
      </c>
      <c r="AD26" s="2">
        <f>ROUND((((ET26)-(EU26))+AE26),6)</f>
        <v>0</v>
      </c>
      <c r="AE26" s="2">
        <f>ROUND((EU26),6)</f>
        <v>0</v>
      </c>
      <c r="AF26" s="2">
        <f>ROUND((EV26),6)</f>
        <v>0</v>
      </c>
      <c r="AG26" s="2">
        <f t="shared" si="25"/>
        <v>0</v>
      </c>
      <c r="AH26" s="2">
        <f>(EW26)</f>
        <v>0</v>
      </c>
      <c r="AI26" s="2">
        <f>(EX26)</f>
        <v>0</v>
      </c>
      <c r="AJ26" s="2">
        <f t="shared" si="26"/>
        <v>0</v>
      </c>
      <c r="AK26" s="2">
        <v>1183.5</v>
      </c>
      <c r="AL26" s="2">
        <v>1183.5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105</v>
      </c>
      <c r="AU26" s="2">
        <v>70</v>
      </c>
      <c r="AV26" s="2">
        <v>1</v>
      </c>
      <c r="AW26" s="2">
        <v>1</v>
      </c>
      <c r="AX26" s="2"/>
      <c r="AY26" s="2"/>
      <c r="AZ26" s="2">
        <v>1</v>
      </c>
      <c r="BA26" s="2">
        <v>1</v>
      </c>
      <c r="BB26" s="2">
        <v>1</v>
      </c>
      <c r="BC26" s="2">
        <v>1</v>
      </c>
      <c r="BD26" s="2" t="s">
        <v>3</v>
      </c>
      <c r="BE26" s="2" t="s">
        <v>3</v>
      </c>
      <c r="BF26" s="2" t="s">
        <v>3</v>
      </c>
      <c r="BG26" s="2" t="s">
        <v>3</v>
      </c>
      <c r="BH26" s="2">
        <v>3</v>
      </c>
      <c r="BI26" s="2">
        <v>1</v>
      </c>
      <c r="BJ26" s="2" t="s">
        <v>31</v>
      </c>
      <c r="BK26" s="2"/>
      <c r="BL26" s="2"/>
      <c r="BM26" s="2">
        <v>81</v>
      </c>
      <c r="BN26" s="2">
        <v>0</v>
      </c>
      <c r="BO26" s="2" t="s">
        <v>3</v>
      </c>
      <c r="BP26" s="2">
        <v>0</v>
      </c>
      <c r="BQ26" s="2">
        <v>30</v>
      </c>
      <c r="BR26" s="2">
        <v>0</v>
      </c>
      <c r="BS26" s="2">
        <v>1</v>
      </c>
      <c r="BT26" s="2">
        <v>1</v>
      </c>
      <c r="BU26" s="2">
        <v>1</v>
      </c>
      <c r="BV26" s="2">
        <v>1</v>
      </c>
      <c r="BW26" s="2">
        <v>1</v>
      </c>
      <c r="BX26" s="2">
        <v>1</v>
      </c>
      <c r="BY26" s="2" t="s">
        <v>3</v>
      </c>
      <c r="BZ26" s="2">
        <v>105</v>
      </c>
      <c r="CA26" s="2">
        <v>70</v>
      </c>
      <c r="CB26" s="2" t="s">
        <v>3</v>
      </c>
      <c r="CC26" s="2"/>
      <c r="CD26" s="2"/>
      <c r="CE26" s="2">
        <v>30</v>
      </c>
      <c r="CF26" s="2">
        <v>0</v>
      </c>
      <c r="CG26" s="2">
        <v>0</v>
      </c>
      <c r="CH26" s="2"/>
      <c r="CI26" s="2"/>
      <c r="CJ26" s="2"/>
      <c r="CK26" s="2"/>
      <c r="CL26" s="2"/>
      <c r="CM26" s="2">
        <v>0</v>
      </c>
      <c r="CN26" s="2" t="s">
        <v>3</v>
      </c>
      <c r="CO26" s="2">
        <v>0</v>
      </c>
      <c r="CP26" s="2">
        <f t="shared" si="27"/>
        <v>10153.25</v>
      </c>
      <c r="CQ26" s="2">
        <f t="shared" si="28"/>
        <v>1183.5</v>
      </c>
      <c r="CR26" s="2">
        <f>(ROUND((ROUND(((ET26)*AV26*1),2)*BB26),2)+ROUND((ROUND(((AE26-(EU26))*AV26*1),2)*BS26),2))</f>
        <v>0</v>
      </c>
      <c r="CS26" s="2">
        <f t="shared" si="29"/>
        <v>0</v>
      </c>
      <c r="CT26" s="2">
        <f t="shared" si="30"/>
        <v>0</v>
      </c>
      <c r="CU26" s="2">
        <f t="shared" si="31"/>
        <v>0</v>
      </c>
      <c r="CV26" s="2">
        <f t="shared" si="32"/>
        <v>0</v>
      </c>
      <c r="CW26" s="2">
        <f t="shared" si="33"/>
        <v>0</v>
      </c>
      <c r="CX26" s="2">
        <f t="shared" si="34"/>
        <v>0</v>
      </c>
      <c r="CY26" s="2">
        <f>((S26*BZ26)/100)</f>
        <v>0</v>
      </c>
      <c r="CZ26" s="2">
        <f>((S26*CA26)/100)</f>
        <v>0</v>
      </c>
      <c r="DA26" s="2"/>
      <c r="DB26" s="2"/>
      <c r="DC26" s="2" t="s">
        <v>3</v>
      </c>
      <c r="DD26" s="2" t="s">
        <v>3</v>
      </c>
      <c r="DE26" s="2" t="s">
        <v>3</v>
      </c>
      <c r="DF26" s="2" t="s">
        <v>3</v>
      </c>
      <c r="DG26" s="2" t="s">
        <v>3</v>
      </c>
      <c r="DH26" s="2" t="s">
        <v>3</v>
      </c>
      <c r="DI26" s="2" t="s">
        <v>3</v>
      </c>
      <c r="DJ26" s="2" t="s">
        <v>3</v>
      </c>
      <c r="DK26" s="2" t="s">
        <v>3</v>
      </c>
      <c r="DL26" s="2" t="s">
        <v>3</v>
      </c>
      <c r="DM26" s="2" t="s">
        <v>3</v>
      </c>
      <c r="DN26" s="2">
        <v>0</v>
      </c>
      <c r="DO26" s="2">
        <v>0</v>
      </c>
      <c r="DP26" s="2">
        <v>1.0469999999999999</v>
      </c>
      <c r="DQ26" s="2">
        <v>1</v>
      </c>
      <c r="DR26" s="2"/>
      <c r="DS26" s="2"/>
      <c r="DT26" s="2"/>
      <c r="DU26" s="2">
        <v>1007</v>
      </c>
      <c r="DV26" s="2" t="s">
        <v>30</v>
      </c>
      <c r="DW26" s="2" t="s">
        <v>30</v>
      </c>
      <c r="DX26" s="2">
        <v>1</v>
      </c>
      <c r="DY26" s="2"/>
      <c r="DZ26" s="2" t="s">
        <v>3</v>
      </c>
      <c r="EA26" s="2" t="s">
        <v>3</v>
      </c>
      <c r="EB26" s="2" t="s">
        <v>3</v>
      </c>
      <c r="EC26" s="2" t="s">
        <v>3</v>
      </c>
      <c r="ED26" s="2"/>
      <c r="EE26" s="2">
        <v>67038672</v>
      </c>
      <c r="EF26" s="2">
        <v>30</v>
      </c>
      <c r="EG26" s="2" t="s">
        <v>23</v>
      </c>
      <c r="EH26" s="2">
        <v>0</v>
      </c>
      <c r="EI26" s="2" t="s">
        <v>3</v>
      </c>
      <c r="EJ26" s="2">
        <v>1</v>
      </c>
      <c r="EK26" s="2">
        <v>81</v>
      </c>
      <c r="EL26" s="2" t="s">
        <v>24</v>
      </c>
      <c r="EM26" s="2" t="s">
        <v>25</v>
      </c>
      <c r="EN26" s="2"/>
      <c r="EO26" s="2" t="s">
        <v>3</v>
      </c>
      <c r="EP26" s="2"/>
      <c r="EQ26" s="2">
        <v>0</v>
      </c>
      <c r="ER26" s="2">
        <v>1183.5</v>
      </c>
      <c r="ES26" s="2">
        <v>1183.5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>
        <v>0</v>
      </c>
      <c r="FR26" s="2">
        <f t="shared" si="35"/>
        <v>0</v>
      </c>
      <c r="FS26" s="2">
        <v>0</v>
      </c>
      <c r="FT26" s="2"/>
      <c r="FU26" s="2"/>
      <c r="FV26" s="2"/>
      <c r="FW26" s="2"/>
      <c r="FX26" s="2">
        <v>105</v>
      </c>
      <c r="FY26" s="2">
        <v>70</v>
      </c>
      <c r="FZ26" s="2"/>
      <c r="GA26" s="2" t="s">
        <v>3</v>
      </c>
      <c r="GB26" s="2"/>
      <c r="GC26" s="2"/>
      <c r="GD26" s="2">
        <v>0</v>
      </c>
      <c r="GE26" s="2"/>
      <c r="GF26" s="2">
        <v>-633054568</v>
      </c>
      <c r="GG26" s="2">
        <v>2</v>
      </c>
      <c r="GH26" s="2">
        <v>1</v>
      </c>
      <c r="GI26" s="2">
        <v>-2</v>
      </c>
      <c r="GJ26" s="2">
        <v>0</v>
      </c>
      <c r="GK26" s="2">
        <f>ROUND(R26*(R12)/100,2)</f>
        <v>0</v>
      </c>
      <c r="GL26" s="2">
        <f t="shared" si="36"/>
        <v>0</v>
      </c>
      <c r="GM26" s="2">
        <f t="shared" si="37"/>
        <v>10153.25</v>
      </c>
      <c r="GN26" s="2">
        <f t="shared" si="38"/>
        <v>10153.25</v>
      </c>
      <c r="GO26" s="2">
        <f t="shared" si="39"/>
        <v>0</v>
      </c>
      <c r="GP26" s="2">
        <f t="shared" si="40"/>
        <v>0</v>
      </c>
      <c r="GQ26" s="2"/>
      <c r="GR26" s="2">
        <v>0</v>
      </c>
      <c r="GS26" s="2">
        <v>3</v>
      </c>
      <c r="GT26" s="2">
        <v>0</v>
      </c>
      <c r="GU26" s="2" t="s">
        <v>3</v>
      </c>
      <c r="GV26" s="2">
        <f t="shared" si="41"/>
        <v>0</v>
      </c>
      <c r="GW26" s="2">
        <v>1</v>
      </c>
      <c r="GX26" s="2">
        <f t="shared" si="42"/>
        <v>0</v>
      </c>
      <c r="GY26" s="2"/>
      <c r="GZ26" s="2"/>
      <c r="HA26" s="2">
        <v>0</v>
      </c>
      <c r="HB26" s="2">
        <v>0</v>
      </c>
      <c r="HC26" s="2">
        <f t="shared" si="43"/>
        <v>0</v>
      </c>
      <c r="HD26" s="2"/>
      <c r="HE26" s="2" t="s">
        <v>3</v>
      </c>
      <c r="HF26" s="2" t="s">
        <v>3</v>
      </c>
      <c r="HG26" s="2"/>
      <c r="HH26" s="2"/>
      <c r="HI26" s="2"/>
      <c r="HJ26" s="2"/>
      <c r="HK26" s="2"/>
      <c r="HL26" s="2"/>
      <c r="HM26" s="2" t="s">
        <v>3</v>
      </c>
      <c r="HN26" s="2" t="s">
        <v>3</v>
      </c>
      <c r="HO26" s="2" t="s">
        <v>3</v>
      </c>
      <c r="HP26" s="2" t="s">
        <v>3</v>
      </c>
      <c r="HQ26" s="2" t="s">
        <v>3</v>
      </c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>
        <v>0</v>
      </c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x14ac:dyDescent="0.2">
      <c r="A27">
        <v>18</v>
      </c>
      <c r="B27">
        <v>1</v>
      </c>
      <c r="C27">
        <v>14</v>
      </c>
      <c r="E27" t="s">
        <v>27</v>
      </c>
      <c r="F27" t="s">
        <v>28</v>
      </c>
      <c r="G27" t="s">
        <v>29</v>
      </c>
      <c r="H27" t="s">
        <v>30</v>
      </c>
      <c r="I27">
        <f>I25*J27</f>
        <v>8.5790000000000006</v>
      </c>
      <c r="J27">
        <v>3.7300000000000004</v>
      </c>
      <c r="K27">
        <v>3.73</v>
      </c>
      <c r="O27">
        <f t="shared" si="14"/>
        <v>73712.600000000006</v>
      </c>
      <c r="P27">
        <f t="shared" si="15"/>
        <v>73712.600000000006</v>
      </c>
      <c r="Q27">
        <f>(ROUND((ROUND(((ET27)*AV27*I27),2)*BB27),2)+ROUND((ROUND(((AE27-(EU27))*AV27*I27),2)*BS27),2))</f>
        <v>0</v>
      </c>
      <c r="R27">
        <f t="shared" si="16"/>
        <v>0</v>
      </c>
      <c r="S27">
        <f t="shared" si="17"/>
        <v>0</v>
      </c>
      <c r="T27">
        <f t="shared" si="18"/>
        <v>0</v>
      </c>
      <c r="U27">
        <f t="shared" si="19"/>
        <v>0</v>
      </c>
      <c r="V27">
        <f t="shared" si="20"/>
        <v>0</v>
      </c>
      <c r="W27">
        <f t="shared" si="21"/>
        <v>0</v>
      </c>
      <c r="X27">
        <f t="shared" si="22"/>
        <v>0</v>
      </c>
      <c r="Y27">
        <f t="shared" si="23"/>
        <v>0</v>
      </c>
      <c r="AA27">
        <v>67439953</v>
      </c>
      <c r="AB27">
        <f t="shared" si="24"/>
        <v>1183.5</v>
      </c>
      <c r="AC27">
        <f>ROUND((ES27),6)</f>
        <v>1183.5</v>
      </c>
      <c r="AD27">
        <f>ROUND((((ET27)-(EU27))+AE27),6)</f>
        <v>0</v>
      </c>
      <c r="AE27">
        <f>ROUND((EU27),6)</f>
        <v>0</v>
      </c>
      <c r="AF27">
        <f>ROUND((EV27),6)</f>
        <v>0</v>
      </c>
      <c r="AG27">
        <f t="shared" si="25"/>
        <v>0</v>
      </c>
      <c r="AH27">
        <f>(EW27)</f>
        <v>0</v>
      </c>
      <c r="AI27">
        <f>(EX27)</f>
        <v>0</v>
      </c>
      <c r="AJ27">
        <f t="shared" si="26"/>
        <v>0</v>
      </c>
      <c r="AK27">
        <v>1183.5</v>
      </c>
      <c r="AL27">
        <v>1183.5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7.26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1</v>
      </c>
      <c r="BJ27" t="s">
        <v>31</v>
      </c>
      <c r="BM27">
        <v>81</v>
      </c>
      <c r="BN27">
        <v>0</v>
      </c>
      <c r="BO27" t="s">
        <v>28</v>
      </c>
      <c r="BP27">
        <v>1</v>
      </c>
      <c r="BQ27">
        <v>30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0</v>
      </c>
      <c r="CA27">
        <v>0</v>
      </c>
      <c r="CB27" t="s">
        <v>3</v>
      </c>
      <c r="CE27">
        <v>30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27"/>
        <v>73712.600000000006</v>
      </c>
      <c r="CQ27">
        <f t="shared" si="28"/>
        <v>8592.2099999999991</v>
      </c>
      <c r="CR27">
        <f>(ROUND((ROUND(((ET27)*AV27*1),2)*BB27),2)+ROUND((ROUND(((AE27-(EU27))*AV27*1),2)*BS27),2))</f>
        <v>0</v>
      </c>
      <c r="CS27">
        <f t="shared" si="29"/>
        <v>0</v>
      </c>
      <c r="CT27">
        <f t="shared" si="30"/>
        <v>0</v>
      </c>
      <c r="CU27">
        <f t="shared" si="31"/>
        <v>0</v>
      </c>
      <c r="CV27">
        <f t="shared" si="32"/>
        <v>0</v>
      </c>
      <c r="CW27">
        <f t="shared" si="33"/>
        <v>0</v>
      </c>
      <c r="CX27">
        <f t="shared" si="34"/>
        <v>0</v>
      </c>
      <c r="CY27">
        <f>S27*(BZ27/100)</f>
        <v>0</v>
      </c>
      <c r="CZ27">
        <f>S27*(CA27/100)</f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105</v>
      </c>
      <c r="DO27">
        <v>70</v>
      </c>
      <c r="DP27">
        <v>1.0469999999999999</v>
      </c>
      <c r="DQ27">
        <v>1</v>
      </c>
      <c r="DU27">
        <v>1007</v>
      </c>
      <c r="DV27" t="s">
        <v>30</v>
      </c>
      <c r="DW27" t="s">
        <v>30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67038672</v>
      </c>
      <c r="EF27">
        <v>30</v>
      </c>
      <c r="EG27" t="s">
        <v>23</v>
      </c>
      <c r="EH27">
        <v>0</v>
      </c>
      <c r="EI27" t="s">
        <v>3</v>
      </c>
      <c r="EJ27">
        <v>1</v>
      </c>
      <c r="EK27">
        <v>81</v>
      </c>
      <c r="EL27" t="s">
        <v>24</v>
      </c>
      <c r="EM27" t="s">
        <v>25</v>
      </c>
      <c r="EO27" t="s">
        <v>3</v>
      </c>
      <c r="EQ27">
        <v>0</v>
      </c>
      <c r="ER27">
        <v>1183.5</v>
      </c>
      <c r="ES27">
        <v>1183.5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f t="shared" si="35"/>
        <v>0</v>
      </c>
      <c r="FS27">
        <v>0</v>
      </c>
      <c r="FX27">
        <v>105</v>
      </c>
      <c r="FY27">
        <v>70</v>
      </c>
      <c r="GA27" t="s">
        <v>3</v>
      </c>
      <c r="GD27">
        <v>0</v>
      </c>
      <c r="GF27">
        <v>-633054568</v>
      </c>
      <c r="GG27">
        <v>2</v>
      </c>
      <c r="GH27">
        <v>1</v>
      </c>
      <c r="GI27">
        <v>2</v>
      </c>
      <c r="GJ27">
        <v>0</v>
      </c>
      <c r="GK27">
        <f>ROUND(R27*(S12)/100,2)</f>
        <v>0</v>
      </c>
      <c r="GL27">
        <f t="shared" si="36"/>
        <v>0</v>
      </c>
      <c r="GM27">
        <f t="shared" si="37"/>
        <v>73712.600000000006</v>
      </c>
      <c r="GN27">
        <f t="shared" si="38"/>
        <v>73712.600000000006</v>
      </c>
      <c r="GO27">
        <f t="shared" si="39"/>
        <v>0</v>
      </c>
      <c r="GP27">
        <f t="shared" si="40"/>
        <v>0</v>
      </c>
      <c r="GR27">
        <v>0</v>
      </c>
      <c r="GS27">
        <v>3</v>
      </c>
      <c r="GT27">
        <v>0</v>
      </c>
      <c r="GU27" t="s">
        <v>3</v>
      </c>
      <c r="GV27">
        <f t="shared" si="41"/>
        <v>0</v>
      </c>
      <c r="GW27">
        <v>1</v>
      </c>
      <c r="GX27">
        <f t="shared" si="42"/>
        <v>0</v>
      </c>
      <c r="HA27">
        <v>0</v>
      </c>
      <c r="HB27">
        <v>0</v>
      </c>
      <c r="HC27">
        <f t="shared" si="43"/>
        <v>0</v>
      </c>
      <c r="HE27" t="s">
        <v>3</v>
      </c>
      <c r="HF27" t="s">
        <v>3</v>
      </c>
      <c r="HM27" t="s">
        <v>3</v>
      </c>
      <c r="HN27" t="s">
        <v>3</v>
      </c>
      <c r="HO27" t="s">
        <v>3</v>
      </c>
      <c r="HP27" t="s">
        <v>3</v>
      </c>
      <c r="HQ27" t="s">
        <v>3</v>
      </c>
      <c r="IK27">
        <v>0</v>
      </c>
    </row>
    <row r="28" spans="1:255" x14ac:dyDescent="0.2">
      <c r="A28" s="2">
        <v>17</v>
      </c>
      <c r="B28" s="2">
        <v>1</v>
      </c>
      <c r="C28" s="2">
        <f>ROW(SmtRes!A18)</f>
        <v>18</v>
      </c>
      <c r="D28" s="2">
        <f>ROW(EtalonRes!A18)</f>
        <v>18</v>
      </c>
      <c r="E28" s="2" t="s">
        <v>32</v>
      </c>
      <c r="F28" s="2" t="s">
        <v>33</v>
      </c>
      <c r="G28" s="2" t="s">
        <v>34</v>
      </c>
      <c r="H28" s="2" t="s">
        <v>35</v>
      </c>
      <c r="I28" s="2">
        <f>ROUND(2407/100,9)</f>
        <v>24.07</v>
      </c>
      <c r="J28" s="2">
        <v>0</v>
      </c>
      <c r="K28" s="2">
        <f>ROUND(2407/100,9)</f>
        <v>24.07</v>
      </c>
      <c r="L28" s="2"/>
      <c r="M28" s="2"/>
      <c r="N28" s="2"/>
      <c r="O28" s="2">
        <f t="shared" si="14"/>
        <v>14912.59</v>
      </c>
      <c r="P28" s="2">
        <f t="shared" si="15"/>
        <v>330</v>
      </c>
      <c r="Q28" s="2">
        <f>(ROUND((ROUND((((ET28*1.25))*AV28*I28),2)*BB28),2)+ROUND((ROUND(((AE28-((EU28*1.25)))*AV28*I28),2)*BS28),2))</f>
        <v>200.08</v>
      </c>
      <c r="R28" s="2">
        <f t="shared" si="16"/>
        <v>30.39</v>
      </c>
      <c r="S28" s="2">
        <f t="shared" si="17"/>
        <v>14382.51</v>
      </c>
      <c r="T28" s="2">
        <f t="shared" si="18"/>
        <v>0</v>
      </c>
      <c r="U28" s="2">
        <f t="shared" si="19"/>
        <v>1270.53495</v>
      </c>
      <c r="V28" s="2">
        <f t="shared" si="20"/>
        <v>0</v>
      </c>
      <c r="W28" s="2">
        <f t="shared" si="21"/>
        <v>0</v>
      </c>
      <c r="X28" s="2">
        <f t="shared" si="22"/>
        <v>13088.08</v>
      </c>
      <c r="Y28" s="2">
        <f t="shared" si="23"/>
        <v>10067.76</v>
      </c>
      <c r="Z28" s="2"/>
      <c r="AA28" s="2">
        <v>67439955</v>
      </c>
      <c r="AB28" s="2">
        <f t="shared" si="24"/>
        <v>619.55100000000004</v>
      </c>
      <c r="AC28" s="2">
        <f>ROUND(((ES28*1)),6)</f>
        <v>13.71</v>
      </c>
      <c r="AD28" s="2">
        <f>ROUND(((((ET28*1.25))-((EU28*1.25)))+AE28),6)</f>
        <v>8.3125</v>
      </c>
      <c r="AE28" s="2">
        <f>ROUND(((EU28*1.25)),6)</f>
        <v>1.2625</v>
      </c>
      <c r="AF28" s="2">
        <f>ROUND(((EV28*1.15)),6)</f>
        <v>597.52850000000001</v>
      </c>
      <c r="AG28" s="2">
        <f t="shared" si="25"/>
        <v>0</v>
      </c>
      <c r="AH28" s="2">
        <f>((EW28*1.15))</f>
        <v>52.784999999999997</v>
      </c>
      <c r="AI28" s="2">
        <f>((EX28*1.25))</f>
        <v>0</v>
      </c>
      <c r="AJ28" s="2">
        <f t="shared" si="26"/>
        <v>0</v>
      </c>
      <c r="AK28" s="2">
        <v>539.95000000000005</v>
      </c>
      <c r="AL28" s="2">
        <v>13.71</v>
      </c>
      <c r="AM28" s="2">
        <v>6.65</v>
      </c>
      <c r="AN28" s="2">
        <v>1.01</v>
      </c>
      <c r="AO28" s="2">
        <v>519.59</v>
      </c>
      <c r="AP28" s="2">
        <v>0</v>
      </c>
      <c r="AQ28" s="2">
        <v>45.9</v>
      </c>
      <c r="AR28" s="2">
        <v>0</v>
      </c>
      <c r="AS28" s="2">
        <v>0</v>
      </c>
      <c r="AT28" s="2">
        <v>91</v>
      </c>
      <c r="AU28" s="2">
        <v>70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1</v>
      </c>
      <c r="BJ28" s="2" t="s">
        <v>36</v>
      </c>
      <c r="BK28" s="2"/>
      <c r="BL28" s="2"/>
      <c r="BM28" s="2">
        <v>69</v>
      </c>
      <c r="BN28" s="2">
        <v>0</v>
      </c>
      <c r="BO28" s="2" t="s">
        <v>3</v>
      </c>
      <c r="BP28" s="2">
        <v>0</v>
      </c>
      <c r="BQ28" s="2">
        <v>30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91</v>
      </c>
      <c r="CA28" s="2">
        <v>70</v>
      </c>
      <c r="CB28" s="2" t="s">
        <v>3</v>
      </c>
      <c r="CC28" s="2"/>
      <c r="CD28" s="2"/>
      <c r="CE28" s="2">
        <v>30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469</v>
      </c>
      <c r="CO28" s="2">
        <v>0</v>
      </c>
      <c r="CP28" s="2">
        <f t="shared" si="27"/>
        <v>14912.59</v>
      </c>
      <c r="CQ28" s="2">
        <f t="shared" si="28"/>
        <v>13.71</v>
      </c>
      <c r="CR28" s="2">
        <f>(ROUND((ROUND((((ET28*1.25))*AV28*1),2)*BB28),2)+ROUND((ROUND(((AE28-((EU28*1.25)))*AV28*1),2)*BS28),2))</f>
        <v>8.31</v>
      </c>
      <c r="CS28" s="2">
        <f t="shared" si="29"/>
        <v>1.26</v>
      </c>
      <c r="CT28" s="2">
        <f t="shared" si="30"/>
        <v>597.53</v>
      </c>
      <c r="CU28" s="2">
        <f t="shared" si="31"/>
        <v>0</v>
      </c>
      <c r="CV28" s="2">
        <f t="shared" si="32"/>
        <v>52.784999999999997</v>
      </c>
      <c r="CW28" s="2">
        <f t="shared" si="33"/>
        <v>0</v>
      </c>
      <c r="CX28" s="2">
        <f t="shared" si="34"/>
        <v>0</v>
      </c>
      <c r="CY28" s="2">
        <f>((S28*BZ28)/100)</f>
        <v>13088.0841</v>
      </c>
      <c r="CZ28" s="2">
        <f>((S28*CA28)/100)</f>
        <v>10067.757000000001</v>
      </c>
      <c r="DA28" s="2"/>
      <c r="DB28" s="2"/>
      <c r="DC28" s="2" t="s">
        <v>3</v>
      </c>
      <c r="DD28" s="2" t="s">
        <v>20</v>
      </c>
      <c r="DE28" s="2" t="s">
        <v>21</v>
      </c>
      <c r="DF28" s="2" t="s">
        <v>21</v>
      </c>
      <c r="DG28" s="2" t="s">
        <v>22</v>
      </c>
      <c r="DH28" s="2" t="s">
        <v>3</v>
      </c>
      <c r="DI28" s="2" t="s">
        <v>22</v>
      </c>
      <c r="DJ28" s="2" t="s">
        <v>21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1.0469999999999999</v>
      </c>
      <c r="DQ28" s="2">
        <v>1</v>
      </c>
      <c r="DR28" s="2"/>
      <c r="DS28" s="2"/>
      <c r="DT28" s="2"/>
      <c r="DU28" s="2">
        <v>1005</v>
      </c>
      <c r="DV28" s="2" t="s">
        <v>35</v>
      </c>
      <c r="DW28" s="2" t="s">
        <v>35</v>
      </c>
      <c r="DX28" s="2">
        <v>100</v>
      </c>
      <c r="DY28" s="2"/>
      <c r="DZ28" s="2" t="s">
        <v>3</v>
      </c>
      <c r="EA28" s="2" t="s">
        <v>3</v>
      </c>
      <c r="EB28" s="2" t="s">
        <v>3</v>
      </c>
      <c r="EC28" s="2" t="s">
        <v>3</v>
      </c>
      <c r="ED28" s="2"/>
      <c r="EE28" s="2">
        <v>67038660</v>
      </c>
      <c r="EF28" s="2">
        <v>30</v>
      </c>
      <c r="EG28" s="2" t="s">
        <v>23</v>
      </c>
      <c r="EH28" s="2">
        <v>0</v>
      </c>
      <c r="EI28" s="2" t="s">
        <v>3</v>
      </c>
      <c r="EJ28" s="2">
        <v>1</v>
      </c>
      <c r="EK28" s="2">
        <v>69</v>
      </c>
      <c r="EL28" s="2" t="s">
        <v>37</v>
      </c>
      <c r="EM28" s="2" t="s">
        <v>38</v>
      </c>
      <c r="EN28" s="2"/>
      <c r="EO28" s="2" t="s">
        <v>26</v>
      </c>
      <c r="EP28" s="2"/>
      <c r="EQ28" s="2">
        <v>0</v>
      </c>
      <c r="ER28" s="2">
        <v>539.95000000000005</v>
      </c>
      <c r="ES28" s="2">
        <v>13.71</v>
      </c>
      <c r="ET28" s="2">
        <v>6.65</v>
      </c>
      <c r="EU28" s="2">
        <v>1.01</v>
      </c>
      <c r="EV28" s="2">
        <v>519.59</v>
      </c>
      <c r="EW28" s="2">
        <v>45.9</v>
      </c>
      <c r="EX28" s="2">
        <v>0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si="35"/>
        <v>0</v>
      </c>
      <c r="FS28" s="2">
        <v>0</v>
      </c>
      <c r="FT28" s="2"/>
      <c r="FU28" s="2"/>
      <c r="FV28" s="2"/>
      <c r="FW28" s="2"/>
      <c r="FX28" s="2">
        <v>91</v>
      </c>
      <c r="FY28" s="2">
        <v>70</v>
      </c>
      <c r="FZ28" s="2"/>
      <c r="GA28" s="2" t="s">
        <v>3</v>
      </c>
      <c r="GB28" s="2"/>
      <c r="GC28" s="2"/>
      <c r="GD28" s="2">
        <v>0</v>
      </c>
      <c r="GE28" s="2"/>
      <c r="GF28" s="2">
        <v>-1879812153</v>
      </c>
      <c r="GG28" s="2">
        <v>2</v>
      </c>
      <c r="GH28" s="2">
        <v>1</v>
      </c>
      <c r="GI28" s="2">
        <v>-2</v>
      </c>
      <c r="GJ28" s="2">
        <v>0</v>
      </c>
      <c r="GK28" s="2">
        <f>ROUND(R28*(R12)/100,2)</f>
        <v>53.18</v>
      </c>
      <c r="GL28" s="2">
        <f t="shared" si="36"/>
        <v>0</v>
      </c>
      <c r="GM28" s="2">
        <f t="shared" si="37"/>
        <v>38121.61</v>
      </c>
      <c r="GN28" s="2">
        <f t="shared" si="38"/>
        <v>38121.61</v>
      </c>
      <c r="GO28" s="2">
        <f t="shared" si="39"/>
        <v>0</v>
      </c>
      <c r="GP28" s="2">
        <f t="shared" si="40"/>
        <v>0</v>
      </c>
      <c r="GQ28" s="2"/>
      <c r="GR28" s="2">
        <v>0</v>
      </c>
      <c r="GS28" s="2">
        <v>3</v>
      </c>
      <c r="GT28" s="2">
        <v>0</v>
      </c>
      <c r="GU28" s="2" t="s">
        <v>3</v>
      </c>
      <c r="GV28" s="2">
        <f t="shared" si="41"/>
        <v>0</v>
      </c>
      <c r="GW28" s="2">
        <v>1</v>
      </c>
      <c r="GX28" s="2">
        <f t="shared" si="42"/>
        <v>0</v>
      </c>
      <c r="GY28" s="2"/>
      <c r="GZ28" s="2"/>
      <c r="HA28" s="2">
        <v>0</v>
      </c>
      <c r="HB28" s="2">
        <v>0</v>
      </c>
      <c r="HC28" s="2">
        <f t="shared" si="43"/>
        <v>0</v>
      </c>
      <c r="HD28" s="2"/>
      <c r="HE28" s="2" t="s">
        <v>3</v>
      </c>
      <c r="HF28" s="2" t="s">
        <v>3</v>
      </c>
      <c r="HG28" s="2"/>
      <c r="HH28" s="2"/>
      <c r="HI28" s="2"/>
      <c r="HJ28" s="2"/>
      <c r="HK28" s="2"/>
      <c r="HL28" s="2"/>
      <c r="HM28" s="2" t="s">
        <v>3</v>
      </c>
      <c r="HN28" s="2" t="s">
        <v>3</v>
      </c>
      <c r="HO28" s="2" t="s">
        <v>3</v>
      </c>
      <c r="HP28" s="2" t="s">
        <v>3</v>
      </c>
      <c r="HQ28" s="2" t="s">
        <v>3</v>
      </c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ROW(SmtRes!A22)</f>
        <v>22</v>
      </c>
      <c r="D29">
        <f>ROW(EtalonRes!A22)</f>
        <v>22</v>
      </c>
      <c r="E29" t="s">
        <v>32</v>
      </c>
      <c r="F29" t="s">
        <v>33</v>
      </c>
      <c r="G29" t="s">
        <v>34</v>
      </c>
      <c r="H29" t="s">
        <v>35</v>
      </c>
      <c r="I29">
        <f>ROUND(2407/100,9)</f>
        <v>24.07</v>
      </c>
      <c r="J29">
        <v>0</v>
      </c>
      <c r="K29">
        <f>ROUND(2407/100,9)</f>
        <v>24.07</v>
      </c>
      <c r="O29">
        <f t="shared" si="14"/>
        <v>463261.79</v>
      </c>
      <c r="P29">
        <f t="shared" si="15"/>
        <v>1735.8</v>
      </c>
      <c r="Q29">
        <f>(ROUND((ROUND((((ET29*1.25))*AV29*I29),2)*BB29),2)+ROUND((ROUND(((AE29-((EU29*1.25)))*AV29*I29),2)*BS29),2))</f>
        <v>2543.21</v>
      </c>
      <c r="R29">
        <f t="shared" si="16"/>
        <v>969.87</v>
      </c>
      <c r="S29">
        <f t="shared" si="17"/>
        <v>458982.78</v>
      </c>
      <c r="T29">
        <f t="shared" si="18"/>
        <v>0</v>
      </c>
      <c r="U29">
        <f t="shared" si="19"/>
        <v>1330.2500926499999</v>
      </c>
      <c r="V29">
        <f t="shared" si="20"/>
        <v>0</v>
      </c>
      <c r="W29">
        <f t="shared" si="21"/>
        <v>0</v>
      </c>
      <c r="X29">
        <f t="shared" si="22"/>
        <v>344237.09</v>
      </c>
      <c r="Y29">
        <f t="shared" si="23"/>
        <v>188182.94</v>
      </c>
      <c r="AA29">
        <v>67439953</v>
      </c>
      <c r="AB29">
        <f t="shared" si="24"/>
        <v>619.55100000000004</v>
      </c>
      <c r="AC29">
        <f>ROUND(((ES29*1)),6)</f>
        <v>13.71</v>
      </c>
      <c r="AD29">
        <f>ROUND(((((ET29*1.25))-((EU29*1.25)))+AE29),6)</f>
        <v>8.3125</v>
      </c>
      <c r="AE29">
        <f>ROUND(((EU29*1.25)),6)</f>
        <v>1.2625</v>
      </c>
      <c r="AF29">
        <f>ROUND(((EV29*1.15)),6)</f>
        <v>597.52850000000001</v>
      </c>
      <c r="AG29">
        <f t="shared" si="25"/>
        <v>0</v>
      </c>
      <c r="AH29">
        <f>((EW29*1.15))</f>
        <v>52.784999999999997</v>
      </c>
      <c r="AI29">
        <f>((EX29*1.25))</f>
        <v>0</v>
      </c>
      <c r="AJ29">
        <f t="shared" si="26"/>
        <v>0</v>
      </c>
      <c r="AK29">
        <v>539.95000000000005</v>
      </c>
      <c r="AL29">
        <v>13.71</v>
      </c>
      <c r="AM29">
        <v>6.65</v>
      </c>
      <c r="AN29">
        <v>1.01</v>
      </c>
      <c r="AO29">
        <v>519.59</v>
      </c>
      <c r="AP29">
        <v>0</v>
      </c>
      <c r="AQ29">
        <v>45.9</v>
      </c>
      <c r="AR29">
        <v>0</v>
      </c>
      <c r="AS29">
        <v>0</v>
      </c>
      <c r="AT29">
        <v>75</v>
      </c>
      <c r="AU29">
        <v>41</v>
      </c>
      <c r="AV29">
        <v>1.0469999999999999</v>
      </c>
      <c r="AW29">
        <v>1</v>
      </c>
      <c r="AZ29">
        <v>1</v>
      </c>
      <c r="BA29">
        <v>30.48</v>
      </c>
      <c r="BB29">
        <v>12.14</v>
      </c>
      <c r="BC29">
        <v>5.26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36</v>
      </c>
      <c r="BM29">
        <v>69</v>
      </c>
      <c r="BN29">
        <v>0</v>
      </c>
      <c r="BO29" t="s">
        <v>33</v>
      </c>
      <c r="BP29">
        <v>1</v>
      </c>
      <c r="BQ29">
        <v>30</v>
      </c>
      <c r="BR29">
        <v>0</v>
      </c>
      <c r="BS29">
        <v>30.48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75</v>
      </c>
      <c r="CA29">
        <v>41</v>
      </c>
      <c r="CB29" t="s">
        <v>3</v>
      </c>
      <c r="CE29">
        <v>30</v>
      </c>
      <c r="CF29">
        <v>0</v>
      </c>
      <c r="CG29">
        <v>0</v>
      </c>
      <c r="CM29">
        <v>0</v>
      </c>
      <c r="CN29" t="s">
        <v>469</v>
      </c>
      <c r="CO29">
        <v>0</v>
      </c>
      <c r="CP29">
        <f t="shared" si="27"/>
        <v>463261.79000000004</v>
      </c>
      <c r="CQ29">
        <f t="shared" si="28"/>
        <v>72.11</v>
      </c>
      <c r="CR29">
        <f>(ROUND((ROUND((((ET29*1.25))*AV29*1),2)*BB29),2)+ROUND((ROUND(((AE29-((EU29*1.25)))*AV29*1),2)*BS29),2))</f>
        <v>105.62</v>
      </c>
      <c r="CS29">
        <f t="shared" si="29"/>
        <v>40.229999999999997</v>
      </c>
      <c r="CT29">
        <f t="shared" si="30"/>
        <v>19068.59</v>
      </c>
      <c r="CU29">
        <f t="shared" si="31"/>
        <v>0</v>
      </c>
      <c r="CV29">
        <f t="shared" si="32"/>
        <v>55.265894999999993</v>
      </c>
      <c r="CW29">
        <f t="shared" si="33"/>
        <v>0</v>
      </c>
      <c r="CX29">
        <f t="shared" si="34"/>
        <v>0</v>
      </c>
      <c r="CY29">
        <f>S29*(BZ29/100)</f>
        <v>344237.08500000002</v>
      </c>
      <c r="CZ29">
        <f>S29*(CA29/100)</f>
        <v>188182.93979999999</v>
      </c>
      <c r="DC29" t="s">
        <v>3</v>
      </c>
      <c r="DD29" t="s">
        <v>20</v>
      </c>
      <c r="DE29" t="s">
        <v>21</v>
      </c>
      <c r="DF29" t="s">
        <v>21</v>
      </c>
      <c r="DG29" t="s">
        <v>22</v>
      </c>
      <c r="DH29" t="s">
        <v>3</v>
      </c>
      <c r="DI29" t="s">
        <v>22</v>
      </c>
      <c r="DJ29" t="s">
        <v>21</v>
      </c>
      <c r="DK29" t="s">
        <v>3</v>
      </c>
      <c r="DL29" t="s">
        <v>3</v>
      </c>
      <c r="DM29" t="s">
        <v>3</v>
      </c>
      <c r="DN29">
        <v>91</v>
      </c>
      <c r="DO29">
        <v>70</v>
      </c>
      <c r="DP29">
        <v>1.0469999999999999</v>
      </c>
      <c r="DQ29">
        <v>1</v>
      </c>
      <c r="DU29">
        <v>1005</v>
      </c>
      <c r="DV29" t="s">
        <v>35</v>
      </c>
      <c r="DW29" t="s">
        <v>35</v>
      </c>
      <c r="DX29">
        <v>100</v>
      </c>
      <c r="DZ29" t="s">
        <v>3</v>
      </c>
      <c r="EA29" t="s">
        <v>3</v>
      </c>
      <c r="EB29" t="s">
        <v>3</v>
      </c>
      <c r="EC29" t="s">
        <v>3</v>
      </c>
      <c r="EE29">
        <v>67038660</v>
      </c>
      <c r="EF29">
        <v>30</v>
      </c>
      <c r="EG29" t="s">
        <v>23</v>
      </c>
      <c r="EH29">
        <v>0</v>
      </c>
      <c r="EI29" t="s">
        <v>3</v>
      </c>
      <c r="EJ29">
        <v>1</v>
      </c>
      <c r="EK29">
        <v>69</v>
      </c>
      <c r="EL29" t="s">
        <v>37</v>
      </c>
      <c r="EM29" t="s">
        <v>38</v>
      </c>
      <c r="EO29" t="s">
        <v>26</v>
      </c>
      <c r="EQ29">
        <v>0</v>
      </c>
      <c r="ER29">
        <v>539.95000000000005</v>
      </c>
      <c r="ES29">
        <v>13.71</v>
      </c>
      <c r="ET29">
        <v>6.65</v>
      </c>
      <c r="EU29">
        <v>1.01</v>
      </c>
      <c r="EV29">
        <v>519.59</v>
      </c>
      <c r="EW29">
        <v>45.9</v>
      </c>
      <c r="EX29">
        <v>0</v>
      </c>
      <c r="EY29">
        <v>0</v>
      </c>
      <c r="FQ29">
        <v>0</v>
      </c>
      <c r="FR29">
        <f t="shared" si="35"/>
        <v>0</v>
      </c>
      <c r="FS29">
        <v>0</v>
      </c>
      <c r="FX29">
        <v>91</v>
      </c>
      <c r="FY29">
        <v>70</v>
      </c>
      <c r="GA29" t="s">
        <v>3</v>
      </c>
      <c r="GD29">
        <v>0</v>
      </c>
      <c r="GF29">
        <v>-1879812153</v>
      </c>
      <c r="GG29">
        <v>2</v>
      </c>
      <c r="GH29">
        <v>1</v>
      </c>
      <c r="GI29">
        <v>2</v>
      </c>
      <c r="GJ29">
        <v>0</v>
      </c>
      <c r="GK29">
        <f>ROUND(R29*(S12)/100,2)</f>
        <v>1551.79</v>
      </c>
      <c r="GL29">
        <f t="shared" si="36"/>
        <v>0</v>
      </c>
      <c r="GM29">
        <f t="shared" si="37"/>
        <v>997233.61</v>
      </c>
      <c r="GN29">
        <f t="shared" si="38"/>
        <v>997233.61</v>
      </c>
      <c r="GO29">
        <f t="shared" si="39"/>
        <v>0</v>
      </c>
      <c r="GP29">
        <f t="shared" si="40"/>
        <v>0</v>
      </c>
      <c r="GR29">
        <v>0</v>
      </c>
      <c r="GS29">
        <v>3</v>
      </c>
      <c r="GT29">
        <v>0</v>
      </c>
      <c r="GU29" t="s">
        <v>3</v>
      </c>
      <c r="GV29">
        <f t="shared" si="41"/>
        <v>0</v>
      </c>
      <c r="GW29">
        <v>1</v>
      </c>
      <c r="GX29">
        <f t="shared" si="42"/>
        <v>0</v>
      </c>
      <c r="HA29">
        <v>0</v>
      </c>
      <c r="HB29">
        <v>0</v>
      </c>
      <c r="HC29">
        <f t="shared" si="43"/>
        <v>0</v>
      </c>
      <c r="HE29" t="s">
        <v>3</v>
      </c>
      <c r="HF29" t="s">
        <v>3</v>
      </c>
      <c r="HM29" t="s">
        <v>3</v>
      </c>
      <c r="HN29" t="s">
        <v>3</v>
      </c>
      <c r="HO29" t="s">
        <v>3</v>
      </c>
      <c r="HP29" t="s">
        <v>3</v>
      </c>
      <c r="HQ29" t="s">
        <v>3</v>
      </c>
      <c r="IK29">
        <v>0</v>
      </c>
    </row>
    <row r="30" spans="1:255" x14ac:dyDescent="0.2">
      <c r="A30" s="2">
        <v>17</v>
      </c>
      <c r="B30" s="2">
        <v>1</v>
      </c>
      <c r="C30" s="2"/>
      <c r="D30" s="2"/>
      <c r="E30" s="2" t="s">
        <v>39</v>
      </c>
      <c r="F30" s="2" t="s">
        <v>40</v>
      </c>
      <c r="G30" s="2" t="s">
        <v>41</v>
      </c>
      <c r="H30" s="2" t="s">
        <v>42</v>
      </c>
      <c r="I30" s="2">
        <v>32</v>
      </c>
      <c r="J30" s="2">
        <v>0</v>
      </c>
      <c r="K30" s="2">
        <v>32</v>
      </c>
      <c r="L30" s="2"/>
      <c r="M30" s="2"/>
      <c r="N30" s="2"/>
      <c r="O30" s="2">
        <f t="shared" si="14"/>
        <v>6227.52</v>
      </c>
      <c r="P30" s="2">
        <f t="shared" si="15"/>
        <v>0</v>
      </c>
      <c r="Q30" s="2">
        <f>ROUND((ROUND((AD30*AV30*I30),2)*BB30),2)</f>
        <v>6227.52</v>
      </c>
      <c r="R30" s="2">
        <f t="shared" si="16"/>
        <v>541.76</v>
      </c>
      <c r="S30" s="2">
        <f t="shared" si="17"/>
        <v>0</v>
      </c>
      <c r="T30" s="2">
        <f t="shared" si="18"/>
        <v>0</v>
      </c>
      <c r="U30" s="2">
        <f t="shared" si="19"/>
        <v>0</v>
      </c>
      <c r="V30" s="2">
        <f t="shared" si="20"/>
        <v>0</v>
      </c>
      <c r="W30" s="2">
        <f t="shared" si="21"/>
        <v>0</v>
      </c>
      <c r="X30" s="2">
        <f t="shared" si="22"/>
        <v>0</v>
      </c>
      <c r="Y30" s="2">
        <f t="shared" si="23"/>
        <v>0</v>
      </c>
      <c r="Z30" s="2"/>
      <c r="AA30" s="2">
        <v>67439955</v>
      </c>
      <c r="AB30" s="2">
        <f t="shared" si="24"/>
        <v>194.61</v>
      </c>
      <c r="AC30" s="2">
        <f t="shared" ref="AC30:AF31" si="44">ROUND((ES30),6)</f>
        <v>0</v>
      </c>
      <c r="AD30" s="2">
        <f t="shared" si="44"/>
        <v>194.61</v>
      </c>
      <c r="AE30" s="2">
        <f t="shared" si="44"/>
        <v>16.93</v>
      </c>
      <c r="AF30" s="2">
        <f t="shared" si="44"/>
        <v>0</v>
      </c>
      <c r="AG30" s="2">
        <f t="shared" si="25"/>
        <v>0</v>
      </c>
      <c r="AH30" s="2">
        <f t="shared" ref="AH30:AH39" si="45">(EW30)</f>
        <v>0</v>
      </c>
      <c r="AI30" s="2">
        <f t="shared" ref="AI30:AI39" si="46">(EX30)</f>
        <v>0</v>
      </c>
      <c r="AJ30" s="2">
        <f t="shared" si="26"/>
        <v>0</v>
      </c>
      <c r="AK30" s="2">
        <v>194.61</v>
      </c>
      <c r="AL30" s="2">
        <v>0</v>
      </c>
      <c r="AM30" s="2">
        <v>194.61</v>
      </c>
      <c r="AN30" s="2">
        <v>16.93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2</v>
      </c>
      <c r="BI30" s="2">
        <v>1</v>
      </c>
      <c r="BJ30" s="2" t="s">
        <v>43</v>
      </c>
      <c r="BK30" s="2"/>
      <c r="BL30" s="2"/>
      <c r="BM30" s="2">
        <v>400000</v>
      </c>
      <c r="BN30" s="2">
        <v>0</v>
      </c>
      <c r="BO30" s="2" t="s">
        <v>3</v>
      </c>
      <c r="BP30" s="2">
        <v>0</v>
      </c>
      <c r="BQ30" s="2">
        <v>190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0</v>
      </c>
      <c r="CA30" s="2">
        <v>0</v>
      </c>
      <c r="CB30" s="2" t="s">
        <v>3</v>
      </c>
      <c r="CC30" s="2"/>
      <c r="CD30" s="2"/>
      <c r="CE30" s="2">
        <v>30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</v>
      </c>
      <c r="CO30" s="2">
        <v>0</v>
      </c>
      <c r="CP30" s="2">
        <f t="shared" si="27"/>
        <v>6227.52</v>
      </c>
      <c r="CQ30" s="2">
        <f t="shared" si="28"/>
        <v>0</v>
      </c>
      <c r="CR30" s="2">
        <f>ROUND((ROUND((AD30*AV30*1),2)*BB30),2)</f>
        <v>194.61</v>
      </c>
      <c r="CS30" s="2">
        <f t="shared" si="29"/>
        <v>16.93</v>
      </c>
      <c r="CT30" s="2">
        <f t="shared" si="30"/>
        <v>0</v>
      </c>
      <c r="CU30" s="2">
        <f t="shared" si="31"/>
        <v>0</v>
      </c>
      <c r="CV30" s="2">
        <f>AH30</f>
        <v>0</v>
      </c>
      <c r="CW30" s="2">
        <f t="shared" si="33"/>
        <v>0</v>
      </c>
      <c r="CX30" s="2">
        <f t="shared" si="34"/>
        <v>0</v>
      </c>
      <c r="CY30" s="2">
        <f>0</f>
        <v>0</v>
      </c>
      <c r="CZ30" s="2">
        <f>0</f>
        <v>0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1011</v>
      </c>
      <c r="DV30" s="2" t="s">
        <v>42</v>
      </c>
      <c r="DW30" s="2" t="s">
        <v>42</v>
      </c>
      <c r="DX30" s="2">
        <v>1</v>
      </c>
      <c r="DY30" s="2"/>
      <c r="DZ30" s="2" t="s">
        <v>3</v>
      </c>
      <c r="EA30" s="2" t="s">
        <v>3</v>
      </c>
      <c r="EB30" s="2" t="s">
        <v>3</v>
      </c>
      <c r="EC30" s="2" t="s">
        <v>3</v>
      </c>
      <c r="ED30" s="2"/>
      <c r="EE30" s="2">
        <v>67040739</v>
      </c>
      <c r="EF30" s="2">
        <v>190</v>
      </c>
      <c r="EG30" s="2" t="s">
        <v>44</v>
      </c>
      <c r="EH30" s="2">
        <v>0</v>
      </c>
      <c r="EI30" s="2" t="s">
        <v>3</v>
      </c>
      <c r="EJ30" s="2">
        <v>1</v>
      </c>
      <c r="EK30" s="2">
        <v>400000</v>
      </c>
      <c r="EL30" s="2" t="s">
        <v>45</v>
      </c>
      <c r="EM30" s="2" t="s">
        <v>46</v>
      </c>
      <c r="EN30" s="2"/>
      <c r="EO30" s="2" t="s">
        <v>3</v>
      </c>
      <c r="EP30" s="2"/>
      <c r="EQ30" s="2">
        <v>0</v>
      </c>
      <c r="ER30" s="2">
        <v>194.61</v>
      </c>
      <c r="ES30" s="2">
        <v>0</v>
      </c>
      <c r="ET30" s="2">
        <v>194.61</v>
      </c>
      <c r="EU30" s="2">
        <v>16.93</v>
      </c>
      <c r="EV30" s="2">
        <v>0</v>
      </c>
      <c r="EW30" s="2">
        <v>0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35"/>
        <v>0</v>
      </c>
      <c r="FS30" s="2">
        <v>0</v>
      </c>
      <c r="FT30" s="2"/>
      <c r="FU30" s="2"/>
      <c r="FV30" s="2"/>
      <c r="FW30" s="2"/>
      <c r="FX30" s="2">
        <v>0</v>
      </c>
      <c r="FY30" s="2">
        <v>0</v>
      </c>
      <c r="FZ30" s="2"/>
      <c r="GA30" s="2" t="s">
        <v>3</v>
      </c>
      <c r="GB30" s="2"/>
      <c r="GC30" s="2"/>
      <c r="GD30" s="2">
        <v>0</v>
      </c>
      <c r="GE30" s="2"/>
      <c r="GF30" s="2">
        <v>-1017722139</v>
      </c>
      <c r="GG30" s="2">
        <v>2</v>
      </c>
      <c r="GH30" s="2">
        <v>1</v>
      </c>
      <c r="GI30" s="2">
        <v>-2</v>
      </c>
      <c r="GJ30" s="2">
        <v>0</v>
      </c>
      <c r="GK30" s="2">
        <f>ROUND(R30*(R12)/100,2)</f>
        <v>948.08</v>
      </c>
      <c r="GL30" s="2">
        <f t="shared" si="36"/>
        <v>0</v>
      </c>
      <c r="GM30" s="2">
        <f t="shared" si="37"/>
        <v>7175.6</v>
      </c>
      <c r="GN30" s="2">
        <f t="shared" si="38"/>
        <v>7175.6</v>
      </c>
      <c r="GO30" s="2">
        <f t="shared" si="39"/>
        <v>0</v>
      </c>
      <c r="GP30" s="2">
        <f t="shared" si="40"/>
        <v>0</v>
      </c>
      <c r="GQ30" s="2"/>
      <c r="GR30" s="2">
        <v>0</v>
      </c>
      <c r="GS30" s="2">
        <v>3</v>
      </c>
      <c r="GT30" s="2">
        <v>0</v>
      </c>
      <c r="GU30" s="2" t="s">
        <v>3</v>
      </c>
      <c r="GV30" s="2">
        <f t="shared" si="41"/>
        <v>0</v>
      </c>
      <c r="GW30" s="2">
        <v>1</v>
      </c>
      <c r="GX30" s="2">
        <f t="shared" si="42"/>
        <v>0</v>
      </c>
      <c r="GY30" s="2"/>
      <c r="GZ30" s="2"/>
      <c r="HA30" s="2">
        <v>0</v>
      </c>
      <c r="HB30" s="2">
        <v>0</v>
      </c>
      <c r="HC30" s="2">
        <f t="shared" si="43"/>
        <v>0</v>
      </c>
      <c r="HD30" s="2"/>
      <c r="HE30" s="2" t="s">
        <v>3</v>
      </c>
      <c r="HF30" s="2" t="s">
        <v>3</v>
      </c>
      <c r="HG30" s="2"/>
      <c r="HH30" s="2"/>
      <c r="HI30" s="2"/>
      <c r="HJ30" s="2"/>
      <c r="HK30" s="2"/>
      <c r="HL30" s="2"/>
      <c r="HM30" s="2" t="s">
        <v>3</v>
      </c>
      <c r="HN30" s="2" t="s">
        <v>3</v>
      </c>
      <c r="HO30" s="2" t="s">
        <v>3</v>
      </c>
      <c r="HP30" s="2" t="s">
        <v>3</v>
      </c>
      <c r="HQ30" s="2" t="s">
        <v>3</v>
      </c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E31" t="s">
        <v>39</v>
      </c>
      <c r="F31" t="s">
        <v>40</v>
      </c>
      <c r="G31" t="s">
        <v>41</v>
      </c>
      <c r="H31" t="s">
        <v>42</v>
      </c>
      <c r="I31">
        <v>32</v>
      </c>
      <c r="J31">
        <v>0</v>
      </c>
      <c r="K31">
        <v>32</v>
      </c>
      <c r="O31">
        <f t="shared" si="14"/>
        <v>66759.009999999995</v>
      </c>
      <c r="P31">
        <f t="shared" si="15"/>
        <v>0</v>
      </c>
      <c r="Q31">
        <f>ROUND((ROUND((AD31*AV31*I31),2)*BB31),2)</f>
        <v>66759.009999999995</v>
      </c>
      <c r="R31">
        <f t="shared" si="16"/>
        <v>16512.84</v>
      </c>
      <c r="S31">
        <f t="shared" si="17"/>
        <v>0</v>
      </c>
      <c r="T31">
        <f t="shared" si="18"/>
        <v>0</v>
      </c>
      <c r="U31">
        <f t="shared" si="19"/>
        <v>0</v>
      </c>
      <c r="V31">
        <f t="shared" si="20"/>
        <v>0</v>
      </c>
      <c r="W31">
        <f t="shared" si="21"/>
        <v>0</v>
      </c>
      <c r="X31">
        <f t="shared" si="22"/>
        <v>0</v>
      </c>
      <c r="Y31">
        <f t="shared" si="23"/>
        <v>0</v>
      </c>
      <c r="AA31">
        <v>67439953</v>
      </c>
      <c r="AB31">
        <f t="shared" si="24"/>
        <v>194.61</v>
      </c>
      <c r="AC31">
        <f t="shared" si="44"/>
        <v>0</v>
      </c>
      <c r="AD31">
        <f t="shared" si="44"/>
        <v>194.61</v>
      </c>
      <c r="AE31">
        <f t="shared" si="44"/>
        <v>16.93</v>
      </c>
      <c r="AF31">
        <f t="shared" si="44"/>
        <v>0</v>
      </c>
      <c r="AG31">
        <f t="shared" si="25"/>
        <v>0</v>
      </c>
      <c r="AH31">
        <f t="shared" si="45"/>
        <v>0</v>
      </c>
      <c r="AI31">
        <f t="shared" si="46"/>
        <v>0</v>
      </c>
      <c r="AJ31">
        <f t="shared" si="26"/>
        <v>0</v>
      </c>
      <c r="AK31">
        <v>194.61</v>
      </c>
      <c r="AL31">
        <v>0</v>
      </c>
      <c r="AM31">
        <v>194.61</v>
      </c>
      <c r="AN31">
        <v>16.93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10.72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2</v>
      </c>
      <c r="BI31">
        <v>1</v>
      </c>
      <c r="BJ31" t="s">
        <v>43</v>
      </c>
      <c r="BM31">
        <v>400000</v>
      </c>
      <c r="BN31">
        <v>0</v>
      </c>
      <c r="BO31" t="s">
        <v>40</v>
      </c>
      <c r="BP31">
        <v>1</v>
      </c>
      <c r="BQ31">
        <v>190</v>
      </c>
      <c r="BR31">
        <v>0</v>
      </c>
      <c r="BS31">
        <v>30.48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B31" t="s">
        <v>3</v>
      </c>
      <c r="CE31">
        <v>30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27"/>
        <v>66759.009999999995</v>
      </c>
      <c r="CQ31">
        <f t="shared" si="28"/>
        <v>0</v>
      </c>
      <c r="CR31">
        <f>ROUND((ROUND((AD31*AV31*1),2)*BB31),2)</f>
        <v>2086.2199999999998</v>
      </c>
      <c r="CS31">
        <f t="shared" si="29"/>
        <v>516.03</v>
      </c>
      <c r="CT31">
        <f t="shared" si="30"/>
        <v>0</v>
      </c>
      <c r="CU31">
        <f t="shared" si="31"/>
        <v>0</v>
      </c>
      <c r="CV31">
        <f>AH31</f>
        <v>0</v>
      </c>
      <c r="CW31">
        <f t="shared" si="33"/>
        <v>0</v>
      </c>
      <c r="CX31">
        <f t="shared" si="34"/>
        <v>0</v>
      </c>
      <c r="CY31">
        <f>S31*(BZ31/100)</f>
        <v>0</v>
      </c>
      <c r="CZ31">
        <f>S31*(CA31/100)</f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1011</v>
      </c>
      <c r="DV31" t="s">
        <v>42</v>
      </c>
      <c r="DW31" t="s">
        <v>42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67040739</v>
      </c>
      <c r="EF31">
        <v>190</v>
      </c>
      <c r="EG31" t="s">
        <v>44</v>
      </c>
      <c r="EH31">
        <v>0</v>
      </c>
      <c r="EI31" t="s">
        <v>3</v>
      </c>
      <c r="EJ31">
        <v>1</v>
      </c>
      <c r="EK31">
        <v>400000</v>
      </c>
      <c r="EL31" t="s">
        <v>45</v>
      </c>
      <c r="EM31" t="s">
        <v>46</v>
      </c>
      <c r="EO31" t="s">
        <v>3</v>
      </c>
      <c r="EQ31">
        <v>0</v>
      </c>
      <c r="ER31">
        <v>194.61</v>
      </c>
      <c r="ES31">
        <v>0</v>
      </c>
      <c r="ET31">
        <v>194.61</v>
      </c>
      <c r="EU31">
        <v>16.93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35"/>
        <v>0</v>
      </c>
      <c r="FS31">
        <v>0</v>
      </c>
      <c r="FX31">
        <v>0</v>
      </c>
      <c r="FY31">
        <v>0</v>
      </c>
      <c r="GA31" t="s">
        <v>3</v>
      </c>
      <c r="GD31">
        <v>0</v>
      </c>
      <c r="GF31">
        <v>-1017722139</v>
      </c>
      <c r="GG31">
        <v>2</v>
      </c>
      <c r="GH31">
        <v>1</v>
      </c>
      <c r="GI31">
        <v>2</v>
      </c>
      <c r="GJ31">
        <v>0</v>
      </c>
      <c r="GK31">
        <f>ROUND(R31*(S12)/100,2)</f>
        <v>26420.54</v>
      </c>
      <c r="GL31">
        <f t="shared" si="36"/>
        <v>0</v>
      </c>
      <c r="GM31">
        <f t="shared" si="37"/>
        <v>93179.55</v>
      </c>
      <c r="GN31">
        <f t="shared" si="38"/>
        <v>93179.55</v>
      </c>
      <c r="GO31">
        <f t="shared" si="39"/>
        <v>0</v>
      </c>
      <c r="GP31">
        <f t="shared" si="40"/>
        <v>0</v>
      </c>
      <c r="GR31">
        <v>0</v>
      </c>
      <c r="GS31">
        <v>3</v>
      </c>
      <c r="GT31">
        <v>0</v>
      </c>
      <c r="GU31" t="s">
        <v>3</v>
      </c>
      <c r="GV31">
        <f t="shared" si="41"/>
        <v>0</v>
      </c>
      <c r="GW31">
        <v>1</v>
      </c>
      <c r="GX31">
        <f t="shared" si="42"/>
        <v>0</v>
      </c>
      <c r="HA31">
        <v>0</v>
      </c>
      <c r="HB31">
        <v>0</v>
      </c>
      <c r="HC31">
        <f t="shared" si="43"/>
        <v>0</v>
      </c>
      <c r="HE31" t="s">
        <v>3</v>
      </c>
      <c r="HF31" t="s">
        <v>3</v>
      </c>
      <c r="HM31" t="s">
        <v>3</v>
      </c>
      <c r="HN31" t="s">
        <v>3</v>
      </c>
      <c r="HO31" t="s">
        <v>3</v>
      </c>
      <c r="HP31" t="s">
        <v>3</v>
      </c>
      <c r="HQ31" t="s">
        <v>3</v>
      </c>
      <c r="IK31">
        <v>0</v>
      </c>
    </row>
    <row r="32" spans="1:255" x14ac:dyDescent="0.2">
      <c r="A32" s="2">
        <v>17</v>
      </c>
      <c r="B32" s="2">
        <v>1</v>
      </c>
      <c r="C32" s="2">
        <f>ROW(SmtRes!A25)</f>
        <v>25</v>
      </c>
      <c r="D32" s="2">
        <f>ROW(EtalonRes!A25)</f>
        <v>25</v>
      </c>
      <c r="E32" s="2" t="s">
        <v>47</v>
      </c>
      <c r="F32" s="2" t="s">
        <v>48</v>
      </c>
      <c r="G32" s="2" t="s">
        <v>49</v>
      </c>
      <c r="H32" s="2" t="s">
        <v>50</v>
      </c>
      <c r="I32" s="2">
        <f>ROUND(107/100,9)</f>
        <v>1.07</v>
      </c>
      <c r="J32" s="2">
        <v>0</v>
      </c>
      <c r="K32" s="2">
        <f>ROUND(107/100,9)</f>
        <v>1.07</v>
      </c>
      <c r="L32" s="2"/>
      <c r="M32" s="2"/>
      <c r="N32" s="2"/>
      <c r="O32" s="2">
        <f t="shared" si="14"/>
        <v>141.16999999999999</v>
      </c>
      <c r="P32" s="2">
        <f t="shared" si="15"/>
        <v>0</v>
      </c>
      <c r="Q32" s="2">
        <f t="shared" ref="Q32:Q39" si="47">(ROUND((ROUND(((ET32)*AV32*I32),2)*BB32),2)+ROUND((ROUND(((AE32-(EU32))*AV32*I32),2)*BS32),2))</f>
        <v>9.1</v>
      </c>
      <c r="R32" s="2">
        <f t="shared" si="16"/>
        <v>0</v>
      </c>
      <c r="S32" s="2">
        <f t="shared" si="17"/>
        <v>132.07</v>
      </c>
      <c r="T32" s="2">
        <f t="shared" si="18"/>
        <v>0</v>
      </c>
      <c r="U32" s="2">
        <f t="shared" si="19"/>
        <v>11.812799999999999</v>
      </c>
      <c r="V32" s="2">
        <f t="shared" si="20"/>
        <v>0</v>
      </c>
      <c r="W32" s="2">
        <f t="shared" si="21"/>
        <v>0</v>
      </c>
      <c r="X32" s="2">
        <f t="shared" si="22"/>
        <v>120.18</v>
      </c>
      <c r="Y32" s="2">
        <f t="shared" si="23"/>
        <v>92.45</v>
      </c>
      <c r="Z32" s="2"/>
      <c r="AA32" s="2">
        <v>67439955</v>
      </c>
      <c r="AB32" s="2">
        <f t="shared" si="24"/>
        <v>131.93</v>
      </c>
      <c r="AC32" s="2">
        <f t="shared" ref="AC32:AC39" si="48">ROUND((ES32),6)</f>
        <v>0</v>
      </c>
      <c r="AD32" s="2">
        <f t="shared" ref="AD32:AD39" si="49">ROUND((((ET32)-(EU32))+AE32),6)</f>
        <v>8.5</v>
      </c>
      <c r="AE32" s="2">
        <f t="shared" ref="AE32:AF39" si="50">ROUND((EU32),6)</f>
        <v>0</v>
      </c>
      <c r="AF32" s="2">
        <f t="shared" si="50"/>
        <v>123.43</v>
      </c>
      <c r="AG32" s="2">
        <f t="shared" si="25"/>
        <v>0</v>
      </c>
      <c r="AH32" s="2">
        <f t="shared" si="45"/>
        <v>11.04</v>
      </c>
      <c r="AI32" s="2">
        <f t="shared" si="46"/>
        <v>0</v>
      </c>
      <c r="AJ32" s="2">
        <f t="shared" si="26"/>
        <v>0</v>
      </c>
      <c r="AK32" s="2">
        <v>131.93</v>
      </c>
      <c r="AL32" s="2">
        <v>0</v>
      </c>
      <c r="AM32" s="2">
        <v>8.5</v>
      </c>
      <c r="AN32" s="2">
        <v>0</v>
      </c>
      <c r="AO32" s="2">
        <v>123.43</v>
      </c>
      <c r="AP32" s="2">
        <v>0</v>
      </c>
      <c r="AQ32" s="2">
        <v>11.04</v>
      </c>
      <c r="AR32" s="2">
        <v>0</v>
      </c>
      <c r="AS32" s="2">
        <v>0</v>
      </c>
      <c r="AT32" s="2">
        <v>91</v>
      </c>
      <c r="AU32" s="2">
        <v>70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1</v>
      </c>
      <c r="BJ32" s="2" t="s">
        <v>51</v>
      </c>
      <c r="BK32" s="2"/>
      <c r="BL32" s="2"/>
      <c r="BM32" s="2">
        <v>682</v>
      </c>
      <c r="BN32" s="2">
        <v>0</v>
      </c>
      <c r="BO32" s="2" t="s">
        <v>3</v>
      </c>
      <c r="BP32" s="2">
        <v>0</v>
      </c>
      <c r="BQ32" s="2">
        <v>60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91</v>
      </c>
      <c r="CA32" s="2">
        <v>70</v>
      </c>
      <c r="CB32" s="2" t="s">
        <v>3</v>
      </c>
      <c r="CC32" s="2"/>
      <c r="CD32" s="2"/>
      <c r="CE32" s="2">
        <v>30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3</v>
      </c>
      <c r="CO32" s="2">
        <v>0</v>
      </c>
      <c r="CP32" s="2">
        <f t="shared" si="27"/>
        <v>141.16999999999999</v>
      </c>
      <c r="CQ32" s="2">
        <f t="shared" si="28"/>
        <v>0</v>
      </c>
      <c r="CR32" s="2">
        <f t="shared" ref="CR32:CR39" si="51">(ROUND((ROUND(((ET32)*AV32*1),2)*BB32),2)+ROUND((ROUND(((AE32-(EU32))*AV32*1),2)*BS32),2))</f>
        <v>8.5</v>
      </c>
      <c r="CS32" s="2">
        <f t="shared" si="29"/>
        <v>0</v>
      </c>
      <c r="CT32" s="2">
        <f t="shared" si="30"/>
        <v>123.43</v>
      </c>
      <c r="CU32" s="2">
        <f t="shared" si="31"/>
        <v>0</v>
      </c>
      <c r="CV32" s="2">
        <f t="shared" ref="CV32:CV63" si="52">(AH32*AV32)</f>
        <v>11.04</v>
      </c>
      <c r="CW32" s="2">
        <f t="shared" si="33"/>
        <v>0</v>
      </c>
      <c r="CX32" s="2">
        <f t="shared" si="34"/>
        <v>0</v>
      </c>
      <c r="CY32" s="2">
        <f>((S32*BZ32)/100)</f>
        <v>120.18369999999999</v>
      </c>
      <c r="CZ32" s="2">
        <f>((S32*CA32)/100)</f>
        <v>92.448999999999998</v>
      </c>
      <c r="DA32" s="2"/>
      <c r="DB32" s="2"/>
      <c r="DC32" s="2" t="s">
        <v>3</v>
      </c>
      <c r="DD32" s="2" t="s">
        <v>3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1.0469999999999999</v>
      </c>
      <c r="DQ32" s="2">
        <v>1.002</v>
      </c>
      <c r="DR32" s="2"/>
      <c r="DS32" s="2"/>
      <c r="DT32" s="2"/>
      <c r="DU32" s="2">
        <v>1013</v>
      </c>
      <c r="DV32" s="2" t="s">
        <v>50</v>
      </c>
      <c r="DW32" s="2" t="s">
        <v>50</v>
      </c>
      <c r="DX32" s="2">
        <v>1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67039273</v>
      </c>
      <c r="EF32" s="2">
        <v>60</v>
      </c>
      <c r="EG32" s="2" t="s">
        <v>52</v>
      </c>
      <c r="EH32" s="2">
        <v>0</v>
      </c>
      <c r="EI32" s="2" t="s">
        <v>3</v>
      </c>
      <c r="EJ32" s="2">
        <v>1</v>
      </c>
      <c r="EK32" s="2">
        <v>682</v>
      </c>
      <c r="EL32" s="2" t="s">
        <v>53</v>
      </c>
      <c r="EM32" s="2" t="s">
        <v>54</v>
      </c>
      <c r="EN32" s="2"/>
      <c r="EO32" s="2" t="s">
        <v>3</v>
      </c>
      <c r="EP32" s="2"/>
      <c r="EQ32" s="2">
        <v>0</v>
      </c>
      <c r="ER32" s="2">
        <v>131.93</v>
      </c>
      <c r="ES32" s="2">
        <v>0</v>
      </c>
      <c r="ET32" s="2">
        <v>8.5</v>
      </c>
      <c r="EU32" s="2">
        <v>0</v>
      </c>
      <c r="EV32" s="2">
        <v>123.43</v>
      </c>
      <c r="EW32" s="2">
        <v>11.04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35"/>
        <v>0</v>
      </c>
      <c r="FS32" s="2">
        <v>0</v>
      </c>
      <c r="FT32" s="2"/>
      <c r="FU32" s="2"/>
      <c r="FV32" s="2"/>
      <c r="FW32" s="2"/>
      <c r="FX32" s="2">
        <v>91</v>
      </c>
      <c r="FY32" s="2">
        <v>70</v>
      </c>
      <c r="FZ32" s="2"/>
      <c r="GA32" s="2" t="s">
        <v>3</v>
      </c>
      <c r="GB32" s="2"/>
      <c r="GC32" s="2"/>
      <c r="GD32" s="2">
        <v>0</v>
      </c>
      <c r="GE32" s="2"/>
      <c r="GF32" s="2">
        <v>-1955830772</v>
      </c>
      <c r="GG32" s="2">
        <v>2</v>
      </c>
      <c r="GH32" s="2">
        <v>1</v>
      </c>
      <c r="GI32" s="2">
        <v>-2</v>
      </c>
      <c r="GJ32" s="2">
        <v>0</v>
      </c>
      <c r="GK32" s="2">
        <f>ROUND(R32*(R12)/100,2)</f>
        <v>0</v>
      </c>
      <c r="GL32" s="2">
        <f t="shared" si="36"/>
        <v>0</v>
      </c>
      <c r="GM32" s="2">
        <f t="shared" si="37"/>
        <v>353.8</v>
      </c>
      <c r="GN32" s="2">
        <f t="shared" si="38"/>
        <v>353.8</v>
      </c>
      <c r="GO32" s="2">
        <f t="shared" si="39"/>
        <v>0</v>
      </c>
      <c r="GP32" s="2">
        <f t="shared" si="40"/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si="41"/>
        <v>0</v>
      </c>
      <c r="GW32" s="2">
        <v>1</v>
      </c>
      <c r="GX32" s="2">
        <f t="shared" si="42"/>
        <v>0</v>
      </c>
      <c r="GY32" s="2"/>
      <c r="GZ32" s="2"/>
      <c r="HA32" s="2">
        <v>0</v>
      </c>
      <c r="HB32" s="2">
        <v>0</v>
      </c>
      <c r="HC32" s="2">
        <f t="shared" si="43"/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3</v>
      </c>
      <c r="HO32" s="2" t="s">
        <v>3</v>
      </c>
      <c r="HP32" s="2" t="s">
        <v>3</v>
      </c>
      <c r="HQ32" s="2" t="s">
        <v>3</v>
      </c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ROW(SmtRes!A28)</f>
        <v>28</v>
      </c>
      <c r="D33">
        <f>ROW(EtalonRes!A28)</f>
        <v>28</v>
      </c>
      <c r="E33" t="s">
        <v>47</v>
      </c>
      <c r="F33" t="s">
        <v>48</v>
      </c>
      <c r="G33" t="s">
        <v>49</v>
      </c>
      <c r="H33" t="s">
        <v>50</v>
      </c>
      <c r="I33">
        <f>ROUND(107/100,9)</f>
        <v>1.07</v>
      </c>
      <c r="J33">
        <v>0</v>
      </c>
      <c r="K33">
        <f>ROUND(107/100,9)</f>
        <v>1.07</v>
      </c>
      <c r="O33">
        <f t="shared" si="14"/>
        <v>4295.79</v>
      </c>
      <c r="P33">
        <f t="shared" si="15"/>
        <v>0</v>
      </c>
      <c r="Q33">
        <f t="shared" si="47"/>
        <v>81.02</v>
      </c>
      <c r="R33">
        <f t="shared" si="16"/>
        <v>0</v>
      </c>
      <c r="S33">
        <f t="shared" si="17"/>
        <v>4214.7700000000004</v>
      </c>
      <c r="T33">
        <f t="shared" si="18"/>
        <v>0</v>
      </c>
      <c r="U33">
        <f t="shared" si="19"/>
        <v>12.368001599999999</v>
      </c>
      <c r="V33">
        <f t="shared" si="20"/>
        <v>0</v>
      </c>
      <c r="W33">
        <f t="shared" si="21"/>
        <v>0</v>
      </c>
      <c r="X33">
        <f t="shared" si="22"/>
        <v>3161.08</v>
      </c>
      <c r="Y33">
        <f t="shared" si="23"/>
        <v>1728.06</v>
      </c>
      <c r="AA33">
        <v>67439953</v>
      </c>
      <c r="AB33">
        <f t="shared" si="24"/>
        <v>131.93</v>
      </c>
      <c r="AC33">
        <f t="shared" si="48"/>
        <v>0</v>
      </c>
      <c r="AD33">
        <f t="shared" si="49"/>
        <v>8.5</v>
      </c>
      <c r="AE33">
        <f t="shared" si="50"/>
        <v>0</v>
      </c>
      <c r="AF33">
        <f t="shared" si="50"/>
        <v>123.43</v>
      </c>
      <c r="AG33">
        <f t="shared" si="25"/>
        <v>0</v>
      </c>
      <c r="AH33">
        <f t="shared" si="45"/>
        <v>11.04</v>
      </c>
      <c r="AI33">
        <f t="shared" si="46"/>
        <v>0</v>
      </c>
      <c r="AJ33">
        <f t="shared" si="26"/>
        <v>0</v>
      </c>
      <c r="AK33">
        <v>131.93</v>
      </c>
      <c r="AL33">
        <v>0</v>
      </c>
      <c r="AM33">
        <v>8.5</v>
      </c>
      <c r="AN33">
        <v>0</v>
      </c>
      <c r="AO33">
        <v>123.43</v>
      </c>
      <c r="AP33">
        <v>0</v>
      </c>
      <c r="AQ33">
        <v>11.04</v>
      </c>
      <c r="AR33">
        <v>0</v>
      </c>
      <c r="AS33">
        <v>0</v>
      </c>
      <c r="AT33">
        <v>75</v>
      </c>
      <c r="AU33">
        <v>41</v>
      </c>
      <c r="AV33">
        <v>1.0469999999999999</v>
      </c>
      <c r="AW33">
        <v>1.002</v>
      </c>
      <c r="AZ33">
        <v>1</v>
      </c>
      <c r="BA33">
        <v>30.48</v>
      </c>
      <c r="BB33">
        <v>8.51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51</v>
      </c>
      <c r="BM33">
        <v>682</v>
      </c>
      <c r="BN33">
        <v>0</v>
      </c>
      <c r="BO33" t="s">
        <v>48</v>
      </c>
      <c r="BP33">
        <v>1</v>
      </c>
      <c r="BQ33">
        <v>60</v>
      </c>
      <c r="BR33">
        <v>0</v>
      </c>
      <c r="BS33">
        <v>30.48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75</v>
      </c>
      <c r="CA33">
        <v>41</v>
      </c>
      <c r="CB33" t="s">
        <v>3</v>
      </c>
      <c r="CE33">
        <v>30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27"/>
        <v>4295.7900000000009</v>
      </c>
      <c r="CQ33">
        <f t="shared" si="28"/>
        <v>0</v>
      </c>
      <c r="CR33">
        <f t="shared" si="51"/>
        <v>75.739999999999995</v>
      </c>
      <c r="CS33">
        <f t="shared" si="29"/>
        <v>0</v>
      </c>
      <c r="CT33">
        <f t="shared" si="30"/>
        <v>3938.93</v>
      </c>
      <c r="CU33">
        <f t="shared" si="31"/>
        <v>0</v>
      </c>
      <c r="CV33">
        <f t="shared" si="52"/>
        <v>11.558879999999998</v>
      </c>
      <c r="CW33">
        <f t="shared" si="33"/>
        <v>0</v>
      </c>
      <c r="CX33">
        <f t="shared" si="34"/>
        <v>0</v>
      </c>
      <c r="CY33">
        <f>S33*(BZ33/100)</f>
        <v>3161.0775000000003</v>
      </c>
      <c r="CZ33">
        <f>S33*(CA33/100)</f>
        <v>1728.0557000000001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91</v>
      </c>
      <c r="DO33">
        <v>70</v>
      </c>
      <c r="DP33">
        <v>1.0469999999999999</v>
      </c>
      <c r="DQ33">
        <v>1.002</v>
      </c>
      <c r="DU33">
        <v>1013</v>
      </c>
      <c r="DV33" t="s">
        <v>50</v>
      </c>
      <c r="DW33" t="s">
        <v>50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67039273</v>
      </c>
      <c r="EF33">
        <v>60</v>
      </c>
      <c r="EG33" t="s">
        <v>52</v>
      </c>
      <c r="EH33">
        <v>0</v>
      </c>
      <c r="EI33" t="s">
        <v>3</v>
      </c>
      <c r="EJ33">
        <v>1</v>
      </c>
      <c r="EK33">
        <v>682</v>
      </c>
      <c r="EL33" t="s">
        <v>53</v>
      </c>
      <c r="EM33" t="s">
        <v>54</v>
      </c>
      <c r="EO33" t="s">
        <v>3</v>
      </c>
      <c r="EQ33">
        <v>0</v>
      </c>
      <c r="ER33">
        <v>131.93</v>
      </c>
      <c r="ES33">
        <v>0</v>
      </c>
      <c r="ET33">
        <v>8.5</v>
      </c>
      <c r="EU33">
        <v>0</v>
      </c>
      <c r="EV33">
        <v>123.43</v>
      </c>
      <c r="EW33">
        <v>11.04</v>
      </c>
      <c r="EX33">
        <v>0</v>
      </c>
      <c r="EY33">
        <v>0</v>
      </c>
      <c r="FQ33">
        <v>0</v>
      </c>
      <c r="FR33">
        <f t="shared" si="35"/>
        <v>0</v>
      </c>
      <c r="FS33">
        <v>0</v>
      </c>
      <c r="FX33">
        <v>91</v>
      </c>
      <c r="FY33">
        <v>70</v>
      </c>
      <c r="GA33" t="s">
        <v>3</v>
      </c>
      <c r="GD33">
        <v>0</v>
      </c>
      <c r="GF33">
        <v>-1955830772</v>
      </c>
      <c r="GG33">
        <v>2</v>
      </c>
      <c r="GH33">
        <v>1</v>
      </c>
      <c r="GI33">
        <v>2</v>
      </c>
      <c r="GJ33">
        <v>0</v>
      </c>
      <c r="GK33">
        <f>ROUND(R33*(S12)/100,2)</f>
        <v>0</v>
      </c>
      <c r="GL33">
        <f t="shared" si="36"/>
        <v>0</v>
      </c>
      <c r="GM33">
        <f t="shared" si="37"/>
        <v>9184.93</v>
      </c>
      <c r="GN33">
        <f t="shared" si="38"/>
        <v>9184.93</v>
      </c>
      <c r="GO33">
        <f t="shared" si="39"/>
        <v>0</v>
      </c>
      <c r="GP33">
        <f t="shared" si="40"/>
        <v>0</v>
      </c>
      <c r="GR33">
        <v>0</v>
      </c>
      <c r="GS33">
        <v>3</v>
      </c>
      <c r="GT33">
        <v>0</v>
      </c>
      <c r="GU33" t="s">
        <v>3</v>
      </c>
      <c r="GV33">
        <f t="shared" si="41"/>
        <v>0</v>
      </c>
      <c r="GW33">
        <v>1</v>
      </c>
      <c r="GX33">
        <f t="shared" si="42"/>
        <v>0</v>
      </c>
      <c r="HA33">
        <v>0</v>
      </c>
      <c r="HB33">
        <v>0</v>
      </c>
      <c r="HC33">
        <f t="shared" si="43"/>
        <v>0</v>
      </c>
      <c r="HE33" t="s">
        <v>3</v>
      </c>
      <c r="HF33" t="s">
        <v>3</v>
      </c>
      <c r="HM33" t="s">
        <v>3</v>
      </c>
      <c r="HN33" t="s">
        <v>3</v>
      </c>
      <c r="HO33" t="s">
        <v>3</v>
      </c>
      <c r="HP33" t="s">
        <v>3</v>
      </c>
      <c r="HQ33" t="s">
        <v>3</v>
      </c>
      <c r="IK33">
        <v>0</v>
      </c>
    </row>
    <row r="34" spans="1:255" x14ac:dyDescent="0.2">
      <c r="A34" s="2">
        <v>18</v>
      </c>
      <c r="B34" s="2">
        <v>1</v>
      </c>
      <c r="C34" s="2">
        <v>25</v>
      </c>
      <c r="D34" s="2"/>
      <c r="E34" s="2" t="s">
        <v>55</v>
      </c>
      <c r="F34" s="2" t="s">
        <v>56</v>
      </c>
      <c r="G34" s="2" t="s">
        <v>57</v>
      </c>
      <c r="H34" s="2" t="s">
        <v>58</v>
      </c>
      <c r="I34" s="2">
        <f>I32*J34</f>
        <v>10.7</v>
      </c>
      <c r="J34" s="2">
        <v>9.9999999999999982</v>
      </c>
      <c r="K34" s="2">
        <v>10</v>
      </c>
      <c r="L34" s="2"/>
      <c r="M34" s="2"/>
      <c r="N34" s="2"/>
      <c r="O34" s="2">
        <f t="shared" si="14"/>
        <v>4595.54</v>
      </c>
      <c r="P34" s="2">
        <f t="shared" si="15"/>
        <v>4595.54</v>
      </c>
      <c r="Q34" s="2">
        <f t="shared" si="47"/>
        <v>0</v>
      </c>
      <c r="R34" s="2">
        <f t="shared" si="16"/>
        <v>0</v>
      </c>
      <c r="S34" s="2">
        <f t="shared" si="17"/>
        <v>0</v>
      </c>
      <c r="T34" s="2">
        <f t="shared" si="18"/>
        <v>0</v>
      </c>
      <c r="U34" s="2">
        <f t="shared" si="19"/>
        <v>0</v>
      </c>
      <c r="V34" s="2">
        <f t="shared" si="20"/>
        <v>0</v>
      </c>
      <c r="W34" s="2">
        <f t="shared" si="21"/>
        <v>0</v>
      </c>
      <c r="X34" s="2">
        <f t="shared" si="22"/>
        <v>0</v>
      </c>
      <c r="Y34" s="2">
        <f t="shared" si="23"/>
        <v>0</v>
      </c>
      <c r="Z34" s="2"/>
      <c r="AA34" s="2">
        <v>67439955</v>
      </c>
      <c r="AB34" s="2">
        <f t="shared" si="24"/>
        <v>429.49</v>
      </c>
      <c r="AC34" s="2">
        <f t="shared" si="48"/>
        <v>429.49</v>
      </c>
      <c r="AD34" s="2">
        <f t="shared" si="49"/>
        <v>0</v>
      </c>
      <c r="AE34" s="2">
        <f t="shared" si="50"/>
        <v>0</v>
      </c>
      <c r="AF34" s="2">
        <f t="shared" si="50"/>
        <v>0</v>
      </c>
      <c r="AG34" s="2">
        <f t="shared" si="25"/>
        <v>0</v>
      </c>
      <c r="AH34" s="2">
        <f t="shared" si="45"/>
        <v>0</v>
      </c>
      <c r="AI34" s="2">
        <f t="shared" si="46"/>
        <v>0</v>
      </c>
      <c r="AJ34" s="2">
        <f t="shared" si="26"/>
        <v>0</v>
      </c>
      <c r="AK34" s="2">
        <v>429.49</v>
      </c>
      <c r="AL34" s="2">
        <v>429.49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91</v>
      </c>
      <c r="AU34" s="2">
        <v>70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3</v>
      </c>
      <c r="BI34" s="2">
        <v>1</v>
      </c>
      <c r="BJ34" s="2" t="s">
        <v>59</v>
      </c>
      <c r="BK34" s="2"/>
      <c r="BL34" s="2"/>
      <c r="BM34" s="2">
        <v>682</v>
      </c>
      <c r="BN34" s="2">
        <v>0</v>
      </c>
      <c r="BO34" s="2" t="s">
        <v>3</v>
      </c>
      <c r="BP34" s="2">
        <v>0</v>
      </c>
      <c r="BQ34" s="2">
        <v>60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91</v>
      </c>
      <c r="CA34" s="2">
        <v>70</v>
      </c>
      <c r="CB34" s="2" t="s">
        <v>3</v>
      </c>
      <c r="CC34" s="2"/>
      <c r="CD34" s="2"/>
      <c r="CE34" s="2">
        <v>30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3</v>
      </c>
      <c r="CO34" s="2">
        <v>0</v>
      </c>
      <c r="CP34" s="2">
        <f t="shared" si="27"/>
        <v>4595.54</v>
      </c>
      <c r="CQ34" s="2">
        <f t="shared" si="28"/>
        <v>429.49</v>
      </c>
      <c r="CR34" s="2">
        <f t="shared" si="51"/>
        <v>0</v>
      </c>
      <c r="CS34" s="2">
        <f t="shared" si="29"/>
        <v>0</v>
      </c>
      <c r="CT34" s="2">
        <f t="shared" si="30"/>
        <v>0</v>
      </c>
      <c r="CU34" s="2">
        <f t="shared" si="31"/>
        <v>0</v>
      </c>
      <c r="CV34" s="2">
        <f t="shared" si="52"/>
        <v>0</v>
      </c>
      <c r="CW34" s="2">
        <f t="shared" si="33"/>
        <v>0</v>
      </c>
      <c r="CX34" s="2">
        <f t="shared" si="34"/>
        <v>0</v>
      </c>
      <c r="CY34" s="2">
        <f>((S34*BZ34)/100)</f>
        <v>0</v>
      </c>
      <c r="CZ34" s="2">
        <f>((S34*CA34)/100)</f>
        <v>0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1.0469999999999999</v>
      </c>
      <c r="DQ34" s="2">
        <v>1.002</v>
      </c>
      <c r="DR34" s="2"/>
      <c r="DS34" s="2"/>
      <c r="DT34" s="2"/>
      <c r="DU34" s="2">
        <v>1010</v>
      </c>
      <c r="DV34" s="2" t="s">
        <v>58</v>
      </c>
      <c r="DW34" s="2" t="s">
        <v>58</v>
      </c>
      <c r="DX34" s="2">
        <v>1</v>
      </c>
      <c r="DY34" s="2"/>
      <c r="DZ34" s="2" t="s">
        <v>3</v>
      </c>
      <c r="EA34" s="2" t="s">
        <v>3</v>
      </c>
      <c r="EB34" s="2" t="s">
        <v>3</v>
      </c>
      <c r="EC34" s="2" t="s">
        <v>3</v>
      </c>
      <c r="ED34" s="2"/>
      <c r="EE34" s="2">
        <v>67039273</v>
      </c>
      <c r="EF34" s="2">
        <v>60</v>
      </c>
      <c r="EG34" s="2" t="s">
        <v>52</v>
      </c>
      <c r="EH34" s="2">
        <v>0</v>
      </c>
      <c r="EI34" s="2" t="s">
        <v>3</v>
      </c>
      <c r="EJ34" s="2">
        <v>1</v>
      </c>
      <c r="EK34" s="2">
        <v>682</v>
      </c>
      <c r="EL34" s="2" t="s">
        <v>53</v>
      </c>
      <c r="EM34" s="2" t="s">
        <v>54</v>
      </c>
      <c r="EN34" s="2"/>
      <c r="EO34" s="2" t="s">
        <v>3</v>
      </c>
      <c r="EP34" s="2"/>
      <c r="EQ34" s="2">
        <v>0</v>
      </c>
      <c r="ER34" s="2">
        <v>429.49</v>
      </c>
      <c r="ES34" s="2">
        <v>429.49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35"/>
        <v>0</v>
      </c>
      <c r="FS34" s="2">
        <v>0</v>
      </c>
      <c r="FT34" s="2"/>
      <c r="FU34" s="2"/>
      <c r="FV34" s="2"/>
      <c r="FW34" s="2"/>
      <c r="FX34" s="2">
        <v>91</v>
      </c>
      <c r="FY34" s="2">
        <v>70</v>
      </c>
      <c r="FZ34" s="2"/>
      <c r="GA34" s="2" t="s">
        <v>3</v>
      </c>
      <c r="GB34" s="2"/>
      <c r="GC34" s="2"/>
      <c r="GD34" s="2">
        <v>0</v>
      </c>
      <c r="GE34" s="2"/>
      <c r="GF34" s="2">
        <v>-2064963420</v>
      </c>
      <c r="GG34" s="2">
        <v>2</v>
      </c>
      <c r="GH34" s="2">
        <v>1</v>
      </c>
      <c r="GI34" s="2">
        <v>-2</v>
      </c>
      <c r="GJ34" s="2">
        <v>0</v>
      </c>
      <c r="GK34" s="2">
        <f>ROUND(R34*(R12)/100,2)</f>
        <v>0</v>
      </c>
      <c r="GL34" s="2">
        <f t="shared" si="36"/>
        <v>0</v>
      </c>
      <c r="GM34" s="2">
        <f t="shared" si="37"/>
        <v>4595.54</v>
      </c>
      <c r="GN34" s="2">
        <f t="shared" si="38"/>
        <v>4595.54</v>
      </c>
      <c r="GO34" s="2">
        <f t="shared" si="39"/>
        <v>0</v>
      </c>
      <c r="GP34" s="2">
        <f t="shared" si="40"/>
        <v>0</v>
      </c>
      <c r="GQ34" s="2"/>
      <c r="GR34" s="2">
        <v>0</v>
      </c>
      <c r="GS34" s="2">
        <v>3</v>
      </c>
      <c r="GT34" s="2">
        <v>0</v>
      </c>
      <c r="GU34" s="2" t="s">
        <v>3</v>
      </c>
      <c r="GV34" s="2">
        <f t="shared" si="41"/>
        <v>0</v>
      </c>
      <c r="GW34" s="2">
        <v>1</v>
      </c>
      <c r="GX34" s="2">
        <f t="shared" si="42"/>
        <v>0</v>
      </c>
      <c r="GY34" s="2"/>
      <c r="GZ34" s="2"/>
      <c r="HA34" s="2">
        <v>0</v>
      </c>
      <c r="HB34" s="2">
        <v>0</v>
      </c>
      <c r="HC34" s="2">
        <f t="shared" si="43"/>
        <v>0</v>
      </c>
      <c r="HD34" s="2"/>
      <c r="HE34" s="2" t="s">
        <v>3</v>
      </c>
      <c r="HF34" s="2" t="s">
        <v>3</v>
      </c>
      <c r="HG34" s="2"/>
      <c r="HH34" s="2"/>
      <c r="HI34" s="2"/>
      <c r="HJ34" s="2"/>
      <c r="HK34" s="2"/>
      <c r="HL34" s="2"/>
      <c r="HM34" s="2" t="s">
        <v>3</v>
      </c>
      <c r="HN34" s="2" t="s">
        <v>3</v>
      </c>
      <c r="HO34" s="2" t="s">
        <v>3</v>
      </c>
      <c r="HP34" s="2" t="s">
        <v>3</v>
      </c>
      <c r="HQ34" s="2" t="s">
        <v>3</v>
      </c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18</v>
      </c>
      <c r="B35">
        <v>1</v>
      </c>
      <c r="C35">
        <v>28</v>
      </c>
      <c r="E35" t="s">
        <v>55</v>
      </c>
      <c r="F35" t="s">
        <v>56</v>
      </c>
      <c r="G35" t="s">
        <v>57</v>
      </c>
      <c r="H35" t="s">
        <v>58</v>
      </c>
      <c r="I35">
        <f>I33*J35</f>
        <v>10.7</v>
      </c>
      <c r="J35">
        <v>9.9999999999999982</v>
      </c>
      <c r="K35">
        <v>10</v>
      </c>
      <c r="O35">
        <f t="shared" si="14"/>
        <v>16024.46</v>
      </c>
      <c r="P35">
        <f t="shared" si="15"/>
        <v>16024.46</v>
      </c>
      <c r="Q35">
        <f t="shared" si="47"/>
        <v>0</v>
      </c>
      <c r="R35">
        <f t="shared" si="16"/>
        <v>0</v>
      </c>
      <c r="S35">
        <f t="shared" si="17"/>
        <v>0</v>
      </c>
      <c r="T35">
        <f t="shared" si="18"/>
        <v>0</v>
      </c>
      <c r="U35">
        <f t="shared" si="19"/>
        <v>0</v>
      </c>
      <c r="V35">
        <f t="shared" si="20"/>
        <v>0</v>
      </c>
      <c r="W35">
        <f t="shared" si="21"/>
        <v>0</v>
      </c>
      <c r="X35">
        <f t="shared" si="22"/>
        <v>0</v>
      </c>
      <c r="Y35">
        <f t="shared" si="23"/>
        <v>0</v>
      </c>
      <c r="AA35">
        <v>67439953</v>
      </c>
      <c r="AB35">
        <f t="shared" si="24"/>
        <v>429.49</v>
      </c>
      <c r="AC35">
        <f t="shared" si="48"/>
        <v>429.49</v>
      </c>
      <c r="AD35">
        <f t="shared" si="49"/>
        <v>0</v>
      </c>
      <c r="AE35">
        <f t="shared" si="50"/>
        <v>0</v>
      </c>
      <c r="AF35">
        <f t="shared" si="50"/>
        <v>0</v>
      </c>
      <c r="AG35">
        <f t="shared" si="25"/>
        <v>0</v>
      </c>
      <c r="AH35">
        <f t="shared" si="45"/>
        <v>0</v>
      </c>
      <c r="AI35">
        <f t="shared" si="46"/>
        <v>0</v>
      </c>
      <c r="AJ35">
        <f t="shared" si="26"/>
        <v>0</v>
      </c>
      <c r="AK35">
        <v>429.49</v>
      </c>
      <c r="AL35">
        <v>429.49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1.002</v>
      </c>
      <c r="AZ35">
        <v>1</v>
      </c>
      <c r="BA35">
        <v>1</v>
      </c>
      <c r="BB35">
        <v>1</v>
      </c>
      <c r="BC35">
        <v>3.48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59</v>
      </c>
      <c r="BM35">
        <v>682</v>
      </c>
      <c r="BN35">
        <v>0</v>
      </c>
      <c r="BO35" t="s">
        <v>56</v>
      </c>
      <c r="BP35">
        <v>1</v>
      </c>
      <c r="BQ35">
        <v>60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B35" t="s">
        <v>3</v>
      </c>
      <c r="CE35">
        <v>30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27"/>
        <v>16024.46</v>
      </c>
      <c r="CQ35">
        <f t="shared" si="28"/>
        <v>1497.62</v>
      </c>
      <c r="CR35">
        <f t="shared" si="51"/>
        <v>0</v>
      </c>
      <c r="CS35">
        <f t="shared" si="29"/>
        <v>0</v>
      </c>
      <c r="CT35">
        <f t="shared" si="30"/>
        <v>0</v>
      </c>
      <c r="CU35">
        <f t="shared" si="31"/>
        <v>0</v>
      </c>
      <c r="CV35">
        <f t="shared" si="52"/>
        <v>0</v>
      </c>
      <c r="CW35">
        <f t="shared" si="33"/>
        <v>0</v>
      </c>
      <c r="CX35">
        <f t="shared" si="34"/>
        <v>0</v>
      </c>
      <c r="CY35">
        <f>S35*(BZ35/100)</f>
        <v>0</v>
      </c>
      <c r="CZ35">
        <f>S35*(CA35/100)</f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91</v>
      </c>
      <c r="DO35">
        <v>70</v>
      </c>
      <c r="DP35">
        <v>1.0469999999999999</v>
      </c>
      <c r="DQ35">
        <v>1.002</v>
      </c>
      <c r="DU35">
        <v>1010</v>
      </c>
      <c r="DV35" t="s">
        <v>58</v>
      </c>
      <c r="DW35" t="s">
        <v>58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67039273</v>
      </c>
      <c r="EF35">
        <v>60</v>
      </c>
      <c r="EG35" t="s">
        <v>52</v>
      </c>
      <c r="EH35">
        <v>0</v>
      </c>
      <c r="EI35" t="s">
        <v>3</v>
      </c>
      <c r="EJ35">
        <v>1</v>
      </c>
      <c r="EK35">
        <v>682</v>
      </c>
      <c r="EL35" t="s">
        <v>53</v>
      </c>
      <c r="EM35" t="s">
        <v>54</v>
      </c>
      <c r="EO35" t="s">
        <v>3</v>
      </c>
      <c r="EQ35">
        <v>0</v>
      </c>
      <c r="ER35">
        <v>429.49</v>
      </c>
      <c r="ES35">
        <v>429.49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f t="shared" si="35"/>
        <v>0</v>
      </c>
      <c r="FS35">
        <v>0</v>
      </c>
      <c r="FX35">
        <v>91</v>
      </c>
      <c r="FY35">
        <v>70</v>
      </c>
      <c r="GA35" t="s">
        <v>3</v>
      </c>
      <c r="GD35">
        <v>0</v>
      </c>
      <c r="GF35">
        <v>-2064963420</v>
      </c>
      <c r="GG35">
        <v>2</v>
      </c>
      <c r="GH35">
        <v>1</v>
      </c>
      <c r="GI35">
        <v>2</v>
      </c>
      <c r="GJ35">
        <v>0</v>
      </c>
      <c r="GK35">
        <f>ROUND(R35*(S12)/100,2)</f>
        <v>0</v>
      </c>
      <c r="GL35">
        <f t="shared" si="36"/>
        <v>0</v>
      </c>
      <c r="GM35">
        <f t="shared" si="37"/>
        <v>16024.46</v>
      </c>
      <c r="GN35">
        <f t="shared" si="38"/>
        <v>16024.46</v>
      </c>
      <c r="GO35">
        <f t="shared" si="39"/>
        <v>0</v>
      </c>
      <c r="GP35">
        <f t="shared" si="40"/>
        <v>0</v>
      </c>
      <c r="GR35">
        <v>0</v>
      </c>
      <c r="GS35">
        <v>3</v>
      </c>
      <c r="GT35">
        <v>0</v>
      </c>
      <c r="GU35" t="s">
        <v>3</v>
      </c>
      <c r="GV35">
        <f t="shared" si="41"/>
        <v>0</v>
      </c>
      <c r="GW35">
        <v>1</v>
      </c>
      <c r="GX35">
        <f t="shared" si="42"/>
        <v>0</v>
      </c>
      <c r="HA35">
        <v>0</v>
      </c>
      <c r="HB35">
        <v>0</v>
      </c>
      <c r="HC35">
        <f t="shared" si="43"/>
        <v>0</v>
      </c>
      <c r="HE35" t="s">
        <v>3</v>
      </c>
      <c r="HF35" t="s">
        <v>3</v>
      </c>
      <c r="HM35" t="s">
        <v>3</v>
      </c>
      <c r="HN35" t="s">
        <v>3</v>
      </c>
      <c r="HO35" t="s">
        <v>3</v>
      </c>
      <c r="HP35" t="s">
        <v>3</v>
      </c>
      <c r="HQ35" t="s">
        <v>3</v>
      </c>
      <c r="IK35">
        <v>0</v>
      </c>
    </row>
    <row r="36" spans="1:255" x14ac:dyDescent="0.2">
      <c r="A36" s="2">
        <v>17</v>
      </c>
      <c r="B36" s="2">
        <v>1</v>
      </c>
      <c r="C36" s="2">
        <f>ROW(SmtRes!A31)</f>
        <v>31</v>
      </c>
      <c r="D36" s="2">
        <f>ROW(EtalonRes!A30)</f>
        <v>30</v>
      </c>
      <c r="E36" s="2" t="s">
        <v>60</v>
      </c>
      <c r="F36" s="2" t="s">
        <v>61</v>
      </c>
      <c r="G36" s="2" t="s">
        <v>62</v>
      </c>
      <c r="H36" s="2" t="s">
        <v>50</v>
      </c>
      <c r="I36" s="2">
        <f>ROUND(107/100,9)</f>
        <v>1.07</v>
      </c>
      <c r="J36" s="2">
        <v>0</v>
      </c>
      <c r="K36" s="2">
        <f>ROUND(107/100,9)</f>
        <v>1.07</v>
      </c>
      <c r="L36" s="2"/>
      <c r="M36" s="2"/>
      <c r="N36" s="2"/>
      <c r="O36" s="2">
        <f t="shared" si="14"/>
        <v>47.32</v>
      </c>
      <c r="P36" s="2">
        <f t="shared" si="15"/>
        <v>0</v>
      </c>
      <c r="Q36" s="2">
        <f t="shared" si="47"/>
        <v>3.05</v>
      </c>
      <c r="R36" s="2">
        <f t="shared" si="16"/>
        <v>0</v>
      </c>
      <c r="S36" s="2">
        <f t="shared" si="17"/>
        <v>44.27</v>
      </c>
      <c r="T36" s="2">
        <f t="shared" si="18"/>
        <v>0</v>
      </c>
      <c r="U36" s="2">
        <f t="shared" si="19"/>
        <v>3.9590000000000005</v>
      </c>
      <c r="V36" s="2">
        <f t="shared" si="20"/>
        <v>0</v>
      </c>
      <c r="W36" s="2">
        <f t="shared" si="21"/>
        <v>0</v>
      </c>
      <c r="X36" s="2">
        <f t="shared" si="22"/>
        <v>40.29</v>
      </c>
      <c r="Y36" s="2">
        <f t="shared" si="23"/>
        <v>30.99</v>
      </c>
      <c r="Z36" s="2"/>
      <c r="AA36" s="2">
        <v>67439955</v>
      </c>
      <c r="AB36" s="2">
        <f t="shared" si="24"/>
        <v>44.22</v>
      </c>
      <c r="AC36" s="2">
        <f t="shared" si="48"/>
        <v>0</v>
      </c>
      <c r="AD36" s="2">
        <f t="shared" si="49"/>
        <v>2.85</v>
      </c>
      <c r="AE36" s="2">
        <f t="shared" si="50"/>
        <v>0</v>
      </c>
      <c r="AF36" s="2">
        <f t="shared" si="50"/>
        <v>41.37</v>
      </c>
      <c r="AG36" s="2">
        <f t="shared" si="25"/>
        <v>0</v>
      </c>
      <c r="AH36" s="2">
        <f t="shared" si="45"/>
        <v>3.7</v>
      </c>
      <c r="AI36" s="2">
        <f t="shared" si="46"/>
        <v>0</v>
      </c>
      <c r="AJ36" s="2">
        <f t="shared" si="26"/>
        <v>0</v>
      </c>
      <c r="AK36" s="2">
        <v>44.22</v>
      </c>
      <c r="AL36" s="2">
        <v>0</v>
      </c>
      <c r="AM36" s="2">
        <v>2.85</v>
      </c>
      <c r="AN36" s="2">
        <v>0</v>
      </c>
      <c r="AO36" s="2">
        <v>41.37</v>
      </c>
      <c r="AP36" s="2">
        <v>0</v>
      </c>
      <c r="AQ36" s="2">
        <v>3.7</v>
      </c>
      <c r="AR36" s="2">
        <v>0</v>
      </c>
      <c r="AS36" s="2">
        <v>0</v>
      </c>
      <c r="AT36" s="2">
        <v>91</v>
      </c>
      <c r="AU36" s="2">
        <v>70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0</v>
      </c>
      <c r="BI36" s="2">
        <v>1</v>
      </c>
      <c r="BJ36" s="2" t="s">
        <v>63</v>
      </c>
      <c r="BK36" s="2"/>
      <c r="BL36" s="2"/>
      <c r="BM36" s="2">
        <v>682</v>
      </c>
      <c r="BN36" s="2">
        <v>0</v>
      </c>
      <c r="BO36" s="2" t="s">
        <v>3</v>
      </c>
      <c r="BP36" s="2">
        <v>0</v>
      </c>
      <c r="BQ36" s="2">
        <v>60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91</v>
      </c>
      <c r="CA36" s="2">
        <v>70</v>
      </c>
      <c r="CB36" s="2" t="s">
        <v>3</v>
      </c>
      <c r="CC36" s="2"/>
      <c r="CD36" s="2"/>
      <c r="CE36" s="2">
        <v>30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3</v>
      </c>
      <c r="CO36" s="2">
        <v>0</v>
      </c>
      <c r="CP36" s="2">
        <f t="shared" si="27"/>
        <v>47.32</v>
      </c>
      <c r="CQ36" s="2">
        <f t="shared" si="28"/>
        <v>0</v>
      </c>
      <c r="CR36" s="2">
        <f t="shared" si="51"/>
        <v>2.85</v>
      </c>
      <c r="CS36" s="2">
        <f t="shared" si="29"/>
        <v>0</v>
      </c>
      <c r="CT36" s="2">
        <f t="shared" si="30"/>
        <v>41.37</v>
      </c>
      <c r="CU36" s="2">
        <f t="shared" si="31"/>
        <v>0</v>
      </c>
      <c r="CV36" s="2">
        <f t="shared" si="52"/>
        <v>3.7</v>
      </c>
      <c r="CW36" s="2">
        <f t="shared" si="33"/>
        <v>0</v>
      </c>
      <c r="CX36" s="2">
        <f t="shared" si="34"/>
        <v>0</v>
      </c>
      <c r="CY36" s="2">
        <f>((S36*BZ36)/100)</f>
        <v>40.285699999999999</v>
      </c>
      <c r="CZ36" s="2">
        <f>((S36*CA36)/100)</f>
        <v>30.989000000000001</v>
      </c>
      <c r="DA36" s="2"/>
      <c r="DB36" s="2"/>
      <c r="DC36" s="2" t="s">
        <v>3</v>
      </c>
      <c r="DD36" s="2" t="s">
        <v>3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1.0469999999999999</v>
      </c>
      <c r="DQ36" s="2">
        <v>1.002</v>
      </c>
      <c r="DR36" s="2"/>
      <c r="DS36" s="2"/>
      <c r="DT36" s="2"/>
      <c r="DU36" s="2">
        <v>1013</v>
      </c>
      <c r="DV36" s="2" t="s">
        <v>50</v>
      </c>
      <c r="DW36" s="2" t="s">
        <v>50</v>
      </c>
      <c r="DX36" s="2">
        <v>1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67039273</v>
      </c>
      <c r="EF36" s="2">
        <v>60</v>
      </c>
      <c r="EG36" s="2" t="s">
        <v>52</v>
      </c>
      <c r="EH36" s="2">
        <v>0</v>
      </c>
      <c r="EI36" s="2" t="s">
        <v>3</v>
      </c>
      <c r="EJ36" s="2">
        <v>1</v>
      </c>
      <c r="EK36" s="2">
        <v>682</v>
      </c>
      <c r="EL36" s="2" t="s">
        <v>53</v>
      </c>
      <c r="EM36" s="2" t="s">
        <v>54</v>
      </c>
      <c r="EN36" s="2"/>
      <c r="EO36" s="2" t="s">
        <v>3</v>
      </c>
      <c r="EP36" s="2"/>
      <c r="EQ36" s="2">
        <v>0</v>
      </c>
      <c r="ER36" s="2">
        <v>44.22</v>
      </c>
      <c r="ES36" s="2">
        <v>0</v>
      </c>
      <c r="ET36" s="2">
        <v>2.85</v>
      </c>
      <c r="EU36" s="2">
        <v>0</v>
      </c>
      <c r="EV36" s="2">
        <v>41.37</v>
      </c>
      <c r="EW36" s="2">
        <v>3.7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35"/>
        <v>0</v>
      </c>
      <c r="FS36" s="2">
        <v>0</v>
      </c>
      <c r="FT36" s="2"/>
      <c r="FU36" s="2"/>
      <c r="FV36" s="2"/>
      <c r="FW36" s="2"/>
      <c r="FX36" s="2">
        <v>91</v>
      </c>
      <c r="FY36" s="2">
        <v>70</v>
      </c>
      <c r="FZ36" s="2"/>
      <c r="GA36" s="2" t="s">
        <v>3</v>
      </c>
      <c r="GB36" s="2"/>
      <c r="GC36" s="2"/>
      <c r="GD36" s="2">
        <v>0</v>
      </c>
      <c r="GE36" s="2"/>
      <c r="GF36" s="2">
        <v>-1494582256</v>
      </c>
      <c r="GG36" s="2">
        <v>2</v>
      </c>
      <c r="GH36" s="2">
        <v>1</v>
      </c>
      <c r="GI36" s="2">
        <v>-2</v>
      </c>
      <c r="GJ36" s="2">
        <v>0</v>
      </c>
      <c r="GK36" s="2">
        <f>ROUND(R36*(R12)/100,2)</f>
        <v>0</v>
      </c>
      <c r="GL36" s="2">
        <f t="shared" si="36"/>
        <v>0</v>
      </c>
      <c r="GM36" s="2">
        <f t="shared" si="37"/>
        <v>118.6</v>
      </c>
      <c r="GN36" s="2">
        <f t="shared" si="38"/>
        <v>118.6</v>
      </c>
      <c r="GO36" s="2">
        <f t="shared" si="39"/>
        <v>0</v>
      </c>
      <c r="GP36" s="2">
        <f t="shared" si="40"/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 t="shared" si="41"/>
        <v>0</v>
      </c>
      <c r="GW36" s="2">
        <v>1</v>
      </c>
      <c r="GX36" s="2">
        <f t="shared" si="42"/>
        <v>0</v>
      </c>
      <c r="GY36" s="2"/>
      <c r="GZ36" s="2"/>
      <c r="HA36" s="2">
        <v>0</v>
      </c>
      <c r="HB36" s="2">
        <v>0</v>
      </c>
      <c r="HC36" s="2">
        <f t="shared" si="43"/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3</v>
      </c>
      <c r="HO36" s="2" t="s">
        <v>3</v>
      </c>
      <c r="HP36" s="2" t="s">
        <v>3</v>
      </c>
      <c r="HQ36" s="2" t="s">
        <v>3</v>
      </c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ROW(SmtRes!A34)</f>
        <v>34</v>
      </c>
      <c r="D37">
        <f>ROW(EtalonRes!A32)</f>
        <v>32</v>
      </c>
      <c r="E37" t="s">
        <v>60</v>
      </c>
      <c r="F37" t="s">
        <v>61</v>
      </c>
      <c r="G37" t="s">
        <v>62</v>
      </c>
      <c r="H37" t="s">
        <v>50</v>
      </c>
      <c r="I37">
        <f>ROUND(107/100,9)</f>
        <v>1.07</v>
      </c>
      <c r="J37">
        <v>0</v>
      </c>
      <c r="K37">
        <f>ROUND(107/100,9)</f>
        <v>1.07</v>
      </c>
      <c r="O37">
        <f t="shared" si="14"/>
        <v>1439.9</v>
      </c>
      <c r="P37">
        <f t="shared" si="15"/>
        <v>0</v>
      </c>
      <c r="Q37">
        <f t="shared" si="47"/>
        <v>27.15</v>
      </c>
      <c r="R37">
        <f t="shared" si="16"/>
        <v>0</v>
      </c>
      <c r="S37">
        <f t="shared" si="17"/>
        <v>1412.75</v>
      </c>
      <c r="T37">
        <f t="shared" si="18"/>
        <v>0</v>
      </c>
      <c r="U37">
        <f t="shared" si="19"/>
        <v>4.145073</v>
      </c>
      <c r="V37">
        <f t="shared" si="20"/>
        <v>0</v>
      </c>
      <c r="W37">
        <f t="shared" si="21"/>
        <v>0</v>
      </c>
      <c r="X37">
        <f t="shared" si="22"/>
        <v>1059.56</v>
      </c>
      <c r="Y37">
        <f t="shared" si="23"/>
        <v>579.23</v>
      </c>
      <c r="AA37">
        <v>67439953</v>
      </c>
      <c r="AB37">
        <f t="shared" si="24"/>
        <v>44.22</v>
      </c>
      <c r="AC37">
        <f t="shared" si="48"/>
        <v>0</v>
      </c>
      <c r="AD37">
        <f t="shared" si="49"/>
        <v>2.85</v>
      </c>
      <c r="AE37">
        <f t="shared" si="50"/>
        <v>0</v>
      </c>
      <c r="AF37">
        <f t="shared" si="50"/>
        <v>41.37</v>
      </c>
      <c r="AG37">
        <f t="shared" si="25"/>
        <v>0</v>
      </c>
      <c r="AH37">
        <f t="shared" si="45"/>
        <v>3.7</v>
      </c>
      <c r="AI37">
        <f t="shared" si="46"/>
        <v>0</v>
      </c>
      <c r="AJ37">
        <f t="shared" si="26"/>
        <v>0</v>
      </c>
      <c r="AK37">
        <v>44.22</v>
      </c>
      <c r="AL37">
        <v>0</v>
      </c>
      <c r="AM37">
        <v>2.85</v>
      </c>
      <c r="AN37">
        <v>0</v>
      </c>
      <c r="AO37">
        <v>41.37</v>
      </c>
      <c r="AP37">
        <v>0</v>
      </c>
      <c r="AQ37">
        <v>3.7</v>
      </c>
      <c r="AR37">
        <v>0</v>
      </c>
      <c r="AS37">
        <v>0</v>
      </c>
      <c r="AT37">
        <v>75</v>
      </c>
      <c r="AU37">
        <v>41</v>
      </c>
      <c r="AV37">
        <v>1.0469999999999999</v>
      </c>
      <c r="AW37">
        <v>1.002</v>
      </c>
      <c r="AZ37">
        <v>1</v>
      </c>
      <c r="BA37">
        <v>30.48</v>
      </c>
      <c r="BB37">
        <v>8.51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1</v>
      </c>
      <c r="BJ37" t="s">
        <v>63</v>
      </c>
      <c r="BM37">
        <v>682</v>
      </c>
      <c r="BN37">
        <v>0</v>
      </c>
      <c r="BO37" t="s">
        <v>61</v>
      </c>
      <c r="BP37">
        <v>1</v>
      </c>
      <c r="BQ37">
        <v>60</v>
      </c>
      <c r="BR37">
        <v>0</v>
      </c>
      <c r="BS37">
        <v>30.48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75</v>
      </c>
      <c r="CA37">
        <v>41</v>
      </c>
      <c r="CB37" t="s">
        <v>3</v>
      </c>
      <c r="CE37">
        <v>30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27"/>
        <v>1439.9</v>
      </c>
      <c r="CQ37">
        <f t="shared" si="28"/>
        <v>0</v>
      </c>
      <c r="CR37">
        <f t="shared" si="51"/>
        <v>25.36</v>
      </c>
      <c r="CS37">
        <f t="shared" si="29"/>
        <v>0</v>
      </c>
      <c r="CT37">
        <f t="shared" si="30"/>
        <v>1320.09</v>
      </c>
      <c r="CU37">
        <f t="shared" si="31"/>
        <v>0</v>
      </c>
      <c r="CV37">
        <f t="shared" si="52"/>
        <v>3.8738999999999999</v>
      </c>
      <c r="CW37">
        <f t="shared" si="33"/>
        <v>0</v>
      </c>
      <c r="CX37">
        <f t="shared" si="34"/>
        <v>0</v>
      </c>
      <c r="CY37">
        <f>S37*(BZ37/100)</f>
        <v>1059.5625</v>
      </c>
      <c r="CZ37">
        <f>S37*(CA37/100)</f>
        <v>579.22749999999996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91</v>
      </c>
      <c r="DO37">
        <v>70</v>
      </c>
      <c r="DP37">
        <v>1.0469999999999999</v>
      </c>
      <c r="DQ37">
        <v>1.002</v>
      </c>
      <c r="DU37">
        <v>1013</v>
      </c>
      <c r="DV37" t="s">
        <v>50</v>
      </c>
      <c r="DW37" t="s">
        <v>50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67039273</v>
      </c>
      <c r="EF37">
        <v>60</v>
      </c>
      <c r="EG37" t="s">
        <v>52</v>
      </c>
      <c r="EH37">
        <v>0</v>
      </c>
      <c r="EI37" t="s">
        <v>3</v>
      </c>
      <c r="EJ37">
        <v>1</v>
      </c>
      <c r="EK37">
        <v>682</v>
      </c>
      <c r="EL37" t="s">
        <v>53</v>
      </c>
      <c r="EM37" t="s">
        <v>54</v>
      </c>
      <c r="EO37" t="s">
        <v>3</v>
      </c>
      <c r="EQ37">
        <v>0</v>
      </c>
      <c r="ER37">
        <v>44.22</v>
      </c>
      <c r="ES37">
        <v>0</v>
      </c>
      <c r="ET37">
        <v>2.85</v>
      </c>
      <c r="EU37">
        <v>0</v>
      </c>
      <c r="EV37">
        <v>41.37</v>
      </c>
      <c r="EW37">
        <v>3.7</v>
      </c>
      <c r="EX37">
        <v>0</v>
      </c>
      <c r="EY37">
        <v>0</v>
      </c>
      <c r="FQ37">
        <v>0</v>
      </c>
      <c r="FR37">
        <f t="shared" si="35"/>
        <v>0</v>
      </c>
      <c r="FS37">
        <v>0</v>
      </c>
      <c r="FX37">
        <v>91</v>
      </c>
      <c r="FY37">
        <v>70</v>
      </c>
      <c r="GA37" t="s">
        <v>3</v>
      </c>
      <c r="GD37">
        <v>0</v>
      </c>
      <c r="GF37">
        <v>-1494582256</v>
      </c>
      <c r="GG37">
        <v>2</v>
      </c>
      <c r="GH37">
        <v>1</v>
      </c>
      <c r="GI37">
        <v>2</v>
      </c>
      <c r="GJ37">
        <v>0</v>
      </c>
      <c r="GK37">
        <f>ROUND(R37*(S12)/100,2)</f>
        <v>0</v>
      </c>
      <c r="GL37">
        <f t="shared" si="36"/>
        <v>0</v>
      </c>
      <c r="GM37">
        <f t="shared" si="37"/>
        <v>3078.69</v>
      </c>
      <c r="GN37">
        <f t="shared" si="38"/>
        <v>3078.69</v>
      </c>
      <c r="GO37">
        <f t="shared" si="39"/>
        <v>0</v>
      </c>
      <c r="GP37">
        <f t="shared" si="40"/>
        <v>0</v>
      </c>
      <c r="GR37">
        <v>0</v>
      </c>
      <c r="GS37">
        <v>3</v>
      </c>
      <c r="GT37">
        <v>0</v>
      </c>
      <c r="GU37" t="s">
        <v>3</v>
      </c>
      <c r="GV37">
        <f t="shared" si="41"/>
        <v>0</v>
      </c>
      <c r="GW37">
        <v>1</v>
      </c>
      <c r="GX37">
        <f t="shared" si="42"/>
        <v>0</v>
      </c>
      <c r="HA37">
        <v>0</v>
      </c>
      <c r="HB37">
        <v>0</v>
      </c>
      <c r="HC37">
        <f t="shared" si="43"/>
        <v>0</v>
      </c>
      <c r="HE37" t="s">
        <v>3</v>
      </c>
      <c r="HF37" t="s">
        <v>3</v>
      </c>
      <c r="HM37" t="s">
        <v>3</v>
      </c>
      <c r="HN37" t="s">
        <v>3</v>
      </c>
      <c r="HO37" t="s">
        <v>3</v>
      </c>
      <c r="HP37" t="s">
        <v>3</v>
      </c>
      <c r="HQ37" t="s">
        <v>3</v>
      </c>
      <c r="IK37">
        <v>0</v>
      </c>
    </row>
    <row r="38" spans="1:255" x14ac:dyDescent="0.2">
      <c r="A38" s="2">
        <v>18</v>
      </c>
      <c r="B38" s="2">
        <v>1</v>
      </c>
      <c r="C38" s="2">
        <v>31</v>
      </c>
      <c r="D38" s="2"/>
      <c r="E38" s="2" t="s">
        <v>64</v>
      </c>
      <c r="F38" s="2" t="s">
        <v>56</v>
      </c>
      <c r="G38" s="2" t="s">
        <v>57</v>
      </c>
      <c r="H38" s="2" t="s">
        <v>58</v>
      </c>
      <c r="I38" s="2">
        <f>I36*J38</f>
        <v>5.35</v>
      </c>
      <c r="J38" s="2">
        <v>4.9999999999999991</v>
      </c>
      <c r="K38" s="2">
        <v>5</v>
      </c>
      <c r="L38" s="2"/>
      <c r="M38" s="2"/>
      <c r="N38" s="2"/>
      <c r="O38" s="2">
        <f t="shared" si="14"/>
        <v>2297.77</v>
      </c>
      <c r="P38" s="2">
        <f t="shared" si="15"/>
        <v>2297.77</v>
      </c>
      <c r="Q38" s="2">
        <f t="shared" si="47"/>
        <v>0</v>
      </c>
      <c r="R38" s="2">
        <f t="shared" si="16"/>
        <v>0</v>
      </c>
      <c r="S38" s="2">
        <f t="shared" si="17"/>
        <v>0</v>
      </c>
      <c r="T38" s="2">
        <f t="shared" si="18"/>
        <v>0</v>
      </c>
      <c r="U38" s="2">
        <f t="shared" si="19"/>
        <v>0</v>
      </c>
      <c r="V38" s="2">
        <f t="shared" si="20"/>
        <v>0</v>
      </c>
      <c r="W38" s="2">
        <f t="shared" si="21"/>
        <v>0</v>
      </c>
      <c r="X38" s="2">
        <f t="shared" si="22"/>
        <v>0</v>
      </c>
      <c r="Y38" s="2">
        <f t="shared" si="23"/>
        <v>0</v>
      </c>
      <c r="Z38" s="2"/>
      <c r="AA38" s="2">
        <v>67439955</v>
      </c>
      <c r="AB38" s="2">
        <f t="shared" si="24"/>
        <v>429.49</v>
      </c>
      <c r="AC38" s="2">
        <f t="shared" si="48"/>
        <v>429.49</v>
      </c>
      <c r="AD38" s="2">
        <f t="shared" si="49"/>
        <v>0</v>
      </c>
      <c r="AE38" s="2">
        <f t="shared" si="50"/>
        <v>0</v>
      </c>
      <c r="AF38" s="2">
        <f t="shared" si="50"/>
        <v>0</v>
      </c>
      <c r="AG38" s="2">
        <f t="shared" si="25"/>
        <v>0</v>
      </c>
      <c r="AH38" s="2">
        <f t="shared" si="45"/>
        <v>0</v>
      </c>
      <c r="AI38" s="2">
        <f t="shared" si="46"/>
        <v>0</v>
      </c>
      <c r="AJ38" s="2">
        <f t="shared" si="26"/>
        <v>0</v>
      </c>
      <c r="AK38" s="2">
        <v>429.49</v>
      </c>
      <c r="AL38" s="2">
        <v>429.49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91</v>
      </c>
      <c r="AU38" s="2">
        <v>70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3</v>
      </c>
      <c r="BI38" s="2">
        <v>1</v>
      </c>
      <c r="BJ38" s="2" t="s">
        <v>59</v>
      </c>
      <c r="BK38" s="2"/>
      <c r="BL38" s="2"/>
      <c r="BM38" s="2">
        <v>682</v>
      </c>
      <c r="BN38" s="2">
        <v>0</v>
      </c>
      <c r="BO38" s="2" t="s">
        <v>3</v>
      </c>
      <c r="BP38" s="2">
        <v>0</v>
      </c>
      <c r="BQ38" s="2">
        <v>60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91</v>
      </c>
      <c r="CA38" s="2">
        <v>70</v>
      </c>
      <c r="CB38" s="2" t="s">
        <v>3</v>
      </c>
      <c r="CC38" s="2"/>
      <c r="CD38" s="2"/>
      <c r="CE38" s="2">
        <v>30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</v>
      </c>
      <c r="CO38" s="2">
        <v>0</v>
      </c>
      <c r="CP38" s="2">
        <f t="shared" si="27"/>
        <v>2297.77</v>
      </c>
      <c r="CQ38" s="2">
        <f t="shared" si="28"/>
        <v>429.49</v>
      </c>
      <c r="CR38" s="2">
        <f t="shared" si="51"/>
        <v>0</v>
      </c>
      <c r="CS38" s="2">
        <f t="shared" si="29"/>
        <v>0</v>
      </c>
      <c r="CT38" s="2">
        <f t="shared" si="30"/>
        <v>0</v>
      </c>
      <c r="CU38" s="2">
        <f t="shared" si="31"/>
        <v>0</v>
      </c>
      <c r="CV38" s="2">
        <f t="shared" si="52"/>
        <v>0</v>
      </c>
      <c r="CW38" s="2">
        <f t="shared" si="33"/>
        <v>0</v>
      </c>
      <c r="CX38" s="2">
        <f t="shared" si="34"/>
        <v>0</v>
      </c>
      <c r="CY38" s="2">
        <f>((S38*BZ38)/100)</f>
        <v>0</v>
      </c>
      <c r="CZ38" s="2">
        <f>((S38*CA38)/100)</f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1.0469999999999999</v>
      </c>
      <c r="DQ38" s="2">
        <v>1.002</v>
      </c>
      <c r="DR38" s="2"/>
      <c r="DS38" s="2"/>
      <c r="DT38" s="2"/>
      <c r="DU38" s="2">
        <v>1010</v>
      </c>
      <c r="DV38" s="2" t="s">
        <v>58</v>
      </c>
      <c r="DW38" s="2" t="s">
        <v>58</v>
      </c>
      <c r="DX38" s="2">
        <v>1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67039273</v>
      </c>
      <c r="EF38" s="2">
        <v>60</v>
      </c>
      <c r="EG38" s="2" t="s">
        <v>52</v>
      </c>
      <c r="EH38" s="2">
        <v>0</v>
      </c>
      <c r="EI38" s="2" t="s">
        <v>3</v>
      </c>
      <c r="EJ38" s="2">
        <v>1</v>
      </c>
      <c r="EK38" s="2">
        <v>682</v>
      </c>
      <c r="EL38" s="2" t="s">
        <v>53</v>
      </c>
      <c r="EM38" s="2" t="s">
        <v>54</v>
      </c>
      <c r="EN38" s="2"/>
      <c r="EO38" s="2" t="s">
        <v>3</v>
      </c>
      <c r="EP38" s="2"/>
      <c r="EQ38" s="2">
        <v>0</v>
      </c>
      <c r="ER38" s="2">
        <v>429.49</v>
      </c>
      <c r="ES38" s="2">
        <v>429.49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35"/>
        <v>0</v>
      </c>
      <c r="FS38" s="2">
        <v>0</v>
      </c>
      <c r="FT38" s="2"/>
      <c r="FU38" s="2"/>
      <c r="FV38" s="2"/>
      <c r="FW38" s="2"/>
      <c r="FX38" s="2">
        <v>91</v>
      </c>
      <c r="FY38" s="2">
        <v>70</v>
      </c>
      <c r="FZ38" s="2"/>
      <c r="GA38" s="2" t="s">
        <v>3</v>
      </c>
      <c r="GB38" s="2"/>
      <c r="GC38" s="2"/>
      <c r="GD38" s="2">
        <v>0</v>
      </c>
      <c r="GE38" s="2"/>
      <c r="GF38" s="2">
        <v>-2064963420</v>
      </c>
      <c r="GG38" s="2">
        <v>2</v>
      </c>
      <c r="GH38" s="2">
        <v>1</v>
      </c>
      <c r="GI38" s="2">
        <v>-2</v>
      </c>
      <c r="GJ38" s="2">
        <v>0</v>
      </c>
      <c r="GK38" s="2">
        <f>ROUND(R38*(R12)/100,2)</f>
        <v>0</v>
      </c>
      <c r="GL38" s="2">
        <f t="shared" si="36"/>
        <v>0</v>
      </c>
      <c r="GM38" s="2">
        <f t="shared" si="37"/>
        <v>2297.77</v>
      </c>
      <c r="GN38" s="2">
        <f t="shared" si="38"/>
        <v>2297.77</v>
      </c>
      <c r="GO38" s="2">
        <f t="shared" si="39"/>
        <v>0</v>
      </c>
      <c r="GP38" s="2">
        <f t="shared" si="40"/>
        <v>0</v>
      </c>
      <c r="GQ38" s="2"/>
      <c r="GR38" s="2">
        <v>0</v>
      </c>
      <c r="GS38" s="2">
        <v>3</v>
      </c>
      <c r="GT38" s="2">
        <v>0</v>
      </c>
      <c r="GU38" s="2" t="s">
        <v>3</v>
      </c>
      <c r="GV38" s="2">
        <f t="shared" si="41"/>
        <v>0</v>
      </c>
      <c r="GW38" s="2">
        <v>1</v>
      </c>
      <c r="GX38" s="2">
        <f t="shared" si="42"/>
        <v>0</v>
      </c>
      <c r="GY38" s="2"/>
      <c r="GZ38" s="2"/>
      <c r="HA38" s="2">
        <v>0</v>
      </c>
      <c r="HB38" s="2">
        <v>0</v>
      </c>
      <c r="HC38" s="2">
        <f t="shared" si="43"/>
        <v>0</v>
      </c>
      <c r="HD38" s="2"/>
      <c r="HE38" s="2" t="s">
        <v>3</v>
      </c>
      <c r="HF38" s="2" t="s">
        <v>3</v>
      </c>
      <c r="HG38" s="2"/>
      <c r="HH38" s="2"/>
      <c r="HI38" s="2"/>
      <c r="HJ38" s="2"/>
      <c r="HK38" s="2"/>
      <c r="HL38" s="2"/>
      <c r="HM38" s="2" t="s">
        <v>3</v>
      </c>
      <c r="HN38" s="2" t="s">
        <v>3</v>
      </c>
      <c r="HO38" s="2" t="s">
        <v>3</v>
      </c>
      <c r="HP38" s="2" t="s">
        <v>3</v>
      </c>
      <c r="HQ38" s="2" t="s">
        <v>3</v>
      </c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18</v>
      </c>
      <c r="B39">
        <v>1</v>
      </c>
      <c r="C39">
        <v>34</v>
      </c>
      <c r="E39" t="s">
        <v>64</v>
      </c>
      <c r="F39" t="s">
        <v>56</v>
      </c>
      <c r="G39" t="s">
        <v>57</v>
      </c>
      <c r="H39" t="s">
        <v>58</v>
      </c>
      <c r="I39">
        <f>I37*J39</f>
        <v>5.35</v>
      </c>
      <c r="J39">
        <v>4.9999999999999991</v>
      </c>
      <c r="K39">
        <v>5</v>
      </c>
      <c r="O39">
        <f t="shared" si="14"/>
        <v>8012.25</v>
      </c>
      <c r="P39">
        <f t="shared" si="15"/>
        <v>8012.25</v>
      </c>
      <c r="Q39">
        <f t="shared" si="47"/>
        <v>0</v>
      </c>
      <c r="R39">
        <f t="shared" si="16"/>
        <v>0</v>
      </c>
      <c r="S39">
        <f t="shared" si="17"/>
        <v>0</v>
      </c>
      <c r="T39">
        <f t="shared" si="18"/>
        <v>0</v>
      </c>
      <c r="U39">
        <f t="shared" si="19"/>
        <v>0</v>
      </c>
      <c r="V39">
        <f t="shared" si="20"/>
        <v>0</v>
      </c>
      <c r="W39">
        <f t="shared" si="21"/>
        <v>0</v>
      </c>
      <c r="X39">
        <f t="shared" si="22"/>
        <v>0</v>
      </c>
      <c r="Y39">
        <f t="shared" si="23"/>
        <v>0</v>
      </c>
      <c r="AA39">
        <v>67439953</v>
      </c>
      <c r="AB39">
        <f t="shared" si="24"/>
        <v>429.49</v>
      </c>
      <c r="AC39">
        <f t="shared" si="48"/>
        <v>429.49</v>
      </c>
      <c r="AD39">
        <f t="shared" si="49"/>
        <v>0</v>
      </c>
      <c r="AE39">
        <f t="shared" si="50"/>
        <v>0</v>
      </c>
      <c r="AF39">
        <f t="shared" si="50"/>
        <v>0</v>
      </c>
      <c r="AG39">
        <f t="shared" si="25"/>
        <v>0</v>
      </c>
      <c r="AH39">
        <f t="shared" si="45"/>
        <v>0</v>
      </c>
      <c r="AI39">
        <f t="shared" si="46"/>
        <v>0</v>
      </c>
      <c r="AJ39">
        <f t="shared" si="26"/>
        <v>0</v>
      </c>
      <c r="AK39">
        <v>429.49</v>
      </c>
      <c r="AL39">
        <v>429.49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1.002</v>
      </c>
      <c r="AZ39">
        <v>1</v>
      </c>
      <c r="BA39">
        <v>1</v>
      </c>
      <c r="BB39">
        <v>1</v>
      </c>
      <c r="BC39">
        <v>3.48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59</v>
      </c>
      <c r="BM39">
        <v>682</v>
      </c>
      <c r="BN39">
        <v>0</v>
      </c>
      <c r="BO39" t="s">
        <v>56</v>
      </c>
      <c r="BP39">
        <v>1</v>
      </c>
      <c r="BQ39">
        <v>60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B39" t="s">
        <v>3</v>
      </c>
      <c r="CE39">
        <v>30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27"/>
        <v>8012.25</v>
      </c>
      <c r="CQ39">
        <f t="shared" si="28"/>
        <v>1497.62</v>
      </c>
      <c r="CR39">
        <f t="shared" si="51"/>
        <v>0</v>
      </c>
      <c r="CS39">
        <f t="shared" si="29"/>
        <v>0</v>
      </c>
      <c r="CT39">
        <f t="shared" si="30"/>
        <v>0</v>
      </c>
      <c r="CU39">
        <f t="shared" si="31"/>
        <v>0</v>
      </c>
      <c r="CV39">
        <f t="shared" si="52"/>
        <v>0</v>
      </c>
      <c r="CW39">
        <f t="shared" si="33"/>
        <v>0</v>
      </c>
      <c r="CX39">
        <f t="shared" si="34"/>
        <v>0</v>
      </c>
      <c r="CY39">
        <f>S39*(BZ39/100)</f>
        <v>0</v>
      </c>
      <c r="CZ39">
        <f>S39*(CA39/100)</f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91</v>
      </c>
      <c r="DO39">
        <v>70</v>
      </c>
      <c r="DP39">
        <v>1.0469999999999999</v>
      </c>
      <c r="DQ39">
        <v>1.002</v>
      </c>
      <c r="DU39">
        <v>1010</v>
      </c>
      <c r="DV39" t="s">
        <v>58</v>
      </c>
      <c r="DW39" t="s">
        <v>58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67039273</v>
      </c>
      <c r="EF39">
        <v>60</v>
      </c>
      <c r="EG39" t="s">
        <v>52</v>
      </c>
      <c r="EH39">
        <v>0</v>
      </c>
      <c r="EI39" t="s">
        <v>3</v>
      </c>
      <c r="EJ39">
        <v>1</v>
      </c>
      <c r="EK39">
        <v>682</v>
      </c>
      <c r="EL39" t="s">
        <v>53</v>
      </c>
      <c r="EM39" t="s">
        <v>54</v>
      </c>
      <c r="EO39" t="s">
        <v>3</v>
      </c>
      <c r="EQ39">
        <v>0</v>
      </c>
      <c r="ER39">
        <v>429.49</v>
      </c>
      <c r="ES39">
        <v>429.49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35"/>
        <v>0</v>
      </c>
      <c r="FS39">
        <v>0</v>
      </c>
      <c r="FX39">
        <v>91</v>
      </c>
      <c r="FY39">
        <v>70</v>
      </c>
      <c r="GA39" t="s">
        <v>3</v>
      </c>
      <c r="GD39">
        <v>0</v>
      </c>
      <c r="GF39">
        <v>-2064963420</v>
      </c>
      <c r="GG39">
        <v>2</v>
      </c>
      <c r="GH39">
        <v>1</v>
      </c>
      <c r="GI39">
        <v>2</v>
      </c>
      <c r="GJ39">
        <v>0</v>
      </c>
      <c r="GK39">
        <f>ROUND(R39*(S12)/100,2)</f>
        <v>0</v>
      </c>
      <c r="GL39">
        <f t="shared" si="36"/>
        <v>0</v>
      </c>
      <c r="GM39">
        <f t="shared" si="37"/>
        <v>8012.25</v>
      </c>
      <c r="GN39">
        <f t="shared" si="38"/>
        <v>8012.25</v>
      </c>
      <c r="GO39">
        <f t="shared" si="39"/>
        <v>0</v>
      </c>
      <c r="GP39">
        <f t="shared" si="40"/>
        <v>0</v>
      </c>
      <c r="GR39">
        <v>0</v>
      </c>
      <c r="GS39">
        <v>3</v>
      </c>
      <c r="GT39">
        <v>0</v>
      </c>
      <c r="GU39" t="s">
        <v>3</v>
      </c>
      <c r="GV39">
        <f t="shared" si="41"/>
        <v>0</v>
      </c>
      <c r="GW39">
        <v>1</v>
      </c>
      <c r="GX39">
        <f t="shared" si="42"/>
        <v>0</v>
      </c>
      <c r="HA39">
        <v>0</v>
      </c>
      <c r="HB39">
        <v>0</v>
      </c>
      <c r="HC39">
        <f t="shared" si="43"/>
        <v>0</v>
      </c>
      <c r="HE39" t="s">
        <v>3</v>
      </c>
      <c r="HF39" t="s">
        <v>3</v>
      </c>
      <c r="HM39" t="s">
        <v>3</v>
      </c>
      <c r="HN39" t="s">
        <v>3</v>
      </c>
      <c r="HO39" t="s">
        <v>3</v>
      </c>
      <c r="HP39" t="s">
        <v>3</v>
      </c>
      <c r="HQ39" t="s">
        <v>3</v>
      </c>
      <c r="IK39">
        <v>0</v>
      </c>
    </row>
    <row r="40" spans="1:255" x14ac:dyDescent="0.2">
      <c r="A40" s="2">
        <v>17</v>
      </c>
      <c r="B40" s="2">
        <v>1</v>
      </c>
      <c r="C40" s="2">
        <f>ROW(SmtRes!A38)</f>
        <v>38</v>
      </c>
      <c r="D40" s="2">
        <f>ROW(EtalonRes!A37)</f>
        <v>37</v>
      </c>
      <c r="E40" s="2" t="s">
        <v>65</v>
      </c>
      <c r="F40" s="2" t="s">
        <v>66</v>
      </c>
      <c r="G40" s="2" t="s">
        <v>67</v>
      </c>
      <c r="H40" s="2" t="s">
        <v>68</v>
      </c>
      <c r="I40" s="2">
        <v>2.9000000000000001E-2</v>
      </c>
      <c r="J40" s="2">
        <v>0</v>
      </c>
      <c r="K40" s="2">
        <v>2.9000000000000001E-2</v>
      </c>
      <c r="L40" s="2"/>
      <c r="M40" s="2"/>
      <c r="N40" s="2"/>
      <c r="O40" s="2">
        <f t="shared" si="14"/>
        <v>113.7</v>
      </c>
      <c r="P40" s="2">
        <f t="shared" si="15"/>
        <v>0</v>
      </c>
      <c r="Q40" s="2">
        <f>(ROUND((ROUND((((ET40*1.25))*AV40*I40),2)*BB40),2)+ROUND((ROUND(((AE40-((EU40*1.25)))*AV40*I40),2)*BS40),2))</f>
        <v>1.8</v>
      </c>
      <c r="R40" s="2">
        <f t="shared" si="16"/>
        <v>0.23</v>
      </c>
      <c r="S40" s="2">
        <f t="shared" si="17"/>
        <v>111.9</v>
      </c>
      <c r="T40" s="2">
        <f t="shared" si="18"/>
        <v>0</v>
      </c>
      <c r="U40" s="2">
        <f t="shared" si="19"/>
        <v>9.6381499999999996</v>
      </c>
      <c r="V40" s="2">
        <f t="shared" si="20"/>
        <v>0</v>
      </c>
      <c r="W40" s="2">
        <f t="shared" si="21"/>
        <v>0</v>
      </c>
      <c r="X40" s="2">
        <f t="shared" si="22"/>
        <v>95.12</v>
      </c>
      <c r="Y40" s="2">
        <f t="shared" si="23"/>
        <v>78.33</v>
      </c>
      <c r="Z40" s="2"/>
      <c r="AA40" s="2">
        <v>67439955</v>
      </c>
      <c r="AB40" s="2">
        <f t="shared" si="24"/>
        <v>3920.7710000000002</v>
      </c>
      <c r="AC40" s="2">
        <f>ROUND(((ES40*1)),6)</f>
        <v>0</v>
      </c>
      <c r="AD40" s="2">
        <f>ROUND(((((ET40*1.25))-((EU40*1.25)))+AE40),6)</f>
        <v>62.1875</v>
      </c>
      <c r="AE40" s="2">
        <f>ROUND(((EU40*1.25)),6)</f>
        <v>7.9</v>
      </c>
      <c r="AF40" s="2">
        <f>ROUND(((EV40*1.15)),6)</f>
        <v>3858.5835000000002</v>
      </c>
      <c r="AG40" s="2">
        <f t="shared" si="25"/>
        <v>0</v>
      </c>
      <c r="AH40" s="2">
        <f>((EW40*1.15))</f>
        <v>332.34999999999997</v>
      </c>
      <c r="AI40" s="2">
        <f>((EX40*1.25))</f>
        <v>0</v>
      </c>
      <c r="AJ40" s="2">
        <f t="shared" si="26"/>
        <v>0</v>
      </c>
      <c r="AK40" s="2">
        <v>3405.04</v>
      </c>
      <c r="AL40" s="2">
        <v>0</v>
      </c>
      <c r="AM40" s="2">
        <v>49.75</v>
      </c>
      <c r="AN40" s="2">
        <v>6.32</v>
      </c>
      <c r="AO40" s="2">
        <v>3355.29</v>
      </c>
      <c r="AP40" s="2">
        <v>0</v>
      </c>
      <c r="AQ40" s="2">
        <v>289</v>
      </c>
      <c r="AR40" s="2">
        <v>0</v>
      </c>
      <c r="AS40" s="2">
        <v>0</v>
      </c>
      <c r="AT40" s="2">
        <v>85</v>
      </c>
      <c r="AU40" s="2">
        <v>70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0</v>
      </c>
      <c r="BI40" s="2">
        <v>1</v>
      </c>
      <c r="BJ40" s="2" t="s">
        <v>69</v>
      </c>
      <c r="BK40" s="2"/>
      <c r="BL40" s="2"/>
      <c r="BM40" s="2">
        <v>47</v>
      </c>
      <c r="BN40" s="2">
        <v>0</v>
      </c>
      <c r="BO40" s="2" t="s">
        <v>3</v>
      </c>
      <c r="BP40" s="2">
        <v>0</v>
      </c>
      <c r="BQ40" s="2">
        <v>30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85</v>
      </c>
      <c r="CA40" s="2">
        <v>70</v>
      </c>
      <c r="CB40" s="2" t="s">
        <v>3</v>
      </c>
      <c r="CC40" s="2"/>
      <c r="CD40" s="2"/>
      <c r="CE40" s="2">
        <v>30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469</v>
      </c>
      <c r="CO40" s="2">
        <v>0</v>
      </c>
      <c r="CP40" s="2">
        <f t="shared" si="27"/>
        <v>113.7</v>
      </c>
      <c r="CQ40" s="2">
        <f t="shared" si="28"/>
        <v>0</v>
      </c>
      <c r="CR40" s="2">
        <f>(ROUND((ROUND((((ET40*1.25))*AV40*1),2)*BB40),2)+ROUND((ROUND(((AE40-((EU40*1.25)))*AV40*1),2)*BS40),2))</f>
        <v>62.19</v>
      </c>
      <c r="CS40" s="2">
        <f t="shared" si="29"/>
        <v>7.9</v>
      </c>
      <c r="CT40" s="2">
        <f t="shared" si="30"/>
        <v>3858.58</v>
      </c>
      <c r="CU40" s="2">
        <f t="shared" si="31"/>
        <v>0</v>
      </c>
      <c r="CV40" s="2">
        <f t="shared" si="52"/>
        <v>332.34999999999997</v>
      </c>
      <c r="CW40" s="2">
        <f t="shared" si="33"/>
        <v>0</v>
      </c>
      <c r="CX40" s="2">
        <f t="shared" si="34"/>
        <v>0</v>
      </c>
      <c r="CY40" s="2">
        <f>((S40*BZ40)/100)</f>
        <v>95.114999999999995</v>
      </c>
      <c r="CZ40" s="2">
        <f>((S40*CA40)/100)</f>
        <v>78.33</v>
      </c>
      <c r="DA40" s="2"/>
      <c r="DB40" s="2"/>
      <c r="DC40" s="2" t="s">
        <v>3</v>
      </c>
      <c r="DD40" s="2" t="s">
        <v>20</v>
      </c>
      <c r="DE40" s="2" t="s">
        <v>21</v>
      </c>
      <c r="DF40" s="2" t="s">
        <v>21</v>
      </c>
      <c r="DG40" s="2" t="s">
        <v>22</v>
      </c>
      <c r="DH40" s="2" t="s">
        <v>3</v>
      </c>
      <c r="DI40" s="2" t="s">
        <v>22</v>
      </c>
      <c r="DJ40" s="2" t="s">
        <v>21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1.0469999999999999</v>
      </c>
      <c r="DQ40" s="2">
        <v>1.022</v>
      </c>
      <c r="DR40" s="2"/>
      <c r="DS40" s="2"/>
      <c r="DT40" s="2"/>
      <c r="DU40" s="2">
        <v>1013</v>
      </c>
      <c r="DV40" s="2" t="s">
        <v>68</v>
      </c>
      <c r="DW40" s="2" t="s">
        <v>68</v>
      </c>
      <c r="DX40" s="2">
        <v>1</v>
      </c>
      <c r="DY40" s="2"/>
      <c r="DZ40" s="2" t="s">
        <v>3</v>
      </c>
      <c r="EA40" s="2" t="s">
        <v>3</v>
      </c>
      <c r="EB40" s="2" t="s">
        <v>3</v>
      </c>
      <c r="EC40" s="2" t="s">
        <v>3</v>
      </c>
      <c r="ED40" s="2"/>
      <c r="EE40" s="2">
        <v>67038638</v>
      </c>
      <c r="EF40" s="2">
        <v>30</v>
      </c>
      <c r="EG40" s="2" t="s">
        <v>23</v>
      </c>
      <c r="EH40" s="2">
        <v>0</v>
      </c>
      <c r="EI40" s="2" t="s">
        <v>3</v>
      </c>
      <c r="EJ40" s="2">
        <v>1</v>
      </c>
      <c r="EK40" s="2">
        <v>47</v>
      </c>
      <c r="EL40" s="2" t="s">
        <v>70</v>
      </c>
      <c r="EM40" s="2" t="s">
        <v>71</v>
      </c>
      <c r="EN40" s="2"/>
      <c r="EO40" s="2" t="s">
        <v>26</v>
      </c>
      <c r="EP40" s="2"/>
      <c r="EQ40" s="2">
        <v>0</v>
      </c>
      <c r="ER40" s="2">
        <v>3405.04</v>
      </c>
      <c r="ES40" s="2">
        <v>0</v>
      </c>
      <c r="ET40" s="2">
        <v>49.75</v>
      </c>
      <c r="EU40" s="2">
        <v>6.32</v>
      </c>
      <c r="EV40" s="2">
        <v>3355.29</v>
      </c>
      <c r="EW40" s="2">
        <v>289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35"/>
        <v>0</v>
      </c>
      <c r="FS40" s="2">
        <v>0</v>
      </c>
      <c r="FT40" s="2"/>
      <c r="FU40" s="2"/>
      <c r="FV40" s="2"/>
      <c r="FW40" s="2"/>
      <c r="FX40" s="2">
        <v>85</v>
      </c>
      <c r="FY40" s="2">
        <v>70</v>
      </c>
      <c r="FZ40" s="2"/>
      <c r="GA40" s="2" t="s">
        <v>3</v>
      </c>
      <c r="GB40" s="2"/>
      <c r="GC40" s="2"/>
      <c r="GD40" s="2">
        <v>0</v>
      </c>
      <c r="GE40" s="2"/>
      <c r="GF40" s="2">
        <v>-1996211901</v>
      </c>
      <c r="GG40" s="2">
        <v>2</v>
      </c>
      <c r="GH40" s="2">
        <v>1</v>
      </c>
      <c r="GI40" s="2">
        <v>-2</v>
      </c>
      <c r="GJ40" s="2">
        <v>0</v>
      </c>
      <c r="GK40" s="2">
        <f>ROUND(R40*(R12)/100,2)</f>
        <v>0.4</v>
      </c>
      <c r="GL40" s="2">
        <f t="shared" si="36"/>
        <v>0</v>
      </c>
      <c r="GM40" s="2">
        <f t="shared" si="37"/>
        <v>287.55</v>
      </c>
      <c r="GN40" s="2">
        <f t="shared" si="38"/>
        <v>287.55</v>
      </c>
      <c r="GO40" s="2">
        <f t="shared" si="39"/>
        <v>0</v>
      </c>
      <c r="GP40" s="2">
        <f t="shared" si="40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41"/>
        <v>0</v>
      </c>
      <c r="GW40" s="2">
        <v>1</v>
      </c>
      <c r="GX40" s="2">
        <f t="shared" si="42"/>
        <v>0</v>
      </c>
      <c r="GY40" s="2"/>
      <c r="GZ40" s="2"/>
      <c r="HA40" s="2">
        <v>0</v>
      </c>
      <c r="HB40" s="2">
        <v>0</v>
      </c>
      <c r="HC40" s="2">
        <f t="shared" si="43"/>
        <v>0</v>
      </c>
      <c r="HD40" s="2"/>
      <c r="HE40" s="2" t="s">
        <v>3</v>
      </c>
      <c r="HF40" s="2" t="s">
        <v>3</v>
      </c>
      <c r="HG40" s="2"/>
      <c r="HH40" s="2"/>
      <c r="HI40" s="2"/>
      <c r="HJ40" s="2"/>
      <c r="HK40" s="2"/>
      <c r="HL40" s="2"/>
      <c r="HM40" s="2" t="s">
        <v>3</v>
      </c>
      <c r="HN40" s="2" t="s">
        <v>3</v>
      </c>
      <c r="HO40" s="2" t="s">
        <v>3</v>
      </c>
      <c r="HP40" s="2" t="s">
        <v>3</v>
      </c>
      <c r="HQ40" s="2" t="s">
        <v>3</v>
      </c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ROW(SmtRes!A42)</f>
        <v>42</v>
      </c>
      <c r="D41">
        <f>ROW(EtalonRes!A42)</f>
        <v>42</v>
      </c>
      <c r="E41" t="s">
        <v>65</v>
      </c>
      <c r="F41" t="s">
        <v>66</v>
      </c>
      <c r="G41" t="s">
        <v>67</v>
      </c>
      <c r="H41" t="s">
        <v>68</v>
      </c>
      <c r="I41">
        <v>2.9000000000000001E-2</v>
      </c>
      <c r="J41">
        <v>0</v>
      </c>
      <c r="K41">
        <v>2.9000000000000001E-2</v>
      </c>
      <c r="O41">
        <f t="shared" si="14"/>
        <v>3593.02</v>
      </c>
      <c r="P41">
        <f t="shared" si="15"/>
        <v>0</v>
      </c>
      <c r="Q41">
        <f>(ROUND((ROUND((((ET41*1.25))*AV41*I41),2)*BB41),2)+ROUND((ROUND(((AE41-((EU41*1.25)))*AV41*I41),2)*BS41),2))</f>
        <v>21.98</v>
      </c>
      <c r="R41">
        <f t="shared" si="16"/>
        <v>7.32</v>
      </c>
      <c r="S41">
        <f t="shared" si="17"/>
        <v>3571.04</v>
      </c>
      <c r="T41">
        <f t="shared" si="18"/>
        <v>0</v>
      </c>
      <c r="U41">
        <f t="shared" si="19"/>
        <v>10.091143049999998</v>
      </c>
      <c r="V41">
        <f t="shared" si="20"/>
        <v>0</v>
      </c>
      <c r="W41">
        <f t="shared" si="21"/>
        <v>0</v>
      </c>
      <c r="X41">
        <f t="shared" si="22"/>
        <v>2499.73</v>
      </c>
      <c r="Y41">
        <f t="shared" si="23"/>
        <v>1464.13</v>
      </c>
      <c r="AA41">
        <v>67439953</v>
      </c>
      <c r="AB41">
        <f t="shared" si="24"/>
        <v>3920.7710000000002</v>
      </c>
      <c r="AC41">
        <f>ROUND(((ES41*1)),6)</f>
        <v>0</v>
      </c>
      <c r="AD41">
        <f>ROUND(((((ET41*1.25))-((EU41*1.25)))+AE41),6)</f>
        <v>62.1875</v>
      </c>
      <c r="AE41">
        <f>ROUND(((EU41*1.25)),6)</f>
        <v>7.9</v>
      </c>
      <c r="AF41">
        <f>ROUND(((EV41*1.15)),6)</f>
        <v>3858.5835000000002</v>
      </c>
      <c r="AG41">
        <f t="shared" si="25"/>
        <v>0</v>
      </c>
      <c r="AH41">
        <f>((EW41*1.15))</f>
        <v>332.34999999999997</v>
      </c>
      <c r="AI41">
        <f>((EX41*1.25))</f>
        <v>0</v>
      </c>
      <c r="AJ41">
        <f t="shared" si="26"/>
        <v>0</v>
      </c>
      <c r="AK41">
        <v>3405.04</v>
      </c>
      <c r="AL41">
        <v>0</v>
      </c>
      <c r="AM41">
        <v>49.75</v>
      </c>
      <c r="AN41">
        <v>6.32</v>
      </c>
      <c r="AO41">
        <v>3355.29</v>
      </c>
      <c r="AP41">
        <v>0</v>
      </c>
      <c r="AQ41">
        <v>289</v>
      </c>
      <c r="AR41">
        <v>0</v>
      </c>
      <c r="AS41">
        <v>0</v>
      </c>
      <c r="AT41">
        <v>70</v>
      </c>
      <c r="AU41">
        <v>41</v>
      </c>
      <c r="AV41">
        <v>1.0469999999999999</v>
      </c>
      <c r="AW41">
        <v>1.022</v>
      </c>
      <c r="AZ41">
        <v>1</v>
      </c>
      <c r="BA41">
        <v>30.48</v>
      </c>
      <c r="BB41">
        <v>11.63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69</v>
      </c>
      <c r="BM41">
        <v>47</v>
      </c>
      <c r="BN41">
        <v>0</v>
      </c>
      <c r="BO41" t="s">
        <v>66</v>
      </c>
      <c r="BP41">
        <v>1</v>
      </c>
      <c r="BQ41">
        <v>30</v>
      </c>
      <c r="BR41">
        <v>0</v>
      </c>
      <c r="BS41">
        <v>30.48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70</v>
      </c>
      <c r="CA41">
        <v>41</v>
      </c>
      <c r="CB41" t="s">
        <v>3</v>
      </c>
      <c r="CE41">
        <v>30</v>
      </c>
      <c r="CF41">
        <v>0</v>
      </c>
      <c r="CG41">
        <v>0</v>
      </c>
      <c r="CM41">
        <v>0</v>
      </c>
      <c r="CN41" t="s">
        <v>469</v>
      </c>
      <c r="CO41">
        <v>0</v>
      </c>
      <c r="CP41">
        <f t="shared" si="27"/>
        <v>3593.02</v>
      </c>
      <c r="CQ41">
        <f t="shared" si="28"/>
        <v>0</v>
      </c>
      <c r="CR41">
        <f>(ROUND((ROUND((((ET41*1.25))*AV41*1),2)*BB41),2)+ROUND((ROUND(((AE41-((EU41*1.25)))*AV41*1),2)*BS41),2))</f>
        <v>757.23</v>
      </c>
      <c r="CS41">
        <f t="shared" si="29"/>
        <v>252.07</v>
      </c>
      <c r="CT41">
        <f t="shared" si="30"/>
        <v>123137.37</v>
      </c>
      <c r="CU41">
        <f t="shared" si="31"/>
        <v>0</v>
      </c>
      <c r="CV41">
        <f t="shared" si="52"/>
        <v>347.97044999999991</v>
      </c>
      <c r="CW41">
        <f t="shared" si="33"/>
        <v>0</v>
      </c>
      <c r="CX41">
        <f t="shared" si="34"/>
        <v>0</v>
      </c>
      <c r="CY41">
        <f>S41*(BZ41/100)</f>
        <v>2499.7279999999996</v>
      </c>
      <c r="CZ41">
        <f>S41*(CA41/100)</f>
        <v>1464.1263999999999</v>
      </c>
      <c r="DC41" t="s">
        <v>3</v>
      </c>
      <c r="DD41" t="s">
        <v>20</v>
      </c>
      <c r="DE41" t="s">
        <v>21</v>
      </c>
      <c r="DF41" t="s">
        <v>21</v>
      </c>
      <c r="DG41" t="s">
        <v>22</v>
      </c>
      <c r="DH41" t="s">
        <v>3</v>
      </c>
      <c r="DI41" t="s">
        <v>22</v>
      </c>
      <c r="DJ41" t="s">
        <v>21</v>
      </c>
      <c r="DK41" t="s">
        <v>3</v>
      </c>
      <c r="DL41" t="s">
        <v>3</v>
      </c>
      <c r="DM41" t="s">
        <v>3</v>
      </c>
      <c r="DN41">
        <v>85</v>
      </c>
      <c r="DO41">
        <v>70</v>
      </c>
      <c r="DP41">
        <v>1.0469999999999999</v>
      </c>
      <c r="DQ41">
        <v>1.022</v>
      </c>
      <c r="DU41">
        <v>1013</v>
      </c>
      <c r="DV41" t="s">
        <v>68</v>
      </c>
      <c r="DW41" t="s">
        <v>68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67038638</v>
      </c>
      <c r="EF41">
        <v>30</v>
      </c>
      <c r="EG41" t="s">
        <v>23</v>
      </c>
      <c r="EH41">
        <v>0</v>
      </c>
      <c r="EI41" t="s">
        <v>3</v>
      </c>
      <c r="EJ41">
        <v>1</v>
      </c>
      <c r="EK41">
        <v>47</v>
      </c>
      <c r="EL41" t="s">
        <v>70</v>
      </c>
      <c r="EM41" t="s">
        <v>71</v>
      </c>
      <c r="EO41" t="s">
        <v>26</v>
      </c>
      <c r="EQ41">
        <v>0</v>
      </c>
      <c r="ER41">
        <v>3405.04</v>
      </c>
      <c r="ES41">
        <v>0</v>
      </c>
      <c r="ET41">
        <v>49.75</v>
      </c>
      <c r="EU41">
        <v>6.32</v>
      </c>
      <c r="EV41">
        <v>3355.29</v>
      </c>
      <c r="EW41">
        <v>289</v>
      </c>
      <c r="EX41">
        <v>0</v>
      </c>
      <c r="EY41">
        <v>0</v>
      </c>
      <c r="FQ41">
        <v>0</v>
      </c>
      <c r="FR41">
        <f t="shared" si="35"/>
        <v>0</v>
      </c>
      <c r="FS41">
        <v>0</v>
      </c>
      <c r="FX41">
        <v>85</v>
      </c>
      <c r="FY41">
        <v>70</v>
      </c>
      <c r="GA41" t="s">
        <v>3</v>
      </c>
      <c r="GD41">
        <v>0</v>
      </c>
      <c r="GF41">
        <v>-1996211901</v>
      </c>
      <c r="GG41">
        <v>2</v>
      </c>
      <c r="GH41">
        <v>1</v>
      </c>
      <c r="GI41">
        <v>2</v>
      </c>
      <c r="GJ41">
        <v>0</v>
      </c>
      <c r="GK41">
        <f>ROUND(R41*(S12)/100,2)</f>
        <v>11.71</v>
      </c>
      <c r="GL41">
        <f t="shared" si="36"/>
        <v>0</v>
      </c>
      <c r="GM41">
        <f t="shared" si="37"/>
        <v>7568.59</v>
      </c>
      <c r="GN41">
        <f t="shared" si="38"/>
        <v>7568.59</v>
      </c>
      <c r="GO41">
        <f t="shared" si="39"/>
        <v>0</v>
      </c>
      <c r="GP41">
        <f t="shared" si="40"/>
        <v>0</v>
      </c>
      <c r="GR41">
        <v>0</v>
      </c>
      <c r="GS41">
        <v>3</v>
      </c>
      <c r="GT41">
        <v>0</v>
      </c>
      <c r="GU41" t="s">
        <v>3</v>
      </c>
      <c r="GV41">
        <f t="shared" si="41"/>
        <v>0</v>
      </c>
      <c r="GW41">
        <v>1</v>
      </c>
      <c r="GX41">
        <f t="shared" si="42"/>
        <v>0</v>
      </c>
      <c r="HA41">
        <v>0</v>
      </c>
      <c r="HB41">
        <v>0</v>
      </c>
      <c r="HC41">
        <f t="shared" si="43"/>
        <v>0</v>
      </c>
      <c r="HE41" t="s">
        <v>3</v>
      </c>
      <c r="HF41" t="s">
        <v>3</v>
      </c>
      <c r="HM41" t="s">
        <v>3</v>
      </c>
      <c r="HN41" t="s">
        <v>3</v>
      </c>
      <c r="HO41" t="s">
        <v>3</v>
      </c>
      <c r="HP41" t="s">
        <v>3</v>
      </c>
      <c r="HQ41" t="s">
        <v>3</v>
      </c>
      <c r="IK41">
        <v>0</v>
      </c>
    </row>
    <row r="42" spans="1:255" x14ac:dyDescent="0.2">
      <c r="A42" s="2">
        <v>18</v>
      </c>
      <c r="B42" s="2">
        <v>1</v>
      </c>
      <c r="C42" s="2">
        <v>38</v>
      </c>
      <c r="D42" s="2"/>
      <c r="E42" s="2" t="s">
        <v>72</v>
      </c>
      <c r="F42" s="2" t="s">
        <v>73</v>
      </c>
      <c r="G42" s="2" t="s">
        <v>74</v>
      </c>
      <c r="H42" s="2" t="s">
        <v>58</v>
      </c>
      <c r="I42" s="2">
        <f>I40*J42</f>
        <v>107.47058800000001</v>
      </c>
      <c r="J42" s="2">
        <v>3705.8823448275862</v>
      </c>
      <c r="K42" s="2">
        <v>3705.882353</v>
      </c>
      <c r="L42" s="2"/>
      <c r="M42" s="2"/>
      <c r="N42" s="2"/>
      <c r="O42" s="2">
        <f t="shared" si="14"/>
        <v>41196.699999999997</v>
      </c>
      <c r="P42" s="2">
        <f t="shared" si="15"/>
        <v>41196.699999999997</v>
      </c>
      <c r="Q42" s="2">
        <f>(ROUND((ROUND(((ET42)*AV42*I42),2)*BB42),2)+ROUND((ROUND(((AE42-(EU42))*AV42*I42),2)*BS42),2))</f>
        <v>0</v>
      </c>
      <c r="R42" s="2">
        <f t="shared" si="16"/>
        <v>0</v>
      </c>
      <c r="S42" s="2">
        <f t="shared" si="17"/>
        <v>0</v>
      </c>
      <c r="T42" s="2">
        <f t="shared" si="18"/>
        <v>0</v>
      </c>
      <c r="U42" s="2">
        <f t="shared" si="19"/>
        <v>0</v>
      </c>
      <c r="V42" s="2">
        <f t="shared" si="20"/>
        <v>0</v>
      </c>
      <c r="W42" s="2">
        <f t="shared" si="21"/>
        <v>0</v>
      </c>
      <c r="X42" s="2">
        <f t="shared" si="22"/>
        <v>0</v>
      </c>
      <c r="Y42" s="2">
        <f t="shared" si="23"/>
        <v>0</v>
      </c>
      <c r="Z42" s="2"/>
      <c r="AA42" s="2">
        <v>67439955</v>
      </c>
      <c r="AB42" s="2">
        <f t="shared" si="24"/>
        <v>383.33</v>
      </c>
      <c r="AC42" s="2">
        <f>ROUND((ES42),6)</f>
        <v>383.33</v>
      </c>
      <c r="AD42" s="2">
        <f>ROUND((((ET42)-(EU42))+AE42),6)</f>
        <v>0</v>
      </c>
      <c r="AE42" s="2">
        <f>ROUND((EU42),6)</f>
        <v>0</v>
      </c>
      <c r="AF42" s="2">
        <f>ROUND((EV42),6)</f>
        <v>0</v>
      </c>
      <c r="AG42" s="2">
        <f t="shared" si="25"/>
        <v>0</v>
      </c>
      <c r="AH42" s="2">
        <f>(EW42)</f>
        <v>0</v>
      </c>
      <c r="AI42" s="2">
        <f>(EX42)</f>
        <v>0</v>
      </c>
      <c r="AJ42" s="2">
        <f t="shared" si="26"/>
        <v>0</v>
      </c>
      <c r="AK42" s="2">
        <v>383.33</v>
      </c>
      <c r="AL42" s="2">
        <v>383.33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3</v>
      </c>
      <c r="BI42" s="2">
        <v>1</v>
      </c>
      <c r="BJ42" s="2" t="s">
        <v>3</v>
      </c>
      <c r="BK42" s="2"/>
      <c r="BL42" s="2"/>
      <c r="BM42" s="2">
        <v>400002</v>
      </c>
      <c r="BN42" s="2">
        <v>0</v>
      </c>
      <c r="BO42" s="2" t="s">
        <v>3</v>
      </c>
      <c r="BP42" s="2">
        <v>0</v>
      </c>
      <c r="BQ42" s="2">
        <v>202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0</v>
      </c>
      <c r="CA42" s="2">
        <v>0</v>
      </c>
      <c r="CB42" s="2" t="s">
        <v>3</v>
      </c>
      <c r="CC42" s="2"/>
      <c r="CD42" s="2"/>
      <c r="CE42" s="2">
        <v>30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</v>
      </c>
      <c r="CO42" s="2">
        <v>0</v>
      </c>
      <c r="CP42" s="2">
        <f t="shared" si="27"/>
        <v>41196.699999999997</v>
      </c>
      <c r="CQ42" s="2">
        <f t="shared" si="28"/>
        <v>383.33</v>
      </c>
      <c r="CR42" s="2">
        <f>(ROUND((ROUND(((ET42)*AV42*1),2)*BB42),2)+ROUND((ROUND(((AE42-(EU42))*AV42*1),2)*BS42),2))</f>
        <v>0</v>
      </c>
      <c r="CS42" s="2">
        <f t="shared" si="29"/>
        <v>0</v>
      </c>
      <c r="CT42" s="2">
        <f t="shared" si="30"/>
        <v>0</v>
      </c>
      <c r="CU42" s="2">
        <f t="shared" si="31"/>
        <v>0</v>
      </c>
      <c r="CV42" s="2">
        <f t="shared" si="52"/>
        <v>0</v>
      </c>
      <c r="CW42" s="2">
        <f t="shared" si="33"/>
        <v>0</v>
      </c>
      <c r="CX42" s="2">
        <f t="shared" si="34"/>
        <v>0</v>
      </c>
      <c r="CY42" s="2">
        <f>((S42*BZ42)/100)</f>
        <v>0</v>
      </c>
      <c r="CZ42" s="2">
        <f>((S42*CA42)/100)</f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1010</v>
      </c>
      <c r="DV42" s="2" t="s">
        <v>58</v>
      </c>
      <c r="DW42" s="2" t="s">
        <v>58</v>
      </c>
      <c r="DX42" s="2">
        <v>1</v>
      </c>
      <c r="DY42" s="2"/>
      <c r="DZ42" s="2" t="s">
        <v>3</v>
      </c>
      <c r="EA42" s="2" t="s">
        <v>3</v>
      </c>
      <c r="EB42" s="2" t="s">
        <v>3</v>
      </c>
      <c r="EC42" s="2" t="s">
        <v>3</v>
      </c>
      <c r="ED42" s="2"/>
      <c r="EE42" s="2">
        <v>67040662</v>
      </c>
      <c r="EF42" s="2">
        <v>202</v>
      </c>
      <c r="EG42" s="2" t="s">
        <v>75</v>
      </c>
      <c r="EH42" s="2">
        <v>0</v>
      </c>
      <c r="EI42" s="2" t="s">
        <v>3</v>
      </c>
      <c r="EJ42" s="2">
        <v>1</v>
      </c>
      <c r="EK42" s="2">
        <v>400002</v>
      </c>
      <c r="EL42" s="2" t="s">
        <v>76</v>
      </c>
      <c r="EM42" s="2" t="s">
        <v>75</v>
      </c>
      <c r="EN42" s="2"/>
      <c r="EO42" s="2" t="s">
        <v>3</v>
      </c>
      <c r="EP42" s="2"/>
      <c r="EQ42" s="2">
        <v>0</v>
      </c>
      <c r="ER42" s="2">
        <v>0</v>
      </c>
      <c r="ES42" s="2">
        <v>383.33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35"/>
        <v>0</v>
      </c>
      <c r="FS42" s="2">
        <v>0</v>
      </c>
      <c r="FT42" s="2"/>
      <c r="FU42" s="2"/>
      <c r="FV42" s="2"/>
      <c r="FW42" s="2"/>
      <c r="FX42" s="2">
        <v>0</v>
      </c>
      <c r="FY42" s="2">
        <v>0</v>
      </c>
      <c r="FZ42" s="2"/>
      <c r="GA42" s="2" t="s">
        <v>77</v>
      </c>
      <c r="GB42" s="2"/>
      <c r="GC42" s="2"/>
      <c r="GD42" s="2">
        <v>0</v>
      </c>
      <c r="GE42" s="2"/>
      <c r="GF42" s="2">
        <v>1816857122</v>
      </c>
      <c r="GG42" s="2">
        <v>2</v>
      </c>
      <c r="GH42" s="2">
        <v>4</v>
      </c>
      <c r="GI42" s="2">
        <v>-2</v>
      </c>
      <c r="GJ42" s="2">
        <v>0</v>
      </c>
      <c r="GK42" s="2">
        <f>ROUND(R42*(R12)/100,2)</f>
        <v>0</v>
      </c>
      <c r="GL42" s="2">
        <f t="shared" si="36"/>
        <v>0</v>
      </c>
      <c r="GM42" s="2">
        <f t="shared" si="37"/>
        <v>41196.699999999997</v>
      </c>
      <c r="GN42" s="2">
        <f t="shared" si="38"/>
        <v>41196.699999999997</v>
      </c>
      <c r="GO42" s="2">
        <f t="shared" si="39"/>
        <v>0</v>
      </c>
      <c r="GP42" s="2">
        <f t="shared" si="40"/>
        <v>0</v>
      </c>
      <c r="GQ42" s="2"/>
      <c r="GR42" s="2">
        <v>0</v>
      </c>
      <c r="GS42" s="2">
        <v>2</v>
      </c>
      <c r="GT42" s="2">
        <v>0</v>
      </c>
      <c r="GU42" s="2" t="s">
        <v>3</v>
      </c>
      <c r="GV42" s="2">
        <f t="shared" si="41"/>
        <v>0</v>
      </c>
      <c r="GW42" s="2">
        <v>1</v>
      </c>
      <c r="GX42" s="2">
        <f t="shared" si="42"/>
        <v>0</v>
      </c>
      <c r="GY42" s="2"/>
      <c r="GZ42" s="2"/>
      <c r="HA42" s="2">
        <v>0</v>
      </c>
      <c r="HB42" s="2">
        <v>0</v>
      </c>
      <c r="HC42" s="2">
        <f t="shared" si="43"/>
        <v>0</v>
      </c>
      <c r="HD42" s="2"/>
      <c r="HE42" s="2" t="s">
        <v>78</v>
      </c>
      <c r="HF42" s="2" t="s">
        <v>78</v>
      </c>
      <c r="HG42" s="2"/>
      <c r="HH42" s="2"/>
      <c r="HI42" s="2"/>
      <c r="HJ42" s="2"/>
      <c r="HK42" s="2"/>
      <c r="HL42" s="2"/>
      <c r="HM42" s="2" t="s">
        <v>3</v>
      </c>
      <c r="HN42" s="2" t="s">
        <v>3</v>
      </c>
      <c r="HO42" s="2" t="s">
        <v>3</v>
      </c>
      <c r="HP42" s="2" t="s">
        <v>3</v>
      </c>
      <c r="HQ42" s="2" t="s">
        <v>3</v>
      </c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18</v>
      </c>
      <c r="B43">
        <v>1</v>
      </c>
      <c r="C43">
        <v>42</v>
      </c>
      <c r="E43" t="s">
        <v>72</v>
      </c>
      <c r="F43" t="s">
        <v>73</v>
      </c>
      <c r="G43" t="s">
        <v>74</v>
      </c>
      <c r="H43" t="s">
        <v>58</v>
      </c>
      <c r="I43">
        <f>I41*J43</f>
        <v>107.47058800000001</v>
      </c>
      <c r="J43">
        <v>3705.8823448275862</v>
      </c>
      <c r="K43">
        <v>3705.882353</v>
      </c>
      <c r="O43">
        <f t="shared" si="14"/>
        <v>41196.699999999997</v>
      </c>
      <c r="P43">
        <f t="shared" si="15"/>
        <v>41196.699999999997</v>
      </c>
      <c r="Q43">
        <f>(ROUND((ROUND(((ET43)*AV43*I43),2)*BB43),2)+ROUND((ROUND(((AE43-(EU43))*AV43*I43),2)*BS43),2))</f>
        <v>0</v>
      </c>
      <c r="R43">
        <f t="shared" si="16"/>
        <v>0</v>
      </c>
      <c r="S43">
        <f t="shared" si="17"/>
        <v>0</v>
      </c>
      <c r="T43">
        <f t="shared" si="18"/>
        <v>0</v>
      </c>
      <c r="U43">
        <f t="shared" si="19"/>
        <v>0</v>
      </c>
      <c r="V43">
        <f t="shared" si="20"/>
        <v>0</v>
      </c>
      <c r="W43">
        <f t="shared" si="21"/>
        <v>0</v>
      </c>
      <c r="X43">
        <f t="shared" si="22"/>
        <v>0</v>
      </c>
      <c r="Y43">
        <f t="shared" si="23"/>
        <v>0</v>
      </c>
      <c r="AA43">
        <v>67439953</v>
      </c>
      <c r="AB43">
        <f t="shared" si="24"/>
        <v>383.33</v>
      </c>
      <c r="AC43">
        <f>ROUND((ES43),6)</f>
        <v>383.33</v>
      </c>
      <c r="AD43">
        <f>ROUND((((ET43)-(EU43))+AE43),6)</f>
        <v>0</v>
      </c>
      <c r="AE43">
        <f>ROUND((EU43),6)</f>
        <v>0</v>
      </c>
      <c r="AF43">
        <f>ROUND((EV43),6)</f>
        <v>0</v>
      </c>
      <c r="AG43">
        <f t="shared" si="25"/>
        <v>0</v>
      </c>
      <c r="AH43">
        <f>(EW43)</f>
        <v>0</v>
      </c>
      <c r="AI43">
        <f>(EX43)</f>
        <v>0</v>
      </c>
      <c r="AJ43">
        <f t="shared" si="26"/>
        <v>0</v>
      </c>
      <c r="AK43">
        <v>383.33</v>
      </c>
      <c r="AL43">
        <v>383.33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3</v>
      </c>
      <c r="BM43">
        <v>400002</v>
      </c>
      <c r="BN43">
        <v>0</v>
      </c>
      <c r="BO43" t="s">
        <v>3</v>
      </c>
      <c r="BP43">
        <v>0</v>
      </c>
      <c r="BQ43">
        <v>202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0</v>
      </c>
      <c r="CA43">
        <v>0</v>
      </c>
      <c r="CB43" t="s">
        <v>3</v>
      </c>
      <c r="CE43">
        <v>30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27"/>
        <v>41196.699999999997</v>
      </c>
      <c r="CQ43">
        <f t="shared" si="28"/>
        <v>383.33</v>
      </c>
      <c r="CR43">
        <f>(ROUND((ROUND(((ET43)*AV43*1),2)*BB43),2)+ROUND((ROUND(((AE43-(EU43))*AV43*1),2)*BS43),2))</f>
        <v>0</v>
      </c>
      <c r="CS43">
        <f t="shared" si="29"/>
        <v>0</v>
      </c>
      <c r="CT43">
        <f t="shared" si="30"/>
        <v>0</v>
      </c>
      <c r="CU43">
        <f t="shared" si="31"/>
        <v>0</v>
      </c>
      <c r="CV43">
        <f t="shared" si="52"/>
        <v>0</v>
      </c>
      <c r="CW43">
        <f t="shared" si="33"/>
        <v>0</v>
      </c>
      <c r="CX43">
        <f t="shared" si="34"/>
        <v>0</v>
      </c>
      <c r="CY43">
        <f>S43*(BZ43/100)</f>
        <v>0</v>
      </c>
      <c r="CZ43">
        <f>S43*(CA43/100)</f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1010</v>
      </c>
      <c r="DV43" t="s">
        <v>58</v>
      </c>
      <c r="DW43" t="s">
        <v>58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67040662</v>
      </c>
      <c r="EF43">
        <v>202</v>
      </c>
      <c r="EG43" t="s">
        <v>75</v>
      </c>
      <c r="EH43">
        <v>0</v>
      </c>
      <c r="EI43" t="s">
        <v>3</v>
      </c>
      <c r="EJ43">
        <v>1</v>
      </c>
      <c r="EK43">
        <v>400002</v>
      </c>
      <c r="EL43" t="s">
        <v>76</v>
      </c>
      <c r="EM43" t="s">
        <v>75</v>
      </c>
      <c r="EO43" t="s">
        <v>3</v>
      </c>
      <c r="EQ43">
        <v>0</v>
      </c>
      <c r="ER43">
        <v>383.33</v>
      </c>
      <c r="ES43">
        <v>383.33</v>
      </c>
      <c r="ET43">
        <v>0</v>
      </c>
      <c r="EU43">
        <v>0</v>
      </c>
      <c r="EV43">
        <v>0</v>
      </c>
      <c r="EW43">
        <v>0</v>
      </c>
      <c r="EX43">
        <v>0</v>
      </c>
      <c r="EZ43">
        <v>5</v>
      </c>
      <c r="FC43">
        <v>1</v>
      </c>
      <c r="FD43">
        <v>18</v>
      </c>
      <c r="FF43">
        <v>460</v>
      </c>
      <c r="FQ43">
        <v>0</v>
      </c>
      <c r="FR43">
        <f t="shared" si="35"/>
        <v>0</v>
      </c>
      <c r="FS43">
        <v>0</v>
      </c>
      <c r="FX43">
        <v>0</v>
      </c>
      <c r="FY43">
        <v>0</v>
      </c>
      <c r="GA43" t="s">
        <v>77</v>
      </c>
      <c r="GD43">
        <v>0</v>
      </c>
      <c r="GF43">
        <v>1816857122</v>
      </c>
      <c r="GG43">
        <v>2</v>
      </c>
      <c r="GH43">
        <v>3</v>
      </c>
      <c r="GI43">
        <v>-2</v>
      </c>
      <c r="GJ43">
        <v>0</v>
      </c>
      <c r="GK43">
        <f>ROUND(R43*(S12)/100,2)</f>
        <v>0</v>
      </c>
      <c r="GL43">
        <f t="shared" si="36"/>
        <v>0</v>
      </c>
      <c r="GM43">
        <f t="shared" si="37"/>
        <v>41196.699999999997</v>
      </c>
      <c r="GN43">
        <f t="shared" si="38"/>
        <v>41196.699999999997</v>
      </c>
      <c r="GO43">
        <f t="shared" si="39"/>
        <v>0</v>
      </c>
      <c r="GP43">
        <f t="shared" si="40"/>
        <v>0</v>
      </c>
      <c r="GR43">
        <v>1</v>
      </c>
      <c r="GS43">
        <v>1</v>
      </c>
      <c r="GT43">
        <v>0</v>
      </c>
      <c r="GU43" t="s">
        <v>3</v>
      </c>
      <c r="GV43">
        <f t="shared" si="41"/>
        <v>0</v>
      </c>
      <c r="GW43">
        <v>1</v>
      </c>
      <c r="GX43">
        <f t="shared" si="42"/>
        <v>0</v>
      </c>
      <c r="HA43">
        <v>0</v>
      </c>
      <c r="HB43">
        <v>0</v>
      </c>
      <c r="HC43">
        <f t="shared" si="43"/>
        <v>0</v>
      </c>
      <c r="HE43" t="s">
        <v>78</v>
      </c>
      <c r="HF43" t="s">
        <v>78</v>
      </c>
      <c r="HM43" t="s">
        <v>3</v>
      </c>
      <c r="HN43" t="s">
        <v>3</v>
      </c>
      <c r="HO43" t="s">
        <v>3</v>
      </c>
      <c r="HP43" t="s">
        <v>3</v>
      </c>
      <c r="HQ43" t="s">
        <v>3</v>
      </c>
      <c r="IK43">
        <v>0</v>
      </c>
    </row>
    <row r="44" spans="1:255" x14ac:dyDescent="0.2">
      <c r="A44" s="2">
        <v>17</v>
      </c>
      <c r="B44" s="2">
        <v>1</v>
      </c>
      <c r="C44" s="2">
        <f>ROW(SmtRes!A45)</f>
        <v>45</v>
      </c>
      <c r="D44" s="2">
        <f>ROW(EtalonRes!A47)</f>
        <v>47</v>
      </c>
      <c r="E44" s="2" t="s">
        <v>79</v>
      </c>
      <c r="F44" s="2" t="s">
        <v>66</v>
      </c>
      <c r="G44" s="2" t="s">
        <v>80</v>
      </c>
      <c r="H44" s="2" t="s">
        <v>68</v>
      </c>
      <c r="I44" s="2">
        <v>2.9000000000000001E-2</v>
      </c>
      <c r="J44" s="2">
        <v>0</v>
      </c>
      <c r="K44" s="2">
        <v>2.9000000000000001E-2</v>
      </c>
      <c r="L44" s="2"/>
      <c r="M44" s="2"/>
      <c r="N44" s="2"/>
      <c r="O44" s="2">
        <f t="shared" si="14"/>
        <v>59.25</v>
      </c>
      <c r="P44" s="2">
        <f t="shared" si="15"/>
        <v>0</v>
      </c>
      <c r="Q44" s="2">
        <f>(ROUND((ROUND((((ET44*0.6))*AV44*I44),2)*BB44),2)+ROUND((ROUND(((AE44-((EU44*0.6)))*AV44*I44),2)*BS44),2))</f>
        <v>0.87</v>
      </c>
      <c r="R44" s="2">
        <f t="shared" si="16"/>
        <v>0.11</v>
      </c>
      <c r="S44" s="2">
        <f t="shared" si="17"/>
        <v>58.38</v>
      </c>
      <c r="T44" s="2">
        <f t="shared" si="18"/>
        <v>0</v>
      </c>
      <c r="U44" s="2">
        <f t="shared" si="19"/>
        <v>5.0286000000000008</v>
      </c>
      <c r="V44" s="2">
        <f t="shared" si="20"/>
        <v>0</v>
      </c>
      <c r="W44" s="2">
        <f t="shared" si="21"/>
        <v>0</v>
      </c>
      <c r="X44" s="2">
        <f t="shared" si="22"/>
        <v>49.62</v>
      </c>
      <c r="Y44" s="2">
        <f t="shared" si="23"/>
        <v>40.869999999999997</v>
      </c>
      <c r="Z44" s="2"/>
      <c r="AA44" s="2">
        <v>67439955</v>
      </c>
      <c r="AB44" s="2">
        <f t="shared" si="24"/>
        <v>2043.0239999999999</v>
      </c>
      <c r="AC44" s="2">
        <f>ROUND(((ES44*0.6)),6)</f>
        <v>0</v>
      </c>
      <c r="AD44" s="2">
        <f>ROUND(((((ET44*0.6))-((EU44*0.6)))+AE44),6)</f>
        <v>29.85</v>
      </c>
      <c r="AE44" s="2">
        <f>ROUND(((EU44*0.6)),6)</f>
        <v>3.7919999999999998</v>
      </c>
      <c r="AF44" s="2">
        <f>ROUND(((EV44*0.6)),6)</f>
        <v>2013.174</v>
      </c>
      <c r="AG44" s="2">
        <f t="shared" si="25"/>
        <v>0</v>
      </c>
      <c r="AH44" s="2">
        <f>((EW44*0.6))</f>
        <v>173.4</v>
      </c>
      <c r="AI44" s="2">
        <f>((EX44*0.6))</f>
        <v>0</v>
      </c>
      <c r="AJ44" s="2">
        <f t="shared" si="26"/>
        <v>0</v>
      </c>
      <c r="AK44" s="2">
        <v>3405.04</v>
      </c>
      <c r="AL44" s="2">
        <v>0</v>
      </c>
      <c r="AM44" s="2">
        <v>49.75</v>
      </c>
      <c r="AN44" s="2">
        <v>6.32</v>
      </c>
      <c r="AO44" s="2">
        <v>3355.29</v>
      </c>
      <c r="AP44" s="2">
        <v>0</v>
      </c>
      <c r="AQ44" s="2">
        <v>289</v>
      </c>
      <c r="AR44" s="2">
        <v>0</v>
      </c>
      <c r="AS44" s="2">
        <v>0</v>
      </c>
      <c r="AT44" s="2">
        <v>85</v>
      </c>
      <c r="AU44" s="2">
        <v>70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0</v>
      </c>
      <c r="BI44" s="2">
        <v>1</v>
      </c>
      <c r="BJ44" s="2" t="s">
        <v>69</v>
      </c>
      <c r="BK44" s="2"/>
      <c r="BL44" s="2"/>
      <c r="BM44" s="2">
        <v>47</v>
      </c>
      <c r="BN44" s="2">
        <v>0</v>
      </c>
      <c r="BO44" s="2" t="s">
        <v>3</v>
      </c>
      <c r="BP44" s="2">
        <v>0</v>
      </c>
      <c r="BQ44" s="2">
        <v>30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85</v>
      </c>
      <c r="CA44" s="2">
        <v>70</v>
      </c>
      <c r="CB44" s="2" t="s">
        <v>3</v>
      </c>
      <c r="CC44" s="2"/>
      <c r="CD44" s="2"/>
      <c r="CE44" s="2">
        <v>30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81</v>
      </c>
      <c r="CO44" s="2">
        <v>0</v>
      </c>
      <c r="CP44" s="2">
        <f t="shared" si="27"/>
        <v>59.25</v>
      </c>
      <c r="CQ44" s="2">
        <f t="shared" si="28"/>
        <v>0</v>
      </c>
      <c r="CR44" s="2">
        <f>(ROUND((ROUND((((ET44*0.6))*AV44*1),2)*BB44),2)+ROUND((ROUND(((AE44-((EU44*0.6)))*AV44*1),2)*BS44),2))</f>
        <v>29.85</v>
      </c>
      <c r="CS44" s="2">
        <f t="shared" si="29"/>
        <v>3.79</v>
      </c>
      <c r="CT44" s="2">
        <f t="shared" si="30"/>
        <v>2013.17</v>
      </c>
      <c r="CU44" s="2">
        <f t="shared" si="31"/>
        <v>0</v>
      </c>
      <c r="CV44" s="2">
        <f t="shared" si="52"/>
        <v>173.4</v>
      </c>
      <c r="CW44" s="2">
        <f t="shared" si="33"/>
        <v>0</v>
      </c>
      <c r="CX44" s="2">
        <f t="shared" si="34"/>
        <v>0</v>
      </c>
      <c r="CY44" s="2">
        <f>((S44*BZ44)/100)</f>
        <v>49.623000000000005</v>
      </c>
      <c r="CZ44" s="2">
        <f>((S44*CA44)/100)</f>
        <v>40.866000000000007</v>
      </c>
      <c r="DA44" s="2"/>
      <c r="DB44" s="2"/>
      <c r="DC44" s="2" t="s">
        <v>3</v>
      </c>
      <c r="DD44" s="2" t="s">
        <v>82</v>
      </c>
      <c r="DE44" s="2" t="s">
        <v>82</v>
      </c>
      <c r="DF44" s="2" t="s">
        <v>82</v>
      </c>
      <c r="DG44" s="2" t="s">
        <v>82</v>
      </c>
      <c r="DH44" s="2" t="s">
        <v>3</v>
      </c>
      <c r="DI44" s="2" t="s">
        <v>82</v>
      </c>
      <c r="DJ44" s="2" t="s">
        <v>82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1.0469999999999999</v>
      </c>
      <c r="DQ44" s="2">
        <v>1.022</v>
      </c>
      <c r="DR44" s="2"/>
      <c r="DS44" s="2"/>
      <c r="DT44" s="2"/>
      <c r="DU44" s="2">
        <v>1013</v>
      </c>
      <c r="DV44" s="2" t="s">
        <v>68</v>
      </c>
      <c r="DW44" s="2" t="s">
        <v>68</v>
      </c>
      <c r="DX44" s="2">
        <v>1</v>
      </c>
      <c r="DY44" s="2"/>
      <c r="DZ44" s="2" t="s">
        <v>3</v>
      </c>
      <c r="EA44" s="2" t="s">
        <v>3</v>
      </c>
      <c r="EB44" s="2" t="s">
        <v>3</v>
      </c>
      <c r="EC44" s="2" t="s">
        <v>3</v>
      </c>
      <c r="ED44" s="2"/>
      <c r="EE44" s="2">
        <v>67038638</v>
      </c>
      <c r="EF44" s="2">
        <v>30</v>
      </c>
      <c r="EG44" s="2" t="s">
        <v>23</v>
      </c>
      <c r="EH44" s="2">
        <v>0</v>
      </c>
      <c r="EI44" s="2" t="s">
        <v>3</v>
      </c>
      <c r="EJ44" s="2">
        <v>1</v>
      </c>
      <c r="EK44" s="2">
        <v>47</v>
      </c>
      <c r="EL44" s="2" t="s">
        <v>70</v>
      </c>
      <c r="EM44" s="2" t="s">
        <v>71</v>
      </c>
      <c r="EN44" s="2"/>
      <c r="EO44" s="2" t="s">
        <v>83</v>
      </c>
      <c r="EP44" s="2"/>
      <c r="EQ44" s="2">
        <v>0</v>
      </c>
      <c r="ER44" s="2">
        <v>3405.04</v>
      </c>
      <c r="ES44" s="2">
        <v>0</v>
      </c>
      <c r="ET44" s="2">
        <v>49.75</v>
      </c>
      <c r="EU44" s="2">
        <v>6.32</v>
      </c>
      <c r="EV44" s="2">
        <v>3355.29</v>
      </c>
      <c r="EW44" s="2">
        <v>289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35"/>
        <v>0</v>
      </c>
      <c r="FS44" s="2">
        <v>0</v>
      </c>
      <c r="FT44" s="2"/>
      <c r="FU44" s="2"/>
      <c r="FV44" s="2"/>
      <c r="FW44" s="2"/>
      <c r="FX44" s="2">
        <v>85</v>
      </c>
      <c r="FY44" s="2">
        <v>70</v>
      </c>
      <c r="FZ44" s="2"/>
      <c r="GA44" s="2" t="s">
        <v>3</v>
      </c>
      <c r="GB44" s="2"/>
      <c r="GC44" s="2"/>
      <c r="GD44" s="2">
        <v>0</v>
      </c>
      <c r="GE44" s="2"/>
      <c r="GF44" s="2">
        <v>233378534</v>
      </c>
      <c r="GG44" s="2">
        <v>2</v>
      </c>
      <c r="GH44" s="2">
        <v>1</v>
      </c>
      <c r="GI44" s="2">
        <v>-2</v>
      </c>
      <c r="GJ44" s="2">
        <v>0</v>
      </c>
      <c r="GK44" s="2">
        <f>ROUND(R44*(R12)/100,2)</f>
        <v>0.19</v>
      </c>
      <c r="GL44" s="2">
        <f t="shared" si="36"/>
        <v>0</v>
      </c>
      <c r="GM44" s="2">
        <f t="shared" si="37"/>
        <v>149.93</v>
      </c>
      <c r="GN44" s="2">
        <f t="shared" si="38"/>
        <v>149.93</v>
      </c>
      <c r="GO44" s="2">
        <f t="shared" si="39"/>
        <v>0</v>
      </c>
      <c r="GP44" s="2">
        <f t="shared" si="40"/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 t="shared" si="41"/>
        <v>0</v>
      </c>
      <c r="GW44" s="2">
        <v>1</v>
      </c>
      <c r="GX44" s="2">
        <f t="shared" si="42"/>
        <v>0</v>
      </c>
      <c r="GY44" s="2"/>
      <c r="GZ44" s="2"/>
      <c r="HA44" s="2">
        <v>0</v>
      </c>
      <c r="HB44" s="2">
        <v>0</v>
      </c>
      <c r="HC44" s="2">
        <f t="shared" si="43"/>
        <v>0</v>
      </c>
      <c r="HD44" s="2"/>
      <c r="HE44" s="2" t="s">
        <v>3</v>
      </c>
      <c r="HF44" s="2" t="s">
        <v>3</v>
      </c>
      <c r="HG44" s="2"/>
      <c r="HH44" s="2"/>
      <c r="HI44" s="2"/>
      <c r="HJ44" s="2"/>
      <c r="HK44" s="2"/>
      <c r="HL44" s="2"/>
      <c r="HM44" s="2" t="s">
        <v>3</v>
      </c>
      <c r="HN44" s="2" t="s">
        <v>3</v>
      </c>
      <c r="HO44" s="2" t="s">
        <v>3</v>
      </c>
      <c r="HP44" s="2" t="s">
        <v>3</v>
      </c>
      <c r="HQ44" s="2" t="s">
        <v>3</v>
      </c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17</v>
      </c>
      <c r="B45">
        <v>1</v>
      </c>
      <c r="C45">
        <f>ROW(SmtRes!A48)</f>
        <v>48</v>
      </c>
      <c r="D45">
        <f>ROW(EtalonRes!A52)</f>
        <v>52</v>
      </c>
      <c r="E45" t="s">
        <v>79</v>
      </c>
      <c r="F45" t="s">
        <v>66</v>
      </c>
      <c r="G45" t="s">
        <v>80</v>
      </c>
      <c r="H45" t="s">
        <v>68</v>
      </c>
      <c r="I45">
        <v>2.9000000000000001E-2</v>
      </c>
      <c r="J45">
        <v>0</v>
      </c>
      <c r="K45">
        <v>2.9000000000000001E-2</v>
      </c>
      <c r="O45">
        <f t="shared" si="14"/>
        <v>1873.82</v>
      </c>
      <c r="P45">
        <f t="shared" si="15"/>
        <v>0</v>
      </c>
      <c r="Q45">
        <f>(ROUND((ROUND((((ET45*0.6))*AV45*I45),2)*BB45),2)+ROUND((ROUND(((AE45-((EU45*0.6)))*AV45*I45),2)*BS45),2))</f>
        <v>10.58</v>
      </c>
      <c r="R45">
        <f t="shared" si="16"/>
        <v>3.66</v>
      </c>
      <c r="S45">
        <f t="shared" si="17"/>
        <v>1863.24</v>
      </c>
      <c r="T45">
        <f t="shared" si="18"/>
        <v>0</v>
      </c>
      <c r="U45">
        <f t="shared" si="19"/>
        <v>5.2649442000000004</v>
      </c>
      <c r="V45">
        <f t="shared" si="20"/>
        <v>0</v>
      </c>
      <c r="W45">
        <f t="shared" si="21"/>
        <v>0</v>
      </c>
      <c r="X45">
        <f t="shared" si="22"/>
        <v>1304.27</v>
      </c>
      <c r="Y45">
        <f t="shared" si="23"/>
        <v>763.93</v>
      </c>
      <c r="AA45">
        <v>67439953</v>
      </c>
      <c r="AB45">
        <f t="shared" si="24"/>
        <v>2043.0239999999999</v>
      </c>
      <c r="AC45">
        <f>ROUND(((ES45*0.6)),6)</f>
        <v>0</v>
      </c>
      <c r="AD45">
        <f>ROUND(((((ET45*0.6))-((EU45*0.6)))+AE45),6)</f>
        <v>29.85</v>
      </c>
      <c r="AE45">
        <f>ROUND(((EU45*0.6)),6)</f>
        <v>3.7919999999999998</v>
      </c>
      <c r="AF45">
        <f>ROUND(((EV45*0.6)),6)</f>
        <v>2013.174</v>
      </c>
      <c r="AG45">
        <f t="shared" si="25"/>
        <v>0</v>
      </c>
      <c r="AH45">
        <f>((EW45*0.6))</f>
        <v>173.4</v>
      </c>
      <c r="AI45">
        <f>((EX45*0.6))</f>
        <v>0</v>
      </c>
      <c r="AJ45">
        <f t="shared" si="26"/>
        <v>0</v>
      </c>
      <c r="AK45">
        <v>3405.04</v>
      </c>
      <c r="AL45">
        <v>0</v>
      </c>
      <c r="AM45">
        <v>49.75</v>
      </c>
      <c r="AN45">
        <v>6.32</v>
      </c>
      <c r="AO45">
        <v>3355.29</v>
      </c>
      <c r="AP45">
        <v>0</v>
      </c>
      <c r="AQ45">
        <v>289</v>
      </c>
      <c r="AR45">
        <v>0</v>
      </c>
      <c r="AS45">
        <v>0</v>
      </c>
      <c r="AT45">
        <v>70</v>
      </c>
      <c r="AU45">
        <v>41</v>
      </c>
      <c r="AV45">
        <v>1.0469999999999999</v>
      </c>
      <c r="AW45">
        <v>1.022</v>
      </c>
      <c r="AZ45">
        <v>1</v>
      </c>
      <c r="BA45">
        <v>30.48</v>
      </c>
      <c r="BB45">
        <v>11.63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0</v>
      </c>
      <c r="BI45">
        <v>1</v>
      </c>
      <c r="BJ45" t="s">
        <v>69</v>
      </c>
      <c r="BM45">
        <v>47</v>
      </c>
      <c r="BN45">
        <v>0</v>
      </c>
      <c r="BO45" t="s">
        <v>66</v>
      </c>
      <c r="BP45">
        <v>1</v>
      </c>
      <c r="BQ45">
        <v>30</v>
      </c>
      <c r="BR45">
        <v>0</v>
      </c>
      <c r="BS45">
        <v>30.48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70</v>
      </c>
      <c r="CA45">
        <v>41</v>
      </c>
      <c r="CB45" t="s">
        <v>3</v>
      </c>
      <c r="CE45">
        <v>30</v>
      </c>
      <c r="CF45">
        <v>0</v>
      </c>
      <c r="CG45">
        <v>0</v>
      </c>
      <c r="CM45">
        <v>0</v>
      </c>
      <c r="CN45" t="s">
        <v>81</v>
      </c>
      <c r="CO45">
        <v>0</v>
      </c>
      <c r="CP45">
        <f t="shared" si="27"/>
        <v>1873.82</v>
      </c>
      <c r="CQ45">
        <f t="shared" si="28"/>
        <v>0</v>
      </c>
      <c r="CR45">
        <f>(ROUND((ROUND((((ET45*0.6))*AV45*1),2)*BB45),2)+ROUND((ROUND(((AE45-((EU45*0.6)))*AV45*1),2)*BS45),2))</f>
        <v>363.44</v>
      </c>
      <c r="CS45">
        <f t="shared" si="29"/>
        <v>121.01</v>
      </c>
      <c r="CT45">
        <f t="shared" si="30"/>
        <v>64245.440000000002</v>
      </c>
      <c r="CU45">
        <f t="shared" si="31"/>
        <v>0</v>
      </c>
      <c r="CV45">
        <f t="shared" si="52"/>
        <v>181.5498</v>
      </c>
      <c r="CW45">
        <f t="shared" si="33"/>
        <v>0</v>
      </c>
      <c r="CX45">
        <f t="shared" si="34"/>
        <v>0</v>
      </c>
      <c r="CY45">
        <f>S45*(BZ45/100)</f>
        <v>1304.268</v>
      </c>
      <c r="CZ45">
        <f>S45*(CA45/100)</f>
        <v>763.92840000000001</v>
      </c>
      <c r="DC45" t="s">
        <v>3</v>
      </c>
      <c r="DD45" t="s">
        <v>82</v>
      </c>
      <c r="DE45" t="s">
        <v>82</v>
      </c>
      <c r="DF45" t="s">
        <v>82</v>
      </c>
      <c r="DG45" t="s">
        <v>82</v>
      </c>
      <c r="DH45" t="s">
        <v>3</v>
      </c>
      <c r="DI45" t="s">
        <v>82</v>
      </c>
      <c r="DJ45" t="s">
        <v>82</v>
      </c>
      <c r="DK45" t="s">
        <v>3</v>
      </c>
      <c r="DL45" t="s">
        <v>3</v>
      </c>
      <c r="DM45" t="s">
        <v>3</v>
      </c>
      <c r="DN45">
        <v>85</v>
      </c>
      <c r="DO45">
        <v>70</v>
      </c>
      <c r="DP45">
        <v>1.0469999999999999</v>
      </c>
      <c r="DQ45">
        <v>1.022</v>
      </c>
      <c r="DU45">
        <v>1013</v>
      </c>
      <c r="DV45" t="s">
        <v>68</v>
      </c>
      <c r="DW45" t="s">
        <v>68</v>
      </c>
      <c r="DX45">
        <v>1</v>
      </c>
      <c r="DZ45" t="s">
        <v>3</v>
      </c>
      <c r="EA45" t="s">
        <v>3</v>
      </c>
      <c r="EB45" t="s">
        <v>3</v>
      </c>
      <c r="EC45" t="s">
        <v>3</v>
      </c>
      <c r="EE45">
        <v>67038638</v>
      </c>
      <c r="EF45">
        <v>30</v>
      </c>
      <c r="EG45" t="s">
        <v>23</v>
      </c>
      <c r="EH45">
        <v>0</v>
      </c>
      <c r="EI45" t="s">
        <v>3</v>
      </c>
      <c r="EJ45">
        <v>1</v>
      </c>
      <c r="EK45">
        <v>47</v>
      </c>
      <c r="EL45" t="s">
        <v>70</v>
      </c>
      <c r="EM45" t="s">
        <v>71</v>
      </c>
      <c r="EO45" t="s">
        <v>83</v>
      </c>
      <c r="EQ45">
        <v>0</v>
      </c>
      <c r="ER45">
        <v>3405.04</v>
      </c>
      <c r="ES45">
        <v>0</v>
      </c>
      <c r="ET45">
        <v>49.75</v>
      </c>
      <c r="EU45">
        <v>6.32</v>
      </c>
      <c r="EV45">
        <v>3355.29</v>
      </c>
      <c r="EW45">
        <v>289</v>
      </c>
      <c r="EX45">
        <v>0</v>
      </c>
      <c r="EY45">
        <v>0</v>
      </c>
      <c r="FQ45">
        <v>0</v>
      </c>
      <c r="FR45">
        <f t="shared" si="35"/>
        <v>0</v>
      </c>
      <c r="FS45">
        <v>0</v>
      </c>
      <c r="FX45">
        <v>85</v>
      </c>
      <c r="FY45">
        <v>70</v>
      </c>
      <c r="GA45" t="s">
        <v>3</v>
      </c>
      <c r="GD45">
        <v>0</v>
      </c>
      <c r="GF45">
        <v>233378534</v>
      </c>
      <c r="GG45">
        <v>2</v>
      </c>
      <c r="GH45">
        <v>1</v>
      </c>
      <c r="GI45">
        <v>2</v>
      </c>
      <c r="GJ45">
        <v>0</v>
      </c>
      <c r="GK45">
        <f>ROUND(R45*(S12)/100,2)</f>
        <v>5.86</v>
      </c>
      <c r="GL45">
        <f t="shared" si="36"/>
        <v>0</v>
      </c>
      <c r="GM45">
        <f t="shared" si="37"/>
        <v>3947.88</v>
      </c>
      <c r="GN45">
        <f t="shared" si="38"/>
        <v>3947.88</v>
      </c>
      <c r="GO45">
        <f t="shared" si="39"/>
        <v>0</v>
      </c>
      <c r="GP45">
        <f t="shared" si="40"/>
        <v>0</v>
      </c>
      <c r="GR45">
        <v>0</v>
      </c>
      <c r="GS45">
        <v>3</v>
      </c>
      <c r="GT45">
        <v>0</v>
      </c>
      <c r="GU45" t="s">
        <v>3</v>
      </c>
      <c r="GV45">
        <f t="shared" si="41"/>
        <v>0</v>
      </c>
      <c r="GW45">
        <v>1</v>
      </c>
      <c r="GX45">
        <f t="shared" si="42"/>
        <v>0</v>
      </c>
      <c r="HA45">
        <v>0</v>
      </c>
      <c r="HB45">
        <v>0</v>
      </c>
      <c r="HC45">
        <f t="shared" si="43"/>
        <v>0</v>
      </c>
      <c r="HE45" t="s">
        <v>3</v>
      </c>
      <c r="HF45" t="s">
        <v>3</v>
      </c>
      <c r="HM45" t="s">
        <v>3</v>
      </c>
      <c r="HN45" t="s">
        <v>3</v>
      </c>
      <c r="HO45" t="s">
        <v>3</v>
      </c>
      <c r="HP45" t="s">
        <v>3</v>
      </c>
      <c r="HQ45" t="s">
        <v>3</v>
      </c>
      <c r="IK45">
        <v>0</v>
      </c>
    </row>
    <row r="46" spans="1:255" x14ac:dyDescent="0.2">
      <c r="A46" s="2">
        <v>17</v>
      </c>
      <c r="B46" s="2">
        <v>1</v>
      </c>
      <c r="C46" s="2">
        <f>ROW(SmtRes!A50)</f>
        <v>50</v>
      </c>
      <c r="D46" s="2">
        <f>ROW(EtalonRes!A54)</f>
        <v>54</v>
      </c>
      <c r="E46" s="2" t="s">
        <v>84</v>
      </c>
      <c r="F46" s="2" t="s">
        <v>85</v>
      </c>
      <c r="G46" s="2" t="s">
        <v>86</v>
      </c>
      <c r="H46" s="2" t="s">
        <v>50</v>
      </c>
      <c r="I46" s="2">
        <f>ROUND(107/100,9)</f>
        <v>1.07</v>
      </c>
      <c r="J46" s="2">
        <v>0</v>
      </c>
      <c r="K46" s="2">
        <f>ROUND(107/100,9)</f>
        <v>1.07</v>
      </c>
      <c r="L46" s="2"/>
      <c r="M46" s="2"/>
      <c r="N46" s="2"/>
      <c r="O46" s="2">
        <f t="shared" si="14"/>
        <v>261.73</v>
      </c>
      <c r="P46" s="2">
        <f t="shared" si="15"/>
        <v>0</v>
      </c>
      <c r="Q46" s="2">
        <f t="shared" ref="Q46:Q67" si="53">(ROUND((ROUND(((ET46)*AV46*I46),2)*BB46),2)+ROUND((ROUND(((AE46-(EU46))*AV46*I46),2)*BS46),2))</f>
        <v>0</v>
      </c>
      <c r="R46" s="2">
        <f t="shared" si="16"/>
        <v>0</v>
      </c>
      <c r="S46" s="2">
        <f t="shared" si="17"/>
        <v>261.73</v>
      </c>
      <c r="T46" s="2">
        <f t="shared" si="18"/>
        <v>0</v>
      </c>
      <c r="U46" s="2">
        <f t="shared" si="19"/>
        <v>22.256000000000004</v>
      </c>
      <c r="V46" s="2">
        <f t="shared" si="20"/>
        <v>0</v>
      </c>
      <c r="W46" s="2">
        <f t="shared" si="21"/>
        <v>0</v>
      </c>
      <c r="X46" s="2">
        <f t="shared" si="22"/>
        <v>238.17</v>
      </c>
      <c r="Y46" s="2">
        <f t="shared" si="23"/>
        <v>183.21</v>
      </c>
      <c r="Z46" s="2"/>
      <c r="AA46" s="2">
        <v>67439955</v>
      </c>
      <c r="AB46" s="2">
        <f t="shared" si="24"/>
        <v>244.61</v>
      </c>
      <c r="AC46" s="2">
        <f t="shared" ref="AC46:AC67" si="54">ROUND((ES46),6)</f>
        <v>0</v>
      </c>
      <c r="AD46" s="2">
        <f t="shared" ref="AD46:AD67" si="55">ROUND((((ET46)-(EU46))+AE46),6)</f>
        <v>0</v>
      </c>
      <c r="AE46" s="2">
        <f t="shared" ref="AE46:AE67" si="56">ROUND((EU46),6)</f>
        <v>0</v>
      </c>
      <c r="AF46" s="2">
        <f t="shared" ref="AF46:AF67" si="57">ROUND((EV46),6)</f>
        <v>244.61</v>
      </c>
      <c r="AG46" s="2">
        <f t="shared" si="25"/>
        <v>0</v>
      </c>
      <c r="AH46" s="2">
        <f t="shared" ref="AH46:AH67" si="58">(EW46)</f>
        <v>20.8</v>
      </c>
      <c r="AI46" s="2">
        <f t="shared" ref="AI46:AI67" si="59">(EX46)</f>
        <v>0</v>
      </c>
      <c r="AJ46" s="2">
        <f t="shared" si="26"/>
        <v>0</v>
      </c>
      <c r="AK46" s="2">
        <v>244.61</v>
      </c>
      <c r="AL46" s="2">
        <v>0</v>
      </c>
      <c r="AM46" s="2">
        <v>0</v>
      </c>
      <c r="AN46" s="2">
        <v>0</v>
      </c>
      <c r="AO46" s="2">
        <v>244.61</v>
      </c>
      <c r="AP46" s="2">
        <v>0</v>
      </c>
      <c r="AQ46" s="2">
        <v>20.8</v>
      </c>
      <c r="AR46" s="2">
        <v>0</v>
      </c>
      <c r="AS46" s="2">
        <v>0</v>
      </c>
      <c r="AT46" s="2">
        <v>91</v>
      </c>
      <c r="AU46" s="2">
        <v>70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0</v>
      </c>
      <c r="BI46" s="2">
        <v>1</v>
      </c>
      <c r="BJ46" s="2" t="s">
        <v>87</v>
      </c>
      <c r="BK46" s="2"/>
      <c r="BL46" s="2"/>
      <c r="BM46" s="2">
        <v>682</v>
      </c>
      <c r="BN46" s="2">
        <v>0</v>
      </c>
      <c r="BO46" s="2" t="s">
        <v>3</v>
      </c>
      <c r="BP46" s="2">
        <v>0</v>
      </c>
      <c r="BQ46" s="2">
        <v>60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91</v>
      </c>
      <c r="CA46" s="2">
        <v>70</v>
      </c>
      <c r="CB46" s="2" t="s">
        <v>3</v>
      </c>
      <c r="CC46" s="2"/>
      <c r="CD46" s="2"/>
      <c r="CE46" s="2">
        <v>30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</v>
      </c>
      <c r="CO46" s="2">
        <v>0</v>
      </c>
      <c r="CP46" s="2">
        <f t="shared" si="27"/>
        <v>261.73</v>
      </c>
      <c r="CQ46" s="2">
        <f t="shared" si="28"/>
        <v>0</v>
      </c>
      <c r="CR46" s="2">
        <f t="shared" ref="CR46:CR67" si="60">(ROUND((ROUND(((ET46)*AV46*1),2)*BB46),2)+ROUND((ROUND(((AE46-(EU46))*AV46*1),2)*BS46),2))</f>
        <v>0</v>
      </c>
      <c r="CS46" s="2">
        <f t="shared" si="29"/>
        <v>0</v>
      </c>
      <c r="CT46" s="2">
        <f t="shared" si="30"/>
        <v>244.61</v>
      </c>
      <c r="CU46" s="2">
        <f t="shared" si="31"/>
        <v>0</v>
      </c>
      <c r="CV46" s="2">
        <f t="shared" si="52"/>
        <v>20.8</v>
      </c>
      <c r="CW46" s="2">
        <f t="shared" si="33"/>
        <v>0</v>
      </c>
      <c r="CX46" s="2">
        <f t="shared" si="34"/>
        <v>0</v>
      </c>
      <c r="CY46" s="2">
        <f>((S46*BZ46)/100)</f>
        <v>238.17430000000002</v>
      </c>
      <c r="CZ46" s="2">
        <f>((S46*CA46)/100)</f>
        <v>183.21100000000001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1.0469999999999999</v>
      </c>
      <c r="DQ46" s="2">
        <v>1.002</v>
      </c>
      <c r="DR46" s="2"/>
      <c r="DS46" s="2"/>
      <c r="DT46" s="2"/>
      <c r="DU46" s="2">
        <v>1013</v>
      </c>
      <c r="DV46" s="2" t="s">
        <v>50</v>
      </c>
      <c r="DW46" s="2" t="s">
        <v>50</v>
      </c>
      <c r="DX46" s="2">
        <v>1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67039273</v>
      </c>
      <c r="EF46" s="2">
        <v>60</v>
      </c>
      <c r="EG46" s="2" t="s">
        <v>52</v>
      </c>
      <c r="EH46" s="2">
        <v>0</v>
      </c>
      <c r="EI46" s="2" t="s">
        <v>3</v>
      </c>
      <c r="EJ46" s="2">
        <v>1</v>
      </c>
      <c r="EK46" s="2">
        <v>682</v>
      </c>
      <c r="EL46" s="2" t="s">
        <v>53</v>
      </c>
      <c r="EM46" s="2" t="s">
        <v>54</v>
      </c>
      <c r="EN46" s="2"/>
      <c r="EO46" s="2" t="s">
        <v>3</v>
      </c>
      <c r="EP46" s="2"/>
      <c r="EQ46" s="2">
        <v>0</v>
      </c>
      <c r="ER46" s="2">
        <v>244.61</v>
      </c>
      <c r="ES46" s="2">
        <v>0</v>
      </c>
      <c r="ET46" s="2">
        <v>0</v>
      </c>
      <c r="EU46" s="2">
        <v>0</v>
      </c>
      <c r="EV46" s="2">
        <v>244.61</v>
      </c>
      <c r="EW46" s="2">
        <v>20.8</v>
      </c>
      <c r="EX46" s="2">
        <v>0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35"/>
        <v>0</v>
      </c>
      <c r="FS46" s="2">
        <v>0</v>
      </c>
      <c r="FT46" s="2"/>
      <c r="FU46" s="2"/>
      <c r="FV46" s="2"/>
      <c r="FW46" s="2"/>
      <c r="FX46" s="2">
        <v>91</v>
      </c>
      <c r="FY46" s="2">
        <v>70</v>
      </c>
      <c r="FZ46" s="2"/>
      <c r="GA46" s="2" t="s">
        <v>3</v>
      </c>
      <c r="GB46" s="2"/>
      <c r="GC46" s="2"/>
      <c r="GD46" s="2">
        <v>0</v>
      </c>
      <c r="GE46" s="2"/>
      <c r="GF46" s="2">
        <v>-1931260480</v>
      </c>
      <c r="GG46" s="2">
        <v>2</v>
      </c>
      <c r="GH46" s="2">
        <v>1</v>
      </c>
      <c r="GI46" s="2">
        <v>-2</v>
      </c>
      <c r="GJ46" s="2">
        <v>0</v>
      </c>
      <c r="GK46" s="2">
        <f>ROUND(R46*(R12)/100,2)</f>
        <v>0</v>
      </c>
      <c r="GL46" s="2">
        <f t="shared" si="36"/>
        <v>0</v>
      </c>
      <c r="GM46" s="2">
        <f t="shared" si="37"/>
        <v>683.11</v>
      </c>
      <c r="GN46" s="2">
        <f t="shared" si="38"/>
        <v>683.11</v>
      </c>
      <c r="GO46" s="2">
        <f t="shared" si="39"/>
        <v>0</v>
      </c>
      <c r="GP46" s="2">
        <f t="shared" si="40"/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 t="shared" si="41"/>
        <v>0</v>
      </c>
      <c r="GW46" s="2">
        <v>1</v>
      </c>
      <c r="GX46" s="2">
        <f t="shared" si="42"/>
        <v>0</v>
      </c>
      <c r="GY46" s="2"/>
      <c r="GZ46" s="2"/>
      <c r="HA46" s="2">
        <v>0</v>
      </c>
      <c r="HB46" s="2">
        <v>0</v>
      </c>
      <c r="HC46" s="2">
        <f t="shared" si="43"/>
        <v>0</v>
      </c>
      <c r="HD46" s="2"/>
      <c r="HE46" s="2" t="s">
        <v>3</v>
      </c>
      <c r="HF46" s="2" t="s">
        <v>3</v>
      </c>
      <c r="HG46" s="2"/>
      <c r="HH46" s="2"/>
      <c r="HI46" s="2"/>
      <c r="HJ46" s="2"/>
      <c r="HK46" s="2"/>
      <c r="HL46" s="2"/>
      <c r="HM46" s="2" t="s">
        <v>3</v>
      </c>
      <c r="HN46" s="2" t="s">
        <v>3</v>
      </c>
      <c r="HO46" s="2" t="s">
        <v>3</v>
      </c>
      <c r="HP46" s="2" t="s">
        <v>3</v>
      </c>
      <c r="HQ46" s="2" t="s">
        <v>3</v>
      </c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ROW(SmtRes!A52)</f>
        <v>52</v>
      </c>
      <c r="D47">
        <f>ROW(EtalonRes!A56)</f>
        <v>56</v>
      </c>
      <c r="E47" t="s">
        <v>84</v>
      </c>
      <c r="F47" t="s">
        <v>85</v>
      </c>
      <c r="G47" t="s">
        <v>86</v>
      </c>
      <c r="H47" t="s">
        <v>50</v>
      </c>
      <c r="I47">
        <f>ROUND(107/100,9)</f>
        <v>1.07</v>
      </c>
      <c r="J47">
        <v>0</v>
      </c>
      <c r="K47">
        <f>ROUND(107/100,9)</f>
        <v>1.07</v>
      </c>
      <c r="O47">
        <f t="shared" si="14"/>
        <v>8352.43</v>
      </c>
      <c r="P47">
        <f t="shared" si="15"/>
        <v>0</v>
      </c>
      <c r="Q47">
        <f t="shared" si="53"/>
        <v>0</v>
      </c>
      <c r="R47">
        <f t="shared" si="16"/>
        <v>0</v>
      </c>
      <c r="S47">
        <f t="shared" si="17"/>
        <v>8352.43</v>
      </c>
      <c r="T47">
        <f t="shared" si="18"/>
        <v>0</v>
      </c>
      <c r="U47">
        <f t="shared" si="19"/>
        <v>23.302032000000001</v>
      </c>
      <c r="V47">
        <f t="shared" si="20"/>
        <v>0</v>
      </c>
      <c r="W47">
        <f t="shared" si="21"/>
        <v>0</v>
      </c>
      <c r="X47">
        <f t="shared" si="22"/>
        <v>6264.32</v>
      </c>
      <c r="Y47">
        <f t="shared" si="23"/>
        <v>3424.5</v>
      </c>
      <c r="AA47">
        <v>67439953</v>
      </c>
      <c r="AB47">
        <f t="shared" si="24"/>
        <v>244.61</v>
      </c>
      <c r="AC47">
        <f t="shared" si="54"/>
        <v>0</v>
      </c>
      <c r="AD47">
        <f t="shared" si="55"/>
        <v>0</v>
      </c>
      <c r="AE47">
        <f t="shared" si="56"/>
        <v>0</v>
      </c>
      <c r="AF47">
        <f t="shared" si="57"/>
        <v>244.61</v>
      </c>
      <c r="AG47">
        <f t="shared" si="25"/>
        <v>0</v>
      </c>
      <c r="AH47">
        <f t="shared" si="58"/>
        <v>20.8</v>
      </c>
      <c r="AI47">
        <f t="shared" si="59"/>
        <v>0</v>
      </c>
      <c r="AJ47">
        <f t="shared" si="26"/>
        <v>0</v>
      </c>
      <c r="AK47">
        <v>244.61</v>
      </c>
      <c r="AL47">
        <v>0</v>
      </c>
      <c r="AM47">
        <v>0</v>
      </c>
      <c r="AN47">
        <v>0</v>
      </c>
      <c r="AO47">
        <v>244.61</v>
      </c>
      <c r="AP47">
        <v>0</v>
      </c>
      <c r="AQ47">
        <v>20.8</v>
      </c>
      <c r="AR47">
        <v>0</v>
      </c>
      <c r="AS47">
        <v>0</v>
      </c>
      <c r="AT47">
        <v>75</v>
      </c>
      <c r="AU47">
        <v>41</v>
      </c>
      <c r="AV47">
        <v>1.0469999999999999</v>
      </c>
      <c r="AW47">
        <v>1.002</v>
      </c>
      <c r="AZ47">
        <v>1</v>
      </c>
      <c r="BA47">
        <v>30.48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1</v>
      </c>
      <c r="BJ47" t="s">
        <v>87</v>
      </c>
      <c r="BM47">
        <v>682</v>
      </c>
      <c r="BN47">
        <v>0</v>
      </c>
      <c r="BO47" t="s">
        <v>85</v>
      </c>
      <c r="BP47">
        <v>1</v>
      </c>
      <c r="BQ47">
        <v>60</v>
      </c>
      <c r="BR47">
        <v>0</v>
      </c>
      <c r="BS47">
        <v>30.48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75</v>
      </c>
      <c r="CA47">
        <v>41</v>
      </c>
      <c r="CB47" t="s">
        <v>3</v>
      </c>
      <c r="CE47">
        <v>30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27"/>
        <v>8352.43</v>
      </c>
      <c r="CQ47">
        <f t="shared" si="28"/>
        <v>0</v>
      </c>
      <c r="CR47">
        <f t="shared" si="60"/>
        <v>0</v>
      </c>
      <c r="CS47">
        <f t="shared" si="29"/>
        <v>0</v>
      </c>
      <c r="CT47">
        <f t="shared" si="30"/>
        <v>7806.23</v>
      </c>
      <c r="CU47">
        <f t="shared" si="31"/>
        <v>0</v>
      </c>
      <c r="CV47">
        <f t="shared" si="52"/>
        <v>21.7776</v>
      </c>
      <c r="CW47">
        <f t="shared" si="33"/>
        <v>0</v>
      </c>
      <c r="CX47">
        <f t="shared" si="34"/>
        <v>0</v>
      </c>
      <c r="CY47">
        <f>S47*(BZ47/100)</f>
        <v>6264.3225000000002</v>
      </c>
      <c r="CZ47">
        <f>S47*(CA47/100)</f>
        <v>3424.4962999999998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91</v>
      </c>
      <c r="DO47">
        <v>70</v>
      </c>
      <c r="DP47">
        <v>1.0469999999999999</v>
      </c>
      <c r="DQ47">
        <v>1.002</v>
      </c>
      <c r="DU47">
        <v>1013</v>
      </c>
      <c r="DV47" t="s">
        <v>50</v>
      </c>
      <c r="DW47" t="s">
        <v>50</v>
      </c>
      <c r="DX47">
        <v>1</v>
      </c>
      <c r="DZ47" t="s">
        <v>3</v>
      </c>
      <c r="EA47" t="s">
        <v>3</v>
      </c>
      <c r="EB47" t="s">
        <v>3</v>
      </c>
      <c r="EC47" t="s">
        <v>3</v>
      </c>
      <c r="EE47">
        <v>67039273</v>
      </c>
      <c r="EF47">
        <v>60</v>
      </c>
      <c r="EG47" t="s">
        <v>52</v>
      </c>
      <c r="EH47">
        <v>0</v>
      </c>
      <c r="EI47" t="s">
        <v>3</v>
      </c>
      <c r="EJ47">
        <v>1</v>
      </c>
      <c r="EK47">
        <v>682</v>
      </c>
      <c r="EL47" t="s">
        <v>53</v>
      </c>
      <c r="EM47" t="s">
        <v>54</v>
      </c>
      <c r="EO47" t="s">
        <v>3</v>
      </c>
      <c r="EQ47">
        <v>0</v>
      </c>
      <c r="ER47">
        <v>244.61</v>
      </c>
      <c r="ES47">
        <v>0</v>
      </c>
      <c r="ET47">
        <v>0</v>
      </c>
      <c r="EU47">
        <v>0</v>
      </c>
      <c r="EV47">
        <v>244.61</v>
      </c>
      <c r="EW47">
        <v>20.8</v>
      </c>
      <c r="EX47">
        <v>0</v>
      </c>
      <c r="EY47">
        <v>0</v>
      </c>
      <c r="FQ47">
        <v>0</v>
      </c>
      <c r="FR47">
        <f t="shared" si="35"/>
        <v>0</v>
      </c>
      <c r="FS47">
        <v>0</v>
      </c>
      <c r="FX47">
        <v>91</v>
      </c>
      <c r="FY47">
        <v>70</v>
      </c>
      <c r="GA47" t="s">
        <v>3</v>
      </c>
      <c r="GD47">
        <v>0</v>
      </c>
      <c r="GF47">
        <v>-1931260480</v>
      </c>
      <c r="GG47">
        <v>2</v>
      </c>
      <c r="GH47">
        <v>1</v>
      </c>
      <c r="GI47">
        <v>2</v>
      </c>
      <c r="GJ47">
        <v>0</v>
      </c>
      <c r="GK47">
        <f>ROUND(R47*(S12)/100,2)</f>
        <v>0</v>
      </c>
      <c r="GL47">
        <f t="shared" si="36"/>
        <v>0</v>
      </c>
      <c r="GM47">
        <f t="shared" si="37"/>
        <v>18041.25</v>
      </c>
      <c r="GN47">
        <f t="shared" si="38"/>
        <v>18041.25</v>
      </c>
      <c r="GO47">
        <f t="shared" si="39"/>
        <v>0</v>
      </c>
      <c r="GP47">
        <f t="shared" si="40"/>
        <v>0</v>
      </c>
      <c r="GR47">
        <v>0</v>
      </c>
      <c r="GS47">
        <v>3</v>
      </c>
      <c r="GT47">
        <v>0</v>
      </c>
      <c r="GU47" t="s">
        <v>3</v>
      </c>
      <c r="GV47">
        <f t="shared" si="41"/>
        <v>0</v>
      </c>
      <c r="GW47">
        <v>1</v>
      </c>
      <c r="GX47">
        <f t="shared" si="42"/>
        <v>0</v>
      </c>
      <c r="HA47">
        <v>0</v>
      </c>
      <c r="HB47">
        <v>0</v>
      </c>
      <c r="HC47">
        <f t="shared" si="43"/>
        <v>0</v>
      </c>
      <c r="HE47" t="s">
        <v>3</v>
      </c>
      <c r="HF47" t="s">
        <v>3</v>
      </c>
      <c r="HM47" t="s">
        <v>3</v>
      </c>
      <c r="HN47" t="s">
        <v>3</v>
      </c>
      <c r="HO47" t="s">
        <v>3</v>
      </c>
      <c r="HP47" t="s">
        <v>3</v>
      </c>
      <c r="HQ47" t="s">
        <v>3</v>
      </c>
      <c r="IK47">
        <v>0</v>
      </c>
    </row>
    <row r="48" spans="1:255" x14ac:dyDescent="0.2">
      <c r="A48" s="2">
        <v>18</v>
      </c>
      <c r="B48" s="2">
        <v>1</v>
      </c>
      <c r="C48" s="2">
        <v>50</v>
      </c>
      <c r="D48" s="2"/>
      <c r="E48" s="2" t="s">
        <v>88</v>
      </c>
      <c r="F48" s="2" t="s">
        <v>89</v>
      </c>
      <c r="G48" s="2" t="s">
        <v>470</v>
      </c>
      <c r="H48" s="2" t="s">
        <v>90</v>
      </c>
      <c r="I48" s="2">
        <f>I46*J48</f>
        <v>725</v>
      </c>
      <c r="J48" s="2">
        <v>677.57009345794393</v>
      </c>
      <c r="K48" s="2">
        <v>677.57009300000004</v>
      </c>
      <c r="L48" s="2"/>
      <c r="M48" s="2"/>
      <c r="N48" s="2"/>
      <c r="O48" s="2">
        <f t="shared" si="14"/>
        <v>4306.5</v>
      </c>
      <c r="P48" s="2">
        <f t="shared" si="15"/>
        <v>4306.5</v>
      </c>
      <c r="Q48" s="2">
        <f t="shared" si="53"/>
        <v>0</v>
      </c>
      <c r="R48" s="2">
        <f t="shared" si="16"/>
        <v>0</v>
      </c>
      <c r="S48" s="2">
        <f t="shared" si="17"/>
        <v>0</v>
      </c>
      <c r="T48" s="2">
        <f t="shared" si="18"/>
        <v>0</v>
      </c>
      <c r="U48" s="2">
        <f t="shared" si="19"/>
        <v>0</v>
      </c>
      <c r="V48" s="2">
        <f t="shared" si="20"/>
        <v>0</v>
      </c>
      <c r="W48" s="2">
        <f t="shared" si="21"/>
        <v>0</v>
      </c>
      <c r="X48" s="2">
        <f t="shared" si="22"/>
        <v>0</v>
      </c>
      <c r="Y48" s="2">
        <f t="shared" si="23"/>
        <v>0</v>
      </c>
      <c r="Z48" s="2"/>
      <c r="AA48" s="2">
        <v>67439955</v>
      </c>
      <c r="AB48" s="2">
        <f t="shared" si="24"/>
        <v>5.94</v>
      </c>
      <c r="AC48" s="2">
        <f t="shared" si="54"/>
        <v>5.94</v>
      </c>
      <c r="AD48" s="2">
        <f t="shared" si="55"/>
        <v>0</v>
      </c>
      <c r="AE48" s="2">
        <f t="shared" si="56"/>
        <v>0</v>
      </c>
      <c r="AF48" s="2">
        <f t="shared" si="57"/>
        <v>0</v>
      </c>
      <c r="AG48" s="2">
        <f t="shared" si="25"/>
        <v>0</v>
      </c>
      <c r="AH48" s="2">
        <f t="shared" si="58"/>
        <v>0</v>
      </c>
      <c r="AI48" s="2">
        <f t="shared" si="59"/>
        <v>0</v>
      </c>
      <c r="AJ48" s="2">
        <f t="shared" si="26"/>
        <v>0</v>
      </c>
      <c r="AK48" s="2">
        <v>5.94</v>
      </c>
      <c r="AL48" s="2">
        <v>5.94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91</v>
      </c>
      <c r="AU48" s="2">
        <v>70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3</v>
      </c>
      <c r="BI48" s="2">
        <v>1</v>
      </c>
      <c r="BJ48" s="2" t="s">
        <v>91</v>
      </c>
      <c r="BK48" s="2"/>
      <c r="BL48" s="2"/>
      <c r="BM48" s="2">
        <v>682</v>
      </c>
      <c r="BN48" s="2">
        <v>0</v>
      </c>
      <c r="BO48" s="2" t="s">
        <v>3</v>
      </c>
      <c r="BP48" s="2">
        <v>0</v>
      </c>
      <c r="BQ48" s="2">
        <v>60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91</v>
      </c>
      <c r="CA48" s="2">
        <v>70</v>
      </c>
      <c r="CB48" s="2" t="s">
        <v>3</v>
      </c>
      <c r="CC48" s="2"/>
      <c r="CD48" s="2"/>
      <c r="CE48" s="2">
        <v>30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</v>
      </c>
      <c r="CO48" s="2">
        <v>0</v>
      </c>
      <c r="CP48" s="2">
        <f t="shared" si="27"/>
        <v>4306.5</v>
      </c>
      <c r="CQ48" s="2">
        <f t="shared" si="28"/>
        <v>5.94</v>
      </c>
      <c r="CR48" s="2">
        <f t="shared" si="60"/>
        <v>0</v>
      </c>
      <c r="CS48" s="2">
        <f t="shared" si="29"/>
        <v>0</v>
      </c>
      <c r="CT48" s="2">
        <f t="shared" si="30"/>
        <v>0</v>
      </c>
      <c r="CU48" s="2">
        <f t="shared" si="31"/>
        <v>0</v>
      </c>
      <c r="CV48" s="2">
        <f t="shared" si="52"/>
        <v>0</v>
      </c>
      <c r="CW48" s="2">
        <f t="shared" si="33"/>
        <v>0</v>
      </c>
      <c r="CX48" s="2">
        <f t="shared" si="34"/>
        <v>0</v>
      </c>
      <c r="CY48" s="2">
        <f>((S48*BZ48)/100)</f>
        <v>0</v>
      </c>
      <c r="CZ48" s="2">
        <f>((S48*CA48)/100)</f>
        <v>0</v>
      </c>
      <c r="DA48" s="2"/>
      <c r="DB48" s="2"/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1.0469999999999999</v>
      </c>
      <c r="DQ48" s="2">
        <v>1.002</v>
      </c>
      <c r="DR48" s="2"/>
      <c r="DS48" s="2"/>
      <c r="DT48" s="2"/>
      <c r="DU48" s="2">
        <v>1009</v>
      </c>
      <c r="DV48" s="2" t="s">
        <v>90</v>
      </c>
      <c r="DW48" s="2" t="s">
        <v>90</v>
      </c>
      <c r="DX48" s="2">
        <v>1</v>
      </c>
      <c r="DY48" s="2"/>
      <c r="DZ48" s="2" t="s">
        <v>3</v>
      </c>
      <c r="EA48" s="2" t="s">
        <v>3</v>
      </c>
      <c r="EB48" s="2" t="s">
        <v>3</v>
      </c>
      <c r="EC48" s="2" t="s">
        <v>3</v>
      </c>
      <c r="ED48" s="2"/>
      <c r="EE48" s="2">
        <v>67039273</v>
      </c>
      <c r="EF48" s="2">
        <v>60</v>
      </c>
      <c r="EG48" s="2" t="s">
        <v>52</v>
      </c>
      <c r="EH48" s="2">
        <v>0</v>
      </c>
      <c r="EI48" s="2" t="s">
        <v>3</v>
      </c>
      <c r="EJ48" s="2">
        <v>1</v>
      </c>
      <c r="EK48" s="2">
        <v>682</v>
      </c>
      <c r="EL48" s="2" t="s">
        <v>53</v>
      </c>
      <c r="EM48" s="2" t="s">
        <v>54</v>
      </c>
      <c r="EN48" s="2"/>
      <c r="EO48" s="2" t="s">
        <v>3</v>
      </c>
      <c r="EP48" s="2"/>
      <c r="EQ48" s="2">
        <v>0</v>
      </c>
      <c r="ER48" s="2">
        <v>5.94</v>
      </c>
      <c r="ES48" s="2">
        <v>5.94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35"/>
        <v>0</v>
      </c>
      <c r="FS48" s="2">
        <v>0</v>
      </c>
      <c r="FT48" s="2"/>
      <c r="FU48" s="2"/>
      <c r="FV48" s="2"/>
      <c r="FW48" s="2"/>
      <c r="FX48" s="2">
        <v>91</v>
      </c>
      <c r="FY48" s="2">
        <v>70</v>
      </c>
      <c r="FZ48" s="2"/>
      <c r="GA48" s="2" t="s">
        <v>3</v>
      </c>
      <c r="GB48" s="2"/>
      <c r="GC48" s="2"/>
      <c r="GD48" s="2">
        <v>0</v>
      </c>
      <c r="GE48" s="2"/>
      <c r="GF48" s="2">
        <v>-1972981048</v>
      </c>
      <c r="GG48" s="2">
        <v>2</v>
      </c>
      <c r="GH48" s="2">
        <v>1</v>
      </c>
      <c r="GI48" s="2">
        <v>-2</v>
      </c>
      <c r="GJ48" s="2">
        <v>0</v>
      </c>
      <c r="GK48" s="2">
        <f>ROUND(R48*(R12)/100,2)</f>
        <v>0</v>
      </c>
      <c r="GL48" s="2">
        <f t="shared" si="36"/>
        <v>0</v>
      </c>
      <c r="GM48" s="2">
        <f t="shared" si="37"/>
        <v>4306.5</v>
      </c>
      <c r="GN48" s="2">
        <f t="shared" si="38"/>
        <v>4306.5</v>
      </c>
      <c r="GO48" s="2">
        <f t="shared" si="39"/>
        <v>0</v>
      </c>
      <c r="GP48" s="2">
        <f t="shared" si="40"/>
        <v>0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 t="shared" si="41"/>
        <v>0</v>
      </c>
      <c r="GW48" s="2">
        <v>1</v>
      </c>
      <c r="GX48" s="2">
        <f t="shared" si="42"/>
        <v>0</v>
      </c>
      <c r="GY48" s="2"/>
      <c r="GZ48" s="2"/>
      <c r="HA48" s="2">
        <v>0</v>
      </c>
      <c r="HB48" s="2">
        <v>0</v>
      </c>
      <c r="HC48" s="2">
        <f t="shared" si="43"/>
        <v>0</v>
      </c>
      <c r="HD48" s="2"/>
      <c r="HE48" s="2" t="s">
        <v>3</v>
      </c>
      <c r="HF48" s="2" t="s">
        <v>3</v>
      </c>
      <c r="HG48" s="2"/>
      <c r="HH48" s="2"/>
      <c r="HI48" s="2"/>
      <c r="HJ48" s="2"/>
      <c r="HK48" s="2"/>
      <c r="HL48" s="2"/>
      <c r="HM48" s="2" t="s">
        <v>3</v>
      </c>
      <c r="HN48" s="2" t="s">
        <v>3</v>
      </c>
      <c r="HO48" s="2" t="s">
        <v>3</v>
      </c>
      <c r="HP48" s="2" t="s">
        <v>3</v>
      </c>
      <c r="HQ48" s="2" t="s">
        <v>3</v>
      </c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">
      <c r="A49">
        <v>18</v>
      </c>
      <c r="B49">
        <v>1</v>
      </c>
      <c r="C49">
        <v>52</v>
      </c>
      <c r="E49" t="s">
        <v>88</v>
      </c>
      <c r="F49" t="s">
        <v>89</v>
      </c>
      <c r="G49" t="s">
        <v>470</v>
      </c>
      <c r="H49" t="s">
        <v>90</v>
      </c>
      <c r="I49">
        <f>I47*J49</f>
        <v>725</v>
      </c>
      <c r="J49">
        <v>677.57009345794393</v>
      </c>
      <c r="K49">
        <v>677.57009300000004</v>
      </c>
      <c r="O49">
        <f t="shared" si="14"/>
        <v>17389.89</v>
      </c>
      <c r="P49">
        <f t="shared" si="15"/>
        <v>17389.89</v>
      </c>
      <c r="Q49">
        <f t="shared" si="53"/>
        <v>0</v>
      </c>
      <c r="R49">
        <f t="shared" si="16"/>
        <v>0</v>
      </c>
      <c r="S49">
        <f t="shared" si="17"/>
        <v>0</v>
      </c>
      <c r="T49">
        <f t="shared" si="18"/>
        <v>0</v>
      </c>
      <c r="U49">
        <f t="shared" si="19"/>
        <v>0</v>
      </c>
      <c r="V49">
        <f t="shared" si="20"/>
        <v>0</v>
      </c>
      <c r="W49">
        <f t="shared" si="21"/>
        <v>0</v>
      </c>
      <c r="X49">
        <f t="shared" si="22"/>
        <v>0</v>
      </c>
      <c r="Y49">
        <f t="shared" si="23"/>
        <v>0</v>
      </c>
      <c r="AA49">
        <v>67439953</v>
      </c>
      <c r="AB49">
        <f t="shared" si="24"/>
        <v>5.94</v>
      </c>
      <c r="AC49">
        <f t="shared" si="54"/>
        <v>5.94</v>
      </c>
      <c r="AD49">
        <f t="shared" si="55"/>
        <v>0</v>
      </c>
      <c r="AE49">
        <f t="shared" si="56"/>
        <v>0</v>
      </c>
      <c r="AF49">
        <f t="shared" si="57"/>
        <v>0</v>
      </c>
      <c r="AG49">
        <f t="shared" si="25"/>
        <v>0</v>
      </c>
      <c r="AH49">
        <f t="shared" si="58"/>
        <v>0</v>
      </c>
      <c r="AI49">
        <f t="shared" si="59"/>
        <v>0</v>
      </c>
      <c r="AJ49">
        <f t="shared" si="26"/>
        <v>0</v>
      </c>
      <c r="AK49">
        <v>5.94</v>
      </c>
      <c r="AL49">
        <v>5.94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1</v>
      </c>
      <c r="AW49">
        <v>1.002</v>
      </c>
      <c r="AZ49">
        <v>1</v>
      </c>
      <c r="BA49">
        <v>1</v>
      </c>
      <c r="BB49">
        <v>1</v>
      </c>
      <c r="BC49">
        <v>4.03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91</v>
      </c>
      <c r="BM49">
        <v>682</v>
      </c>
      <c r="BN49">
        <v>0</v>
      </c>
      <c r="BO49" t="s">
        <v>89</v>
      </c>
      <c r="BP49">
        <v>1</v>
      </c>
      <c r="BQ49">
        <v>60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0</v>
      </c>
      <c r="CA49">
        <v>0</v>
      </c>
      <c r="CB49" t="s">
        <v>3</v>
      </c>
      <c r="CE49">
        <v>30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27"/>
        <v>17389.89</v>
      </c>
      <c r="CQ49">
        <f t="shared" si="28"/>
        <v>23.98</v>
      </c>
      <c r="CR49">
        <f t="shared" si="60"/>
        <v>0</v>
      </c>
      <c r="CS49">
        <f t="shared" si="29"/>
        <v>0</v>
      </c>
      <c r="CT49">
        <f t="shared" si="30"/>
        <v>0</v>
      </c>
      <c r="CU49">
        <f t="shared" si="31"/>
        <v>0</v>
      </c>
      <c r="CV49">
        <f t="shared" si="52"/>
        <v>0</v>
      </c>
      <c r="CW49">
        <f t="shared" si="33"/>
        <v>0</v>
      </c>
      <c r="CX49">
        <f t="shared" si="34"/>
        <v>0</v>
      </c>
      <c r="CY49">
        <f>S49*(BZ49/100)</f>
        <v>0</v>
      </c>
      <c r="CZ49">
        <f>S49*(CA49/100)</f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91</v>
      </c>
      <c r="DO49">
        <v>70</v>
      </c>
      <c r="DP49">
        <v>1.0469999999999999</v>
      </c>
      <c r="DQ49">
        <v>1.002</v>
      </c>
      <c r="DU49">
        <v>1009</v>
      </c>
      <c r="DV49" t="s">
        <v>90</v>
      </c>
      <c r="DW49" t="s">
        <v>90</v>
      </c>
      <c r="DX49">
        <v>1</v>
      </c>
      <c r="DZ49" t="s">
        <v>3</v>
      </c>
      <c r="EA49" t="s">
        <v>3</v>
      </c>
      <c r="EB49" t="s">
        <v>3</v>
      </c>
      <c r="EC49" t="s">
        <v>3</v>
      </c>
      <c r="EE49">
        <v>67039273</v>
      </c>
      <c r="EF49">
        <v>60</v>
      </c>
      <c r="EG49" t="s">
        <v>52</v>
      </c>
      <c r="EH49">
        <v>0</v>
      </c>
      <c r="EI49" t="s">
        <v>3</v>
      </c>
      <c r="EJ49">
        <v>1</v>
      </c>
      <c r="EK49">
        <v>682</v>
      </c>
      <c r="EL49" t="s">
        <v>53</v>
      </c>
      <c r="EM49" t="s">
        <v>54</v>
      </c>
      <c r="EO49" t="s">
        <v>3</v>
      </c>
      <c r="EQ49">
        <v>0</v>
      </c>
      <c r="ER49">
        <v>5.94</v>
      </c>
      <c r="ES49">
        <v>5.94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f t="shared" si="35"/>
        <v>0</v>
      </c>
      <c r="FS49">
        <v>0</v>
      </c>
      <c r="FX49">
        <v>91</v>
      </c>
      <c r="FY49">
        <v>70</v>
      </c>
      <c r="GA49" t="s">
        <v>3</v>
      </c>
      <c r="GD49">
        <v>0</v>
      </c>
      <c r="GF49">
        <v>-1972981048</v>
      </c>
      <c r="GG49">
        <v>2</v>
      </c>
      <c r="GH49">
        <v>1</v>
      </c>
      <c r="GI49">
        <v>2</v>
      </c>
      <c r="GJ49">
        <v>0</v>
      </c>
      <c r="GK49">
        <f>ROUND(R49*(S12)/100,2)</f>
        <v>0</v>
      </c>
      <c r="GL49">
        <f t="shared" si="36"/>
        <v>0</v>
      </c>
      <c r="GM49">
        <f t="shared" si="37"/>
        <v>17389.89</v>
      </c>
      <c r="GN49">
        <f t="shared" si="38"/>
        <v>17389.89</v>
      </c>
      <c r="GO49">
        <f t="shared" si="39"/>
        <v>0</v>
      </c>
      <c r="GP49">
        <f t="shared" si="40"/>
        <v>0</v>
      </c>
      <c r="GR49">
        <v>0</v>
      </c>
      <c r="GS49">
        <v>3</v>
      </c>
      <c r="GT49">
        <v>0</v>
      </c>
      <c r="GU49" t="s">
        <v>3</v>
      </c>
      <c r="GV49">
        <f t="shared" si="41"/>
        <v>0</v>
      </c>
      <c r="GW49">
        <v>1</v>
      </c>
      <c r="GX49">
        <f t="shared" si="42"/>
        <v>0</v>
      </c>
      <c r="HA49">
        <v>0</v>
      </c>
      <c r="HB49">
        <v>0</v>
      </c>
      <c r="HC49">
        <f t="shared" si="43"/>
        <v>0</v>
      </c>
      <c r="HE49" t="s">
        <v>3</v>
      </c>
      <c r="HF49" t="s">
        <v>3</v>
      </c>
      <c r="HM49" t="s">
        <v>3</v>
      </c>
      <c r="HN49" t="s">
        <v>3</v>
      </c>
      <c r="HO49" t="s">
        <v>3</v>
      </c>
      <c r="HP49" t="s">
        <v>3</v>
      </c>
      <c r="HQ49" t="s">
        <v>3</v>
      </c>
      <c r="IK49">
        <v>0</v>
      </c>
    </row>
    <row r="50" spans="1:255" x14ac:dyDescent="0.2">
      <c r="A50" s="2">
        <v>17</v>
      </c>
      <c r="B50" s="2">
        <v>1</v>
      </c>
      <c r="C50" s="2">
        <f>ROW(SmtRes!A56)</f>
        <v>56</v>
      </c>
      <c r="D50" s="2">
        <f>ROW(EtalonRes!A60)</f>
        <v>60</v>
      </c>
      <c r="E50" s="2" t="s">
        <v>92</v>
      </c>
      <c r="F50" s="2" t="s">
        <v>93</v>
      </c>
      <c r="G50" s="2" t="s">
        <v>94</v>
      </c>
      <c r="H50" s="2" t="s">
        <v>35</v>
      </c>
      <c r="I50" s="2">
        <f>ROUND(2741/100,9)</f>
        <v>27.41</v>
      </c>
      <c r="J50" s="2">
        <v>0</v>
      </c>
      <c r="K50" s="2">
        <f>ROUND(2741/100,9)</f>
        <v>27.41</v>
      </c>
      <c r="L50" s="2"/>
      <c r="M50" s="2"/>
      <c r="N50" s="2"/>
      <c r="O50" s="2">
        <f t="shared" si="14"/>
        <v>6063.36</v>
      </c>
      <c r="P50" s="2">
        <f t="shared" si="15"/>
        <v>2244.6</v>
      </c>
      <c r="Q50" s="2">
        <f t="shared" si="53"/>
        <v>196.53</v>
      </c>
      <c r="R50" s="2">
        <f t="shared" si="16"/>
        <v>18.64</v>
      </c>
      <c r="S50" s="2">
        <f t="shared" si="17"/>
        <v>3622.23</v>
      </c>
      <c r="T50" s="2">
        <f t="shared" si="18"/>
        <v>0</v>
      </c>
      <c r="U50" s="2">
        <f t="shared" si="19"/>
        <v>304.25099999999998</v>
      </c>
      <c r="V50" s="2">
        <f t="shared" si="20"/>
        <v>0</v>
      </c>
      <c r="W50" s="2">
        <f t="shared" si="21"/>
        <v>0</v>
      </c>
      <c r="X50" s="2">
        <f t="shared" si="22"/>
        <v>3296.23</v>
      </c>
      <c r="Y50" s="2">
        <f t="shared" si="23"/>
        <v>2535.56</v>
      </c>
      <c r="Z50" s="2"/>
      <c r="AA50" s="2">
        <v>67439955</v>
      </c>
      <c r="AB50" s="2">
        <f t="shared" si="24"/>
        <v>221.21</v>
      </c>
      <c r="AC50" s="2">
        <f t="shared" si="54"/>
        <v>81.89</v>
      </c>
      <c r="AD50" s="2">
        <f t="shared" si="55"/>
        <v>7.17</v>
      </c>
      <c r="AE50" s="2">
        <f t="shared" si="56"/>
        <v>0.68</v>
      </c>
      <c r="AF50" s="2">
        <f t="shared" si="57"/>
        <v>132.15</v>
      </c>
      <c r="AG50" s="2">
        <f t="shared" si="25"/>
        <v>0</v>
      </c>
      <c r="AH50" s="2">
        <f t="shared" si="58"/>
        <v>11.1</v>
      </c>
      <c r="AI50" s="2">
        <f t="shared" si="59"/>
        <v>0</v>
      </c>
      <c r="AJ50" s="2">
        <f t="shared" si="26"/>
        <v>0</v>
      </c>
      <c r="AK50" s="2">
        <v>221.21</v>
      </c>
      <c r="AL50" s="2">
        <v>81.89</v>
      </c>
      <c r="AM50" s="2">
        <v>7.17</v>
      </c>
      <c r="AN50" s="2">
        <v>0.68</v>
      </c>
      <c r="AO50" s="2">
        <v>132.15</v>
      </c>
      <c r="AP50" s="2">
        <v>0</v>
      </c>
      <c r="AQ50" s="2">
        <v>11.1</v>
      </c>
      <c r="AR50" s="2">
        <v>0</v>
      </c>
      <c r="AS50" s="2">
        <v>0</v>
      </c>
      <c r="AT50" s="2">
        <v>91</v>
      </c>
      <c r="AU50" s="2">
        <v>70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0</v>
      </c>
      <c r="BI50" s="2">
        <v>1</v>
      </c>
      <c r="BJ50" s="2" t="s">
        <v>95</v>
      </c>
      <c r="BK50" s="2"/>
      <c r="BL50" s="2"/>
      <c r="BM50" s="2">
        <v>76</v>
      </c>
      <c r="BN50" s="2">
        <v>0</v>
      </c>
      <c r="BO50" s="2" t="s">
        <v>3</v>
      </c>
      <c r="BP50" s="2">
        <v>0</v>
      </c>
      <c r="BQ50" s="2">
        <v>30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91</v>
      </c>
      <c r="CA50" s="2">
        <v>70</v>
      </c>
      <c r="CB50" s="2" t="s">
        <v>3</v>
      </c>
      <c r="CC50" s="2"/>
      <c r="CD50" s="2"/>
      <c r="CE50" s="2">
        <v>30</v>
      </c>
      <c r="CF50" s="2">
        <v>0</v>
      </c>
      <c r="CG50" s="2">
        <v>0</v>
      </c>
      <c r="CH50" s="2"/>
      <c r="CI50" s="2"/>
      <c r="CJ50" s="2"/>
      <c r="CK50" s="2"/>
      <c r="CL50" s="2"/>
      <c r="CM50" s="2">
        <v>0</v>
      </c>
      <c r="CN50" s="2" t="s">
        <v>3</v>
      </c>
      <c r="CO50" s="2">
        <v>0</v>
      </c>
      <c r="CP50" s="2">
        <f t="shared" si="27"/>
        <v>6063.3600000000006</v>
      </c>
      <c r="CQ50" s="2">
        <f t="shared" si="28"/>
        <v>81.89</v>
      </c>
      <c r="CR50" s="2">
        <f t="shared" si="60"/>
        <v>7.17</v>
      </c>
      <c r="CS50" s="2">
        <f t="shared" si="29"/>
        <v>0.68</v>
      </c>
      <c r="CT50" s="2">
        <f t="shared" si="30"/>
        <v>132.15</v>
      </c>
      <c r="CU50" s="2">
        <f t="shared" si="31"/>
        <v>0</v>
      </c>
      <c r="CV50" s="2">
        <f t="shared" si="52"/>
        <v>11.1</v>
      </c>
      <c r="CW50" s="2">
        <f t="shared" si="33"/>
        <v>0</v>
      </c>
      <c r="CX50" s="2">
        <f t="shared" si="34"/>
        <v>0</v>
      </c>
      <c r="CY50" s="2">
        <f>((S50*BZ50)/100)</f>
        <v>3296.2293</v>
      </c>
      <c r="CZ50" s="2">
        <f>((S50*CA50)/100)</f>
        <v>2535.5610000000001</v>
      </c>
      <c r="DA50" s="2"/>
      <c r="DB50" s="2"/>
      <c r="DC50" s="2" t="s">
        <v>3</v>
      </c>
      <c r="DD50" s="2" t="s">
        <v>3</v>
      </c>
      <c r="DE50" s="2" t="s">
        <v>3</v>
      </c>
      <c r="DF50" s="2" t="s">
        <v>3</v>
      </c>
      <c r="DG50" s="2" t="s">
        <v>3</v>
      </c>
      <c r="DH50" s="2" t="s">
        <v>3</v>
      </c>
      <c r="DI50" s="2" t="s">
        <v>3</v>
      </c>
      <c r="DJ50" s="2" t="s">
        <v>3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1.0469999999999999</v>
      </c>
      <c r="DQ50" s="2">
        <v>1.002</v>
      </c>
      <c r="DR50" s="2"/>
      <c r="DS50" s="2"/>
      <c r="DT50" s="2"/>
      <c r="DU50" s="2">
        <v>1005</v>
      </c>
      <c r="DV50" s="2" t="s">
        <v>35</v>
      </c>
      <c r="DW50" s="2" t="s">
        <v>35</v>
      </c>
      <c r="DX50" s="2">
        <v>100</v>
      </c>
      <c r="DY50" s="2"/>
      <c r="DZ50" s="2" t="s">
        <v>3</v>
      </c>
      <c r="EA50" s="2" t="s">
        <v>3</v>
      </c>
      <c r="EB50" s="2" t="s">
        <v>3</v>
      </c>
      <c r="EC50" s="2" t="s">
        <v>3</v>
      </c>
      <c r="ED50" s="2"/>
      <c r="EE50" s="2">
        <v>67038667</v>
      </c>
      <c r="EF50" s="2">
        <v>30</v>
      </c>
      <c r="EG50" s="2" t="s">
        <v>23</v>
      </c>
      <c r="EH50" s="2">
        <v>0</v>
      </c>
      <c r="EI50" s="2" t="s">
        <v>3</v>
      </c>
      <c r="EJ50" s="2">
        <v>1</v>
      </c>
      <c r="EK50" s="2">
        <v>76</v>
      </c>
      <c r="EL50" s="2" t="s">
        <v>96</v>
      </c>
      <c r="EM50" s="2" t="s">
        <v>97</v>
      </c>
      <c r="EN50" s="2"/>
      <c r="EO50" s="2" t="s">
        <v>3</v>
      </c>
      <c r="EP50" s="2"/>
      <c r="EQ50" s="2">
        <v>0</v>
      </c>
      <c r="ER50" s="2">
        <v>221.21</v>
      </c>
      <c r="ES50" s="2">
        <v>81.89</v>
      </c>
      <c r="ET50" s="2">
        <v>7.17</v>
      </c>
      <c r="EU50" s="2">
        <v>0.68</v>
      </c>
      <c r="EV50" s="2">
        <v>132.15</v>
      </c>
      <c r="EW50" s="2">
        <v>11.1</v>
      </c>
      <c r="EX50" s="2">
        <v>0</v>
      </c>
      <c r="EY50" s="2">
        <v>0</v>
      </c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f t="shared" si="35"/>
        <v>0</v>
      </c>
      <c r="FS50" s="2">
        <v>0</v>
      </c>
      <c r="FT50" s="2"/>
      <c r="FU50" s="2"/>
      <c r="FV50" s="2"/>
      <c r="FW50" s="2"/>
      <c r="FX50" s="2">
        <v>91</v>
      </c>
      <c r="FY50" s="2">
        <v>70</v>
      </c>
      <c r="FZ50" s="2"/>
      <c r="GA50" s="2" t="s">
        <v>3</v>
      </c>
      <c r="GB50" s="2"/>
      <c r="GC50" s="2"/>
      <c r="GD50" s="2">
        <v>0</v>
      </c>
      <c r="GE50" s="2"/>
      <c r="GF50" s="2">
        <v>675935497</v>
      </c>
      <c r="GG50" s="2">
        <v>2</v>
      </c>
      <c r="GH50" s="2">
        <v>1</v>
      </c>
      <c r="GI50" s="2">
        <v>-2</v>
      </c>
      <c r="GJ50" s="2">
        <v>0</v>
      </c>
      <c r="GK50" s="2">
        <f>ROUND(R50*(R12)/100,2)</f>
        <v>32.619999999999997</v>
      </c>
      <c r="GL50" s="2">
        <f t="shared" si="36"/>
        <v>0</v>
      </c>
      <c r="GM50" s="2">
        <f t="shared" si="37"/>
        <v>11927.77</v>
      </c>
      <c r="GN50" s="2">
        <f t="shared" si="38"/>
        <v>11927.77</v>
      </c>
      <c r="GO50" s="2">
        <f t="shared" si="39"/>
        <v>0</v>
      </c>
      <c r="GP50" s="2">
        <f t="shared" si="40"/>
        <v>0</v>
      </c>
      <c r="GQ50" s="2"/>
      <c r="GR50" s="2">
        <v>0</v>
      </c>
      <c r="GS50" s="2">
        <v>3</v>
      </c>
      <c r="GT50" s="2">
        <v>0</v>
      </c>
      <c r="GU50" s="2" t="s">
        <v>3</v>
      </c>
      <c r="GV50" s="2">
        <f t="shared" si="41"/>
        <v>0</v>
      </c>
      <c r="GW50" s="2">
        <v>1</v>
      </c>
      <c r="GX50" s="2">
        <f t="shared" si="42"/>
        <v>0</v>
      </c>
      <c r="GY50" s="2"/>
      <c r="GZ50" s="2"/>
      <c r="HA50" s="2">
        <v>0</v>
      </c>
      <c r="HB50" s="2">
        <v>0</v>
      </c>
      <c r="HC50" s="2">
        <f t="shared" si="43"/>
        <v>0</v>
      </c>
      <c r="HD50" s="2"/>
      <c r="HE50" s="2" t="s">
        <v>3</v>
      </c>
      <c r="HF50" s="2" t="s">
        <v>3</v>
      </c>
      <c r="HG50" s="2"/>
      <c r="HH50" s="2"/>
      <c r="HI50" s="2"/>
      <c r="HJ50" s="2"/>
      <c r="HK50" s="2"/>
      <c r="HL50" s="2"/>
      <c r="HM50" s="2" t="s">
        <v>3</v>
      </c>
      <c r="HN50" s="2" t="s">
        <v>3</v>
      </c>
      <c r="HO50" s="2" t="s">
        <v>3</v>
      </c>
      <c r="HP50" s="2" t="s">
        <v>3</v>
      </c>
      <c r="HQ50" s="2" t="s">
        <v>3</v>
      </c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">
      <c r="A51">
        <v>17</v>
      </c>
      <c r="B51">
        <v>1</v>
      </c>
      <c r="C51">
        <f>ROW(SmtRes!A60)</f>
        <v>60</v>
      </c>
      <c r="D51">
        <f>ROW(EtalonRes!A64)</f>
        <v>64</v>
      </c>
      <c r="E51" t="s">
        <v>92</v>
      </c>
      <c r="F51" t="s">
        <v>93</v>
      </c>
      <c r="G51" t="s">
        <v>94</v>
      </c>
      <c r="H51" t="s">
        <v>35</v>
      </c>
      <c r="I51">
        <f>ROUND(2741/100,9)</f>
        <v>27.41</v>
      </c>
      <c r="J51">
        <v>0</v>
      </c>
      <c r="K51">
        <f>ROUND(2741/100,9)</f>
        <v>27.41</v>
      </c>
      <c r="O51">
        <f t="shared" si="14"/>
        <v>139056.89000000001</v>
      </c>
      <c r="P51">
        <f t="shared" si="15"/>
        <v>21208.92</v>
      </c>
      <c r="Q51">
        <f t="shared" si="53"/>
        <v>2253.1799999999998</v>
      </c>
      <c r="R51">
        <f t="shared" si="16"/>
        <v>594.66</v>
      </c>
      <c r="S51">
        <f t="shared" si="17"/>
        <v>115594.79</v>
      </c>
      <c r="T51">
        <f t="shared" si="18"/>
        <v>0</v>
      </c>
      <c r="U51">
        <f t="shared" si="19"/>
        <v>318.55079699999999</v>
      </c>
      <c r="V51">
        <f t="shared" si="20"/>
        <v>0</v>
      </c>
      <c r="W51">
        <f t="shared" si="21"/>
        <v>0</v>
      </c>
      <c r="X51">
        <f t="shared" si="22"/>
        <v>86696.09</v>
      </c>
      <c r="Y51">
        <f t="shared" si="23"/>
        <v>47393.86</v>
      </c>
      <c r="AA51">
        <v>67439953</v>
      </c>
      <c r="AB51">
        <f t="shared" si="24"/>
        <v>221.21</v>
      </c>
      <c r="AC51">
        <f t="shared" si="54"/>
        <v>81.89</v>
      </c>
      <c r="AD51">
        <f t="shared" si="55"/>
        <v>7.17</v>
      </c>
      <c r="AE51">
        <f t="shared" si="56"/>
        <v>0.68</v>
      </c>
      <c r="AF51">
        <f t="shared" si="57"/>
        <v>132.15</v>
      </c>
      <c r="AG51">
        <f t="shared" si="25"/>
        <v>0</v>
      </c>
      <c r="AH51">
        <f t="shared" si="58"/>
        <v>11.1</v>
      </c>
      <c r="AI51">
        <f t="shared" si="59"/>
        <v>0</v>
      </c>
      <c r="AJ51">
        <f t="shared" si="26"/>
        <v>0</v>
      </c>
      <c r="AK51">
        <v>221.21</v>
      </c>
      <c r="AL51">
        <v>81.89</v>
      </c>
      <c r="AM51">
        <v>7.17</v>
      </c>
      <c r="AN51">
        <v>0.68</v>
      </c>
      <c r="AO51">
        <v>132.15</v>
      </c>
      <c r="AP51">
        <v>0</v>
      </c>
      <c r="AQ51">
        <v>11.1</v>
      </c>
      <c r="AR51">
        <v>0</v>
      </c>
      <c r="AS51">
        <v>0</v>
      </c>
      <c r="AT51">
        <v>75</v>
      </c>
      <c r="AU51">
        <v>41</v>
      </c>
      <c r="AV51">
        <v>1.0469999999999999</v>
      </c>
      <c r="AW51">
        <v>1.002</v>
      </c>
      <c r="AZ51">
        <v>1</v>
      </c>
      <c r="BA51">
        <v>30.48</v>
      </c>
      <c r="BB51">
        <v>10.95</v>
      </c>
      <c r="BC51">
        <v>9.43</v>
      </c>
      <c r="BD51" t="s">
        <v>3</v>
      </c>
      <c r="BE51" t="s">
        <v>3</v>
      </c>
      <c r="BF51" t="s">
        <v>3</v>
      </c>
      <c r="BG51" t="s">
        <v>3</v>
      </c>
      <c r="BH51">
        <v>0</v>
      </c>
      <c r="BI51">
        <v>1</v>
      </c>
      <c r="BJ51" t="s">
        <v>95</v>
      </c>
      <c r="BM51">
        <v>76</v>
      </c>
      <c r="BN51">
        <v>0</v>
      </c>
      <c r="BO51" t="s">
        <v>93</v>
      </c>
      <c r="BP51">
        <v>1</v>
      </c>
      <c r="BQ51">
        <v>30</v>
      </c>
      <c r="BR51">
        <v>0</v>
      </c>
      <c r="BS51">
        <v>30.48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75</v>
      </c>
      <c r="CA51">
        <v>41</v>
      </c>
      <c r="CB51" t="s">
        <v>3</v>
      </c>
      <c r="CE51">
        <v>30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27"/>
        <v>139056.88999999998</v>
      </c>
      <c r="CQ51">
        <f t="shared" si="28"/>
        <v>773.73</v>
      </c>
      <c r="CR51">
        <f t="shared" si="60"/>
        <v>82.23</v>
      </c>
      <c r="CS51">
        <f t="shared" si="29"/>
        <v>21.64</v>
      </c>
      <c r="CT51">
        <f t="shared" si="30"/>
        <v>4217.21</v>
      </c>
      <c r="CU51">
        <f t="shared" si="31"/>
        <v>0</v>
      </c>
      <c r="CV51">
        <f t="shared" si="52"/>
        <v>11.621699999999999</v>
      </c>
      <c r="CW51">
        <f t="shared" si="33"/>
        <v>0</v>
      </c>
      <c r="CX51">
        <f t="shared" si="34"/>
        <v>0</v>
      </c>
      <c r="CY51">
        <f>S51*(BZ51/100)</f>
        <v>86696.092499999999</v>
      </c>
      <c r="CZ51">
        <f>S51*(CA51/100)</f>
        <v>47393.863899999997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91</v>
      </c>
      <c r="DO51">
        <v>70</v>
      </c>
      <c r="DP51">
        <v>1.0469999999999999</v>
      </c>
      <c r="DQ51">
        <v>1.002</v>
      </c>
      <c r="DU51">
        <v>1005</v>
      </c>
      <c r="DV51" t="s">
        <v>35</v>
      </c>
      <c r="DW51" t="s">
        <v>35</v>
      </c>
      <c r="DX51">
        <v>100</v>
      </c>
      <c r="DZ51" t="s">
        <v>3</v>
      </c>
      <c r="EA51" t="s">
        <v>3</v>
      </c>
      <c r="EB51" t="s">
        <v>3</v>
      </c>
      <c r="EC51" t="s">
        <v>3</v>
      </c>
      <c r="EE51">
        <v>67038667</v>
      </c>
      <c r="EF51">
        <v>30</v>
      </c>
      <c r="EG51" t="s">
        <v>23</v>
      </c>
      <c r="EH51">
        <v>0</v>
      </c>
      <c r="EI51" t="s">
        <v>3</v>
      </c>
      <c r="EJ51">
        <v>1</v>
      </c>
      <c r="EK51">
        <v>76</v>
      </c>
      <c r="EL51" t="s">
        <v>96</v>
      </c>
      <c r="EM51" t="s">
        <v>97</v>
      </c>
      <c r="EO51" t="s">
        <v>3</v>
      </c>
      <c r="EQ51">
        <v>0</v>
      </c>
      <c r="ER51">
        <v>221.21</v>
      </c>
      <c r="ES51">
        <v>81.89</v>
      </c>
      <c r="ET51">
        <v>7.17</v>
      </c>
      <c r="EU51">
        <v>0.68</v>
      </c>
      <c r="EV51">
        <v>132.15</v>
      </c>
      <c r="EW51">
        <v>11.1</v>
      </c>
      <c r="EX51">
        <v>0</v>
      </c>
      <c r="EY51">
        <v>0</v>
      </c>
      <c r="FQ51">
        <v>0</v>
      </c>
      <c r="FR51">
        <f t="shared" si="35"/>
        <v>0</v>
      </c>
      <c r="FS51">
        <v>0</v>
      </c>
      <c r="FX51">
        <v>91</v>
      </c>
      <c r="FY51">
        <v>70</v>
      </c>
      <c r="GA51" t="s">
        <v>3</v>
      </c>
      <c r="GD51">
        <v>0</v>
      </c>
      <c r="GF51">
        <v>675935497</v>
      </c>
      <c r="GG51">
        <v>2</v>
      </c>
      <c r="GH51">
        <v>1</v>
      </c>
      <c r="GI51">
        <v>2</v>
      </c>
      <c r="GJ51">
        <v>0</v>
      </c>
      <c r="GK51">
        <f>ROUND(R51*(S12)/100,2)</f>
        <v>951.46</v>
      </c>
      <c r="GL51">
        <f t="shared" si="36"/>
        <v>0</v>
      </c>
      <c r="GM51">
        <f t="shared" si="37"/>
        <v>274098.3</v>
      </c>
      <c r="GN51">
        <f t="shared" si="38"/>
        <v>274098.3</v>
      </c>
      <c r="GO51">
        <f t="shared" si="39"/>
        <v>0</v>
      </c>
      <c r="GP51">
        <f t="shared" si="40"/>
        <v>0</v>
      </c>
      <c r="GR51">
        <v>0</v>
      </c>
      <c r="GS51">
        <v>3</v>
      </c>
      <c r="GT51">
        <v>0</v>
      </c>
      <c r="GU51" t="s">
        <v>3</v>
      </c>
      <c r="GV51">
        <f t="shared" si="41"/>
        <v>0</v>
      </c>
      <c r="GW51">
        <v>1</v>
      </c>
      <c r="GX51">
        <f t="shared" si="42"/>
        <v>0</v>
      </c>
      <c r="HA51">
        <v>0</v>
      </c>
      <c r="HB51">
        <v>0</v>
      </c>
      <c r="HC51">
        <f t="shared" si="43"/>
        <v>0</v>
      </c>
      <c r="HE51" t="s">
        <v>3</v>
      </c>
      <c r="HF51" t="s">
        <v>3</v>
      </c>
      <c r="HM51" t="s">
        <v>3</v>
      </c>
      <c r="HN51" t="s">
        <v>3</v>
      </c>
      <c r="HO51" t="s">
        <v>3</v>
      </c>
      <c r="HP51" t="s">
        <v>3</v>
      </c>
      <c r="HQ51" t="s">
        <v>3</v>
      </c>
      <c r="IK51">
        <v>0</v>
      </c>
    </row>
    <row r="52" spans="1:255" x14ac:dyDescent="0.2">
      <c r="A52" s="2">
        <v>18</v>
      </c>
      <c r="B52" s="2">
        <v>1</v>
      </c>
      <c r="C52" s="2">
        <v>55</v>
      </c>
      <c r="D52" s="2"/>
      <c r="E52" s="2" t="s">
        <v>98</v>
      </c>
      <c r="F52" s="2" t="s">
        <v>99</v>
      </c>
      <c r="G52" s="2" t="s">
        <v>100</v>
      </c>
      <c r="H52" s="2" t="s">
        <v>101</v>
      </c>
      <c r="I52" s="2">
        <f>I50*J52</f>
        <v>931.66590000000008</v>
      </c>
      <c r="J52" s="2">
        <v>33.99</v>
      </c>
      <c r="K52" s="2">
        <v>33.99</v>
      </c>
      <c r="L52" s="2"/>
      <c r="M52" s="2"/>
      <c r="N52" s="2"/>
      <c r="O52" s="2">
        <f t="shared" si="14"/>
        <v>15456.34</v>
      </c>
      <c r="P52" s="2">
        <f t="shared" si="15"/>
        <v>15456.34</v>
      </c>
      <c r="Q52" s="2">
        <f t="shared" si="53"/>
        <v>0</v>
      </c>
      <c r="R52" s="2">
        <f t="shared" si="16"/>
        <v>0</v>
      </c>
      <c r="S52" s="2">
        <f t="shared" si="17"/>
        <v>0</v>
      </c>
      <c r="T52" s="2">
        <f t="shared" si="18"/>
        <v>0</v>
      </c>
      <c r="U52" s="2">
        <f t="shared" si="19"/>
        <v>0</v>
      </c>
      <c r="V52" s="2">
        <f t="shared" si="20"/>
        <v>0</v>
      </c>
      <c r="W52" s="2">
        <f t="shared" si="21"/>
        <v>0</v>
      </c>
      <c r="X52" s="2">
        <f t="shared" si="22"/>
        <v>0</v>
      </c>
      <c r="Y52" s="2">
        <f t="shared" si="23"/>
        <v>0</v>
      </c>
      <c r="Z52" s="2"/>
      <c r="AA52" s="2">
        <v>67439955</v>
      </c>
      <c r="AB52" s="2">
        <f t="shared" si="24"/>
        <v>16.59</v>
      </c>
      <c r="AC52" s="2">
        <f t="shared" si="54"/>
        <v>16.59</v>
      </c>
      <c r="AD52" s="2">
        <f t="shared" si="55"/>
        <v>0</v>
      </c>
      <c r="AE52" s="2">
        <f t="shared" si="56"/>
        <v>0</v>
      </c>
      <c r="AF52" s="2">
        <f t="shared" si="57"/>
        <v>0</v>
      </c>
      <c r="AG52" s="2">
        <f t="shared" si="25"/>
        <v>0</v>
      </c>
      <c r="AH52" s="2">
        <f t="shared" si="58"/>
        <v>0</v>
      </c>
      <c r="AI52" s="2">
        <f t="shared" si="59"/>
        <v>0</v>
      </c>
      <c r="AJ52" s="2">
        <f t="shared" si="26"/>
        <v>0</v>
      </c>
      <c r="AK52" s="2">
        <v>16.59</v>
      </c>
      <c r="AL52" s="2">
        <v>16.59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91</v>
      </c>
      <c r="AU52" s="2">
        <v>70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3</v>
      </c>
      <c r="BI52" s="2">
        <v>1</v>
      </c>
      <c r="BJ52" s="2" t="s">
        <v>102</v>
      </c>
      <c r="BK52" s="2"/>
      <c r="BL52" s="2"/>
      <c r="BM52" s="2">
        <v>76</v>
      </c>
      <c r="BN52" s="2">
        <v>0</v>
      </c>
      <c r="BO52" s="2" t="s">
        <v>3</v>
      </c>
      <c r="BP52" s="2">
        <v>0</v>
      </c>
      <c r="BQ52" s="2">
        <v>30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91</v>
      </c>
      <c r="CA52" s="2">
        <v>70</v>
      </c>
      <c r="CB52" s="2" t="s">
        <v>3</v>
      </c>
      <c r="CC52" s="2"/>
      <c r="CD52" s="2"/>
      <c r="CE52" s="2">
        <v>30</v>
      </c>
      <c r="CF52" s="2">
        <v>0</v>
      </c>
      <c r="CG52" s="2">
        <v>0</v>
      </c>
      <c r="CH52" s="2"/>
      <c r="CI52" s="2"/>
      <c r="CJ52" s="2"/>
      <c r="CK52" s="2"/>
      <c r="CL52" s="2"/>
      <c r="CM52" s="2">
        <v>0</v>
      </c>
      <c r="CN52" s="2" t="s">
        <v>3</v>
      </c>
      <c r="CO52" s="2">
        <v>0</v>
      </c>
      <c r="CP52" s="2">
        <f t="shared" si="27"/>
        <v>15456.34</v>
      </c>
      <c r="CQ52" s="2">
        <f t="shared" si="28"/>
        <v>16.59</v>
      </c>
      <c r="CR52" s="2">
        <f t="shared" si="60"/>
        <v>0</v>
      </c>
      <c r="CS52" s="2">
        <f t="shared" si="29"/>
        <v>0</v>
      </c>
      <c r="CT52" s="2">
        <f t="shared" si="30"/>
        <v>0</v>
      </c>
      <c r="CU52" s="2">
        <f t="shared" si="31"/>
        <v>0</v>
      </c>
      <c r="CV52" s="2">
        <f t="shared" si="52"/>
        <v>0</v>
      </c>
      <c r="CW52" s="2">
        <f t="shared" si="33"/>
        <v>0</v>
      </c>
      <c r="CX52" s="2">
        <f t="shared" si="34"/>
        <v>0</v>
      </c>
      <c r="CY52" s="2">
        <f>((S52*BZ52)/100)</f>
        <v>0</v>
      </c>
      <c r="CZ52" s="2">
        <f>((S52*CA52)/100)</f>
        <v>0</v>
      </c>
      <c r="DA52" s="2"/>
      <c r="DB52" s="2"/>
      <c r="DC52" s="2" t="s">
        <v>3</v>
      </c>
      <c r="DD52" s="2" t="s">
        <v>3</v>
      </c>
      <c r="DE52" s="2" t="s">
        <v>3</v>
      </c>
      <c r="DF52" s="2" t="s">
        <v>3</v>
      </c>
      <c r="DG52" s="2" t="s">
        <v>3</v>
      </c>
      <c r="DH52" s="2" t="s">
        <v>3</v>
      </c>
      <c r="DI52" s="2" t="s">
        <v>3</v>
      </c>
      <c r="DJ52" s="2" t="s">
        <v>3</v>
      </c>
      <c r="DK52" s="2" t="s">
        <v>3</v>
      </c>
      <c r="DL52" s="2" t="s">
        <v>3</v>
      </c>
      <c r="DM52" s="2" t="s">
        <v>3</v>
      </c>
      <c r="DN52" s="2">
        <v>0</v>
      </c>
      <c r="DO52" s="2">
        <v>0</v>
      </c>
      <c r="DP52" s="2">
        <v>1.0469999999999999</v>
      </c>
      <c r="DQ52" s="2">
        <v>1.002</v>
      </c>
      <c r="DR52" s="2"/>
      <c r="DS52" s="2"/>
      <c r="DT52" s="2"/>
      <c r="DU52" s="2">
        <v>1005</v>
      </c>
      <c r="DV52" s="2" t="s">
        <v>101</v>
      </c>
      <c r="DW52" s="2" t="s">
        <v>101</v>
      </c>
      <c r="DX52" s="2">
        <v>1</v>
      </c>
      <c r="DY52" s="2"/>
      <c r="DZ52" s="2" t="s">
        <v>3</v>
      </c>
      <c r="EA52" s="2" t="s">
        <v>3</v>
      </c>
      <c r="EB52" s="2" t="s">
        <v>3</v>
      </c>
      <c r="EC52" s="2" t="s">
        <v>3</v>
      </c>
      <c r="ED52" s="2"/>
      <c r="EE52" s="2">
        <v>67038667</v>
      </c>
      <c r="EF52" s="2">
        <v>30</v>
      </c>
      <c r="EG52" s="2" t="s">
        <v>23</v>
      </c>
      <c r="EH52" s="2">
        <v>0</v>
      </c>
      <c r="EI52" s="2" t="s">
        <v>3</v>
      </c>
      <c r="EJ52" s="2">
        <v>1</v>
      </c>
      <c r="EK52" s="2">
        <v>76</v>
      </c>
      <c r="EL52" s="2" t="s">
        <v>96</v>
      </c>
      <c r="EM52" s="2" t="s">
        <v>97</v>
      </c>
      <c r="EN52" s="2"/>
      <c r="EO52" s="2" t="s">
        <v>3</v>
      </c>
      <c r="EP52" s="2"/>
      <c r="EQ52" s="2">
        <v>0</v>
      </c>
      <c r="ER52" s="2">
        <v>16.59</v>
      </c>
      <c r="ES52" s="2">
        <v>16.59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f t="shared" si="35"/>
        <v>0</v>
      </c>
      <c r="FS52" s="2">
        <v>0</v>
      </c>
      <c r="FT52" s="2"/>
      <c r="FU52" s="2"/>
      <c r="FV52" s="2"/>
      <c r="FW52" s="2"/>
      <c r="FX52" s="2">
        <v>91</v>
      </c>
      <c r="FY52" s="2">
        <v>70</v>
      </c>
      <c r="FZ52" s="2"/>
      <c r="GA52" s="2" t="s">
        <v>3</v>
      </c>
      <c r="GB52" s="2"/>
      <c r="GC52" s="2"/>
      <c r="GD52" s="2">
        <v>0</v>
      </c>
      <c r="GE52" s="2"/>
      <c r="GF52" s="2">
        <v>-234871824</v>
      </c>
      <c r="GG52" s="2">
        <v>2</v>
      </c>
      <c r="GH52" s="2">
        <v>1</v>
      </c>
      <c r="GI52" s="2">
        <v>-2</v>
      </c>
      <c r="GJ52" s="2">
        <v>0</v>
      </c>
      <c r="GK52" s="2">
        <f>ROUND(R52*(R12)/100,2)</f>
        <v>0</v>
      </c>
      <c r="GL52" s="2">
        <f t="shared" si="36"/>
        <v>0</v>
      </c>
      <c r="GM52" s="2">
        <f t="shared" si="37"/>
        <v>15456.34</v>
      </c>
      <c r="GN52" s="2">
        <f t="shared" si="38"/>
        <v>15456.34</v>
      </c>
      <c r="GO52" s="2">
        <f t="shared" si="39"/>
        <v>0</v>
      </c>
      <c r="GP52" s="2">
        <f t="shared" si="40"/>
        <v>0</v>
      </c>
      <c r="GQ52" s="2"/>
      <c r="GR52" s="2">
        <v>0</v>
      </c>
      <c r="GS52" s="2">
        <v>3</v>
      </c>
      <c r="GT52" s="2">
        <v>0</v>
      </c>
      <c r="GU52" s="2" t="s">
        <v>3</v>
      </c>
      <c r="GV52" s="2">
        <f t="shared" si="41"/>
        <v>0</v>
      </c>
      <c r="GW52" s="2">
        <v>1</v>
      </c>
      <c r="GX52" s="2">
        <f t="shared" si="42"/>
        <v>0</v>
      </c>
      <c r="GY52" s="2"/>
      <c r="GZ52" s="2"/>
      <c r="HA52" s="2">
        <v>0</v>
      </c>
      <c r="HB52" s="2">
        <v>0</v>
      </c>
      <c r="HC52" s="2">
        <f t="shared" si="43"/>
        <v>0</v>
      </c>
      <c r="HD52" s="2"/>
      <c r="HE52" s="2" t="s">
        <v>3</v>
      </c>
      <c r="HF52" s="2" t="s">
        <v>3</v>
      </c>
      <c r="HG52" s="2"/>
      <c r="HH52" s="2"/>
      <c r="HI52" s="2"/>
      <c r="HJ52" s="2"/>
      <c r="HK52" s="2"/>
      <c r="HL52" s="2"/>
      <c r="HM52" s="2" t="s">
        <v>3</v>
      </c>
      <c r="HN52" s="2" t="s">
        <v>3</v>
      </c>
      <c r="HO52" s="2" t="s">
        <v>3</v>
      </c>
      <c r="HP52" s="2" t="s">
        <v>3</v>
      </c>
      <c r="HQ52" s="2" t="s">
        <v>3</v>
      </c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x14ac:dyDescent="0.2">
      <c r="A53">
        <v>18</v>
      </c>
      <c r="B53">
        <v>1</v>
      </c>
      <c r="C53">
        <v>59</v>
      </c>
      <c r="E53" t="s">
        <v>98</v>
      </c>
      <c r="F53" t="s">
        <v>99</v>
      </c>
      <c r="G53" t="s">
        <v>100</v>
      </c>
      <c r="H53" t="s">
        <v>101</v>
      </c>
      <c r="I53">
        <f>I51*J53</f>
        <v>931.66590000000008</v>
      </c>
      <c r="J53">
        <v>33.99</v>
      </c>
      <c r="K53">
        <v>33.99</v>
      </c>
      <c r="O53">
        <f t="shared" si="14"/>
        <v>208303.51</v>
      </c>
      <c r="P53">
        <f t="shared" si="15"/>
        <v>208303.51</v>
      </c>
      <c r="Q53">
        <f t="shared" si="53"/>
        <v>0</v>
      </c>
      <c r="R53">
        <f t="shared" si="16"/>
        <v>0</v>
      </c>
      <c r="S53">
        <f t="shared" si="17"/>
        <v>0</v>
      </c>
      <c r="T53">
        <f t="shared" si="18"/>
        <v>0</v>
      </c>
      <c r="U53">
        <f t="shared" si="19"/>
        <v>0</v>
      </c>
      <c r="V53">
        <f t="shared" si="20"/>
        <v>0</v>
      </c>
      <c r="W53">
        <f t="shared" si="21"/>
        <v>0</v>
      </c>
      <c r="X53">
        <f t="shared" si="22"/>
        <v>0</v>
      </c>
      <c r="Y53">
        <f t="shared" si="23"/>
        <v>0</v>
      </c>
      <c r="AA53">
        <v>67439953</v>
      </c>
      <c r="AB53">
        <f t="shared" si="24"/>
        <v>16.59</v>
      </c>
      <c r="AC53">
        <f t="shared" si="54"/>
        <v>16.59</v>
      </c>
      <c r="AD53">
        <f t="shared" si="55"/>
        <v>0</v>
      </c>
      <c r="AE53">
        <f t="shared" si="56"/>
        <v>0</v>
      </c>
      <c r="AF53">
        <f t="shared" si="57"/>
        <v>0</v>
      </c>
      <c r="AG53">
        <f t="shared" si="25"/>
        <v>0</v>
      </c>
      <c r="AH53">
        <f t="shared" si="58"/>
        <v>0</v>
      </c>
      <c r="AI53">
        <f t="shared" si="59"/>
        <v>0</v>
      </c>
      <c r="AJ53">
        <f t="shared" si="26"/>
        <v>0</v>
      </c>
      <c r="AK53">
        <v>16.59</v>
      </c>
      <c r="AL53">
        <v>16.59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</v>
      </c>
      <c r="AW53">
        <v>1.002</v>
      </c>
      <c r="AZ53">
        <v>1</v>
      </c>
      <c r="BA53">
        <v>1</v>
      </c>
      <c r="BB53">
        <v>1</v>
      </c>
      <c r="BC53">
        <v>13.45</v>
      </c>
      <c r="BD53" t="s">
        <v>3</v>
      </c>
      <c r="BE53" t="s">
        <v>3</v>
      </c>
      <c r="BF53" t="s">
        <v>3</v>
      </c>
      <c r="BG53" t="s">
        <v>3</v>
      </c>
      <c r="BH53">
        <v>3</v>
      </c>
      <c r="BI53">
        <v>1</v>
      </c>
      <c r="BJ53" t="s">
        <v>102</v>
      </c>
      <c r="BM53">
        <v>76</v>
      </c>
      <c r="BN53">
        <v>0</v>
      </c>
      <c r="BO53" t="s">
        <v>99</v>
      </c>
      <c r="BP53">
        <v>1</v>
      </c>
      <c r="BQ53">
        <v>30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0</v>
      </c>
      <c r="CA53">
        <v>0</v>
      </c>
      <c r="CB53" t="s">
        <v>3</v>
      </c>
      <c r="CE53">
        <v>30</v>
      </c>
      <c r="CF53">
        <v>0</v>
      </c>
      <c r="CG53">
        <v>0</v>
      </c>
      <c r="CM53">
        <v>0</v>
      </c>
      <c r="CN53" t="s">
        <v>3</v>
      </c>
      <c r="CO53">
        <v>0</v>
      </c>
      <c r="CP53">
        <f t="shared" si="27"/>
        <v>208303.51</v>
      </c>
      <c r="CQ53">
        <f t="shared" si="28"/>
        <v>223.54</v>
      </c>
      <c r="CR53">
        <f t="shared" si="60"/>
        <v>0</v>
      </c>
      <c r="CS53">
        <f t="shared" si="29"/>
        <v>0</v>
      </c>
      <c r="CT53">
        <f t="shared" si="30"/>
        <v>0</v>
      </c>
      <c r="CU53">
        <f t="shared" si="31"/>
        <v>0</v>
      </c>
      <c r="CV53">
        <f t="shared" si="52"/>
        <v>0</v>
      </c>
      <c r="CW53">
        <f t="shared" si="33"/>
        <v>0</v>
      </c>
      <c r="CX53">
        <f t="shared" si="34"/>
        <v>0</v>
      </c>
      <c r="CY53">
        <f>S53*(BZ53/100)</f>
        <v>0</v>
      </c>
      <c r="CZ53">
        <f>S53*(CA53/100)</f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91</v>
      </c>
      <c r="DO53">
        <v>70</v>
      </c>
      <c r="DP53">
        <v>1.0469999999999999</v>
      </c>
      <c r="DQ53">
        <v>1.002</v>
      </c>
      <c r="DU53">
        <v>1005</v>
      </c>
      <c r="DV53" t="s">
        <v>101</v>
      </c>
      <c r="DW53" t="s">
        <v>101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67038667</v>
      </c>
      <c r="EF53">
        <v>30</v>
      </c>
      <c r="EG53" t="s">
        <v>23</v>
      </c>
      <c r="EH53">
        <v>0</v>
      </c>
      <c r="EI53" t="s">
        <v>3</v>
      </c>
      <c r="EJ53">
        <v>1</v>
      </c>
      <c r="EK53">
        <v>76</v>
      </c>
      <c r="EL53" t="s">
        <v>96</v>
      </c>
      <c r="EM53" t="s">
        <v>97</v>
      </c>
      <c r="EO53" t="s">
        <v>3</v>
      </c>
      <c r="EQ53">
        <v>0</v>
      </c>
      <c r="ER53">
        <v>16.59</v>
      </c>
      <c r="ES53">
        <v>16.59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f t="shared" si="35"/>
        <v>0</v>
      </c>
      <c r="FS53">
        <v>0</v>
      </c>
      <c r="FX53">
        <v>91</v>
      </c>
      <c r="FY53">
        <v>70</v>
      </c>
      <c r="GA53" t="s">
        <v>3</v>
      </c>
      <c r="GD53">
        <v>0</v>
      </c>
      <c r="GF53">
        <v>-234871824</v>
      </c>
      <c r="GG53">
        <v>2</v>
      </c>
      <c r="GH53">
        <v>1</v>
      </c>
      <c r="GI53">
        <v>2</v>
      </c>
      <c r="GJ53">
        <v>0</v>
      </c>
      <c r="GK53">
        <f>ROUND(R53*(S12)/100,2)</f>
        <v>0</v>
      </c>
      <c r="GL53">
        <f t="shared" si="36"/>
        <v>0</v>
      </c>
      <c r="GM53">
        <f t="shared" si="37"/>
        <v>208303.51</v>
      </c>
      <c r="GN53">
        <f t="shared" si="38"/>
        <v>208303.51</v>
      </c>
      <c r="GO53">
        <f t="shared" si="39"/>
        <v>0</v>
      </c>
      <c r="GP53">
        <f t="shared" si="40"/>
        <v>0</v>
      </c>
      <c r="GR53">
        <v>0</v>
      </c>
      <c r="GS53">
        <v>3</v>
      </c>
      <c r="GT53">
        <v>0</v>
      </c>
      <c r="GU53" t="s">
        <v>3</v>
      </c>
      <c r="GV53">
        <f t="shared" si="41"/>
        <v>0</v>
      </c>
      <c r="GW53">
        <v>1</v>
      </c>
      <c r="GX53">
        <f t="shared" si="42"/>
        <v>0</v>
      </c>
      <c r="HA53">
        <v>0</v>
      </c>
      <c r="HB53">
        <v>0</v>
      </c>
      <c r="HC53">
        <f t="shared" si="43"/>
        <v>0</v>
      </c>
      <c r="HE53" t="s">
        <v>3</v>
      </c>
      <c r="HF53" t="s">
        <v>3</v>
      </c>
      <c r="HM53" t="s">
        <v>3</v>
      </c>
      <c r="HN53" t="s">
        <v>3</v>
      </c>
      <c r="HO53" t="s">
        <v>3</v>
      </c>
      <c r="HP53" t="s">
        <v>3</v>
      </c>
      <c r="HQ53" t="s">
        <v>3</v>
      </c>
      <c r="IK53">
        <v>0</v>
      </c>
    </row>
    <row r="54" spans="1:255" x14ac:dyDescent="0.2">
      <c r="A54" s="2">
        <v>17</v>
      </c>
      <c r="B54" s="2">
        <v>1</v>
      </c>
      <c r="C54" s="2">
        <f>ROW(SmtRes!A63)</f>
        <v>63</v>
      </c>
      <c r="D54" s="2">
        <f>ROW(EtalonRes!A67)</f>
        <v>67</v>
      </c>
      <c r="E54" s="2" t="s">
        <v>103</v>
      </c>
      <c r="F54" s="2" t="s">
        <v>104</v>
      </c>
      <c r="G54" s="2" t="s">
        <v>105</v>
      </c>
      <c r="H54" s="2" t="s">
        <v>35</v>
      </c>
      <c r="I54" s="2">
        <f>ROUND(2741/100,9)</f>
        <v>27.41</v>
      </c>
      <c r="J54" s="2">
        <v>0</v>
      </c>
      <c r="K54" s="2">
        <f>ROUND(2741/100,9)</f>
        <v>27.41</v>
      </c>
      <c r="L54" s="2"/>
      <c r="M54" s="2"/>
      <c r="N54" s="2"/>
      <c r="O54" s="2">
        <f t="shared" si="14"/>
        <v>1479.87</v>
      </c>
      <c r="P54" s="2">
        <f t="shared" si="15"/>
        <v>9.0500000000000007</v>
      </c>
      <c r="Q54" s="2">
        <f t="shared" si="53"/>
        <v>0</v>
      </c>
      <c r="R54" s="2">
        <f t="shared" si="16"/>
        <v>0</v>
      </c>
      <c r="S54" s="2">
        <f t="shared" si="17"/>
        <v>1470.82</v>
      </c>
      <c r="T54" s="2">
        <f t="shared" si="18"/>
        <v>0</v>
      </c>
      <c r="U54" s="2">
        <f t="shared" si="19"/>
        <v>131.56799999999998</v>
      </c>
      <c r="V54" s="2">
        <f t="shared" si="20"/>
        <v>0</v>
      </c>
      <c r="W54" s="2">
        <f t="shared" si="21"/>
        <v>0</v>
      </c>
      <c r="X54" s="2">
        <f t="shared" si="22"/>
        <v>1470.82</v>
      </c>
      <c r="Y54" s="2">
        <f t="shared" si="23"/>
        <v>941.32</v>
      </c>
      <c r="Z54" s="2"/>
      <c r="AA54" s="2">
        <v>67439955</v>
      </c>
      <c r="AB54" s="2">
        <f t="shared" si="24"/>
        <v>53.99</v>
      </c>
      <c r="AC54" s="2">
        <f t="shared" si="54"/>
        <v>0.33</v>
      </c>
      <c r="AD54" s="2">
        <f t="shared" si="55"/>
        <v>0</v>
      </c>
      <c r="AE54" s="2">
        <f t="shared" si="56"/>
        <v>0</v>
      </c>
      <c r="AF54" s="2">
        <f t="shared" si="57"/>
        <v>53.66</v>
      </c>
      <c r="AG54" s="2">
        <f t="shared" si="25"/>
        <v>0</v>
      </c>
      <c r="AH54" s="2">
        <f t="shared" si="58"/>
        <v>4.8</v>
      </c>
      <c r="AI54" s="2">
        <f t="shared" si="59"/>
        <v>0</v>
      </c>
      <c r="AJ54" s="2">
        <f t="shared" si="26"/>
        <v>0</v>
      </c>
      <c r="AK54" s="2">
        <v>53.99</v>
      </c>
      <c r="AL54" s="2">
        <v>0.33</v>
      </c>
      <c r="AM54" s="2">
        <v>0</v>
      </c>
      <c r="AN54" s="2">
        <v>0</v>
      </c>
      <c r="AO54" s="2">
        <v>53.66</v>
      </c>
      <c r="AP54" s="2">
        <v>0</v>
      </c>
      <c r="AQ54" s="2">
        <v>4.8</v>
      </c>
      <c r="AR54" s="2">
        <v>0</v>
      </c>
      <c r="AS54" s="2">
        <v>0</v>
      </c>
      <c r="AT54" s="2">
        <v>100</v>
      </c>
      <c r="AU54" s="2">
        <v>64</v>
      </c>
      <c r="AV54" s="2">
        <v>1</v>
      </c>
      <c r="AW54" s="2">
        <v>1</v>
      </c>
      <c r="AX54" s="2"/>
      <c r="AY54" s="2"/>
      <c r="AZ54" s="2">
        <v>1</v>
      </c>
      <c r="BA54" s="2">
        <v>1</v>
      </c>
      <c r="BB54" s="2">
        <v>1</v>
      </c>
      <c r="BC54" s="2">
        <v>1</v>
      </c>
      <c r="BD54" s="2" t="s">
        <v>3</v>
      </c>
      <c r="BE54" s="2" t="s">
        <v>3</v>
      </c>
      <c r="BF54" s="2" t="s">
        <v>3</v>
      </c>
      <c r="BG54" s="2" t="s">
        <v>3</v>
      </c>
      <c r="BH54" s="2">
        <v>0</v>
      </c>
      <c r="BI54" s="2">
        <v>1</v>
      </c>
      <c r="BJ54" s="2" t="s">
        <v>106</v>
      </c>
      <c r="BK54" s="2"/>
      <c r="BL54" s="2"/>
      <c r="BM54" s="2">
        <v>480</v>
      </c>
      <c r="BN54" s="2">
        <v>0</v>
      </c>
      <c r="BO54" s="2" t="s">
        <v>3</v>
      </c>
      <c r="BP54" s="2">
        <v>0</v>
      </c>
      <c r="BQ54" s="2">
        <v>60</v>
      </c>
      <c r="BR54" s="2">
        <v>0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1</v>
      </c>
      <c r="BY54" s="2" t="s">
        <v>3</v>
      </c>
      <c r="BZ54" s="2">
        <v>100</v>
      </c>
      <c r="CA54" s="2">
        <v>64</v>
      </c>
      <c r="CB54" s="2" t="s">
        <v>3</v>
      </c>
      <c r="CC54" s="2"/>
      <c r="CD54" s="2"/>
      <c r="CE54" s="2">
        <v>30</v>
      </c>
      <c r="CF54" s="2">
        <v>0</v>
      </c>
      <c r="CG54" s="2">
        <v>0</v>
      </c>
      <c r="CH54" s="2"/>
      <c r="CI54" s="2"/>
      <c r="CJ54" s="2"/>
      <c r="CK54" s="2"/>
      <c r="CL54" s="2"/>
      <c r="CM54" s="2">
        <v>0</v>
      </c>
      <c r="CN54" s="2" t="s">
        <v>3</v>
      </c>
      <c r="CO54" s="2">
        <v>0</v>
      </c>
      <c r="CP54" s="2">
        <f t="shared" si="27"/>
        <v>1479.87</v>
      </c>
      <c r="CQ54" s="2">
        <f t="shared" si="28"/>
        <v>0.33</v>
      </c>
      <c r="CR54" s="2">
        <f t="shared" si="60"/>
        <v>0</v>
      </c>
      <c r="CS54" s="2">
        <f t="shared" si="29"/>
        <v>0</v>
      </c>
      <c r="CT54" s="2">
        <f t="shared" si="30"/>
        <v>53.66</v>
      </c>
      <c r="CU54" s="2">
        <f t="shared" si="31"/>
        <v>0</v>
      </c>
      <c r="CV54" s="2">
        <f t="shared" si="52"/>
        <v>4.8</v>
      </c>
      <c r="CW54" s="2">
        <f t="shared" si="33"/>
        <v>0</v>
      </c>
      <c r="CX54" s="2">
        <f t="shared" si="34"/>
        <v>0</v>
      </c>
      <c r="CY54" s="2">
        <f>((S54*BZ54)/100)</f>
        <v>1470.82</v>
      </c>
      <c r="CZ54" s="2">
        <f>((S54*CA54)/100)</f>
        <v>941.32479999999998</v>
      </c>
      <c r="DA54" s="2"/>
      <c r="DB54" s="2"/>
      <c r="DC54" s="2" t="s">
        <v>3</v>
      </c>
      <c r="DD54" s="2" t="s">
        <v>3</v>
      </c>
      <c r="DE54" s="2" t="s">
        <v>3</v>
      </c>
      <c r="DF54" s="2" t="s">
        <v>3</v>
      </c>
      <c r="DG54" s="2" t="s">
        <v>3</v>
      </c>
      <c r="DH54" s="2" t="s">
        <v>3</v>
      </c>
      <c r="DI54" s="2" t="s">
        <v>3</v>
      </c>
      <c r="DJ54" s="2" t="s">
        <v>3</v>
      </c>
      <c r="DK54" s="2" t="s">
        <v>3</v>
      </c>
      <c r="DL54" s="2" t="s">
        <v>3</v>
      </c>
      <c r="DM54" s="2" t="s">
        <v>3</v>
      </c>
      <c r="DN54" s="2">
        <v>0</v>
      </c>
      <c r="DO54" s="2">
        <v>0</v>
      </c>
      <c r="DP54" s="2">
        <v>1.0249999999999999</v>
      </c>
      <c r="DQ54" s="2">
        <v>1</v>
      </c>
      <c r="DR54" s="2"/>
      <c r="DS54" s="2"/>
      <c r="DT54" s="2"/>
      <c r="DU54" s="2">
        <v>1005</v>
      </c>
      <c r="DV54" s="2" t="s">
        <v>35</v>
      </c>
      <c r="DW54" s="2" t="s">
        <v>35</v>
      </c>
      <c r="DX54" s="2">
        <v>100</v>
      </c>
      <c r="DY54" s="2"/>
      <c r="DZ54" s="2" t="s">
        <v>3</v>
      </c>
      <c r="EA54" s="2" t="s">
        <v>3</v>
      </c>
      <c r="EB54" s="2" t="s">
        <v>3</v>
      </c>
      <c r="EC54" s="2" t="s">
        <v>3</v>
      </c>
      <c r="ED54" s="2"/>
      <c r="EE54" s="2">
        <v>67039071</v>
      </c>
      <c r="EF54" s="2">
        <v>60</v>
      </c>
      <c r="EG54" s="2" t="s">
        <v>52</v>
      </c>
      <c r="EH54" s="2">
        <v>0</v>
      </c>
      <c r="EI54" s="2" t="s">
        <v>3</v>
      </c>
      <c r="EJ54" s="2">
        <v>1</v>
      </c>
      <c r="EK54" s="2">
        <v>480</v>
      </c>
      <c r="EL54" s="2" t="s">
        <v>107</v>
      </c>
      <c r="EM54" s="2" t="s">
        <v>108</v>
      </c>
      <c r="EN54" s="2"/>
      <c r="EO54" s="2" t="s">
        <v>3</v>
      </c>
      <c r="EP54" s="2"/>
      <c r="EQ54" s="2">
        <v>0</v>
      </c>
      <c r="ER54" s="2">
        <v>53.99</v>
      </c>
      <c r="ES54" s="2">
        <v>0.33</v>
      </c>
      <c r="ET54" s="2">
        <v>0</v>
      </c>
      <c r="EU54" s="2">
        <v>0</v>
      </c>
      <c r="EV54" s="2">
        <v>53.66</v>
      </c>
      <c r="EW54" s="2">
        <v>4.8</v>
      </c>
      <c r="EX54" s="2">
        <v>0</v>
      </c>
      <c r="EY54" s="2">
        <v>0</v>
      </c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>
        <v>0</v>
      </c>
      <c r="FR54" s="2">
        <f t="shared" si="35"/>
        <v>0</v>
      </c>
      <c r="FS54" s="2">
        <v>0</v>
      </c>
      <c r="FT54" s="2"/>
      <c r="FU54" s="2"/>
      <c r="FV54" s="2"/>
      <c r="FW54" s="2"/>
      <c r="FX54" s="2">
        <v>100</v>
      </c>
      <c r="FY54" s="2">
        <v>64</v>
      </c>
      <c r="FZ54" s="2"/>
      <c r="GA54" s="2" t="s">
        <v>3</v>
      </c>
      <c r="GB54" s="2"/>
      <c r="GC54" s="2"/>
      <c r="GD54" s="2">
        <v>0</v>
      </c>
      <c r="GE54" s="2"/>
      <c r="GF54" s="2">
        <v>-1739029670</v>
      </c>
      <c r="GG54" s="2">
        <v>2</v>
      </c>
      <c r="GH54" s="2">
        <v>1</v>
      </c>
      <c r="GI54" s="2">
        <v>-2</v>
      </c>
      <c r="GJ54" s="2">
        <v>0</v>
      </c>
      <c r="GK54" s="2">
        <f>ROUND(R54*(R12)/100,2)</f>
        <v>0</v>
      </c>
      <c r="GL54" s="2">
        <f t="shared" si="36"/>
        <v>0</v>
      </c>
      <c r="GM54" s="2">
        <f t="shared" si="37"/>
        <v>3892.01</v>
      </c>
      <c r="GN54" s="2">
        <f t="shared" si="38"/>
        <v>3892.01</v>
      </c>
      <c r="GO54" s="2">
        <f t="shared" si="39"/>
        <v>0</v>
      </c>
      <c r="GP54" s="2">
        <f t="shared" si="40"/>
        <v>0</v>
      </c>
      <c r="GQ54" s="2"/>
      <c r="GR54" s="2">
        <v>0</v>
      </c>
      <c r="GS54" s="2">
        <v>3</v>
      </c>
      <c r="GT54" s="2">
        <v>0</v>
      </c>
      <c r="GU54" s="2" t="s">
        <v>3</v>
      </c>
      <c r="GV54" s="2">
        <f t="shared" si="41"/>
        <v>0</v>
      </c>
      <c r="GW54" s="2">
        <v>1</v>
      </c>
      <c r="GX54" s="2">
        <f t="shared" si="42"/>
        <v>0</v>
      </c>
      <c r="GY54" s="2"/>
      <c r="GZ54" s="2"/>
      <c r="HA54" s="2">
        <v>0</v>
      </c>
      <c r="HB54" s="2">
        <v>0</v>
      </c>
      <c r="HC54" s="2">
        <f t="shared" si="43"/>
        <v>0</v>
      </c>
      <c r="HD54" s="2"/>
      <c r="HE54" s="2" t="s">
        <v>3</v>
      </c>
      <c r="HF54" s="2" t="s">
        <v>3</v>
      </c>
      <c r="HG54" s="2"/>
      <c r="HH54" s="2"/>
      <c r="HI54" s="2"/>
      <c r="HJ54" s="2"/>
      <c r="HK54" s="2"/>
      <c r="HL54" s="2"/>
      <c r="HM54" s="2" t="s">
        <v>3</v>
      </c>
      <c r="HN54" s="2" t="s">
        <v>3</v>
      </c>
      <c r="HO54" s="2" t="s">
        <v>3</v>
      </c>
      <c r="HP54" s="2" t="s">
        <v>3</v>
      </c>
      <c r="HQ54" s="2" t="s">
        <v>3</v>
      </c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>
        <v>0</v>
      </c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x14ac:dyDescent="0.2">
      <c r="A55">
        <v>17</v>
      </c>
      <c r="B55">
        <v>1</v>
      </c>
      <c r="C55">
        <f>ROW(SmtRes!A66)</f>
        <v>66</v>
      </c>
      <c r="D55">
        <f>ROW(EtalonRes!A70)</f>
        <v>70</v>
      </c>
      <c r="E55" t="s">
        <v>103</v>
      </c>
      <c r="F55" t="s">
        <v>104</v>
      </c>
      <c r="G55" t="s">
        <v>105</v>
      </c>
      <c r="H55" t="s">
        <v>35</v>
      </c>
      <c r="I55">
        <f>ROUND(2741/100,9)</f>
        <v>27.41</v>
      </c>
      <c r="J55">
        <v>0</v>
      </c>
      <c r="K55">
        <f>ROUND(2741/100,9)</f>
        <v>27.41</v>
      </c>
      <c r="O55">
        <f t="shared" si="14"/>
        <v>46017.68</v>
      </c>
      <c r="P55">
        <f t="shared" si="15"/>
        <v>66.34</v>
      </c>
      <c r="Q55">
        <f t="shared" si="53"/>
        <v>0</v>
      </c>
      <c r="R55">
        <f t="shared" si="16"/>
        <v>0</v>
      </c>
      <c r="S55">
        <f t="shared" si="17"/>
        <v>45951.34</v>
      </c>
      <c r="T55">
        <f t="shared" si="18"/>
        <v>0</v>
      </c>
      <c r="U55">
        <f t="shared" si="19"/>
        <v>134.85719999999998</v>
      </c>
      <c r="V55">
        <f t="shared" si="20"/>
        <v>0</v>
      </c>
      <c r="W55">
        <f t="shared" si="21"/>
        <v>0</v>
      </c>
      <c r="X55">
        <f t="shared" si="22"/>
        <v>38139.61</v>
      </c>
      <c r="Y55">
        <f t="shared" si="23"/>
        <v>18840.05</v>
      </c>
      <c r="AA55">
        <v>67439953</v>
      </c>
      <c r="AB55">
        <f t="shared" si="24"/>
        <v>53.99</v>
      </c>
      <c r="AC55">
        <f t="shared" si="54"/>
        <v>0.33</v>
      </c>
      <c r="AD55">
        <f t="shared" si="55"/>
        <v>0</v>
      </c>
      <c r="AE55">
        <f t="shared" si="56"/>
        <v>0</v>
      </c>
      <c r="AF55">
        <f t="shared" si="57"/>
        <v>53.66</v>
      </c>
      <c r="AG55">
        <f t="shared" si="25"/>
        <v>0</v>
      </c>
      <c r="AH55">
        <f t="shared" si="58"/>
        <v>4.8</v>
      </c>
      <c r="AI55">
        <f t="shared" si="59"/>
        <v>0</v>
      </c>
      <c r="AJ55">
        <f t="shared" si="26"/>
        <v>0</v>
      </c>
      <c r="AK55">
        <v>53.99</v>
      </c>
      <c r="AL55">
        <v>0.33</v>
      </c>
      <c r="AM55">
        <v>0</v>
      </c>
      <c r="AN55">
        <v>0</v>
      </c>
      <c r="AO55">
        <v>53.66</v>
      </c>
      <c r="AP55">
        <v>0</v>
      </c>
      <c r="AQ55">
        <v>4.8</v>
      </c>
      <c r="AR55">
        <v>0</v>
      </c>
      <c r="AS55">
        <v>0</v>
      </c>
      <c r="AT55">
        <v>83</v>
      </c>
      <c r="AU55">
        <v>41</v>
      </c>
      <c r="AV55">
        <v>1.0249999999999999</v>
      </c>
      <c r="AW55">
        <v>1</v>
      </c>
      <c r="AZ55">
        <v>1</v>
      </c>
      <c r="BA55">
        <v>30.48</v>
      </c>
      <c r="BB55">
        <v>1</v>
      </c>
      <c r="BC55">
        <v>7.33</v>
      </c>
      <c r="BD55" t="s">
        <v>3</v>
      </c>
      <c r="BE55" t="s">
        <v>3</v>
      </c>
      <c r="BF55" t="s">
        <v>3</v>
      </c>
      <c r="BG55" t="s">
        <v>3</v>
      </c>
      <c r="BH55">
        <v>0</v>
      </c>
      <c r="BI55">
        <v>1</v>
      </c>
      <c r="BJ55" t="s">
        <v>106</v>
      </c>
      <c r="BM55">
        <v>480</v>
      </c>
      <c r="BN55">
        <v>0</v>
      </c>
      <c r="BO55" t="s">
        <v>104</v>
      </c>
      <c r="BP55">
        <v>1</v>
      </c>
      <c r="BQ55">
        <v>60</v>
      </c>
      <c r="BR55">
        <v>0</v>
      </c>
      <c r="BS55">
        <v>30.48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83</v>
      </c>
      <c r="CA55">
        <v>41</v>
      </c>
      <c r="CB55" t="s">
        <v>3</v>
      </c>
      <c r="CE55">
        <v>30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27"/>
        <v>46017.679999999993</v>
      </c>
      <c r="CQ55">
        <f t="shared" si="28"/>
        <v>2.42</v>
      </c>
      <c r="CR55">
        <f t="shared" si="60"/>
        <v>0</v>
      </c>
      <c r="CS55">
        <f t="shared" si="29"/>
        <v>0</v>
      </c>
      <c r="CT55">
        <f t="shared" si="30"/>
        <v>1676.4</v>
      </c>
      <c r="CU55">
        <f t="shared" si="31"/>
        <v>0</v>
      </c>
      <c r="CV55">
        <f t="shared" si="52"/>
        <v>4.919999999999999</v>
      </c>
      <c r="CW55">
        <f t="shared" si="33"/>
        <v>0</v>
      </c>
      <c r="CX55">
        <f t="shared" si="34"/>
        <v>0</v>
      </c>
      <c r="CY55">
        <f>S55*(BZ55/100)</f>
        <v>38139.612199999996</v>
      </c>
      <c r="CZ55">
        <f>S55*(CA55/100)</f>
        <v>18840.049399999996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100</v>
      </c>
      <c r="DO55">
        <v>64</v>
      </c>
      <c r="DP55">
        <v>1.0249999999999999</v>
      </c>
      <c r="DQ55">
        <v>1</v>
      </c>
      <c r="DU55">
        <v>1005</v>
      </c>
      <c r="DV55" t="s">
        <v>35</v>
      </c>
      <c r="DW55" t="s">
        <v>35</v>
      </c>
      <c r="DX55">
        <v>100</v>
      </c>
      <c r="DZ55" t="s">
        <v>3</v>
      </c>
      <c r="EA55" t="s">
        <v>3</v>
      </c>
      <c r="EB55" t="s">
        <v>3</v>
      </c>
      <c r="EC55" t="s">
        <v>3</v>
      </c>
      <c r="EE55">
        <v>67039071</v>
      </c>
      <c r="EF55">
        <v>60</v>
      </c>
      <c r="EG55" t="s">
        <v>52</v>
      </c>
      <c r="EH55">
        <v>0</v>
      </c>
      <c r="EI55" t="s">
        <v>3</v>
      </c>
      <c r="EJ55">
        <v>1</v>
      </c>
      <c r="EK55">
        <v>480</v>
      </c>
      <c r="EL55" t="s">
        <v>107</v>
      </c>
      <c r="EM55" t="s">
        <v>108</v>
      </c>
      <c r="EO55" t="s">
        <v>3</v>
      </c>
      <c r="EQ55">
        <v>0</v>
      </c>
      <c r="ER55">
        <v>53.99</v>
      </c>
      <c r="ES55">
        <v>0.33</v>
      </c>
      <c r="ET55">
        <v>0</v>
      </c>
      <c r="EU55">
        <v>0</v>
      </c>
      <c r="EV55">
        <v>53.66</v>
      </c>
      <c r="EW55">
        <v>4.8</v>
      </c>
      <c r="EX55">
        <v>0</v>
      </c>
      <c r="EY55">
        <v>0</v>
      </c>
      <c r="FQ55">
        <v>0</v>
      </c>
      <c r="FR55">
        <f t="shared" si="35"/>
        <v>0</v>
      </c>
      <c r="FS55">
        <v>0</v>
      </c>
      <c r="FX55">
        <v>100</v>
      </c>
      <c r="FY55">
        <v>64</v>
      </c>
      <c r="GA55" t="s">
        <v>3</v>
      </c>
      <c r="GD55">
        <v>0</v>
      </c>
      <c r="GF55">
        <v>-1739029670</v>
      </c>
      <c r="GG55">
        <v>2</v>
      </c>
      <c r="GH55">
        <v>1</v>
      </c>
      <c r="GI55">
        <v>2</v>
      </c>
      <c r="GJ55">
        <v>0</v>
      </c>
      <c r="GK55">
        <f>ROUND(R55*(S12)/100,2)</f>
        <v>0</v>
      </c>
      <c r="GL55">
        <f t="shared" si="36"/>
        <v>0</v>
      </c>
      <c r="GM55">
        <f t="shared" si="37"/>
        <v>102997.34</v>
      </c>
      <c r="GN55">
        <f t="shared" si="38"/>
        <v>102997.34</v>
      </c>
      <c r="GO55">
        <f t="shared" si="39"/>
        <v>0</v>
      </c>
      <c r="GP55">
        <f t="shared" si="40"/>
        <v>0</v>
      </c>
      <c r="GR55">
        <v>0</v>
      </c>
      <c r="GS55">
        <v>3</v>
      </c>
      <c r="GT55">
        <v>0</v>
      </c>
      <c r="GU55" t="s">
        <v>3</v>
      </c>
      <c r="GV55">
        <f t="shared" si="41"/>
        <v>0</v>
      </c>
      <c r="GW55">
        <v>1</v>
      </c>
      <c r="GX55">
        <f t="shared" si="42"/>
        <v>0</v>
      </c>
      <c r="HA55">
        <v>0</v>
      </c>
      <c r="HB55">
        <v>0</v>
      </c>
      <c r="HC55">
        <f t="shared" si="43"/>
        <v>0</v>
      </c>
      <c r="HE55" t="s">
        <v>3</v>
      </c>
      <c r="HF55" t="s">
        <v>3</v>
      </c>
      <c r="HM55" t="s">
        <v>3</v>
      </c>
      <c r="HN55" t="s">
        <v>3</v>
      </c>
      <c r="HO55" t="s">
        <v>3</v>
      </c>
      <c r="HP55" t="s">
        <v>3</v>
      </c>
      <c r="HQ55" t="s">
        <v>3</v>
      </c>
      <c r="IK55">
        <v>0</v>
      </c>
    </row>
    <row r="56" spans="1:255" x14ac:dyDescent="0.2">
      <c r="A56" s="2">
        <v>18</v>
      </c>
      <c r="B56" s="2">
        <v>1</v>
      </c>
      <c r="C56" s="2">
        <v>62</v>
      </c>
      <c r="D56" s="2"/>
      <c r="E56" s="2" t="s">
        <v>109</v>
      </c>
      <c r="F56" s="2" t="s">
        <v>110</v>
      </c>
      <c r="G56" s="2" t="s">
        <v>111</v>
      </c>
      <c r="H56" s="2" t="s">
        <v>101</v>
      </c>
      <c r="I56" s="2">
        <f>I54*J56</f>
        <v>3075.402</v>
      </c>
      <c r="J56" s="2">
        <v>112.2</v>
      </c>
      <c r="K56" s="2">
        <v>112.2</v>
      </c>
      <c r="L56" s="2"/>
      <c r="M56" s="2"/>
      <c r="N56" s="2"/>
      <c r="O56" s="2">
        <f t="shared" ref="O56:O87" si="61">ROUND(CP56,2)</f>
        <v>13285.74</v>
      </c>
      <c r="P56" s="2">
        <f t="shared" ref="P56:P87" si="62">ROUND((ROUND((AC56*AW56*I56),2)*BC56),2)</f>
        <v>13285.74</v>
      </c>
      <c r="Q56" s="2">
        <f t="shared" si="53"/>
        <v>0</v>
      </c>
      <c r="R56" s="2">
        <f t="shared" ref="R56:R87" si="63">ROUND((ROUND((AE56*AV56*I56),2)*BS56),2)</f>
        <v>0</v>
      </c>
      <c r="S56" s="2">
        <f t="shared" ref="S56:S87" si="64">ROUND((ROUND((AF56*AV56*I56),2)*BA56),2)</f>
        <v>0</v>
      </c>
      <c r="T56" s="2">
        <f t="shared" ref="T56:T87" si="65">ROUND(CU56*I56,2)</f>
        <v>0</v>
      </c>
      <c r="U56" s="2">
        <f t="shared" ref="U56:U87" si="66">CV56*I56</f>
        <v>0</v>
      </c>
      <c r="V56" s="2">
        <f t="shared" ref="V56:V87" si="67">CW56*I56</f>
        <v>0</v>
      </c>
      <c r="W56" s="2">
        <f t="shared" ref="W56:W87" si="68">ROUND(CX56*I56,2)</f>
        <v>0</v>
      </c>
      <c r="X56" s="2">
        <f t="shared" ref="X56:X87" si="69">ROUND(CY56,2)</f>
        <v>0</v>
      </c>
      <c r="Y56" s="2">
        <f t="shared" ref="Y56:Y87" si="70">ROUND(CZ56,2)</f>
        <v>0</v>
      </c>
      <c r="Z56" s="2"/>
      <c r="AA56" s="2">
        <v>67439955</v>
      </c>
      <c r="AB56" s="2">
        <f t="shared" ref="AB56:AB87" si="71">ROUND((AC56+AD56+AF56),6)</f>
        <v>4.32</v>
      </c>
      <c r="AC56" s="2">
        <f t="shared" si="54"/>
        <v>4.32</v>
      </c>
      <c r="AD56" s="2">
        <f t="shared" si="55"/>
        <v>0</v>
      </c>
      <c r="AE56" s="2">
        <f t="shared" si="56"/>
        <v>0</v>
      </c>
      <c r="AF56" s="2">
        <f t="shared" si="57"/>
        <v>0</v>
      </c>
      <c r="AG56" s="2">
        <f t="shared" ref="AG56:AG87" si="72">ROUND((AP56),6)</f>
        <v>0</v>
      </c>
      <c r="AH56" s="2">
        <f t="shared" si="58"/>
        <v>0</v>
      </c>
      <c r="AI56" s="2">
        <f t="shared" si="59"/>
        <v>0</v>
      </c>
      <c r="AJ56" s="2">
        <f t="shared" ref="AJ56:AJ87" si="73">(AS56)</f>
        <v>0</v>
      </c>
      <c r="AK56" s="2">
        <v>4.32</v>
      </c>
      <c r="AL56" s="2">
        <v>4.32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100</v>
      </c>
      <c r="AU56" s="2">
        <v>64</v>
      </c>
      <c r="AV56" s="2">
        <v>1</v>
      </c>
      <c r="AW56" s="2">
        <v>1</v>
      </c>
      <c r="AX56" s="2"/>
      <c r="AY56" s="2"/>
      <c r="AZ56" s="2">
        <v>1</v>
      </c>
      <c r="BA56" s="2">
        <v>1</v>
      </c>
      <c r="BB56" s="2">
        <v>1</v>
      </c>
      <c r="BC56" s="2">
        <v>1</v>
      </c>
      <c r="BD56" s="2" t="s">
        <v>3</v>
      </c>
      <c r="BE56" s="2" t="s">
        <v>3</v>
      </c>
      <c r="BF56" s="2" t="s">
        <v>3</v>
      </c>
      <c r="BG56" s="2" t="s">
        <v>3</v>
      </c>
      <c r="BH56" s="2">
        <v>3</v>
      </c>
      <c r="BI56" s="2">
        <v>1</v>
      </c>
      <c r="BJ56" s="2" t="s">
        <v>112</v>
      </c>
      <c r="BK56" s="2"/>
      <c r="BL56" s="2"/>
      <c r="BM56" s="2">
        <v>480</v>
      </c>
      <c r="BN56" s="2">
        <v>0</v>
      </c>
      <c r="BO56" s="2" t="s">
        <v>3</v>
      </c>
      <c r="BP56" s="2">
        <v>0</v>
      </c>
      <c r="BQ56" s="2">
        <v>60</v>
      </c>
      <c r="BR56" s="2">
        <v>0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1</v>
      </c>
      <c r="BY56" s="2" t="s">
        <v>3</v>
      </c>
      <c r="BZ56" s="2">
        <v>100</v>
      </c>
      <c r="CA56" s="2">
        <v>64</v>
      </c>
      <c r="CB56" s="2" t="s">
        <v>3</v>
      </c>
      <c r="CC56" s="2"/>
      <c r="CD56" s="2"/>
      <c r="CE56" s="2">
        <v>30</v>
      </c>
      <c r="CF56" s="2">
        <v>0</v>
      </c>
      <c r="CG56" s="2">
        <v>0</v>
      </c>
      <c r="CH56" s="2"/>
      <c r="CI56" s="2"/>
      <c r="CJ56" s="2"/>
      <c r="CK56" s="2"/>
      <c r="CL56" s="2"/>
      <c r="CM56" s="2">
        <v>0</v>
      </c>
      <c r="CN56" s="2" t="s">
        <v>3</v>
      </c>
      <c r="CO56" s="2">
        <v>0</v>
      </c>
      <c r="CP56" s="2">
        <f t="shared" ref="CP56:CP87" si="74">(P56+Q56+S56)</f>
        <v>13285.74</v>
      </c>
      <c r="CQ56" s="2">
        <f t="shared" ref="CQ56:CQ87" si="75">ROUND((ROUND((AC56*AW56*1),2)*BC56),2)</f>
        <v>4.32</v>
      </c>
      <c r="CR56" s="2">
        <f t="shared" si="60"/>
        <v>0</v>
      </c>
      <c r="CS56" s="2">
        <f t="shared" ref="CS56:CS87" si="76">ROUND((ROUND((AE56*AV56*1),2)*BS56),2)</f>
        <v>0</v>
      </c>
      <c r="CT56" s="2">
        <f t="shared" ref="CT56:CT87" si="77">ROUND((ROUND((AF56*AV56*1),2)*BA56),2)</f>
        <v>0</v>
      </c>
      <c r="CU56" s="2">
        <f t="shared" ref="CU56:CU87" si="78">AG56</f>
        <v>0</v>
      </c>
      <c r="CV56" s="2">
        <f t="shared" si="52"/>
        <v>0</v>
      </c>
      <c r="CW56" s="2">
        <f t="shared" ref="CW56:CW87" si="79">AI56</f>
        <v>0</v>
      </c>
      <c r="CX56" s="2">
        <f t="shared" ref="CX56:CX87" si="80">AJ56</f>
        <v>0</v>
      </c>
      <c r="CY56" s="2">
        <f>((S56*BZ56)/100)</f>
        <v>0</v>
      </c>
      <c r="CZ56" s="2">
        <f>((S56*CA56)/100)</f>
        <v>0</v>
      </c>
      <c r="DA56" s="2"/>
      <c r="DB56" s="2"/>
      <c r="DC56" s="2" t="s">
        <v>3</v>
      </c>
      <c r="DD56" s="2" t="s">
        <v>3</v>
      </c>
      <c r="DE56" s="2" t="s">
        <v>3</v>
      </c>
      <c r="DF56" s="2" t="s">
        <v>3</v>
      </c>
      <c r="DG56" s="2" t="s">
        <v>3</v>
      </c>
      <c r="DH56" s="2" t="s">
        <v>3</v>
      </c>
      <c r="DI56" s="2" t="s">
        <v>3</v>
      </c>
      <c r="DJ56" s="2" t="s">
        <v>3</v>
      </c>
      <c r="DK56" s="2" t="s">
        <v>3</v>
      </c>
      <c r="DL56" s="2" t="s">
        <v>3</v>
      </c>
      <c r="DM56" s="2" t="s">
        <v>3</v>
      </c>
      <c r="DN56" s="2">
        <v>0</v>
      </c>
      <c r="DO56" s="2">
        <v>0</v>
      </c>
      <c r="DP56" s="2">
        <v>1.0249999999999999</v>
      </c>
      <c r="DQ56" s="2">
        <v>1</v>
      </c>
      <c r="DR56" s="2"/>
      <c r="DS56" s="2"/>
      <c r="DT56" s="2"/>
      <c r="DU56" s="2">
        <v>1005</v>
      </c>
      <c r="DV56" s="2" t="s">
        <v>101</v>
      </c>
      <c r="DW56" s="2" t="s">
        <v>101</v>
      </c>
      <c r="DX56" s="2">
        <v>1</v>
      </c>
      <c r="DY56" s="2"/>
      <c r="DZ56" s="2" t="s">
        <v>3</v>
      </c>
      <c r="EA56" s="2" t="s">
        <v>3</v>
      </c>
      <c r="EB56" s="2" t="s">
        <v>3</v>
      </c>
      <c r="EC56" s="2" t="s">
        <v>3</v>
      </c>
      <c r="ED56" s="2"/>
      <c r="EE56" s="2">
        <v>67039071</v>
      </c>
      <c r="EF56" s="2">
        <v>60</v>
      </c>
      <c r="EG56" s="2" t="s">
        <v>52</v>
      </c>
      <c r="EH56" s="2">
        <v>0</v>
      </c>
      <c r="EI56" s="2" t="s">
        <v>3</v>
      </c>
      <c r="EJ56" s="2">
        <v>1</v>
      </c>
      <c r="EK56" s="2">
        <v>480</v>
      </c>
      <c r="EL56" s="2" t="s">
        <v>107</v>
      </c>
      <c r="EM56" s="2" t="s">
        <v>108</v>
      </c>
      <c r="EN56" s="2"/>
      <c r="EO56" s="2" t="s">
        <v>3</v>
      </c>
      <c r="EP56" s="2"/>
      <c r="EQ56" s="2">
        <v>0</v>
      </c>
      <c r="ER56" s="2">
        <v>4.32</v>
      </c>
      <c r="ES56" s="2">
        <v>4.32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>
        <v>0</v>
      </c>
      <c r="FR56" s="2">
        <f t="shared" ref="FR56:FR87" si="81">ROUND(IF(BI56=3,GM56,0),2)</f>
        <v>0</v>
      </c>
      <c r="FS56" s="2">
        <v>0</v>
      </c>
      <c r="FT56" s="2"/>
      <c r="FU56" s="2"/>
      <c r="FV56" s="2"/>
      <c r="FW56" s="2"/>
      <c r="FX56" s="2">
        <v>100</v>
      </c>
      <c r="FY56" s="2">
        <v>64</v>
      </c>
      <c r="FZ56" s="2"/>
      <c r="GA56" s="2" t="s">
        <v>3</v>
      </c>
      <c r="GB56" s="2"/>
      <c r="GC56" s="2"/>
      <c r="GD56" s="2">
        <v>0</v>
      </c>
      <c r="GE56" s="2"/>
      <c r="GF56" s="2">
        <v>1886033509</v>
      </c>
      <c r="GG56" s="2">
        <v>2</v>
      </c>
      <c r="GH56" s="2">
        <v>1</v>
      </c>
      <c r="GI56" s="2">
        <v>-2</v>
      </c>
      <c r="GJ56" s="2">
        <v>0</v>
      </c>
      <c r="GK56" s="2">
        <f>ROUND(R56*(R12)/100,2)</f>
        <v>0</v>
      </c>
      <c r="GL56" s="2">
        <f t="shared" ref="GL56:GL87" si="82">ROUND(IF(AND(BH56=3,BI56=3,FS56&lt;&gt;0),P56,0),2)</f>
        <v>0</v>
      </c>
      <c r="GM56" s="2">
        <f t="shared" ref="GM56:GM87" si="83">ROUND(O56+X56+Y56+GK56,2)+GX56</f>
        <v>13285.74</v>
      </c>
      <c r="GN56" s="2">
        <f t="shared" ref="GN56:GN87" si="84">IF(OR(BI56=0,BI56=1),GM56,0)</f>
        <v>13285.74</v>
      </c>
      <c r="GO56" s="2">
        <f t="shared" ref="GO56:GO87" si="85">IF(BI56=2,GM56,0)</f>
        <v>0</v>
      </c>
      <c r="GP56" s="2">
        <f t="shared" ref="GP56:GP87" si="86">IF(BI56=4,GM56+GX56,0)</f>
        <v>0</v>
      </c>
      <c r="GQ56" s="2"/>
      <c r="GR56" s="2">
        <v>0</v>
      </c>
      <c r="GS56" s="2">
        <v>3</v>
      </c>
      <c r="GT56" s="2">
        <v>0</v>
      </c>
      <c r="GU56" s="2" t="s">
        <v>3</v>
      </c>
      <c r="GV56" s="2">
        <f t="shared" ref="GV56:GV87" si="87">ROUND((GT56),6)</f>
        <v>0</v>
      </c>
      <c r="GW56" s="2">
        <v>1</v>
      </c>
      <c r="GX56" s="2">
        <f t="shared" ref="GX56:GX87" si="88">ROUND(HC56*I56,2)</f>
        <v>0</v>
      </c>
      <c r="GY56" s="2"/>
      <c r="GZ56" s="2"/>
      <c r="HA56" s="2">
        <v>0</v>
      </c>
      <c r="HB56" s="2">
        <v>0</v>
      </c>
      <c r="HC56" s="2">
        <f t="shared" ref="HC56:HC87" si="89">GV56*GW56</f>
        <v>0</v>
      </c>
      <c r="HD56" s="2"/>
      <c r="HE56" s="2" t="s">
        <v>3</v>
      </c>
      <c r="HF56" s="2" t="s">
        <v>3</v>
      </c>
      <c r="HG56" s="2"/>
      <c r="HH56" s="2"/>
      <c r="HI56" s="2"/>
      <c r="HJ56" s="2"/>
      <c r="HK56" s="2"/>
      <c r="HL56" s="2"/>
      <c r="HM56" s="2" t="s">
        <v>3</v>
      </c>
      <c r="HN56" s="2" t="s">
        <v>3</v>
      </c>
      <c r="HO56" s="2" t="s">
        <v>3</v>
      </c>
      <c r="HP56" s="2" t="s">
        <v>3</v>
      </c>
      <c r="HQ56" s="2" t="s">
        <v>3</v>
      </c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>
        <v>0</v>
      </c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1:255" x14ac:dyDescent="0.2">
      <c r="A57">
        <v>18</v>
      </c>
      <c r="B57">
        <v>1</v>
      </c>
      <c r="C57">
        <v>65</v>
      </c>
      <c r="E57" t="s">
        <v>109</v>
      </c>
      <c r="F57" t="s">
        <v>110</v>
      </c>
      <c r="G57" t="s">
        <v>111</v>
      </c>
      <c r="H57" t="s">
        <v>101</v>
      </c>
      <c r="I57">
        <f>I55*J57</f>
        <v>3075.402</v>
      </c>
      <c r="J57">
        <v>112.2</v>
      </c>
      <c r="K57">
        <v>112.2</v>
      </c>
      <c r="O57">
        <f t="shared" si="61"/>
        <v>73071.570000000007</v>
      </c>
      <c r="P57">
        <f t="shared" si="62"/>
        <v>73071.570000000007</v>
      </c>
      <c r="Q57">
        <f t="shared" si="53"/>
        <v>0</v>
      </c>
      <c r="R57">
        <f t="shared" si="63"/>
        <v>0</v>
      </c>
      <c r="S57">
        <f t="shared" si="64"/>
        <v>0</v>
      </c>
      <c r="T57">
        <f t="shared" si="65"/>
        <v>0</v>
      </c>
      <c r="U57">
        <f t="shared" si="66"/>
        <v>0</v>
      </c>
      <c r="V57">
        <f t="shared" si="67"/>
        <v>0</v>
      </c>
      <c r="W57">
        <f t="shared" si="68"/>
        <v>0</v>
      </c>
      <c r="X57">
        <f t="shared" si="69"/>
        <v>0</v>
      </c>
      <c r="Y57">
        <f t="shared" si="70"/>
        <v>0</v>
      </c>
      <c r="AA57">
        <v>67439953</v>
      </c>
      <c r="AB57">
        <f t="shared" si="71"/>
        <v>4.32</v>
      </c>
      <c r="AC57">
        <f t="shared" si="54"/>
        <v>4.32</v>
      </c>
      <c r="AD57">
        <f t="shared" si="55"/>
        <v>0</v>
      </c>
      <c r="AE57">
        <f t="shared" si="56"/>
        <v>0</v>
      </c>
      <c r="AF57">
        <f t="shared" si="57"/>
        <v>0</v>
      </c>
      <c r="AG57">
        <f t="shared" si="72"/>
        <v>0</v>
      </c>
      <c r="AH57">
        <f t="shared" si="58"/>
        <v>0</v>
      </c>
      <c r="AI57">
        <f t="shared" si="59"/>
        <v>0</v>
      </c>
      <c r="AJ57">
        <f t="shared" si="73"/>
        <v>0</v>
      </c>
      <c r="AK57">
        <v>4.32</v>
      </c>
      <c r="AL57">
        <v>4.32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5.5</v>
      </c>
      <c r="BD57" t="s">
        <v>3</v>
      </c>
      <c r="BE57" t="s">
        <v>3</v>
      </c>
      <c r="BF57" t="s">
        <v>3</v>
      </c>
      <c r="BG57" t="s">
        <v>3</v>
      </c>
      <c r="BH57">
        <v>3</v>
      </c>
      <c r="BI57">
        <v>1</v>
      </c>
      <c r="BJ57" t="s">
        <v>112</v>
      </c>
      <c r="BM57">
        <v>480</v>
      </c>
      <c r="BN57">
        <v>0</v>
      </c>
      <c r="BO57" t="s">
        <v>110</v>
      </c>
      <c r="BP57">
        <v>1</v>
      </c>
      <c r="BQ57">
        <v>60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0</v>
      </c>
      <c r="CA57">
        <v>0</v>
      </c>
      <c r="CB57" t="s">
        <v>3</v>
      </c>
      <c r="CE57">
        <v>30</v>
      </c>
      <c r="CF57">
        <v>0</v>
      </c>
      <c r="CG57">
        <v>0</v>
      </c>
      <c r="CM57">
        <v>0</v>
      </c>
      <c r="CN57" t="s">
        <v>3</v>
      </c>
      <c r="CO57">
        <v>0</v>
      </c>
      <c r="CP57">
        <f t="shared" si="74"/>
        <v>73071.570000000007</v>
      </c>
      <c r="CQ57">
        <f t="shared" si="75"/>
        <v>23.76</v>
      </c>
      <c r="CR57">
        <f t="shared" si="60"/>
        <v>0</v>
      </c>
      <c r="CS57">
        <f t="shared" si="76"/>
        <v>0</v>
      </c>
      <c r="CT57">
        <f t="shared" si="77"/>
        <v>0</v>
      </c>
      <c r="CU57">
        <f t="shared" si="78"/>
        <v>0</v>
      </c>
      <c r="CV57">
        <f t="shared" si="52"/>
        <v>0</v>
      </c>
      <c r="CW57">
        <f t="shared" si="79"/>
        <v>0</v>
      </c>
      <c r="CX57">
        <f t="shared" si="80"/>
        <v>0</v>
      </c>
      <c r="CY57">
        <f>S57*(BZ57/100)</f>
        <v>0</v>
      </c>
      <c r="CZ57">
        <f>S57*(CA57/100)</f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100</v>
      </c>
      <c r="DO57">
        <v>64</v>
      </c>
      <c r="DP57">
        <v>1.0249999999999999</v>
      </c>
      <c r="DQ57">
        <v>1</v>
      </c>
      <c r="DU57">
        <v>1005</v>
      </c>
      <c r="DV57" t="s">
        <v>101</v>
      </c>
      <c r="DW57" t="s">
        <v>101</v>
      </c>
      <c r="DX57">
        <v>1</v>
      </c>
      <c r="DZ57" t="s">
        <v>3</v>
      </c>
      <c r="EA57" t="s">
        <v>3</v>
      </c>
      <c r="EB57" t="s">
        <v>3</v>
      </c>
      <c r="EC57" t="s">
        <v>3</v>
      </c>
      <c r="EE57">
        <v>67039071</v>
      </c>
      <c r="EF57">
        <v>60</v>
      </c>
      <c r="EG57" t="s">
        <v>52</v>
      </c>
      <c r="EH57">
        <v>0</v>
      </c>
      <c r="EI57" t="s">
        <v>3</v>
      </c>
      <c r="EJ57">
        <v>1</v>
      </c>
      <c r="EK57">
        <v>480</v>
      </c>
      <c r="EL57" t="s">
        <v>107</v>
      </c>
      <c r="EM57" t="s">
        <v>108</v>
      </c>
      <c r="EO57" t="s">
        <v>3</v>
      </c>
      <c r="EQ57">
        <v>0</v>
      </c>
      <c r="ER57">
        <v>4.32</v>
      </c>
      <c r="ES57">
        <v>4.32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f t="shared" si="81"/>
        <v>0</v>
      </c>
      <c r="FS57">
        <v>0</v>
      </c>
      <c r="FX57">
        <v>100</v>
      </c>
      <c r="FY57">
        <v>64</v>
      </c>
      <c r="GA57" t="s">
        <v>3</v>
      </c>
      <c r="GD57">
        <v>0</v>
      </c>
      <c r="GF57">
        <v>1886033509</v>
      </c>
      <c r="GG57">
        <v>2</v>
      </c>
      <c r="GH57">
        <v>1</v>
      </c>
      <c r="GI57">
        <v>2</v>
      </c>
      <c r="GJ57">
        <v>0</v>
      </c>
      <c r="GK57">
        <f>ROUND(R57*(S12)/100,2)</f>
        <v>0</v>
      </c>
      <c r="GL57">
        <f t="shared" si="82"/>
        <v>0</v>
      </c>
      <c r="GM57">
        <f t="shared" si="83"/>
        <v>73071.570000000007</v>
      </c>
      <c r="GN57">
        <f t="shared" si="84"/>
        <v>73071.570000000007</v>
      </c>
      <c r="GO57">
        <f t="shared" si="85"/>
        <v>0</v>
      </c>
      <c r="GP57">
        <f t="shared" si="86"/>
        <v>0</v>
      </c>
      <c r="GR57">
        <v>0</v>
      </c>
      <c r="GS57">
        <v>0</v>
      </c>
      <c r="GT57">
        <v>0</v>
      </c>
      <c r="GU57" t="s">
        <v>3</v>
      </c>
      <c r="GV57">
        <f t="shared" si="87"/>
        <v>0</v>
      </c>
      <c r="GW57">
        <v>1</v>
      </c>
      <c r="GX57">
        <f t="shared" si="88"/>
        <v>0</v>
      </c>
      <c r="HA57">
        <v>0</v>
      </c>
      <c r="HB57">
        <v>0</v>
      </c>
      <c r="HC57">
        <f t="shared" si="89"/>
        <v>0</v>
      </c>
      <c r="HE57" t="s">
        <v>3</v>
      </c>
      <c r="HF57" t="s">
        <v>3</v>
      </c>
      <c r="HM57" t="s">
        <v>3</v>
      </c>
      <c r="HN57" t="s">
        <v>3</v>
      </c>
      <c r="HO57" t="s">
        <v>3</v>
      </c>
      <c r="HP57" t="s">
        <v>3</v>
      </c>
      <c r="HQ57" t="s">
        <v>3</v>
      </c>
      <c r="IK57">
        <v>0</v>
      </c>
    </row>
    <row r="58" spans="1:255" x14ac:dyDescent="0.2">
      <c r="A58" s="2">
        <v>17</v>
      </c>
      <c r="B58" s="2">
        <v>1</v>
      </c>
      <c r="C58" s="2">
        <f>ROW(SmtRes!A71)</f>
        <v>71</v>
      </c>
      <c r="D58" s="2">
        <f>ROW(EtalonRes!A74)</f>
        <v>74</v>
      </c>
      <c r="E58" s="2" t="s">
        <v>113</v>
      </c>
      <c r="F58" s="2" t="s">
        <v>114</v>
      </c>
      <c r="G58" s="2" t="s">
        <v>115</v>
      </c>
      <c r="H58" s="2" t="s">
        <v>35</v>
      </c>
      <c r="I58" s="2">
        <f>ROUND(400/100,9)</f>
        <v>4</v>
      </c>
      <c r="J58" s="2">
        <v>0</v>
      </c>
      <c r="K58" s="2">
        <f>ROUND(400/100,9)</f>
        <v>4</v>
      </c>
      <c r="L58" s="2"/>
      <c r="M58" s="2"/>
      <c r="N58" s="2"/>
      <c r="O58" s="2">
        <f t="shared" si="61"/>
        <v>1283.04</v>
      </c>
      <c r="P58" s="2">
        <f t="shared" si="62"/>
        <v>1158.52</v>
      </c>
      <c r="Q58" s="2">
        <f t="shared" si="53"/>
        <v>1.48</v>
      </c>
      <c r="R58" s="2">
        <f t="shared" si="63"/>
        <v>0.28000000000000003</v>
      </c>
      <c r="S58" s="2">
        <f t="shared" si="64"/>
        <v>123.04</v>
      </c>
      <c r="T58" s="2">
        <f t="shared" si="65"/>
        <v>0</v>
      </c>
      <c r="U58" s="2">
        <f t="shared" si="66"/>
        <v>12.04</v>
      </c>
      <c r="V58" s="2">
        <f t="shared" si="67"/>
        <v>0</v>
      </c>
      <c r="W58" s="2">
        <f t="shared" si="68"/>
        <v>0</v>
      </c>
      <c r="X58" s="2">
        <f t="shared" si="69"/>
        <v>111.97</v>
      </c>
      <c r="Y58" s="2">
        <f t="shared" si="70"/>
        <v>86.13</v>
      </c>
      <c r="Z58" s="2"/>
      <c r="AA58" s="2">
        <v>67439955</v>
      </c>
      <c r="AB58" s="2">
        <f t="shared" si="71"/>
        <v>320.76</v>
      </c>
      <c r="AC58" s="2">
        <f t="shared" si="54"/>
        <v>289.63</v>
      </c>
      <c r="AD58" s="2">
        <f t="shared" si="55"/>
        <v>0.37</v>
      </c>
      <c r="AE58" s="2">
        <f t="shared" si="56"/>
        <v>7.0000000000000007E-2</v>
      </c>
      <c r="AF58" s="2">
        <f t="shared" si="57"/>
        <v>30.76</v>
      </c>
      <c r="AG58" s="2">
        <f t="shared" si="72"/>
        <v>0</v>
      </c>
      <c r="AH58" s="2">
        <f t="shared" si="58"/>
        <v>3.01</v>
      </c>
      <c r="AI58" s="2">
        <f t="shared" si="59"/>
        <v>0</v>
      </c>
      <c r="AJ58" s="2">
        <f t="shared" si="73"/>
        <v>0</v>
      </c>
      <c r="AK58" s="2">
        <v>320.76</v>
      </c>
      <c r="AL58" s="2">
        <v>289.63</v>
      </c>
      <c r="AM58" s="2">
        <v>0.37</v>
      </c>
      <c r="AN58" s="2">
        <v>7.0000000000000007E-2</v>
      </c>
      <c r="AO58" s="2">
        <v>30.76</v>
      </c>
      <c r="AP58" s="2">
        <v>0</v>
      </c>
      <c r="AQ58" s="2">
        <v>3.01</v>
      </c>
      <c r="AR58" s="2">
        <v>0</v>
      </c>
      <c r="AS58" s="2">
        <v>0</v>
      </c>
      <c r="AT58" s="2">
        <v>91</v>
      </c>
      <c r="AU58" s="2">
        <v>70</v>
      </c>
      <c r="AV58" s="2">
        <v>1</v>
      </c>
      <c r="AW58" s="2">
        <v>1</v>
      </c>
      <c r="AX58" s="2"/>
      <c r="AY58" s="2"/>
      <c r="AZ58" s="2">
        <v>1</v>
      </c>
      <c r="BA58" s="2">
        <v>1</v>
      </c>
      <c r="BB58" s="2">
        <v>1</v>
      </c>
      <c r="BC58" s="2">
        <v>1</v>
      </c>
      <c r="BD58" s="2" t="s">
        <v>3</v>
      </c>
      <c r="BE58" s="2" t="s">
        <v>3</v>
      </c>
      <c r="BF58" s="2" t="s">
        <v>3</v>
      </c>
      <c r="BG58" s="2" t="s">
        <v>3</v>
      </c>
      <c r="BH58" s="2">
        <v>0</v>
      </c>
      <c r="BI58" s="2">
        <v>1</v>
      </c>
      <c r="BJ58" s="2" t="s">
        <v>116</v>
      </c>
      <c r="BK58" s="2"/>
      <c r="BL58" s="2"/>
      <c r="BM58" s="2">
        <v>682</v>
      </c>
      <c r="BN58" s="2">
        <v>0</v>
      </c>
      <c r="BO58" s="2" t="s">
        <v>3</v>
      </c>
      <c r="BP58" s="2">
        <v>0</v>
      </c>
      <c r="BQ58" s="2">
        <v>60</v>
      </c>
      <c r="BR58" s="2">
        <v>0</v>
      </c>
      <c r="BS58" s="2">
        <v>1</v>
      </c>
      <c r="BT58" s="2">
        <v>1</v>
      </c>
      <c r="BU58" s="2">
        <v>1</v>
      </c>
      <c r="BV58" s="2">
        <v>1</v>
      </c>
      <c r="BW58" s="2">
        <v>1</v>
      </c>
      <c r="BX58" s="2">
        <v>1</v>
      </c>
      <c r="BY58" s="2" t="s">
        <v>3</v>
      </c>
      <c r="BZ58" s="2">
        <v>91</v>
      </c>
      <c r="CA58" s="2">
        <v>70</v>
      </c>
      <c r="CB58" s="2" t="s">
        <v>3</v>
      </c>
      <c r="CC58" s="2"/>
      <c r="CD58" s="2"/>
      <c r="CE58" s="2">
        <v>30</v>
      </c>
      <c r="CF58" s="2">
        <v>0</v>
      </c>
      <c r="CG58" s="2">
        <v>0</v>
      </c>
      <c r="CH58" s="2"/>
      <c r="CI58" s="2"/>
      <c r="CJ58" s="2"/>
      <c r="CK58" s="2"/>
      <c r="CL58" s="2"/>
      <c r="CM58" s="2">
        <v>0</v>
      </c>
      <c r="CN58" s="2" t="s">
        <v>3</v>
      </c>
      <c r="CO58" s="2">
        <v>0</v>
      </c>
      <c r="CP58" s="2">
        <f t="shared" si="74"/>
        <v>1283.04</v>
      </c>
      <c r="CQ58" s="2">
        <f t="shared" si="75"/>
        <v>289.63</v>
      </c>
      <c r="CR58" s="2">
        <f t="shared" si="60"/>
        <v>0.37</v>
      </c>
      <c r="CS58" s="2">
        <f t="shared" si="76"/>
        <v>7.0000000000000007E-2</v>
      </c>
      <c r="CT58" s="2">
        <f t="shared" si="77"/>
        <v>30.76</v>
      </c>
      <c r="CU58" s="2">
        <f t="shared" si="78"/>
        <v>0</v>
      </c>
      <c r="CV58" s="2">
        <f t="shared" si="52"/>
        <v>3.01</v>
      </c>
      <c r="CW58" s="2">
        <f t="shared" si="79"/>
        <v>0</v>
      </c>
      <c r="CX58" s="2">
        <f t="shared" si="80"/>
        <v>0</v>
      </c>
      <c r="CY58" s="2">
        <f>((S58*BZ58)/100)</f>
        <v>111.96640000000001</v>
      </c>
      <c r="CZ58" s="2">
        <f>((S58*CA58)/100)</f>
        <v>86.128000000000014</v>
      </c>
      <c r="DA58" s="2"/>
      <c r="DB58" s="2"/>
      <c r="DC58" s="2" t="s">
        <v>3</v>
      </c>
      <c r="DD58" s="2" t="s">
        <v>3</v>
      </c>
      <c r="DE58" s="2" t="s">
        <v>3</v>
      </c>
      <c r="DF58" s="2" t="s">
        <v>3</v>
      </c>
      <c r="DG58" s="2" t="s">
        <v>3</v>
      </c>
      <c r="DH58" s="2" t="s">
        <v>3</v>
      </c>
      <c r="DI58" s="2" t="s">
        <v>3</v>
      </c>
      <c r="DJ58" s="2" t="s">
        <v>3</v>
      </c>
      <c r="DK58" s="2" t="s">
        <v>3</v>
      </c>
      <c r="DL58" s="2" t="s">
        <v>3</v>
      </c>
      <c r="DM58" s="2" t="s">
        <v>3</v>
      </c>
      <c r="DN58" s="2">
        <v>0</v>
      </c>
      <c r="DO58" s="2">
        <v>0</v>
      </c>
      <c r="DP58" s="2">
        <v>1.0469999999999999</v>
      </c>
      <c r="DQ58" s="2">
        <v>1.002</v>
      </c>
      <c r="DR58" s="2"/>
      <c r="DS58" s="2"/>
      <c r="DT58" s="2"/>
      <c r="DU58" s="2">
        <v>1005</v>
      </c>
      <c r="DV58" s="2" t="s">
        <v>35</v>
      </c>
      <c r="DW58" s="2" t="s">
        <v>35</v>
      </c>
      <c r="DX58" s="2">
        <v>100</v>
      </c>
      <c r="DY58" s="2"/>
      <c r="DZ58" s="2" t="s">
        <v>3</v>
      </c>
      <c r="EA58" s="2" t="s">
        <v>3</v>
      </c>
      <c r="EB58" s="2" t="s">
        <v>3</v>
      </c>
      <c r="EC58" s="2" t="s">
        <v>3</v>
      </c>
      <c r="ED58" s="2"/>
      <c r="EE58" s="2">
        <v>67039273</v>
      </c>
      <c r="EF58" s="2">
        <v>60</v>
      </c>
      <c r="EG58" s="2" t="s">
        <v>52</v>
      </c>
      <c r="EH58" s="2">
        <v>0</v>
      </c>
      <c r="EI58" s="2" t="s">
        <v>3</v>
      </c>
      <c r="EJ58" s="2">
        <v>1</v>
      </c>
      <c r="EK58" s="2">
        <v>682</v>
      </c>
      <c r="EL58" s="2" t="s">
        <v>53</v>
      </c>
      <c r="EM58" s="2" t="s">
        <v>54</v>
      </c>
      <c r="EN58" s="2"/>
      <c r="EO58" s="2" t="s">
        <v>3</v>
      </c>
      <c r="EP58" s="2"/>
      <c r="EQ58" s="2">
        <v>0</v>
      </c>
      <c r="ER58" s="2">
        <v>320.76</v>
      </c>
      <c r="ES58" s="2">
        <v>289.63</v>
      </c>
      <c r="ET58" s="2">
        <v>0.37</v>
      </c>
      <c r="EU58" s="2">
        <v>7.0000000000000007E-2</v>
      </c>
      <c r="EV58" s="2">
        <v>30.76</v>
      </c>
      <c r="EW58" s="2">
        <v>3.01</v>
      </c>
      <c r="EX58" s="2">
        <v>0</v>
      </c>
      <c r="EY58" s="2">
        <v>0</v>
      </c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>
        <v>0</v>
      </c>
      <c r="FR58" s="2">
        <f t="shared" si="81"/>
        <v>0</v>
      </c>
      <c r="FS58" s="2">
        <v>0</v>
      </c>
      <c r="FT58" s="2"/>
      <c r="FU58" s="2"/>
      <c r="FV58" s="2"/>
      <c r="FW58" s="2"/>
      <c r="FX58" s="2">
        <v>91</v>
      </c>
      <c r="FY58" s="2">
        <v>70</v>
      </c>
      <c r="FZ58" s="2"/>
      <c r="GA58" s="2" t="s">
        <v>3</v>
      </c>
      <c r="GB58" s="2"/>
      <c r="GC58" s="2"/>
      <c r="GD58" s="2">
        <v>0</v>
      </c>
      <c r="GE58" s="2"/>
      <c r="GF58" s="2">
        <v>-1859850477</v>
      </c>
      <c r="GG58" s="2">
        <v>2</v>
      </c>
      <c r="GH58" s="2">
        <v>1</v>
      </c>
      <c r="GI58" s="2">
        <v>-2</v>
      </c>
      <c r="GJ58" s="2">
        <v>0</v>
      </c>
      <c r="GK58" s="2">
        <f>ROUND(R58*(R12)/100,2)</f>
        <v>0.49</v>
      </c>
      <c r="GL58" s="2">
        <f t="shared" si="82"/>
        <v>0</v>
      </c>
      <c r="GM58" s="2">
        <f t="shared" si="83"/>
        <v>1481.63</v>
      </c>
      <c r="GN58" s="2">
        <f t="shared" si="84"/>
        <v>1481.63</v>
      </c>
      <c r="GO58" s="2">
        <f t="shared" si="85"/>
        <v>0</v>
      </c>
      <c r="GP58" s="2">
        <f t="shared" si="86"/>
        <v>0</v>
      </c>
      <c r="GQ58" s="2"/>
      <c r="GR58" s="2">
        <v>0</v>
      </c>
      <c r="GS58" s="2">
        <v>3</v>
      </c>
      <c r="GT58" s="2">
        <v>0</v>
      </c>
      <c r="GU58" s="2" t="s">
        <v>3</v>
      </c>
      <c r="GV58" s="2">
        <f t="shared" si="87"/>
        <v>0</v>
      </c>
      <c r="GW58" s="2">
        <v>1</v>
      </c>
      <c r="GX58" s="2">
        <f t="shared" si="88"/>
        <v>0</v>
      </c>
      <c r="GY58" s="2"/>
      <c r="GZ58" s="2"/>
      <c r="HA58" s="2">
        <v>0</v>
      </c>
      <c r="HB58" s="2">
        <v>0</v>
      </c>
      <c r="HC58" s="2">
        <f t="shared" si="89"/>
        <v>0</v>
      </c>
      <c r="HD58" s="2"/>
      <c r="HE58" s="2" t="s">
        <v>3</v>
      </c>
      <c r="HF58" s="2" t="s">
        <v>3</v>
      </c>
      <c r="HG58" s="2"/>
      <c r="HH58" s="2"/>
      <c r="HI58" s="2"/>
      <c r="HJ58" s="2"/>
      <c r="HK58" s="2"/>
      <c r="HL58" s="2"/>
      <c r="HM58" s="2" t="s">
        <v>3</v>
      </c>
      <c r="HN58" s="2" t="s">
        <v>3</v>
      </c>
      <c r="HO58" s="2" t="s">
        <v>3</v>
      </c>
      <c r="HP58" s="2" t="s">
        <v>3</v>
      </c>
      <c r="HQ58" s="2" t="s">
        <v>3</v>
      </c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>
        <v>0</v>
      </c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 spans="1:255" x14ac:dyDescent="0.2">
      <c r="A59">
        <v>17</v>
      </c>
      <c r="B59">
        <v>1</v>
      </c>
      <c r="C59">
        <f>ROW(SmtRes!A76)</f>
        <v>76</v>
      </c>
      <c r="D59">
        <f>ROW(EtalonRes!A78)</f>
        <v>78</v>
      </c>
      <c r="E59" t="s">
        <v>113</v>
      </c>
      <c r="F59" t="s">
        <v>114</v>
      </c>
      <c r="G59" t="s">
        <v>115</v>
      </c>
      <c r="H59" t="s">
        <v>35</v>
      </c>
      <c r="I59">
        <f>ROUND(400/100,9)</f>
        <v>4</v>
      </c>
      <c r="J59">
        <v>0</v>
      </c>
      <c r="K59">
        <f>ROUND(400/100,9)</f>
        <v>4</v>
      </c>
      <c r="O59">
        <f t="shared" si="61"/>
        <v>8067.98</v>
      </c>
      <c r="P59">
        <f t="shared" si="62"/>
        <v>4120.9799999999996</v>
      </c>
      <c r="Q59">
        <f t="shared" si="53"/>
        <v>20.57</v>
      </c>
      <c r="R59">
        <f t="shared" si="63"/>
        <v>8.84</v>
      </c>
      <c r="S59">
        <f t="shared" si="64"/>
        <v>3926.43</v>
      </c>
      <c r="T59">
        <f t="shared" si="65"/>
        <v>0</v>
      </c>
      <c r="U59">
        <f t="shared" si="66"/>
        <v>12.605879999999999</v>
      </c>
      <c r="V59">
        <f t="shared" si="67"/>
        <v>0</v>
      </c>
      <c r="W59">
        <f t="shared" si="68"/>
        <v>0</v>
      </c>
      <c r="X59">
        <f t="shared" si="69"/>
        <v>2944.82</v>
      </c>
      <c r="Y59">
        <f t="shared" si="70"/>
        <v>1609.84</v>
      </c>
      <c r="AA59">
        <v>67439953</v>
      </c>
      <c r="AB59">
        <f t="shared" si="71"/>
        <v>320.76</v>
      </c>
      <c r="AC59">
        <f t="shared" si="54"/>
        <v>289.63</v>
      </c>
      <c r="AD59">
        <f t="shared" si="55"/>
        <v>0.37</v>
      </c>
      <c r="AE59">
        <f t="shared" si="56"/>
        <v>7.0000000000000007E-2</v>
      </c>
      <c r="AF59">
        <f t="shared" si="57"/>
        <v>30.76</v>
      </c>
      <c r="AG59">
        <f t="shared" si="72"/>
        <v>0</v>
      </c>
      <c r="AH59">
        <f t="shared" si="58"/>
        <v>3.01</v>
      </c>
      <c r="AI59">
        <f t="shared" si="59"/>
        <v>0</v>
      </c>
      <c r="AJ59">
        <f t="shared" si="73"/>
        <v>0</v>
      </c>
      <c r="AK59">
        <v>320.76</v>
      </c>
      <c r="AL59">
        <v>289.63</v>
      </c>
      <c r="AM59">
        <v>0.37</v>
      </c>
      <c r="AN59">
        <v>7.0000000000000007E-2</v>
      </c>
      <c r="AO59">
        <v>30.76</v>
      </c>
      <c r="AP59">
        <v>0</v>
      </c>
      <c r="AQ59">
        <v>3.01</v>
      </c>
      <c r="AR59">
        <v>0</v>
      </c>
      <c r="AS59">
        <v>0</v>
      </c>
      <c r="AT59">
        <v>75</v>
      </c>
      <c r="AU59">
        <v>41</v>
      </c>
      <c r="AV59">
        <v>1.0469999999999999</v>
      </c>
      <c r="AW59">
        <v>1.002</v>
      </c>
      <c r="AZ59">
        <v>1</v>
      </c>
      <c r="BA59">
        <v>30.48</v>
      </c>
      <c r="BB59">
        <v>13.27</v>
      </c>
      <c r="BC59">
        <v>3.55</v>
      </c>
      <c r="BD59" t="s">
        <v>3</v>
      </c>
      <c r="BE59" t="s">
        <v>3</v>
      </c>
      <c r="BF59" t="s">
        <v>3</v>
      </c>
      <c r="BG59" t="s">
        <v>3</v>
      </c>
      <c r="BH59">
        <v>0</v>
      </c>
      <c r="BI59">
        <v>1</v>
      </c>
      <c r="BJ59" t="s">
        <v>116</v>
      </c>
      <c r="BM59">
        <v>682</v>
      </c>
      <c r="BN59">
        <v>0</v>
      </c>
      <c r="BO59" t="s">
        <v>114</v>
      </c>
      <c r="BP59">
        <v>1</v>
      </c>
      <c r="BQ59">
        <v>60</v>
      </c>
      <c r="BR59">
        <v>0</v>
      </c>
      <c r="BS59">
        <v>30.48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75</v>
      </c>
      <c r="CA59">
        <v>41</v>
      </c>
      <c r="CB59" t="s">
        <v>3</v>
      </c>
      <c r="CE59">
        <v>30</v>
      </c>
      <c r="CF59">
        <v>0</v>
      </c>
      <c r="CG59">
        <v>0</v>
      </c>
      <c r="CM59">
        <v>0</v>
      </c>
      <c r="CN59" t="s">
        <v>3</v>
      </c>
      <c r="CO59">
        <v>0</v>
      </c>
      <c r="CP59">
        <f t="shared" si="74"/>
        <v>8067.98</v>
      </c>
      <c r="CQ59">
        <f t="shared" si="75"/>
        <v>1030.25</v>
      </c>
      <c r="CR59">
        <f t="shared" si="60"/>
        <v>5.18</v>
      </c>
      <c r="CS59">
        <f t="shared" si="76"/>
        <v>2.13</v>
      </c>
      <c r="CT59">
        <f t="shared" si="77"/>
        <v>981.76</v>
      </c>
      <c r="CU59">
        <f t="shared" si="78"/>
        <v>0</v>
      </c>
      <c r="CV59">
        <f t="shared" si="52"/>
        <v>3.1514699999999998</v>
      </c>
      <c r="CW59">
        <f t="shared" si="79"/>
        <v>0</v>
      </c>
      <c r="CX59">
        <f t="shared" si="80"/>
        <v>0</v>
      </c>
      <c r="CY59">
        <f>S59*(BZ59/100)</f>
        <v>2944.8224999999998</v>
      </c>
      <c r="CZ59">
        <f>S59*(CA59/100)</f>
        <v>1609.8362999999999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91</v>
      </c>
      <c r="DO59">
        <v>70</v>
      </c>
      <c r="DP59">
        <v>1.0469999999999999</v>
      </c>
      <c r="DQ59">
        <v>1.002</v>
      </c>
      <c r="DU59">
        <v>1005</v>
      </c>
      <c r="DV59" t="s">
        <v>35</v>
      </c>
      <c r="DW59" t="s">
        <v>35</v>
      </c>
      <c r="DX59">
        <v>100</v>
      </c>
      <c r="DZ59" t="s">
        <v>3</v>
      </c>
      <c r="EA59" t="s">
        <v>3</v>
      </c>
      <c r="EB59" t="s">
        <v>3</v>
      </c>
      <c r="EC59" t="s">
        <v>3</v>
      </c>
      <c r="EE59">
        <v>67039273</v>
      </c>
      <c r="EF59">
        <v>60</v>
      </c>
      <c r="EG59" t="s">
        <v>52</v>
      </c>
      <c r="EH59">
        <v>0</v>
      </c>
      <c r="EI59" t="s">
        <v>3</v>
      </c>
      <c r="EJ59">
        <v>1</v>
      </c>
      <c r="EK59">
        <v>682</v>
      </c>
      <c r="EL59" t="s">
        <v>53</v>
      </c>
      <c r="EM59" t="s">
        <v>54</v>
      </c>
      <c r="EO59" t="s">
        <v>3</v>
      </c>
      <c r="EQ59">
        <v>0</v>
      </c>
      <c r="ER59">
        <v>320.76</v>
      </c>
      <c r="ES59">
        <v>289.63</v>
      </c>
      <c r="ET59">
        <v>0.37</v>
      </c>
      <c r="EU59">
        <v>7.0000000000000007E-2</v>
      </c>
      <c r="EV59">
        <v>30.76</v>
      </c>
      <c r="EW59">
        <v>3.01</v>
      </c>
      <c r="EX59">
        <v>0</v>
      </c>
      <c r="EY59">
        <v>0</v>
      </c>
      <c r="FQ59">
        <v>0</v>
      </c>
      <c r="FR59">
        <f t="shared" si="81"/>
        <v>0</v>
      </c>
      <c r="FS59">
        <v>0</v>
      </c>
      <c r="FX59">
        <v>91</v>
      </c>
      <c r="FY59">
        <v>70</v>
      </c>
      <c r="GA59" t="s">
        <v>3</v>
      </c>
      <c r="GD59">
        <v>0</v>
      </c>
      <c r="GF59">
        <v>-1859850477</v>
      </c>
      <c r="GG59">
        <v>2</v>
      </c>
      <c r="GH59">
        <v>1</v>
      </c>
      <c r="GI59">
        <v>2</v>
      </c>
      <c r="GJ59">
        <v>0</v>
      </c>
      <c r="GK59">
        <f>ROUND(R59*(S12)/100,2)</f>
        <v>14.14</v>
      </c>
      <c r="GL59">
        <f t="shared" si="82"/>
        <v>0</v>
      </c>
      <c r="GM59">
        <f t="shared" si="83"/>
        <v>12636.78</v>
      </c>
      <c r="GN59">
        <f t="shared" si="84"/>
        <v>12636.78</v>
      </c>
      <c r="GO59">
        <f t="shared" si="85"/>
        <v>0</v>
      </c>
      <c r="GP59">
        <f t="shared" si="86"/>
        <v>0</v>
      </c>
      <c r="GR59">
        <v>0</v>
      </c>
      <c r="GS59">
        <v>3</v>
      </c>
      <c r="GT59">
        <v>0</v>
      </c>
      <c r="GU59" t="s">
        <v>3</v>
      </c>
      <c r="GV59">
        <f t="shared" si="87"/>
        <v>0</v>
      </c>
      <c r="GW59">
        <v>1</v>
      </c>
      <c r="GX59">
        <f t="shared" si="88"/>
        <v>0</v>
      </c>
      <c r="HA59">
        <v>0</v>
      </c>
      <c r="HB59">
        <v>0</v>
      </c>
      <c r="HC59">
        <f t="shared" si="89"/>
        <v>0</v>
      </c>
      <c r="HE59" t="s">
        <v>3</v>
      </c>
      <c r="HF59" t="s">
        <v>3</v>
      </c>
      <c r="HM59" t="s">
        <v>3</v>
      </c>
      <c r="HN59" t="s">
        <v>3</v>
      </c>
      <c r="HO59" t="s">
        <v>3</v>
      </c>
      <c r="HP59" t="s">
        <v>3</v>
      </c>
      <c r="HQ59" t="s">
        <v>3</v>
      </c>
      <c r="IK59">
        <v>0</v>
      </c>
    </row>
    <row r="60" spans="1:255" x14ac:dyDescent="0.2">
      <c r="A60" s="2">
        <v>18</v>
      </c>
      <c r="B60" s="2">
        <v>1</v>
      </c>
      <c r="C60" s="2">
        <v>70</v>
      </c>
      <c r="D60" s="2"/>
      <c r="E60" s="2" t="s">
        <v>117</v>
      </c>
      <c r="F60" s="2" t="s">
        <v>118</v>
      </c>
      <c r="G60" s="2" t="s">
        <v>119</v>
      </c>
      <c r="H60" s="2" t="s">
        <v>101</v>
      </c>
      <c r="I60" s="2">
        <f>I58*J60</f>
        <v>-448.8</v>
      </c>
      <c r="J60" s="2">
        <v>-112.2</v>
      </c>
      <c r="K60" s="2">
        <v>-112.2</v>
      </c>
      <c r="L60" s="2"/>
      <c r="M60" s="2"/>
      <c r="N60" s="2"/>
      <c r="O60" s="2">
        <f t="shared" si="61"/>
        <v>-1036.73</v>
      </c>
      <c r="P60" s="2">
        <f t="shared" si="62"/>
        <v>-1036.73</v>
      </c>
      <c r="Q60" s="2">
        <f t="shared" si="53"/>
        <v>0</v>
      </c>
      <c r="R60" s="2">
        <f t="shared" si="63"/>
        <v>0</v>
      </c>
      <c r="S60" s="2">
        <f t="shared" si="64"/>
        <v>0</v>
      </c>
      <c r="T60" s="2">
        <f t="shared" si="65"/>
        <v>0</v>
      </c>
      <c r="U60" s="2">
        <f t="shared" si="66"/>
        <v>0</v>
      </c>
      <c r="V60" s="2">
        <f t="shared" si="67"/>
        <v>0</v>
      </c>
      <c r="W60" s="2">
        <f t="shared" si="68"/>
        <v>0</v>
      </c>
      <c r="X60" s="2">
        <f t="shared" si="69"/>
        <v>0</v>
      </c>
      <c r="Y60" s="2">
        <f t="shared" si="70"/>
        <v>0</v>
      </c>
      <c r="Z60" s="2"/>
      <c r="AA60" s="2">
        <v>67439955</v>
      </c>
      <c r="AB60" s="2">
        <f t="shared" si="71"/>
        <v>2.31</v>
      </c>
      <c r="AC60" s="2">
        <f t="shared" si="54"/>
        <v>2.31</v>
      </c>
      <c r="AD60" s="2">
        <f t="shared" si="55"/>
        <v>0</v>
      </c>
      <c r="AE60" s="2">
        <f t="shared" si="56"/>
        <v>0</v>
      </c>
      <c r="AF60" s="2">
        <f t="shared" si="57"/>
        <v>0</v>
      </c>
      <c r="AG60" s="2">
        <f t="shared" si="72"/>
        <v>0</v>
      </c>
      <c r="AH60" s="2">
        <f t="shared" si="58"/>
        <v>0</v>
      </c>
      <c r="AI60" s="2">
        <f t="shared" si="59"/>
        <v>0</v>
      </c>
      <c r="AJ60" s="2">
        <f t="shared" si="73"/>
        <v>0</v>
      </c>
      <c r="AK60" s="2">
        <v>2.31</v>
      </c>
      <c r="AL60" s="2">
        <v>2.31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91</v>
      </c>
      <c r="AU60" s="2">
        <v>70</v>
      </c>
      <c r="AV60" s="2">
        <v>1</v>
      </c>
      <c r="AW60" s="2">
        <v>1</v>
      </c>
      <c r="AX60" s="2"/>
      <c r="AY60" s="2"/>
      <c r="AZ60" s="2">
        <v>1</v>
      </c>
      <c r="BA60" s="2">
        <v>1</v>
      </c>
      <c r="BB60" s="2">
        <v>1</v>
      </c>
      <c r="BC60" s="2">
        <v>1</v>
      </c>
      <c r="BD60" s="2" t="s">
        <v>3</v>
      </c>
      <c r="BE60" s="2" t="s">
        <v>3</v>
      </c>
      <c r="BF60" s="2" t="s">
        <v>3</v>
      </c>
      <c r="BG60" s="2" t="s">
        <v>3</v>
      </c>
      <c r="BH60" s="2">
        <v>3</v>
      </c>
      <c r="BI60" s="2">
        <v>1</v>
      </c>
      <c r="BJ60" s="2" t="s">
        <v>120</v>
      </c>
      <c r="BK60" s="2"/>
      <c r="BL60" s="2"/>
      <c r="BM60" s="2">
        <v>682</v>
      </c>
      <c r="BN60" s="2">
        <v>0</v>
      </c>
      <c r="BO60" s="2" t="s">
        <v>3</v>
      </c>
      <c r="BP60" s="2">
        <v>0</v>
      </c>
      <c r="BQ60" s="2">
        <v>60</v>
      </c>
      <c r="BR60" s="2">
        <v>0</v>
      </c>
      <c r="BS60" s="2">
        <v>1</v>
      </c>
      <c r="BT60" s="2">
        <v>1</v>
      </c>
      <c r="BU60" s="2">
        <v>1</v>
      </c>
      <c r="BV60" s="2">
        <v>1</v>
      </c>
      <c r="BW60" s="2">
        <v>1</v>
      </c>
      <c r="BX60" s="2">
        <v>1</v>
      </c>
      <c r="BY60" s="2" t="s">
        <v>3</v>
      </c>
      <c r="BZ60" s="2">
        <v>91</v>
      </c>
      <c r="CA60" s="2">
        <v>70</v>
      </c>
      <c r="CB60" s="2" t="s">
        <v>3</v>
      </c>
      <c r="CC60" s="2"/>
      <c r="CD60" s="2"/>
      <c r="CE60" s="2">
        <v>30</v>
      </c>
      <c r="CF60" s="2">
        <v>0</v>
      </c>
      <c r="CG60" s="2">
        <v>0</v>
      </c>
      <c r="CH60" s="2"/>
      <c r="CI60" s="2"/>
      <c r="CJ60" s="2"/>
      <c r="CK60" s="2"/>
      <c r="CL60" s="2"/>
      <c r="CM60" s="2">
        <v>0</v>
      </c>
      <c r="CN60" s="2" t="s">
        <v>3</v>
      </c>
      <c r="CO60" s="2">
        <v>0</v>
      </c>
      <c r="CP60" s="2">
        <f t="shared" si="74"/>
        <v>-1036.73</v>
      </c>
      <c r="CQ60" s="2">
        <f t="shared" si="75"/>
        <v>2.31</v>
      </c>
      <c r="CR60" s="2">
        <f t="shared" si="60"/>
        <v>0</v>
      </c>
      <c r="CS60" s="2">
        <f t="shared" si="76"/>
        <v>0</v>
      </c>
      <c r="CT60" s="2">
        <f t="shared" si="77"/>
        <v>0</v>
      </c>
      <c r="CU60" s="2">
        <f t="shared" si="78"/>
        <v>0</v>
      </c>
      <c r="CV60" s="2">
        <f t="shared" si="52"/>
        <v>0</v>
      </c>
      <c r="CW60" s="2">
        <f t="shared" si="79"/>
        <v>0</v>
      </c>
      <c r="CX60" s="2">
        <f t="shared" si="80"/>
        <v>0</v>
      </c>
      <c r="CY60" s="2">
        <f>((S60*BZ60)/100)</f>
        <v>0</v>
      </c>
      <c r="CZ60" s="2">
        <f>((S60*CA60)/100)</f>
        <v>0</v>
      </c>
      <c r="DA60" s="2"/>
      <c r="DB60" s="2"/>
      <c r="DC60" s="2" t="s">
        <v>3</v>
      </c>
      <c r="DD60" s="2" t="s">
        <v>3</v>
      </c>
      <c r="DE60" s="2" t="s">
        <v>3</v>
      </c>
      <c r="DF60" s="2" t="s">
        <v>3</v>
      </c>
      <c r="DG60" s="2" t="s">
        <v>3</v>
      </c>
      <c r="DH60" s="2" t="s">
        <v>3</v>
      </c>
      <c r="DI60" s="2" t="s">
        <v>3</v>
      </c>
      <c r="DJ60" s="2" t="s">
        <v>3</v>
      </c>
      <c r="DK60" s="2" t="s">
        <v>3</v>
      </c>
      <c r="DL60" s="2" t="s">
        <v>3</v>
      </c>
      <c r="DM60" s="2" t="s">
        <v>3</v>
      </c>
      <c r="DN60" s="2">
        <v>0</v>
      </c>
      <c r="DO60" s="2">
        <v>0</v>
      </c>
      <c r="DP60" s="2">
        <v>1.0469999999999999</v>
      </c>
      <c r="DQ60" s="2">
        <v>1.002</v>
      </c>
      <c r="DR60" s="2"/>
      <c r="DS60" s="2"/>
      <c r="DT60" s="2"/>
      <c r="DU60" s="2">
        <v>1005</v>
      </c>
      <c r="DV60" s="2" t="s">
        <v>101</v>
      </c>
      <c r="DW60" s="2" t="s">
        <v>101</v>
      </c>
      <c r="DX60" s="2">
        <v>1</v>
      </c>
      <c r="DY60" s="2"/>
      <c r="DZ60" s="2" t="s">
        <v>3</v>
      </c>
      <c r="EA60" s="2" t="s">
        <v>3</v>
      </c>
      <c r="EB60" s="2" t="s">
        <v>3</v>
      </c>
      <c r="EC60" s="2" t="s">
        <v>3</v>
      </c>
      <c r="ED60" s="2"/>
      <c r="EE60" s="2">
        <v>67039273</v>
      </c>
      <c r="EF60" s="2">
        <v>60</v>
      </c>
      <c r="EG60" s="2" t="s">
        <v>52</v>
      </c>
      <c r="EH60" s="2">
        <v>0</v>
      </c>
      <c r="EI60" s="2" t="s">
        <v>3</v>
      </c>
      <c r="EJ60" s="2">
        <v>1</v>
      </c>
      <c r="EK60" s="2">
        <v>682</v>
      </c>
      <c r="EL60" s="2" t="s">
        <v>53</v>
      </c>
      <c r="EM60" s="2" t="s">
        <v>54</v>
      </c>
      <c r="EN60" s="2"/>
      <c r="EO60" s="2" t="s">
        <v>3</v>
      </c>
      <c r="EP60" s="2"/>
      <c r="EQ60" s="2">
        <v>0</v>
      </c>
      <c r="ER60" s="2">
        <v>2.31</v>
      </c>
      <c r="ES60" s="2">
        <v>2.31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>
        <v>0</v>
      </c>
      <c r="FR60" s="2">
        <f t="shared" si="81"/>
        <v>0</v>
      </c>
      <c r="FS60" s="2">
        <v>0</v>
      </c>
      <c r="FT60" s="2"/>
      <c r="FU60" s="2"/>
      <c r="FV60" s="2"/>
      <c r="FW60" s="2"/>
      <c r="FX60" s="2">
        <v>91</v>
      </c>
      <c r="FY60" s="2">
        <v>70</v>
      </c>
      <c r="FZ60" s="2"/>
      <c r="GA60" s="2" t="s">
        <v>3</v>
      </c>
      <c r="GB60" s="2"/>
      <c r="GC60" s="2"/>
      <c r="GD60" s="2">
        <v>0</v>
      </c>
      <c r="GE60" s="2"/>
      <c r="GF60" s="2">
        <v>-934687686</v>
      </c>
      <c r="GG60" s="2">
        <v>2</v>
      </c>
      <c r="GH60" s="2">
        <v>1</v>
      </c>
      <c r="GI60" s="2">
        <v>-2</v>
      </c>
      <c r="GJ60" s="2">
        <v>0</v>
      </c>
      <c r="GK60" s="2">
        <f>ROUND(R60*(R12)/100,2)</f>
        <v>0</v>
      </c>
      <c r="GL60" s="2">
        <f t="shared" si="82"/>
        <v>0</v>
      </c>
      <c r="GM60" s="2">
        <f t="shared" si="83"/>
        <v>-1036.73</v>
      </c>
      <c r="GN60" s="2">
        <f t="shared" si="84"/>
        <v>-1036.73</v>
      </c>
      <c r="GO60" s="2">
        <f t="shared" si="85"/>
        <v>0</v>
      </c>
      <c r="GP60" s="2">
        <f t="shared" si="86"/>
        <v>0</v>
      </c>
      <c r="GQ60" s="2"/>
      <c r="GR60" s="2">
        <v>0</v>
      </c>
      <c r="GS60" s="2">
        <v>3</v>
      </c>
      <c r="GT60" s="2">
        <v>0</v>
      </c>
      <c r="GU60" s="2" t="s">
        <v>3</v>
      </c>
      <c r="GV60" s="2">
        <f t="shared" si="87"/>
        <v>0</v>
      </c>
      <c r="GW60" s="2">
        <v>1</v>
      </c>
      <c r="GX60" s="2">
        <f t="shared" si="88"/>
        <v>0</v>
      </c>
      <c r="GY60" s="2"/>
      <c r="GZ60" s="2"/>
      <c r="HA60" s="2">
        <v>0</v>
      </c>
      <c r="HB60" s="2">
        <v>0</v>
      </c>
      <c r="HC60" s="2">
        <f t="shared" si="89"/>
        <v>0</v>
      </c>
      <c r="HD60" s="2"/>
      <c r="HE60" s="2" t="s">
        <v>3</v>
      </c>
      <c r="HF60" s="2" t="s">
        <v>3</v>
      </c>
      <c r="HG60" s="2"/>
      <c r="HH60" s="2"/>
      <c r="HI60" s="2"/>
      <c r="HJ60" s="2"/>
      <c r="HK60" s="2"/>
      <c r="HL60" s="2"/>
      <c r="HM60" s="2" t="s">
        <v>3</v>
      </c>
      <c r="HN60" s="2" t="s">
        <v>3</v>
      </c>
      <c r="HO60" s="2" t="s">
        <v>3</v>
      </c>
      <c r="HP60" s="2" t="s">
        <v>3</v>
      </c>
      <c r="HQ60" s="2" t="s">
        <v>3</v>
      </c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>
        <v>0</v>
      </c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 spans="1:255" x14ac:dyDescent="0.2">
      <c r="A61">
        <v>18</v>
      </c>
      <c r="B61">
        <v>1</v>
      </c>
      <c r="C61">
        <v>75</v>
      </c>
      <c r="E61" t="s">
        <v>117</v>
      </c>
      <c r="F61" t="s">
        <v>118</v>
      </c>
      <c r="G61" t="s">
        <v>119</v>
      </c>
      <c r="H61" t="s">
        <v>101</v>
      </c>
      <c r="I61">
        <f>I59*J61</f>
        <v>-448.8</v>
      </c>
      <c r="J61">
        <v>-112.2</v>
      </c>
      <c r="K61">
        <v>-112.2</v>
      </c>
      <c r="O61">
        <f t="shared" si="61"/>
        <v>-3220.28</v>
      </c>
      <c r="P61">
        <f t="shared" si="62"/>
        <v>-3220.28</v>
      </c>
      <c r="Q61">
        <f t="shared" si="53"/>
        <v>0</v>
      </c>
      <c r="R61">
        <f t="shared" si="63"/>
        <v>0</v>
      </c>
      <c r="S61">
        <f t="shared" si="64"/>
        <v>0</v>
      </c>
      <c r="T61">
        <f t="shared" si="65"/>
        <v>0</v>
      </c>
      <c r="U61">
        <f t="shared" si="66"/>
        <v>0</v>
      </c>
      <c r="V61">
        <f t="shared" si="67"/>
        <v>0</v>
      </c>
      <c r="W61">
        <f t="shared" si="68"/>
        <v>0</v>
      </c>
      <c r="X61">
        <f t="shared" si="69"/>
        <v>0</v>
      </c>
      <c r="Y61">
        <f t="shared" si="70"/>
        <v>0</v>
      </c>
      <c r="AA61">
        <v>67439953</v>
      </c>
      <c r="AB61">
        <f t="shared" si="71"/>
        <v>2.31</v>
      </c>
      <c r="AC61">
        <f t="shared" si="54"/>
        <v>2.31</v>
      </c>
      <c r="AD61">
        <f t="shared" si="55"/>
        <v>0</v>
      </c>
      <c r="AE61">
        <f t="shared" si="56"/>
        <v>0</v>
      </c>
      <c r="AF61">
        <f t="shared" si="57"/>
        <v>0</v>
      </c>
      <c r="AG61">
        <f t="shared" si="72"/>
        <v>0</v>
      </c>
      <c r="AH61">
        <f t="shared" si="58"/>
        <v>0</v>
      </c>
      <c r="AI61">
        <f t="shared" si="59"/>
        <v>0</v>
      </c>
      <c r="AJ61">
        <f t="shared" si="73"/>
        <v>0</v>
      </c>
      <c r="AK61">
        <v>2.31</v>
      </c>
      <c r="AL61">
        <v>2.31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1.0469999999999999</v>
      </c>
      <c r="AW61">
        <v>1.002</v>
      </c>
      <c r="AZ61">
        <v>1</v>
      </c>
      <c r="BA61">
        <v>1</v>
      </c>
      <c r="BB61">
        <v>1</v>
      </c>
      <c r="BC61">
        <v>3.1</v>
      </c>
      <c r="BD61" t="s">
        <v>3</v>
      </c>
      <c r="BE61" t="s">
        <v>3</v>
      </c>
      <c r="BF61" t="s">
        <v>3</v>
      </c>
      <c r="BG61" t="s">
        <v>3</v>
      </c>
      <c r="BH61">
        <v>3</v>
      </c>
      <c r="BI61">
        <v>1</v>
      </c>
      <c r="BJ61" t="s">
        <v>120</v>
      </c>
      <c r="BM61">
        <v>682</v>
      </c>
      <c r="BN61">
        <v>0</v>
      </c>
      <c r="BO61" t="s">
        <v>118</v>
      </c>
      <c r="BP61">
        <v>1</v>
      </c>
      <c r="BQ61">
        <v>60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0</v>
      </c>
      <c r="CA61">
        <v>0</v>
      </c>
      <c r="CB61" t="s">
        <v>3</v>
      </c>
      <c r="CE61">
        <v>30</v>
      </c>
      <c r="CF61">
        <v>0</v>
      </c>
      <c r="CG61">
        <v>0</v>
      </c>
      <c r="CM61">
        <v>0</v>
      </c>
      <c r="CN61" t="s">
        <v>3</v>
      </c>
      <c r="CO61">
        <v>0</v>
      </c>
      <c r="CP61">
        <f t="shared" si="74"/>
        <v>-3220.28</v>
      </c>
      <c r="CQ61">
        <f t="shared" si="75"/>
        <v>7.16</v>
      </c>
      <c r="CR61">
        <f t="shared" si="60"/>
        <v>0</v>
      </c>
      <c r="CS61">
        <f t="shared" si="76"/>
        <v>0</v>
      </c>
      <c r="CT61">
        <f t="shared" si="77"/>
        <v>0</v>
      </c>
      <c r="CU61">
        <f t="shared" si="78"/>
        <v>0</v>
      </c>
      <c r="CV61">
        <f t="shared" si="52"/>
        <v>0</v>
      </c>
      <c r="CW61">
        <f t="shared" si="79"/>
        <v>0</v>
      </c>
      <c r="CX61">
        <f t="shared" si="80"/>
        <v>0</v>
      </c>
      <c r="CY61">
        <f>S61*(BZ61/100)</f>
        <v>0</v>
      </c>
      <c r="CZ61">
        <f>S61*(CA61/100)</f>
        <v>0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91</v>
      </c>
      <c r="DO61">
        <v>70</v>
      </c>
      <c r="DP61">
        <v>1.0469999999999999</v>
      </c>
      <c r="DQ61">
        <v>1.002</v>
      </c>
      <c r="DU61">
        <v>1005</v>
      </c>
      <c r="DV61" t="s">
        <v>101</v>
      </c>
      <c r="DW61" t="s">
        <v>101</v>
      </c>
      <c r="DX61">
        <v>1</v>
      </c>
      <c r="DZ61" t="s">
        <v>3</v>
      </c>
      <c r="EA61" t="s">
        <v>3</v>
      </c>
      <c r="EB61" t="s">
        <v>3</v>
      </c>
      <c r="EC61" t="s">
        <v>3</v>
      </c>
      <c r="EE61">
        <v>67039273</v>
      </c>
      <c r="EF61">
        <v>60</v>
      </c>
      <c r="EG61" t="s">
        <v>52</v>
      </c>
      <c r="EH61">
        <v>0</v>
      </c>
      <c r="EI61" t="s">
        <v>3</v>
      </c>
      <c r="EJ61">
        <v>1</v>
      </c>
      <c r="EK61">
        <v>682</v>
      </c>
      <c r="EL61" t="s">
        <v>53</v>
      </c>
      <c r="EM61" t="s">
        <v>54</v>
      </c>
      <c r="EO61" t="s">
        <v>3</v>
      </c>
      <c r="EQ61">
        <v>0</v>
      </c>
      <c r="ER61">
        <v>2.31</v>
      </c>
      <c r="ES61">
        <v>2.31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f t="shared" si="81"/>
        <v>0</v>
      </c>
      <c r="FS61">
        <v>0</v>
      </c>
      <c r="FX61">
        <v>91</v>
      </c>
      <c r="FY61">
        <v>70</v>
      </c>
      <c r="GA61" t="s">
        <v>3</v>
      </c>
      <c r="GD61">
        <v>0</v>
      </c>
      <c r="GF61">
        <v>-934687686</v>
      </c>
      <c r="GG61">
        <v>2</v>
      </c>
      <c r="GH61">
        <v>1</v>
      </c>
      <c r="GI61">
        <v>2</v>
      </c>
      <c r="GJ61">
        <v>0</v>
      </c>
      <c r="GK61">
        <f>ROUND(R61*(S12)/100,2)</f>
        <v>0</v>
      </c>
      <c r="GL61">
        <f t="shared" si="82"/>
        <v>0</v>
      </c>
      <c r="GM61">
        <f t="shared" si="83"/>
        <v>-3220.28</v>
      </c>
      <c r="GN61">
        <f t="shared" si="84"/>
        <v>-3220.28</v>
      </c>
      <c r="GO61">
        <f t="shared" si="85"/>
        <v>0</v>
      </c>
      <c r="GP61">
        <f t="shared" si="86"/>
        <v>0</v>
      </c>
      <c r="GR61">
        <v>0</v>
      </c>
      <c r="GS61">
        <v>3</v>
      </c>
      <c r="GT61">
        <v>0</v>
      </c>
      <c r="GU61" t="s">
        <v>3</v>
      </c>
      <c r="GV61">
        <f t="shared" si="87"/>
        <v>0</v>
      </c>
      <c r="GW61">
        <v>1</v>
      </c>
      <c r="GX61">
        <f t="shared" si="88"/>
        <v>0</v>
      </c>
      <c r="HA61">
        <v>0</v>
      </c>
      <c r="HB61">
        <v>0</v>
      </c>
      <c r="HC61">
        <f t="shared" si="89"/>
        <v>0</v>
      </c>
      <c r="HE61" t="s">
        <v>3</v>
      </c>
      <c r="HF61" t="s">
        <v>3</v>
      </c>
      <c r="HM61" t="s">
        <v>3</v>
      </c>
      <c r="HN61" t="s">
        <v>3</v>
      </c>
      <c r="HO61" t="s">
        <v>3</v>
      </c>
      <c r="HP61" t="s">
        <v>3</v>
      </c>
      <c r="HQ61" t="s">
        <v>3</v>
      </c>
      <c r="IK61">
        <v>0</v>
      </c>
    </row>
    <row r="62" spans="1:255" x14ac:dyDescent="0.2">
      <c r="A62" s="2">
        <v>18</v>
      </c>
      <c r="B62" s="2">
        <v>1</v>
      </c>
      <c r="C62" s="2">
        <v>69</v>
      </c>
      <c r="D62" s="2"/>
      <c r="E62" s="2" t="s">
        <v>121</v>
      </c>
      <c r="F62" s="2" t="s">
        <v>110</v>
      </c>
      <c r="G62" s="2" t="s">
        <v>111</v>
      </c>
      <c r="H62" s="2" t="s">
        <v>101</v>
      </c>
      <c r="I62" s="2">
        <f>I58*J62</f>
        <v>448.8</v>
      </c>
      <c r="J62" s="2">
        <v>112.2</v>
      </c>
      <c r="K62" s="2">
        <v>112.2</v>
      </c>
      <c r="L62" s="2"/>
      <c r="M62" s="2"/>
      <c r="N62" s="2"/>
      <c r="O62" s="2">
        <f t="shared" si="61"/>
        <v>1938.82</v>
      </c>
      <c r="P62" s="2">
        <f t="shared" si="62"/>
        <v>1938.82</v>
      </c>
      <c r="Q62" s="2">
        <f t="shared" si="53"/>
        <v>0</v>
      </c>
      <c r="R62" s="2">
        <f t="shared" si="63"/>
        <v>0</v>
      </c>
      <c r="S62" s="2">
        <f t="shared" si="64"/>
        <v>0</v>
      </c>
      <c r="T62" s="2">
        <f t="shared" si="65"/>
        <v>0</v>
      </c>
      <c r="U62" s="2">
        <f t="shared" si="66"/>
        <v>0</v>
      </c>
      <c r="V62" s="2">
        <f t="shared" si="67"/>
        <v>0</v>
      </c>
      <c r="W62" s="2">
        <f t="shared" si="68"/>
        <v>0</v>
      </c>
      <c r="X62" s="2">
        <f t="shared" si="69"/>
        <v>0</v>
      </c>
      <c r="Y62" s="2">
        <f t="shared" si="70"/>
        <v>0</v>
      </c>
      <c r="Z62" s="2"/>
      <c r="AA62" s="2">
        <v>67439955</v>
      </c>
      <c r="AB62" s="2">
        <f t="shared" si="71"/>
        <v>4.32</v>
      </c>
      <c r="AC62" s="2">
        <f t="shared" si="54"/>
        <v>4.32</v>
      </c>
      <c r="AD62" s="2">
        <f t="shared" si="55"/>
        <v>0</v>
      </c>
      <c r="AE62" s="2">
        <f t="shared" si="56"/>
        <v>0</v>
      </c>
      <c r="AF62" s="2">
        <f t="shared" si="57"/>
        <v>0</v>
      </c>
      <c r="AG62" s="2">
        <f t="shared" si="72"/>
        <v>0</v>
      </c>
      <c r="AH62" s="2">
        <f t="shared" si="58"/>
        <v>0</v>
      </c>
      <c r="AI62" s="2">
        <f t="shared" si="59"/>
        <v>0</v>
      </c>
      <c r="AJ62" s="2">
        <f t="shared" si="73"/>
        <v>0</v>
      </c>
      <c r="AK62" s="2">
        <v>4.32</v>
      </c>
      <c r="AL62" s="2">
        <v>4.32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100</v>
      </c>
      <c r="AU62" s="2">
        <v>64</v>
      </c>
      <c r="AV62" s="2">
        <v>1</v>
      </c>
      <c r="AW62" s="2">
        <v>1</v>
      </c>
      <c r="AX62" s="2"/>
      <c r="AY62" s="2"/>
      <c r="AZ62" s="2">
        <v>1</v>
      </c>
      <c r="BA62" s="2">
        <v>1</v>
      </c>
      <c r="BB62" s="2">
        <v>1</v>
      </c>
      <c r="BC62" s="2">
        <v>1</v>
      </c>
      <c r="BD62" s="2" t="s">
        <v>3</v>
      </c>
      <c r="BE62" s="2" t="s">
        <v>3</v>
      </c>
      <c r="BF62" s="2" t="s">
        <v>3</v>
      </c>
      <c r="BG62" s="2" t="s">
        <v>3</v>
      </c>
      <c r="BH62" s="2">
        <v>3</v>
      </c>
      <c r="BI62" s="2">
        <v>1</v>
      </c>
      <c r="BJ62" s="2" t="s">
        <v>112</v>
      </c>
      <c r="BK62" s="2"/>
      <c r="BL62" s="2"/>
      <c r="BM62" s="2">
        <v>480</v>
      </c>
      <c r="BN62" s="2">
        <v>0</v>
      </c>
      <c r="BO62" s="2" t="s">
        <v>3</v>
      </c>
      <c r="BP62" s="2">
        <v>0</v>
      </c>
      <c r="BQ62" s="2">
        <v>60</v>
      </c>
      <c r="BR62" s="2">
        <v>0</v>
      </c>
      <c r="BS62" s="2">
        <v>1</v>
      </c>
      <c r="BT62" s="2">
        <v>1</v>
      </c>
      <c r="BU62" s="2">
        <v>1</v>
      </c>
      <c r="BV62" s="2">
        <v>1</v>
      </c>
      <c r="BW62" s="2">
        <v>1</v>
      </c>
      <c r="BX62" s="2">
        <v>1</v>
      </c>
      <c r="BY62" s="2" t="s">
        <v>3</v>
      </c>
      <c r="BZ62" s="2">
        <v>100</v>
      </c>
      <c r="CA62" s="2">
        <v>64</v>
      </c>
      <c r="CB62" s="2" t="s">
        <v>3</v>
      </c>
      <c r="CC62" s="2"/>
      <c r="CD62" s="2"/>
      <c r="CE62" s="2">
        <v>30</v>
      </c>
      <c r="CF62" s="2">
        <v>0</v>
      </c>
      <c r="CG62" s="2">
        <v>0</v>
      </c>
      <c r="CH62" s="2"/>
      <c r="CI62" s="2"/>
      <c r="CJ62" s="2"/>
      <c r="CK62" s="2"/>
      <c r="CL62" s="2"/>
      <c r="CM62" s="2">
        <v>0</v>
      </c>
      <c r="CN62" s="2" t="s">
        <v>3</v>
      </c>
      <c r="CO62" s="2">
        <v>0</v>
      </c>
      <c r="CP62" s="2">
        <f t="shared" si="74"/>
        <v>1938.82</v>
      </c>
      <c r="CQ62" s="2">
        <f t="shared" si="75"/>
        <v>4.32</v>
      </c>
      <c r="CR62" s="2">
        <f t="shared" si="60"/>
        <v>0</v>
      </c>
      <c r="CS62" s="2">
        <f t="shared" si="76"/>
        <v>0</v>
      </c>
      <c r="CT62" s="2">
        <f t="shared" si="77"/>
        <v>0</v>
      </c>
      <c r="CU62" s="2">
        <f t="shared" si="78"/>
        <v>0</v>
      </c>
      <c r="CV62" s="2">
        <f t="shared" si="52"/>
        <v>0</v>
      </c>
      <c r="CW62" s="2">
        <f t="shared" si="79"/>
        <v>0</v>
      </c>
      <c r="CX62" s="2">
        <f t="shared" si="80"/>
        <v>0</v>
      </c>
      <c r="CY62" s="2">
        <f>((S62*BZ62)/100)</f>
        <v>0</v>
      </c>
      <c r="CZ62" s="2">
        <f>((S62*CA62)/100)</f>
        <v>0</v>
      </c>
      <c r="DA62" s="2"/>
      <c r="DB62" s="2"/>
      <c r="DC62" s="2" t="s">
        <v>3</v>
      </c>
      <c r="DD62" s="2" t="s">
        <v>3</v>
      </c>
      <c r="DE62" s="2" t="s">
        <v>3</v>
      </c>
      <c r="DF62" s="2" t="s">
        <v>3</v>
      </c>
      <c r="DG62" s="2" t="s">
        <v>3</v>
      </c>
      <c r="DH62" s="2" t="s">
        <v>3</v>
      </c>
      <c r="DI62" s="2" t="s">
        <v>3</v>
      </c>
      <c r="DJ62" s="2" t="s">
        <v>3</v>
      </c>
      <c r="DK62" s="2" t="s">
        <v>3</v>
      </c>
      <c r="DL62" s="2" t="s">
        <v>3</v>
      </c>
      <c r="DM62" s="2" t="s">
        <v>3</v>
      </c>
      <c r="DN62" s="2">
        <v>0</v>
      </c>
      <c r="DO62" s="2">
        <v>0</v>
      </c>
      <c r="DP62" s="2">
        <v>1.0249999999999999</v>
      </c>
      <c r="DQ62" s="2">
        <v>1</v>
      </c>
      <c r="DR62" s="2"/>
      <c r="DS62" s="2"/>
      <c r="DT62" s="2"/>
      <c r="DU62" s="2">
        <v>1005</v>
      </c>
      <c r="DV62" s="2" t="s">
        <v>101</v>
      </c>
      <c r="DW62" s="2" t="s">
        <v>101</v>
      </c>
      <c r="DX62" s="2">
        <v>1</v>
      </c>
      <c r="DY62" s="2"/>
      <c r="DZ62" s="2" t="s">
        <v>3</v>
      </c>
      <c r="EA62" s="2" t="s">
        <v>3</v>
      </c>
      <c r="EB62" s="2" t="s">
        <v>3</v>
      </c>
      <c r="EC62" s="2" t="s">
        <v>3</v>
      </c>
      <c r="ED62" s="2"/>
      <c r="EE62" s="2">
        <v>67039071</v>
      </c>
      <c r="EF62" s="2">
        <v>60</v>
      </c>
      <c r="EG62" s="2" t="s">
        <v>52</v>
      </c>
      <c r="EH62" s="2">
        <v>0</v>
      </c>
      <c r="EI62" s="2" t="s">
        <v>3</v>
      </c>
      <c r="EJ62" s="2">
        <v>1</v>
      </c>
      <c r="EK62" s="2">
        <v>480</v>
      </c>
      <c r="EL62" s="2" t="s">
        <v>107</v>
      </c>
      <c r="EM62" s="2" t="s">
        <v>108</v>
      </c>
      <c r="EN62" s="2"/>
      <c r="EO62" s="2" t="s">
        <v>3</v>
      </c>
      <c r="EP62" s="2"/>
      <c r="EQ62" s="2">
        <v>0</v>
      </c>
      <c r="ER62" s="2">
        <v>4.32</v>
      </c>
      <c r="ES62" s="2">
        <v>4.32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>
        <v>0</v>
      </c>
      <c r="FR62" s="2">
        <f t="shared" si="81"/>
        <v>0</v>
      </c>
      <c r="FS62" s="2">
        <v>0</v>
      </c>
      <c r="FT62" s="2"/>
      <c r="FU62" s="2"/>
      <c r="FV62" s="2"/>
      <c r="FW62" s="2"/>
      <c r="FX62" s="2">
        <v>100</v>
      </c>
      <c r="FY62" s="2">
        <v>64</v>
      </c>
      <c r="FZ62" s="2"/>
      <c r="GA62" s="2" t="s">
        <v>3</v>
      </c>
      <c r="GB62" s="2"/>
      <c r="GC62" s="2"/>
      <c r="GD62" s="2">
        <v>0</v>
      </c>
      <c r="GE62" s="2"/>
      <c r="GF62" s="2">
        <v>1886033509</v>
      </c>
      <c r="GG62" s="2">
        <v>2</v>
      </c>
      <c r="GH62" s="2">
        <v>1</v>
      </c>
      <c r="GI62" s="2">
        <v>-2</v>
      </c>
      <c r="GJ62" s="2">
        <v>0</v>
      </c>
      <c r="GK62" s="2">
        <f>ROUND(R62*(R12)/100,2)</f>
        <v>0</v>
      </c>
      <c r="GL62" s="2">
        <f t="shared" si="82"/>
        <v>0</v>
      </c>
      <c r="GM62" s="2">
        <f t="shared" si="83"/>
        <v>1938.82</v>
      </c>
      <c r="GN62" s="2">
        <f t="shared" si="84"/>
        <v>1938.82</v>
      </c>
      <c r="GO62" s="2">
        <f t="shared" si="85"/>
        <v>0</v>
      </c>
      <c r="GP62" s="2">
        <f t="shared" si="86"/>
        <v>0</v>
      </c>
      <c r="GQ62" s="2"/>
      <c r="GR62" s="2">
        <v>0</v>
      </c>
      <c r="GS62" s="2">
        <v>3</v>
      </c>
      <c r="GT62" s="2">
        <v>0</v>
      </c>
      <c r="GU62" s="2" t="s">
        <v>3</v>
      </c>
      <c r="GV62" s="2">
        <f t="shared" si="87"/>
        <v>0</v>
      </c>
      <c r="GW62" s="2">
        <v>1</v>
      </c>
      <c r="GX62" s="2">
        <f t="shared" si="88"/>
        <v>0</v>
      </c>
      <c r="GY62" s="2"/>
      <c r="GZ62" s="2"/>
      <c r="HA62" s="2">
        <v>0</v>
      </c>
      <c r="HB62" s="2">
        <v>0</v>
      </c>
      <c r="HC62" s="2">
        <f t="shared" si="89"/>
        <v>0</v>
      </c>
      <c r="HD62" s="2"/>
      <c r="HE62" s="2" t="s">
        <v>3</v>
      </c>
      <c r="HF62" s="2" t="s">
        <v>3</v>
      </c>
      <c r="HG62" s="2"/>
      <c r="HH62" s="2"/>
      <c r="HI62" s="2"/>
      <c r="HJ62" s="2"/>
      <c r="HK62" s="2"/>
      <c r="HL62" s="2"/>
      <c r="HM62" s="2" t="s">
        <v>3</v>
      </c>
      <c r="HN62" s="2" t="s">
        <v>3</v>
      </c>
      <c r="HO62" s="2" t="s">
        <v>3</v>
      </c>
      <c r="HP62" s="2" t="s">
        <v>3</v>
      </c>
      <c r="HQ62" s="2" t="s">
        <v>3</v>
      </c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>
        <v>0</v>
      </c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 spans="1:255" x14ac:dyDescent="0.2">
      <c r="A63">
        <v>18</v>
      </c>
      <c r="B63">
        <v>1</v>
      </c>
      <c r="C63">
        <v>74</v>
      </c>
      <c r="E63" t="s">
        <v>121</v>
      </c>
      <c r="F63" t="s">
        <v>110</v>
      </c>
      <c r="G63" t="s">
        <v>111</v>
      </c>
      <c r="H63" t="s">
        <v>101</v>
      </c>
      <c r="I63">
        <f>I59*J63</f>
        <v>448.8</v>
      </c>
      <c r="J63">
        <v>112.2</v>
      </c>
      <c r="K63">
        <v>112.2</v>
      </c>
      <c r="O63">
        <f t="shared" si="61"/>
        <v>10663.51</v>
      </c>
      <c r="P63">
        <f t="shared" si="62"/>
        <v>10663.51</v>
      </c>
      <c r="Q63">
        <f t="shared" si="53"/>
        <v>0</v>
      </c>
      <c r="R63">
        <f t="shared" si="63"/>
        <v>0</v>
      </c>
      <c r="S63">
        <f t="shared" si="64"/>
        <v>0</v>
      </c>
      <c r="T63">
        <f t="shared" si="65"/>
        <v>0</v>
      </c>
      <c r="U63">
        <f t="shared" si="66"/>
        <v>0</v>
      </c>
      <c r="V63">
        <f t="shared" si="67"/>
        <v>0</v>
      </c>
      <c r="W63">
        <f t="shared" si="68"/>
        <v>0</v>
      </c>
      <c r="X63">
        <f t="shared" si="69"/>
        <v>0</v>
      </c>
      <c r="Y63">
        <f t="shared" si="70"/>
        <v>0</v>
      </c>
      <c r="AA63">
        <v>67439953</v>
      </c>
      <c r="AB63">
        <f t="shared" si="71"/>
        <v>4.32</v>
      </c>
      <c r="AC63">
        <f t="shared" si="54"/>
        <v>4.32</v>
      </c>
      <c r="AD63">
        <f t="shared" si="55"/>
        <v>0</v>
      </c>
      <c r="AE63">
        <f t="shared" si="56"/>
        <v>0</v>
      </c>
      <c r="AF63">
        <f t="shared" si="57"/>
        <v>0</v>
      </c>
      <c r="AG63">
        <f t="shared" si="72"/>
        <v>0</v>
      </c>
      <c r="AH63">
        <f t="shared" si="58"/>
        <v>0</v>
      </c>
      <c r="AI63">
        <f t="shared" si="59"/>
        <v>0</v>
      </c>
      <c r="AJ63">
        <f t="shared" si="73"/>
        <v>0</v>
      </c>
      <c r="AK63">
        <v>4.32</v>
      </c>
      <c r="AL63">
        <v>4.32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5.5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112</v>
      </c>
      <c r="BM63">
        <v>480</v>
      </c>
      <c r="BN63">
        <v>0</v>
      </c>
      <c r="BO63" t="s">
        <v>110</v>
      </c>
      <c r="BP63">
        <v>1</v>
      </c>
      <c r="BQ63">
        <v>60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0</v>
      </c>
      <c r="CA63">
        <v>0</v>
      </c>
      <c r="CB63" t="s">
        <v>3</v>
      </c>
      <c r="CE63">
        <v>30</v>
      </c>
      <c r="CF63">
        <v>0</v>
      </c>
      <c r="CG63">
        <v>0</v>
      </c>
      <c r="CM63">
        <v>0</v>
      </c>
      <c r="CN63" t="s">
        <v>3</v>
      </c>
      <c r="CO63">
        <v>0</v>
      </c>
      <c r="CP63">
        <f t="shared" si="74"/>
        <v>10663.51</v>
      </c>
      <c r="CQ63">
        <f t="shared" si="75"/>
        <v>23.76</v>
      </c>
      <c r="CR63">
        <f t="shared" si="60"/>
        <v>0</v>
      </c>
      <c r="CS63">
        <f t="shared" si="76"/>
        <v>0</v>
      </c>
      <c r="CT63">
        <f t="shared" si="77"/>
        <v>0</v>
      </c>
      <c r="CU63">
        <f t="shared" si="78"/>
        <v>0</v>
      </c>
      <c r="CV63">
        <f t="shared" si="52"/>
        <v>0</v>
      </c>
      <c r="CW63">
        <f t="shared" si="79"/>
        <v>0</v>
      </c>
      <c r="CX63">
        <f t="shared" si="80"/>
        <v>0</v>
      </c>
      <c r="CY63">
        <f>S63*(BZ63/100)</f>
        <v>0</v>
      </c>
      <c r="CZ63">
        <f>S63*(CA63/100)</f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100</v>
      </c>
      <c r="DO63">
        <v>64</v>
      </c>
      <c r="DP63">
        <v>1.0249999999999999</v>
      </c>
      <c r="DQ63">
        <v>1</v>
      </c>
      <c r="DU63">
        <v>1005</v>
      </c>
      <c r="DV63" t="s">
        <v>101</v>
      </c>
      <c r="DW63" t="s">
        <v>101</v>
      </c>
      <c r="DX63">
        <v>1</v>
      </c>
      <c r="DZ63" t="s">
        <v>3</v>
      </c>
      <c r="EA63" t="s">
        <v>3</v>
      </c>
      <c r="EB63" t="s">
        <v>3</v>
      </c>
      <c r="EC63" t="s">
        <v>3</v>
      </c>
      <c r="EE63">
        <v>67039071</v>
      </c>
      <c r="EF63">
        <v>60</v>
      </c>
      <c r="EG63" t="s">
        <v>52</v>
      </c>
      <c r="EH63">
        <v>0</v>
      </c>
      <c r="EI63" t="s">
        <v>3</v>
      </c>
      <c r="EJ63">
        <v>1</v>
      </c>
      <c r="EK63">
        <v>480</v>
      </c>
      <c r="EL63" t="s">
        <v>107</v>
      </c>
      <c r="EM63" t="s">
        <v>108</v>
      </c>
      <c r="EO63" t="s">
        <v>3</v>
      </c>
      <c r="EQ63">
        <v>0</v>
      </c>
      <c r="ER63">
        <v>4.32</v>
      </c>
      <c r="ES63">
        <v>4.32</v>
      </c>
      <c r="ET63">
        <v>0</v>
      </c>
      <c r="EU63">
        <v>0</v>
      </c>
      <c r="EV63">
        <v>0</v>
      </c>
      <c r="EW63">
        <v>0</v>
      </c>
      <c r="EX63">
        <v>0</v>
      </c>
      <c r="FQ63">
        <v>0</v>
      </c>
      <c r="FR63">
        <f t="shared" si="81"/>
        <v>0</v>
      </c>
      <c r="FS63">
        <v>0</v>
      </c>
      <c r="FX63">
        <v>100</v>
      </c>
      <c r="FY63">
        <v>64</v>
      </c>
      <c r="GA63" t="s">
        <v>3</v>
      </c>
      <c r="GD63">
        <v>0</v>
      </c>
      <c r="GF63">
        <v>1886033509</v>
      </c>
      <c r="GG63">
        <v>2</v>
      </c>
      <c r="GH63">
        <v>1</v>
      </c>
      <c r="GI63">
        <v>2</v>
      </c>
      <c r="GJ63">
        <v>0</v>
      </c>
      <c r="GK63">
        <f>ROUND(R63*(S12)/100,2)</f>
        <v>0</v>
      </c>
      <c r="GL63">
        <f t="shared" si="82"/>
        <v>0</v>
      </c>
      <c r="GM63">
        <f t="shared" si="83"/>
        <v>10663.51</v>
      </c>
      <c r="GN63">
        <f t="shared" si="84"/>
        <v>10663.51</v>
      </c>
      <c r="GO63">
        <f t="shared" si="85"/>
        <v>0</v>
      </c>
      <c r="GP63">
        <f t="shared" si="86"/>
        <v>0</v>
      </c>
      <c r="GR63">
        <v>0</v>
      </c>
      <c r="GS63">
        <v>0</v>
      </c>
      <c r="GT63">
        <v>0</v>
      </c>
      <c r="GU63" t="s">
        <v>3</v>
      </c>
      <c r="GV63">
        <f t="shared" si="87"/>
        <v>0</v>
      </c>
      <c r="GW63">
        <v>1</v>
      </c>
      <c r="GX63">
        <f t="shared" si="88"/>
        <v>0</v>
      </c>
      <c r="HA63">
        <v>0</v>
      </c>
      <c r="HB63">
        <v>0</v>
      </c>
      <c r="HC63">
        <f t="shared" si="89"/>
        <v>0</v>
      </c>
      <c r="HE63" t="s">
        <v>3</v>
      </c>
      <c r="HF63" t="s">
        <v>3</v>
      </c>
      <c r="HM63" t="s">
        <v>3</v>
      </c>
      <c r="HN63" t="s">
        <v>3</v>
      </c>
      <c r="HO63" t="s">
        <v>3</v>
      </c>
      <c r="HP63" t="s">
        <v>3</v>
      </c>
      <c r="HQ63" t="s">
        <v>3</v>
      </c>
      <c r="IK63">
        <v>0</v>
      </c>
    </row>
    <row r="64" spans="1:255" x14ac:dyDescent="0.2">
      <c r="A64" s="2">
        <v>17</v>
      </c>
      <c r="B64" s="2">
        <v>1</v>
      </c>
      <c r="C64" s="2">
        <f>ROW(SmtRes!A79)</f>
        <v>79</v>
      </c>
      <c r="D64" s="2">
        <f>ROW(EtalonRes!A81)</f>
        <v>81</v>
      </c>
      <c r="E64" s="2" t="s">
        <v>122</v>
      </c>
      <c r="F64" s="2" t="s">
        <v>104</v>
      </c>
      <c r="G64" s="2" t="s">
        <v>123</v>
      </c>
      <c r="H64" s="2" t="s">
        <v>35</v>
      </c>
      <c r="I64" s="2">
        <f>ROUND(100/100,9)</f>
        <v>1</v>
      </c>
      <c r="J64" s="2">
        <v>0</v>
      </c>
      <c r="K64" s="2">
        <f>ROUND(100/100,9)</f>
        <v>1</v>
      </c>
      <c r="L64" s="2"/>
      <c r="M64" s="2"/>
      <c r="N64" s="2"/>
      <c r="O64" s="2">
        <f t="shared" si="61"/>
        <v>53.99</v>
      </c>
      <c r="P64" s="2">
        <f t="shared" si="62"/>
        <v>0.33</v>
      </c>
      <c r="Q64" s="2">
        <f t="shared" si="53"/>
        <v>0</v>
      </c>
      <c r="R64" s="2">
        <f t="shared" si="63"/>
        <v>0</v>
      </c>
      <c r="S64" s="2">
        <f t="shared" si="64"/>
        <v>53.66</v>
      </c>
      <c r="T64" s="2">
        <f t="shared" si="65"/>
        <v>0</v>
      </c>
      <c r="U64" s="2">
        <f t="shared" si="66"/>
        <v>4.8</v>
      </c>
      <c r="V64" s="2">
        <f t="shared" si="67"/>
        <v>0</v>
      </c>
      <c r="W64" s="2">
        <f t="shared" si="68"/>
        <v>0</v>
      </c>
      <c r="X64" s="2">
        <f t="shared" si="69"/>
        <v>53.66</v>
      </c>
      <c r="Y64" s="2">
        <f t="shared" si="70"/>
        <v>34.340000000000003</v>
      </c>
      <c r="Z64" s="2"/>
      <c r="AA64" s="2">
        <v>67439955</v>
      </c>
      <c r="AB64" s="2">
        <f t="shared" si="71"/>
        <v>53.99</v>
      </c>
      <c r="AC64" s="2">
        <f t="shared" si="54"/>
        <v>0.33</v>
      </c>
      <c r="AD64" s="2">
        <f t="shared" si="55"/>
        <v>0</v>
      </c>
      <c r="AE64" s="2">
        <f t="shared" si="56"/>
        <v>0</v>
      </c>
      <c r="AF64" s="2">
        <f t="shared" si="57"/>
        <v>53.66</v>
      </c>
      <c r="AG64" s="2">
        <f t="shared" si="72"/>
        <v>0</v>
      </c>
      <c r="AH64" s="2">
        <f t="shared" si="58"/>
        <v>4.8</v>
      </c>
      <c r="AI64" s="2">
        <f t="shared" si="59"/>
        <v>0</v>
      </c>
      <c r="AJ64" s="2">
        <f t="shared" si="73"/>
        <v>0</v>
      </c>
      <c r="AK64" s="2">
        <v>53.99</v>
      </c>
      <c r="AL64" s="2">
        <v>0.33</v>
      </c>
      <c r="AM64" s="2">
        <v>0</v>
      </c>
      <c r="AN64" s="2">
        <v>0</v>
      </c>
      <c r="AO64" s="2">
        <v>53.66</v>
      </c>
      <c r="AP64" s="2">
        <v>0</v>
      </c>
      <c r="AQ64" s="2">
        <v>4.8</v>
      </c>
      <c r="AR64" s="2">
        <v>0</v>
      </c>
      <c r="AS64" s="2">
        <v>0</v>
      </c>
      <c r="AT64" s="2">
        <v>100</v>
      </c>
      <c r="AU64" s="2">
        <v>64</v>
      </c>
      <c r="AV64" s="2">
        <v>1</v>
      </c>
      <c r="AW64" s="2">
        <v>1</v>
      </c>
      <c r="AX64" s="2"/>
      <c r="AY64" s="2"/>
      <c r="AZ64" s="2">
        <v>1</v>
      </c>
      <c r="BA64" s="2">
        <v>1</v>
      </c>
      <c r="BB64" s="2">
        <v>1</v>
      </c>
      <c r="BC64" s="2">
        <v>1</v>
      </c>
      <c r="BD64" s="2" t="s">
        <v>3</v>
      </c>
      <c r="BE64" s="2" t="s">
        <v>3</v>
      </c>
      <c r="BF64" s="2" t="s">
        <v>3</v>
      </c>
      <c r="BG64" s="2" t="s">
        <v>3</v>
      </c>
      <c r="BH64" s="2">
        <v>0</v>
      </c>
      <c r="BI64" s="2">
        <v>1</v>
      </c>
      <c r="BJ64" s="2" t="s">
        <v>106</v>
      </c>
      <c r="BK64" s="2"/>
      <c r="BL64" s="2"/>
      <c r="BM64" s="2">
        <v>480</v>
      </c>
      <c r="BN64" s="2">
        <v>0</v>
      </c>
      <c r="BO64" s="2" t="s">
        <v>3</v>
      </c>
      <c r="BP64" s="2">
        <v>0</v>
      </c>
      <c r="BQ64" s="2">
        <v>60</v>
      </c>
      <c r="BR64" s="2">
        <v>0</v>
      </c>
      <c r="BS64" s="2">
        <v>1</v>
      </c>
      <c r="BT64" s="2">
        <v>1</v>
      </c>
      <c r="BU64" s="2">
        <v>1</v>
      </c>
      <c r="BV64" s="2">
        <v>1</v>
      </c>
      <c r="BW64" s="2">
        <v>1</v>
      </c>
      <c r="BX64" s="2">
        <v>1</v>
      </c>
      <c r="BY64" s="2" t="s">
        <v>3</v>
      </c>
      <c r="BZ64" s="2">
        <v>100</v>
      </c>
      <c r="CA64" s="2">
        <v>64</v>
      </c>
      <c r="CB64" s="2" t="s">
        <v>3</v>
      </c>
      <c r="CC64" s="2"/>
      <c r="CD64" s="2"/>
      <c r="CE64" s="2">
        <v>30</v>
      </c>
      <c r="CF64" s="2">
        <v>0</v>
      </c>
      <c r="CG64" s="2">
        <v>0</v>
      </c>
      <c r="CH64" s="2"/>
      <c r="CI64" s="2"/>
      <c r="CJ64" s="2"/>
      <c r="CK64" s="2"/>
      <c r="CL64" s="2"/>
      <c r="CM64" s="2">
        <v>0</v>
      </c>
      <c r="CN64" s="2" t="s">
        <v>3</v>
      </c>
      <c r="CO64" s="2">
        <v>0</v>
      </c>
      <c r="CP64" s="2">
        <f t="shared" si="74"/>
        <v>53.989999999999995</v>
      </c>
      <c r="CQ64" s="2">
        <f t="shared" si="75"/>
        <v>0.33</v>
      </c>
      <c r="CR64" s="2">
        <f t="shared" si="60"/>
        <v>0</v>
      </c>
      <c r="CS64" s="2">
        <f t="shared" si="76"/>
        <v>0</v>
      </c>
      <c r="CT64" s="2">
        <f t="shared" si="77"/>
        <v>53.66</v>
      </c>
      <c r="CU64" s="2">
        <f t="shared" si="78"/>
        <v>0</v>
      </c>
      <c r="CV64" s="2">
        <f t="shared" ref="CV64:CV95" si="90">(AH64*AV64)</f>
        <v>4.8</v>
      </c>
      <c r="CW64" s="2">
        <f t="shared" si="79"/>
        <v>0</v>
      </c>
      <c r="CX64" s="2">
        <f t="shared" si="80"/>
        <v>0</v>
      </c>
      <c r="CY64" s="2">
        <f>((S64*BZ64)/100)</f>
        <v>53.66</v>
      </c>
      <c r="CZ64" s="2">
        <f>((S64*CA64)/100)</f>
        <v>34.342399999999998</v>
      </c>
      <c r="DA64" s="2"/>
      <c r="DB64" s="2"/>
      <c r="DC64" s="2" t="s">
        <v>3</v>
      </c>
      <c r="DD64" s="2" t="s">
        <v>3</v>
      </c>
      <c r="DE64" s="2" t="s">
        <v>3</v>
      </c>
      <c r="DF64" s="2" t="s">
        <v>3</v>
      </c>
      <c r="DG64" s="2" t="s">
        <v>3</v>
      </c>
      <c r="DH64" s="2" t="s">
        <v>3</v>
      </c>
      <c r="DI64" s="2" t="s">
        <v>3</v>
      </c>
      <c r="DJ64" s="2" t="s">
        <v>3</v>
      </c>
      <c r="DK64" s="2" t="s">
        <v>3</v>
      </c>
      <c r="DL64" s="2" t="s">
        <v>3</v>
      </c>
      <c r="DM64" s="2" t="s">
        <v>3</v>
      </c>
      <c r="DN64" s="2">
        <v>0</v>
      </c>
      <c r="DO64" s="2">
        <v>0</v>
      </c>
      <c r="DP64" s="2">
        <v>1.0249999999999999</v>
      </c>
      <c r="DQ64" s="2">
        <v>1</v>
      </c>
      <c r="DR64" s="2"/>
      <c r="DS64" s="2"/>
      <c r="DT64" s="2"/>
      <c r="DU64" s="2">
        <v>1005</v>
      </c>
      <c r="DV64" s="2" t="s">
        <v>35</v>
      </c>
      <c r="DW64" s="2" t="s">
        <v>35</v>
      </c>
      <c r="DX64" s="2">
        <v>100</v>
      </c>
      <c r="DY64" s="2"/>
      <c r="DZ64" s="2" t="s">
        <v>3</v>
      </c>
      <c r="EA64" s="2" t="s">
        <v>3</v>
      </c>
      <c r="EB64" s="2" t="s">
        <v>3</v>
      </c>
      <c r="EC64" s="2" t="s">
        <v>3</v>
      </c>
      <c r="ED64" s="2"/>
      <c r="EE64" s="2">
        <v>67039071</v>
      </c>
      <c r="EF64" s="2">
        <v>60</v>
      </c>
      <c r="EG64" s="2" t="s">
        <v>52</v>
      </c>
      <c r="EH64" s="2">
        <v>0</v>
      </c>
      <c r="EI64" s="2" t="s">
        <v>3</v>
      </c>
      <c r="EJ64" s="2">
        <v>1</v>
      </c>
      <c r="EK64" s="2">
        <v>480</v>
      </c>
      <c r="EL64" s="2" t="s">
        <v>107</v>
      </c>
      <c r="EM64" s="2" t="s">
        <v>108</v>
      </c>
      <c r="EN64" s="2"/>
      <c r="EO64" s="2" t="s">
        <v>3</v>
      </c>
      <c r="EP64" s="2"/>
      <c r="EQ64" s="2">
        <v>0</v>
      </c>
      <c r="ER64" s="2">
        <v>53.99</v>
      </c>
      <c r="ES64" s="2">
        <v>0.33</v>
      </c>
      <c r="ET64" s="2">
        <v>0</v>
      </c>
      <c r="EU64" s="2">
        <v>0</v>
      </c>
      <c r="EV64" s="2">
        <v>53.66</v>
      </c>
      <c r="EW64" s="2">
        <v>4.8</v>
      </c>
      <c r="EX64" s="2">
        <v>0</v>
      </c>
      <c r="EY64" s="2">
        <v>0</v>
      </c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>
        <v>0</v>
      </c>
      <c r="FR64" s="2">
        <f t="shared" si="81"/>
        <v>0</v>
      </c>
      <c r="FS64" s="2">
        <v>0</v>
      </c>
      <c r="FT64" s="2"/>
      <c r="FU64" s="2"/>
      <c r="FV64" s="2"/>
      <c r="FW64" s="2"/>
      <c r="FX64" s="2">
        <v>100</v>
      </c>
      <c r="FY64" s="2">
        <v>64</v>
      </c>
      <c r="FZ64" s="2"/>
      <c r="GA64" s="2" t="s">
        <v>3</v>
      </c>
      <c r="GB64" s="2"/>
      <c r="GC64" s="2"/>
      <c r="GD64" s="2">
        <v>0</v>
      </c>
      <c r="GE64" s="2"/>
      <c r="GF64" s="2">
        <v>1971415779</v>
      </c>
      <c r="GG64" s="2">
        <v>2</v>
      </c>
      <c r="GH64" s="2">
        <v>1</v>
      </c>
      <c r="GI64" s="2">
        <v>-2</v>
      </c>
      <c r="GJ64" s="2">
        <v>0</v>
      </c>
      <c r="GK64" s="2">
        <f>ROUND(R64*(R12)/100,2)</f>
        <v>0</v>
      </c>
      <c r="GL64" s="2">
        <f t="shared" si="82"/>
        <v>0</v>
      </c>
      <c r="GM64" s="2">
        <f t="shared" si="83"/>
        <v>141.99</v>
      </c>
      <c r="GN64" s="2">
        <f t="shared" si="84"/>
        <v>141.99</v>
      </c>
      <c r="GO64" s="2">
        <f t="shared" si="85"/>
        <v>0</v>
      </c>
      <c r="GP64" s="2">
        <f t="shared" si="86"/>
        <v>0</v>
      </c>
      <c r="GQ64" s="2"/>
      <c r="GR64" s="2">
        <v>0</v>
      </c>
      <c r="GS64" s="2">
        <v>3</v>
      </c>
      <c r="GT64" s="2">
        <v>0</v>
      </c>
      <c r="GU64" s="2" t="s">
        <v>3</v>
      </c>
      <c r="GV64" s="2">
        <f t="shared" si="87"/>
        <v>0</v>
      </c>
      <c r="GW64" s="2">
        <v>1</v>
      </c>
      <c r="GX64" s="2">
        <f t="shared" si="88"/>
        <v>0</v>
      </c>
      <c r="GY64" s="2"/>
      <c r="GZ64" s="2"/>
      <c r="HA64" s="2">
        <v>0</v>
      </c>
      <c r="HB64" s="2">
        <v>0</v>
      </c>
      <c r="HC64" s="2">
        <f t="shared" si="89"/>
        <v>0</v>
      </c>
      <c r="HD64" s="2"/>
      <c r="HE64" s="2" t="s">
        <v>3</v>
      </c>
      <c r="HF64" s="2" t="s">
        <v>3</v>
      </c>
      <c r="HG64" s="2"/>
      <c r="HH64" s="2"/>
      <c r="HI64" s="2"/>
      <c r="HJ64" s="2"/>
      <c r="HK64" s="2"/>
      <c r="HL64" s="2"/>
      <c r="HM64" s="2" t="s">
        <v>3</v>
      </c>
      <c r="HN64" s="2" t="s">
        <v>3</v>
      </c>
      <c r="HO64" s="2" t="s">
        <v>3</v>
      </c>
      <c r="HP64" s="2" t="s">
        <v>3</v>
      </c>
      <c r="HQ64" s="2" t="s">
        <v>3</v>
      </c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>
        <v>0</v>
      </c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pans="1:255" x14ac:dyDescent="0.2">
      <c r="A65">
        <v>17</v>
      </c>
      <c r="B65">
        <v>1</v>
      </c>
      <c r="C65">
        <f>ROW(SmtRes!A82)</f>
        <v>82</v>
      </c>
      <c r="D65">
        <f>ROW(EtalonRes!A84)</f>
        <v>84</v>
      </c>
      <c r="E65" t="s">
        <v>122</v>
      </c>
      <c r="F65" t="s">
        <v>104</v>
      </c>
      <c r="G65" t="s">
        <v>123</v>
      </c>
      <c r="H65" t="s">
        <v>35</v>
      </c>
      <c r="I65">
        <f>ROUND(100/100,9)</f>
        <v>1</v>
      </c>
      <c r="J65">
        <v>0</v>
      </c>
      <c r="K65">
        <f>ROUND(100/100,9)</f>
        <v>1</v>
      </c>
      <c r="O65">
        <f t="shared" si="61"/>
        <v>1678.82</v>
      </c>
      <c r="P65">
        <f t="shared" si="62"/>
        <v>2.42</v>
      </c>
      <c r="Q65">
        <f t="shared" si="53"/>
        <v>0</v>
      </c>
      <c r="R65">
        <f t="shared" si="63"/>
        <v>0</v>
      </c>
      <c r="S65">
        <f t="shared" si="64"/>
        <v>1676.4</v>
      </c>
      <c r="T65">
        <f t="shared" si="65"/>
        <v>0</v>
      </c>
      <c r="U65">
        <f t="shared" si="66"/>
        <v>4.919999999999999</v>
      </c>
      <c r="V65">
        <f t="shared" si="67"/>
        <v>0</v>
      </c>
      <c r="W65">
        <f t="shared" si="68"/>
        <v>0</v>
      </c>
      <c r="X65">
        <f t="shared" si="69"/>
        <v>1391.41</v>
      </c>
      <c r="Y65">
        <f t="shared" si="70"/>
        <v>687.32</v>
      </c>
      <c r="AA65">
        <v>67439953</v>
      </c>
      <c r="AB65">
        <f t="shared" si="71"/>
        <v>53.99</v>
      </c>
      <c r="AC65">
        <f t="shared" si="54"/>
        <v>0.33</v>
      </c>
      <c r="AD65">
        <f t="shared" si="55"/>
        <v>0</v>
      </c>
      <c r="AE65">
        <f t="shared" si="56"/>
        <v>0</v>
      </c>
      <c r="AF65">
        <f t="shared" si="57"/>
        <v>53.66</v>
      </c>
      <c r="AG65">
        <f t="shared" si="72"/>
        <v>0</v>
      </c>
      <c r="AH65">
        <f t="shared" si="58"/>
        <v>4.8</v>
      </c>
      <c r="AI65">
        <f t="shared" si="59"/>
        <v>0</v>
      </c>
      <c r="AJ65">
        <f t="shared" si="73"/>
        <v>0</v>
      </c>
      <c r="AK65">
        <v>53.99</v>
      </c>
      <c r="AL65">
        <v>0.33</v>
      </c>
      <c r="AM65">
        <v>0</v>
      </c>
      <c r="AN65">
        <v>0</v>
      </c>
      <c r="AO65">
        <v>53.66</v>
      </c>
      <c r="AP65">
        <v>0</v>
      </c>
      <c r="AQ65">
        <v>4.8</v>
      </c>
      <c r="AR65">
        <v>0</v>
      </c>
      <c r="AS65">
        <v>0</v>
      </c>
      <c r="AT65">
        <v>83</v>
      </c>
      <c r="AU65">
        <v>41</v>
      </c>
      <c r="AV65">
        <v>1.0249999999999999</v>
      </c>
      <c r="AW65">
        <v>1</v>
      </c>
      <c r="AZ65">
        <v>1</v>
      </c>
      <c r="BA65">
        <v>30.48</v>
      </c>
      <c r="BB65">
        <v>1</v>
      </c>
      <c r="BC65">
        <v>7.33</v>
      </c>
      <c r="BD65" t="s">
        <v>3</v>
      </c>
      <c r="BE65" t="s">
        <v>3</v>
      </c>
      <c r="BF65" t="s">
        <v>3</v>
      </c>
      <c r="BG65" t="s">
        <v>3</v>
      </c>
      <c r="BH65">
        <v>0</v>
      </c>
      <c r="BI65">
        <v>1</v>
      </c>
      <c r="BJ65" t="s">
        <v>106</v>
      </c>
      <c r="BM65">
        <v>480</v>
      </c>
      <c r="BN65">
        <v>0</v>
      </c>
      <c r="BO65" t="s">
        <v>104</v>
      </c>
      <c r="BP65">
        <v>1</v>
      </c>
      <c r="BQ65">
        <v>60</v>
      </c>
      <c r="BR65">
        <v>0</v>
      </c>
      <c r="BS65">
        <v>30.48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83</v>
      </c>
      <c r="CA65">
        <v>41</v>
      </c>
      <c r="CB65" t="s">
        <v>3</v>
      </c>
      <c r="CE65">
        <v>30</v>
      </c>
      <c r="CF65">
        <v>0</v>
      </c>
      <c r="CG65">
        <v>0</v>
      </c>
      <c r="CM65">
        <v>0</v>
      </c>
      <c r="CN65" t="s">
        <v>3</v>
      </c>
      <c r="CO65">
        <v>0</v>
      </c>
      <c r="CP65">
        <f t="shared" si="74"/>
        <v>1678.8200000000002</v>
      </c>
      <c r="CQ65">
        <f t="shared" si="75"/>
        <v>2.42</v>
      </c>
      <c r="CR65">
        <f t="shared" si="60"/>
        <v>0</v>
      </c>
      <c r="CS65">
        <f t="shared" si="76"/>
        <v>0</v>
      </c>
      <c r="CT65">
        <f t="shared" si="77"/>
        <v>1676.4</v>
      </c>
      <c r="CU65">
        <f t="shared" si="78"/>
        <v>0</v>
      </c>
      <c r="CV65">
        <f t="shared" si="90"/>
        <v>4.919999999999999</v>
      </c>
      <c r="CW65">
        <f t="shared" si="79"/>
        <v>0</v>
      </c>
      <c r="CX65">
        <f t="shared" si="80"/>
        <v>0</v>
      </c>
      <c r="CY65">
        <f>S65*(BZ65/100)</f>
        <v>1391.412</v>
      </c>
      <c r="CZ65">
        <f>S65*(CA65/100)</f>
        <v>687.32399999999996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100</v>
      </c>
      <c r="DO65">
        <v>64</v>
      </c>
      <c r="DP65">
        <v>1.0249999999999999</v>
      </c>
      <c r="DQ65">
        <v>1</v>
      </c>
      <c r="DU65">
        <v>1005</v>
      </c>
      <c r="DV65" t="s">
        <v>35</v>
      </c>
      <c r="DW65" t="s">
        <v>35</v>
      </c>
      <c r="DX65">
        <v>100</v>
      </c>
      <c r="DZ65" t="s">
        <v>3</v>
      </c>
      <c r="EA65" t="s">
        <v>3</v>
      </c>
      <c r="EB65" t="s">
        <v>3</v>
      </c>
      <c r="EC65" t="s">
        <v>3</v>
      </c>
      <c r="EE65">
        <v>67039071</v>
      </c>
      <c r="EF65">
        <v>60</v>
      </c>
      <c r="EG65" t="s">
        <v>52</v>
      </c>
      <c r="EH65">
        <v>0</v>
      </c>
      <c r="EI65" t="s">
        <v>3</v>
      </c>
      <c r="EJ65">
        <v>1</v>
      </c>
      <c r="EK65">
        <v>480</v>
      </c>
      <c r="EL65" t="s">
        <v>107</v>
      </c>
      <c r="EM65" t="s">
        <v>108</v>
      </c>
      <c r="EO65" t="s">
        <v>3</v>
      </c>
      <c r="EQ65">
        <v>0</v>
      </c>
      <c r="ER65">
        <v>53.99</v>
      </c>
      <c r="ES65">
        <v>0.33</v>
      </c>
      <c r="ET65">
        <v>0</v>
      </c>
      <c r="EU65">
        <v>0</v>
      </c>
      <c r="EV65">
        <v>53.66</v>
      </c>
      <c r="EW65">
        <v>4.8</v>
      </c>
      <c r="EX65">
        <v>0</v>
      </c>
      <c r="EY65">
        <v>0</v>
      </c>
      <c r="FQ65">
        <v>0</v>
      </c>
      <c r="FR65">
        <f t="shared" si="81"/>
        <v>0</v>
      </c>
      <c r="FS65">
        <v>0</v>
      </c>
      <c r="FX65">
        <v>100</v>
      </c>
      <c r="FY65">
        <v>64</v>
      </c>
      <c r="GA65" t="s">
        <v>3</v>
      </c>
      <c r="GD65">
        <v>0</v>
      </c>
      <c r="GF65">
        <v>1971415779</v>
      </c>
      <c r="GG65">
        <v>2</v>
      </c>
      <c r="GH65">
        <v>1</v>
      </c>
      <c r="GI65">
        <v>2</v>
      </c>
      <c r="GJ65">
        <v>0</v>
      </c>
      <c r="GK65">
        <f>ROUND(R65*(S12)/100,2)</f>
        <v>0</v>
      </c>
      <c r="GL65">
        <f t="shared" si="82"/>
        <v>0</v>
      </c>
      <c r="GM65">
        <f t="shared" si="83"/>
        <v>3757.55</v>
      </c>
      <c r="GN65">
        <f t="shared" si="84"/>
        <v>3757.55</v>
      </c>
      <c r="GO65">
        <f t="shared" si="85"/>
        <v>0</v>
      </c>
      <c r="GP65">
        <f t="shared" si="86"/>
        <v>0</v>
      </c>
      <c r="GR65">
        <v>0</v>
      </c>
      <c r="GS65">
        <v>3</v>
      </c>
      <c r="GT65">
        <v>0</v>
      </c>
      <c r="GU65" t="s">
        <v>3</v>
      </c>
      <c r="GV65">
        <f t="shared" si="87"/>
        <v>0</v>
      </c>
      <c r="GW65">
        <v>1</v>
      </c>
      <c r="GX65">
        <f t="shared" si="88"/>
        <v>0</v>
      </c>
      <c r="HA65">
        <v>0</v>
      </c>
      <c r="HB65">
        <v>0</v>
      </c>
      <c r="HC65">
        <f t="shared" si="89"/>
        <v>0</v>
      </c>
      <c r="HE65" t="s">
        <v>3</v>
      </c>
      <c r="HF65" t="s">
        <v>3</v>
      </c>
      <c r="HM65" t="s">
        <v>3</v>
      </c>
      <c r="HN65" t="s">
        <v>3</v>
      </c>
      <c r="HO65" t="s">
        <v>3</v>
      </c>
      <c r="HP65" t="s">
        <v>3</v>
      </c>
      <c r="HQ65" t="s">
        <v>3</v>
      </c>
      <c r="IK65">
        <v>0</v>
      </c>
    </row>
    <row r="66" spans="1:255" x14ac:dyDescent="0.2">
      <c r="A66" s="2">
        <v>18</v>
      </c>
      <c r="B66" s="2">
        <v>1</v>
      </c>
      <c r="C66" s="2">
        <v>78</v>
      </c>
      <c r="D66" s="2"/>
      <c r="E66" s="2" t="s">
        <v>124</v>
      </c>
      <c r="F66" s="2" t="s">
        <v>110</v>
      </c>
      <c r="G66" s="2" t="s">
        <v>111</v>
      </c>
      <c r="H66" s="2" t="s">
        <v>101</v>
      </c>
      <c r="I66" s="2">
        <f>I64*J66</f>
        <v>112.2</v>
      </c>
      <c r="J66" s="2">
        <v>112.2</v>
      </c>
      <c r="K66" s="2">
        <v>112.2</v>
      </c>
      <c r="L66" s="2"/>
      <c r="M66" s="2"/>
      <c r="N66" s="2"/>
      <c r="O66" s="2">
        <f t="shared" si="61"/>
        <v>484.7</v>
      </c>
      <c r="P66" s="2">
        <f t="shared" si="62"/>
        <v>484.7</v>
      </c>
      <c r="Q66" s="2">
        <f t="shared" si="53"/>
        <v>0</v>
      </c>
      <c r="R66" s="2">
        <f t="shared" si="63"/>
        <v>0</v>
      </c>
      <c r="S66" s="2">
        <f t="shared" si="64"/>
        <v>0</v>
      </c>
      <c r="T66" s="2">
        <f t="shared" si="65"/>
        <v>0</v>
      </c>
      <c r="U66" s="2">
        <f t="shared" si="66"/>
        <v>0</v>
      </c>
      <c r="V66" s="2">
        <f t="shared" si="67"/>
        <v>0</v>
      </c>
      <c r="W66" s="2">
        <f t="shared" si="68"/>
        <v>0</v>
      </c>
      <c r="X66" s="2">
        <f t="shared" si="69"/>
        <v>0</v>
      </c>
      <c r="Y66" s="2">
        <f t="shared" si="70"/>
        <v>0</v>
      </c>
      <c r="Z66" s="2"/>
      <c r="AA66" s="2">
        <v>67439955</v>
      </c>
      <c r="AB66" s="2">
        <f t="shared" si="71"/>
        <v>4.32</v>
      </c>
      <c r="AC66" s="2">
        <f t="shared" si="54"/>
        <v>4.32</v>
      </c>
      <c r="AD66" s="2">
        <f t="shared" si="55"/>
        <v>0</v>
      </c>
      <c r="AE66" s="2">
        <f t="shared" si="56"/>
        <v>0</v>
      </c>
      <c r="AF66" s="2">
        <f t="shared" si="57"/>
        <v>0</v>
      </c>
      <c r="AG66" s="2">
        <f t="shared" si="72"/>
        <v>0</v>
      </c>
      <c r="AH66" s="2">
        <f t="shared" si="58"/>
        <v>0</v>
      </c>
      <c r="AI66" s="2">
        <f t="shared" si="59"/>
        <v>0</v>
      </c>
      <c r="AJ66" s="2">
        <f t="shared" si="73"/>
        <v>0</v>
      </c>
      <c r="AK66" s="2">
        <v>4.32</v>
      </c>
      <c r="AL66" s="2">
        <v>4.32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100</v>
      </c>
      <c r="AU66" s="2">
        <v>64</v>
      </c>
      <c r="AV66" s="2">
        <v>1</v>
      </c>
      <c r="AW66" s="2">
        <v>1</v>
      </c>
      <c r="AX66" s="2"/>
      <c r="AY66" s="2"/>
      <c r="AZ66" s="2">
        <v>1</v>
      </c>
      <c r="BA66" s="2">
        <v>1</v>
      </c>
      <c r="BB66" s="2">
        <v>1</v>
      </c>
      <c r="BC66" s="2">
        <v>1</v>
      </c>
      <c r="BD66" s="2" t="s">
        <v>3</v>
      </c>
      <c r="BE66" s="2" t="s">
        <v>3</v>
      </c>
      <c r="BF66" s="2" t="s">
        <v>3</v>
      </c>
      <c r="BG66" s="2" t="s">
        <v>3</v>
      </c>
      <c r="BH66" s="2">
        <v>3</v>
      </c>
      <c r="BI66" s="2">
        <v>1</v>
      </c>
      <c r="BJ66" s="2" t="s">
        <v>112</v>
      </c>
      <c r="BK66" s="2"/>
      <c r="BL66" s="2"/>
      <c r="BM66" s="2">
        <v>480</v>
      </c>
      <c r="BN66" s="2">
        <v>0</v>
      </c>
      <c r="BO66" s="2" t="s">
        <v>3</v>
      </c>
      <c r="BP66" s="2">
        <v>0</v>
      </c>
      <c r="BQ66" s="2">
        <v>60</v>
      </c>
      <c r="BR66" s="2">
        <v>0</v>
      </c>
      <c r="BS66" s="2">
        <v>1</v>
      </c>
      <c r="BT66" s="2">
        <v>1</v>
      </c>
      <c r="BU66" s="2">
        <v>1</v>
      </c>
      <c r="BV66" s="2">
        <v>1</v>
      </c>
      <c r="BW66" s="2">
        <v>1</v>
      </c>
      <c r="BX66" s="2">
        <v>1</v>
      </c>
      <c r="BY66" s="2" t="s">
        <v>3</v>
      </c>
      <c r="BZ66" s="2">
        <v>100</v>
      </c>
      <c r="CA66" s="2">
        <v>64</v>
      </c>
      <c r="CB66" s="2" t="s">
        <v>3</v>
      </c>
      <c r="CC66" s="2"/>
      <c r="CD66" s="2"/>
      <c r="CE66" s="2">
        <v>30</v>
      </c>
      <c r="CF66" s="2">
        <v>0</v>
      </c>
      <c r="CG66" s="2">
        <v>0</v>
      </c>
      <c r="CH66" s="2"/>
      <c r="CI66" s="2"/>
      <c r="CJ66" s="2"/>
      <c r="CK66" s="2"/>
      <c r="CL66" s="2"/>
      <c r="CM66" s="2">
        <v>0</v>
      </c>
      <c r="CN66" s="2" t="s">
        <v>3</v>
      </c>
      <c r="CO66" s="2">
        <v>0</v>
      </c>
      <c r="CP66" s="2">
        <f t="shared" si="74"/>
        <v>484.7</v>
      </c>
      <c r="CQ66" s="2">
        <f t="shared" si="75"/>
        <v>4.32</v>
      </c>
      <c r="CR66" s="2">
        <f t="shared" si="60"/>
        <v>0</v>
      </c>
      <c r="CS66" s="2">
        <f t="shared" si="76"/>
        <v>0</v>
      </c>
      <c r="CT66" s="2">
        <f t="shared" si="77"/>
        <v>0</v>
      </c>
      <c r="CU66" s="2">
        <f t="shared" si="78"/>
        <v>0</v>
      </c>
      <c r="CV66" s="2">
        <f t="shared" si="90"/>
        <v>0</v>
      </c>
      <c r="CW66" s="2">
        <f t="shared" si="79"/>
        <v>0</v>
      </c>
      <c r="CX66" s="2">
        <f t="shared" si="80"/>
        <v>0</v>
      </c>
      <c r="CY66" s="2">
        <f>((S66*BZ66)/100)</f>
        <v>0</v>
      </c>
      <c r="CZ66" s="2">
        <f>((S66*CA66)/100)</f>
        <v>0</v>
      </c>
      <c r="DA66" s="2"/>
      <c r="DB66" s="2"/>
      <c r="DC66" s="2" t="s">
        <v>3</v>
      </c>
      <c r="DD66" s="2" t="s">
        <v>3</v>
      </c>
      <c r="DE66" s="2" t="s">
        <v>3</v>
      </c>
      <c r="DF66" s="2" t="s">
        <v>3</v>
      </c>
      <c r="DG66" s="2" t="s">
        <v>3</v>
      </c>
      <c r="DH66" s="2" t="s">
        <v>3</v>
      </c>
      <c r="DI66" s="2" t="s">
        <v>3</v>
      </c>
      <c r="DJ66" s="2" t="s">
        <v>3</v>
      </c>
      <c r="DK66" s="2" t="s">
        <v>3</v>
      </c>
      <c r="DL66" s="2" t="s">
        <v>3</v>
      </c>
      <c r="DM66" s="2" t="s">
        <v>3</v>
      </c>
      <c r="DN66" s="2">
        <v>0</v>
      </c>
      <c r="DO66" s="2">
        <v>0</v>
      </c>
      <c r="DP66" s="2">
        <v>1.0249999999999999</v>
      </c>
      <c r="DQ66" s="2">
        <v>1</v>
      </c>
      <c r="DR66" s="2"/>
      <c r="DS66" s="2"/>
      <c r="DT66" s="2"/>
      <c r="DU66" s="2">
        <v>1005</v>
      </c>
      <c r="DV66" s="2" t="s">
        <v>101</v>
      </c>
      <c r="DW66" s="2" t="s">
        <v>101</v>
      </c>
      <c r="DX66" s="2">
        <v>1</v>
      </c>
      <c r="DY66" s="2"/>
      <c r="DZ66" s="2" t="s">
        <v>3</v>
      </c>
      <c r="EA66" s="2" t="s">
        <v>3</v>
      </c>
      <c r="EB66" s="2" t="s">
        <v>3</v>
      </c>
      <c r="EC66" s="2" t="s">
        <v>3</v>
      </c>
      <c r="ED66" s="2"/>
      <c r="EE66" s="2">
        <v>67039071</v>
      </c>
      <c r="EF66" s="2">
        <v>60</v>
      </c>
      <c r="EG66" s="2" t="s">
        <v>52</v>
      </c>
      <c r="EH66" s="2">
        <v>0</v>
      </c>
      <c r="EI66" s="2" t="s">
        <v>3</v>
      </c>
      <c r="EJ66" s="2">
        <v>1</v>
      </c>
      <c r="EK66" s="2">
        <v>480</v>
      </c>
      <c r="EL66" s="2" t="s">
        <v>107</v>
      </c>
      <c r="EM66" s="2" t="s">
        <v>108</v>
      </c>
      <c r="EN66" s="2"/>
      <c r="EO66" s="2" t="s">
        <v>3</v>
      </c>
      <c r="EP66" s="2"/>
      <c r="EQ66" s="2">
        <v>0</v>
      </c>
      <c r="ER66" s="2">
        <v>4.32</v>
      </c>
      <c r="ES66" s="2">
        <v>4.32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>
        <v>0</v>
      </c>
      <c r="FR66" s="2">
        <f t="shared" si="81"/>
        <v>0</v>
      </c>
      <c r="FS66" s="2">
        <v>0</v>
      </c>
      <c r="FT66" s="2"/>
      <c r="FU66" s="2"/>
      <c r="FV66" s="2"/>
      <c r="FW66" s="2"/>
      <c r="FX66" s="2">
        <v>100</v>
      </c>
      <c r="FY66" s="2">
        <v>64</v>
      </c>
      <c r="FZ66" s="2"/>
      <c r="GA66" s="2" t="s">
        <v>3</v>
      </c>
      <c r="GB66" s="2"/>
      <c r="GC66" s="2"/>
      <c r="GD66" s="2">
        <v>0</v>
      </c>
      <c r="GE66" s="2"/>
      <c r="GF66" s="2">
        <v>1886033509</v>
      </c>
      <c r="GG66" s="2">
        <v>2</v>
      </c>
      <c r="GH66" s="2">
        <v>1</v>
      </c>
      <c r="GI66" s="2">
        <v>-2</v>
      </c>
      <c r="GJ66" s="2">
        <v>0</v>
      </c>
      <c r="GK66" s="2">
        <f>ROUND(R66*(R12)/100,2)</f>
        <v>0</v>
      </c>
      <c r="GL66" s="2">
        <f t="shared" si="82"/>
        <v>0</v>
      </c>
      <c r="GM66" s="2">
        <f t="shared" si="83"/>
        <v>484.7</v>
      </c>
      <c r="GN66" s="2">
        <f t="shared" si="84"/>
        <v>484.7</v>
      </c>
      <c r="GO66" s="2">
        <f t="shared" si="85"/>
        <v>0</v>
      </c>
      <c r="GP66" s="2">
        <f t="shared" si="86"/>
        <v>0</v>
      </c>
      <c r="GQ66" s="2"/>
      <c r="GR66" s="2">
        <v>0</v>
      </c>
      <c r="GS66" s="2">
        <v>3</v>
      </c>
      <c r="GT66" s="2">
        <v>0</v>
      </c>
      <c r="GU66" s="2" t="s">
        <v>3</v>
      </c>
      <c r="GV66" s="2">
        <f t="shared" si="87"/>
        <v>0</v>
      </c>
      <c r="GW66" s="2">
        <v>1</v>
      </c>
      <c r="GX66" s="2">
        <f t="shared" si="88"/>
        <v>0</v>
      </c>
      <c r="GY66" s="2"/>
      <c r="GZ66" s="2"/>
      <c r="HA66" s="2">
        <v>0</v>
      </c>
      <c r="HB66" s="2">
        <v>0</v>
      </c>
      <c r="HC66" s="2">
        <f t="shared" si="89"/>
        <v>0</v>
      </c>
      <c r="HD66" s="2"/>
      <c r="HE66" s="2" t="s">
        <v>3</v>
      </c>
      <c r="HF66" s="2" t="s">
        <v>3</v>
      </c>
      <c r="HG66" s="2"/>
      <c r="HH66" s="2"/>
      <c r="HI66" s="2"/>
      <c r="HJ66" s="2"/>
      <c r="HK66" s="2"/>
      <c r="HL66" s="2"/>
      <c r="HM66" s="2" t="s">
        <v>3</v>
      </c>
      <c r="HN66" s="2" t="s">
        <v>3</v>
      </c>
      <c r="HO66" s="2" t="s">
        <v>3</v>
      </c>
      <c r="HP66" s="2" t="s">
        <v>3</v>
      </c>
      <c r="HQ66" s="2" t="s">
        <v>3</v>
      </c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>
        <v>0</v>
      </c>
      <c r="IL66" s="2"/>
      <c r="IM66" s="2"/>
      <c r="IN66" s="2"/>
      <c r="IO66" s="2"/>
      <c r="IP66" s="2"/>
      <c r="IQ66" s="2"/>
      <c r="IR66" s="2"/>
      <c r="IS66" s="2"/>
      <c r="IT66" s="2"/>
      <c r="IU66" s="2"/>
    </row>
    <row r="67" spans="1:255" x14ac:dyDescent="0.2">
      <c r="A67">
        <v>18</v>
      </c>
      <c r="B67">
        <v>1</v>
      </c>
      <c r="C67">
        <v>81</v>
      </c>
      <c r="E67" t="s">
        <v>124</v>
      </c>
      <c r="F67" t="s">
        <v>110</v>
      </c>
      <c r="G67" t="s">
        <v>111</v>
      </c>
      <c r="H67" t="s">
        <v>101</v>
      </c>
      <c r="I67">
        <f>I65*J67</f>
        <v>112.2</v>
      </c>
      <c r="J67">
        <v>112.2</v>
      </c>
      <c r="K67">
        <v>112.2</v>
      </c>
      <c r="O67">
        <f t="shared" si="61"/>
        <v>2665.85</v>
      </c>
      <c r="P67">
        <f t="shared" si="62"/>
        <v>2665.85</v>
      </c>
      <c r="Q67">
        <f t="shared" si="53"/>
        <v>0</v>
      </c>
      <c r="R67">
        <f t="shared" si="63"/>
        <v>0</v>
      </c>
      <c r="S67">
        <f t="shared" si="64"/>
        <v>0</v>
      </c>
      <c r="T67">
        <f t="shared" si="65"/>
        <v>0</v>
      </c>
      <c r="U67">
        <f t="shared" si="66"/>
        <v>0</v>
      </c>
      <c r="V67">
        <f t="shared" si="67"/>
        <v>0</v>
      </c>
      <c r="W67">
        <f t="shared" si="68"/>
        <v>0</v>
      </c>
      <c r="X67">
        <f t="shared" si="69"/>
        <v>0</v>
      </c>
      <c r="Y67">
        <f t="shared" si="70"/>
        <v>0</v>
      </c>
      <c r="AA67">
        <v>67439953</v>
      </c>
      <c r="AB67">
        <f t="shared" si="71"/>
        <v>4.32</v>
      </c>
      <c r="AC67">
        <f t="shared" si="54"/>
        <v>4.32</v>
      </c>
      <c r="AD67">
        <f t="shared" si="55"/>
        <v>0</v>
      </c>
      <c r="AE67">
        <f t="shared" si="56"/>
        <v>0</v>
      </c>
      <c r="AF67">
        <f t="shared" si="57"/>
        <v>0</v>
      </c>
      <c r="AG67">
        <f t="shared" si="72"/>
        <v>0</v>
      </c>
      <c r="AH67">
        <f t="shared" si="58"/>
        <v>0</v>
      </c>
      <c r="AI67">
        <f t="shared" si="59"/>
        <v>0</v>
      </c>
      <c r="AJ67">
        <f t="shared" si="73"/>
        <v>0</v>
      </c>
      <c r="AK67">
        <v>4.32</v>
      </c>
      <c r="AL67">
        <v>4.32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5.5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1</v>
      </c>
      <c r="BJ67" t="s">
        <v>112</v>
      </c>
      <c r="BM67">
        <v>480</v>
      </c>
      <c r="BN67">
        <v>0</v>
      </c>
      <c r="BO67" t="s">
        <v>110</v>
      </c>
      <c r="BP67">
        <v>1</v>
      </c>
      <c r="BQ67">
        <v>60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0</v>
      </c>
      <c r="CA67">
        <v>0</v>
      </c>
      <c r="CB67" t="s">
        <v>3</v>
      </c>
      <c r="CE67">
        <v>30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74"/>
        <v>2665.85</v>
      </c>
      <c r="CQ67">
        <f t="shared" si="75"/>
        <v>23.76</v>
      </c>
      <c r="CR67">
        <f t="shared" si="60"/>
        <v>0</v>
      </c>
      <c r="CS67">
        <f t="shared" si="76"/>
        <v>0</v>
      </c>
      <c r="CT67">
        <f t="shared" si="77"/>
        <v>0</v>
      </c>
      <c r="CU67">
        <f t="shared" si="78"/>
        <v>0</v>
      </c>
      <c r="CV67">
        <f t="shared" si="90"/>
        <v>0</v>
      </c>
      <c r="CW67">
        <f t="shared" si="79"/>
        <v>0</v>
      </c>
      <c r="CX67">
        <f t="shared" si="80"/>
        <v>0</v>
      </c>
      <c r="CY67">
        <f>S67*(BZ67/100)</f>
        <v>0</v>
      </c>
      <c r="CZ67">
        <f>S67*(CA67/100)</f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100</v>
      </c>
      <c r="DO67">
        <v>64</v>
      </c>
      <c r="DP67">
        <v>1.0249999999999999</v>
      </c>
      <c r="DQ67">
        <v>1</v>
      </c>
      <c r="DU67">
        <v>1005</v>
      </c>
      <c r="DV67" t="s">
        <v>101</v>
      </c>
      <c r="DW67" t="s">
        <v>101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67039071</v>
      </c>
      <c r="EF67">
        <v>60</v>
      </c>
      <c r="EG67" t="s">
        <v>52</v>
      </c>
      <c r="EH67">
        <v>0</v>
      </c>
      <c r="EI67" t="s">
        <v>3</v>
      </c>
      <c r="EJ67">
        <v>1</v>
      </c>
      <c r="EK67">
        <v>480</v>
      </c>
      <c r="EL67" t="s">
        <v>107</v>
      </c>
      <c r="EM67" t="s">
        <v>108</v>
      </c>
      <c r="EO67" t="s">
        <v>3</v>
      </c>
      <c r="EQ67">
        <v>0</v>
      </c>
      <c r="ER67">
        <v>4.32</v>
      </c>
      <c r="ES67">
        <v>4.32</v>
      </c>
      <c r="ET67">
        <v>0</v>
      </c>
      <c r="EU67">
        <v>0</v>
      </c>
      <c r="EV67">
        <v>0</v>
      </c>
      <c r="EW67">
        <v>0</v>
      </c>
      <c r="EX67">
        <v>0</v>
      </c>
      <c r="FQ67">
        <v>0</v>
      </c>
      <c r="FR67">
        <f t="shared" si="81"/>
        <v>0</v>
      </c>
      <c r="FS67">
        <v>0</v>
      </c>
      <c r="FX67">
        <v>100</v>
      </c>
      <c r="FY67">
        <v>64</v>
      </c>
      <c r="GA67" t="s">
        <v>3</v>
      </c>
      <c r="GD67">
        <v>0</v>
      </c>
      <c r="GF67">
        <v>1886033509</v>
      </c>
      <c r="GG67">
        <v>2</v>
      </c>
      <c r="GH67">
        <v>1</v>
      </c>
      <c r="GI67">
        <v>2</v>
      </c>
      <c r="GJ67">
        <v>0</v>
      </c>
      <c r="GK67">
        <f>ROUND(R67*(S12)/100,2)</f>
        <v>0</v>
      </c>
      <c r="GL67">
        <f t="shared" si="82"/>
        <v>0</v>
      </c>
      <c r="GM67">
        <f t="shared" si="83"/>
        <v>2665.85</v>
      </c>
      <c r="GN67">
        <f t="shared" si="84"/>
        <v>2665.85</v>
      </c>
      <c r="GO67">
        <f t="shared" si="85"/>
        <v>0</v>
      </c>
      <c r="GP67">
        <f t="shared" si="86"/>
        <v>0</v>
      </c>
      <c r="GR67">
        <v>0</v>
      </c>
      <c r="GS67">
        <v>0</v>
      </c>
      <c r="GT67">
        <v>0</v>
      </c>
      <c r="GU67" t="s">
        <v>3</v>
      </c>
      <c r="GV67">
        <f t="shared" si="87"/>
        <v>0</v>
      </c>
      <c r="GW67">
        <v>1</v>
      </c>
      <c r="GX67">
        <f t="shared" si="88"/>
        <v>0</v>
      </c>
      <c r="HA67">
        <v>0</v>
      </c>
      <c r="HB67">
        <v>0</v>
      </c>
      <c r="HC67">
        <f t="shared" si="89"/>
        <v>0</v>
      </c>
      <c r="HE67" t="s">
        <v>3</v>
      </c>
      <c r="HF67" t="s">
        <v>3</v>
      </c>
      <c r="HM67" t="s">
        <v>3</v>
      </c>
      <c r="HN67" t="s">
        <v>3</v>
      </c>
      <c r="HO67" t="s">
        <v>3</v>
      </c>
      <c r="HP67" t="s">
        <v>3</v>
      </c>
      <c r="HQ67" t="s">
        <v>3</v>
      </c>
      <c r="IK67">
        <v>0</v>
      </c>
    </row>
    <row r="68" spans="1:255" x14ac:dyDescent="0.2">
      <c r="A68" s="2">
        <v>17</v>
      </c>
      <c r="B68" s="2">
        <v>1</v>
      </c>
      <c r="C68" s="2">
        <f>ROW(SmtRes!A91)</f>
        <v>91</v>
      </c>
      <c r="D68" s="2">
        <f>ROW(EtalonRes!A93)</f>
        <v>93</v>
      </c>
      <c r="E68" s="2" t="s">
        <v>125</v>
      </c>
      <c r="F68" s="2" t="s">
        <v>126</v>
      </c>
      <c r="G68" s="2" t="s">
        <v>127</v>
      </c>
      <c r="H68" s="2" t="s">
        <v>128</v>
      </c>
      <c r="I68" s="2">
        <v>42</v>
      </c>
      <c r="J68" s="2">
        <v>0</v>
      </c>
      <c r="K68" s="2">
        <v>42</v>
      </c>
      <c r="L68" s="2"/>
      <c r="M68" s="2"/>
      <c r="N68" s="2"/>
      <c r="O68" s="2">
        <f t="shared" si="61"/>
        <v>6570.11</v>
      </c>
      <c r="P68" s="2">
        <f t="shared" si="62"/>
        <v>5428.08</v>
      </c>
      <c r="Q68" s="2">
        <f>(ROUND((ROUND((((ET68*1.25))*AV68*I68),2)*BB68),2)+ROUND((ROUND(((AE68-((EU68*1.25)))*AV68*I68),2)*BS68),2))</f>
        <v>2.63</v>
      </c>
      <c r="R68" s="2">
        <f t="shared" si="63"/>
        <v>0</v>
      </c>
      <c r="S68" s="2">
        <f t="shared" si="64"/>
        <v>1139.4000000000001</v>
      </c>
      <c r="T68" s="2">
        <f t="shared" si="65"/>
        <v>0</v>
      </c>
      <c r="U68" s="2">
        <f t="shared" si="66"/>
        <v>101.913</v>
      </c>
      <c r="V68" s="2">
        <f t="shared" si="67"/>
        <v>0</v>
      </c>
      <c r="W68" s="2">
        <f t="shared" si="68"/>
        <v>0</v>
      </c>
      <c r="X68" s="2">
        <f t="shared" si="69"/>
        <v>968.49</v>
      </c>
      <c r="Y68" s="2">
        <f t="shared" si="70"/>
        <v>797.58</v>
      </c>
      <c r="Z68" s="2"/>
      <c r="AA68" s="2">
        <v>67439955</v>
      </c>
      <c r="AB68" s="2">
        <f t="shared" si="71"/>
        <v>156.43100000000001</v>
      </c>
      <c r="AC68" s="2">
        <f>ROUND(((ES68*1)),6)</f>
        <v>129.24</v>
      </c>
      <c r="AD68" s="2">
        <f>ROUND(((((ET68*1.25))-((EU68*1.25)))+AE68),6)</f>
        <v>6.25E-2</v>
      </c>
      <c r="AE68" s="2">
        <f>ROUND(((EU68*1.25)),6)</f>
        <v>0</v>
      </c>
      <c r="AF68" s="2">
        <f>ROUND(((EV68*1.15)),6)</f>
        <v>27.128499999999999</v>
      </c>
      <c r="AG68" s="2">
        <f t="shared" si="72"/>
        <v>0</v>
      </c>
      <c r="AH68" s="2">
        <f>((EW68*1.15))</f>
        <v>2.4264999999999999</v>
      </c>
      <c r="AI68" s="2">
        <f>((EX68*1.25))</f>
        <v>0</v>
      </c>
      <c r="AJ68" s="2">
        <f t="shared" si="73"/>
        <v>0</v>
      </c>
      <c r="AK68" s="2">
        <v>152.88</v>
      </c>
      <c r="AL68" s="2">
        <v>129.24</v>
      </c>
      <c r="AM68" s="2">
        <v>0.05</v>
      </c>
      <c r="AN68" s="2">
        <v>0</v>
      </c>
      <c r="AO68" s="2">
        <v>23.59</v>
      </c>
      <c r="AP68" s="2">
        <v>0</v>
      </c>
      <c r="AQ68" s="2">
        <v>2.11</v>
      </c>
      <c r="AR68" s="2">
        <v>0</v>
      </c>
      <c r="AS68" s="2">
        <v>0</v>
      </c>
      <c r="AT68" s="2">
        <v>85</v>
      </c>
      <c r="AU68" s="2">
        <v>70</v>
      </c>
      <c r="AV68" s="2">
        <v>1</v>
      </c>
      <c r="AW68" s="2">
        <v>1</v>
      </c>
      <c r="AX68" s="2"/>
      <c r="AY68" s="2"/>
      <c r="AZ68" s="2">
        <v>1</v>
      </c>
      <c r="BA68" s="2">
        <v>1</v>
      </c>
      <c r="BB68" s="2">
        <v>1</v>
      </c>
      <c r="BC68" s="2">
        <v>1</v>
      </c>
      <c r="BD68" s="2" t="s">
        <v>3</v>
      </c>
      <c r="BE68" s="2" t="s">
        <v>3</v>
      </c>
      <c r="BF68" s="2" t="s">
        <v>3</v>
      </c>
      <c r="BG68" s="2" t="s">
        <v>3</v>
      </c>
      <c r="BH68" s="2">
        <v>0</v>
      </c>
      <c r="BI68" s="2">
        <v>1</v>
      </c>
      <c r="BJ68" s="2" t="s">
        <v>129</v>
      </c>
      <c r="BK68" s="2"/>
      <c r="BL68" s="2"/>
      <c r="BM68" s="2">
        <v>52</v>
      </c>
      <c r="BN68" s="2">
        <v>0</v>
      </c>
      <c r="BO68" s="2" t="s">
        <v>3</v>
      </c>
      <c r="BP68" s="2">
        <v>0</v>
      </c>
      <c r="BQ68" s="2">
        <v>30</v>
      </c>
      <c r="BR68" s="2">
        <v>0</v>
      </c>
      <c r="BS68" s="2">
        <v>1</v>
      </c>
      <c r="BT68" s="2">
        <v>1</v>
      </c>
      <c r="BU68" s="2">
        <v>1</v>
      </c>
      <c r="BV68" s="2">
        <v>1</v>
      </c>
      <c r="BW68" s="2">
        <v>1</v>
      </c>
      <c r="BX68" s="2">
        <v>1</v>
      </c>
      <c r="BY68" s="2" t="s">
        <v>3</v>
      </c>
      <c r="BZ68" s="2">
        <v>85</v>
      </c>
      <c r="CA68" s="2">
        <v>70</v>
      </c>
      <c r="CB68" s="2" t="s">
        <v>3</v>
      </c>
      <c r="CC68" s="2"/>
      <c r="CD68" s="2"/>
      <c r="CE68" s="2">
        <v>30</v>
      </c>
      <c r="CF68" s="2">
        <v>0</v>
      </c>
      <c r="CG68" s="2">
        <v>0</v>
      </c>
      <c r="CH68" s="2"/>
      <c r="CI68" s="2"/>
      <c r="CJ68" s="2"/>
      <c r="CK68" s="2"/>
      <c r="CL68" s="2"/>
      <c r="CM68" s="2">
        <v>0</v>
      </c>
      <c r="CN68" s="2" t="s">
        <v>469</v>
      </c>
      <c r="CO68" s="2">
        <v>0</v>
      </c>
      <c r="CP68" s="2">
        <f t="shared" si="74"/>
        <v>6570.1100000000006</v>
      </c>
      <c r="CQ68" s="2">
        <f t="shared" si="75"/>
        <v>129.24</v>
      </c>
      <c r="CR68" s="2">
        <f>(ROUND((ROUND((((ET68*1.25))*AV68*1),2)*BB68),2)+ROUND((ROUND(((AE68-((EU68*1.25)))*AV68*1),2)*BS68),2))</f>
        <v>0.06</v>
      </c>
      <c r="CS68" s="2">
        <f t="shared" si="76"/>
        <v>0</v>
      </c>
      <c r="CT68" s="2">
        <f t="shared" si="77"/>
        <v>27.13</v>
      </c>
      <c r="CU68" s="2">
        <f t="shared" si="78"/>
        <v>0</v>
      </c>
      <c r="CV68" s="2">
        <f t="shared" si="90"/>
        <v>2.4264999999999999</v>
      </c>
      <c r="CW68" s="2">
        <f t="shared" si="79"/>
        <v>0</v>
      </c>
      <c r="CX68" s="2">
        <f t="shared" si="80"/>
        <v>0</v>
      </c>
      <c r="CY68" s="2">
        <f>((S68*BZ68)/100)</f>
        <v>968.49000000000012</v>
      </c>
      <c r="CZ68" s="2">
        <f>((S68*CA68)/100)</f>
        <v>797.58</v>
      </c>
      <c r="DA68" s="2"/>
      <c r="DB68" s="2"/>
      <c r="DC68" s="2" t="s">
        <v>3</v>
      </c>
      <c r="DD68" s="2" t="s">
        <v>20</v>
      </c>
      <c r="DE68" s="2" t="s">
        <v>21</v>
      </c>
      <c r="DF68" s="2" t="s">
        <v>21</v>
      </c>
      <c r="DG68" s="2" t="s">
        <v>22</v>
      </c>
      <c r="DH68" s="2" t="s">
        <v>3</v>
      </c>
      <c r="DI68" s="2" t="s">
        <v>22</v>
      </c>
      <c r="DJ68" s="2" t="s">
        <v>21</v>
      </c>
      <c r="DK68" s="2" t="s">
        <v>3</v>
      </c>
      <c r="DL68" s="2" t="s">
        <v>3</v>
      </c>
      <c r="DM68" s="2" t="s">
        <v>3</v>
      </c>
      <c r="DN68" s="2">
        <v>0</v>
      </c>
      <c r="DO68" s="2">
        <v>0</v>
      </c>
      <c r="DP68" s="2">
        <v>1.0469999999999999</v>
      </c>
      <c r="DQ68" s="2">
        <v>1.022</v>
      </c>
      <c r="DR68" s="2"/>
      <c r="DS68" s="2"/>
      <c r="DT68" s="2"/>
      <c r="DU68" s="2">
        <v>1013</v>
      </c>
      <c r="DV68" s="2" t="s">
        <v>128</v>
      </c>
      <c r="DW68" s="2" t="s">
        <v>128</v>
      </c>
      <c r="DX68" s="2">
        <v>1</v>
      </c>
      <c r="DY68" s="2"/>
      <c r="DZ68" s="2" t="s">
        <v>3</v>
      </c>
      <c r="EA68" s="2" t="s">
        <v>3</v>
      </c>
      <c r="EB68" s="2" t="s">
        <v>3</v>
      </c>
      <c r="EC68" s="2" t="s">
        <v>3</v>
      </c>
      <c r="ED68" s="2"/>
      <c r="EE68" s="2">
        <v>67038643</v>
      </c>
      <c r="EF68" s="2">
        <v>30</v>
      </c>
      <c r="EG68" s="2" t="s">
        <v>23</v>
      </c>
      <c r="EH68" s="2">
        <v>0</v>
      </c>
      <c r="EI68" s="2" t="s">
        <v>3</v>
      </c>
      <c r="EJ68" s="2">
        <v>1</v>
      </c>
      <c r="EK68" s="2">
        <v>52</v>
      </c>
      <c r="EL68" s="2" t="s">
        <v>130</v>
      </c>
      <c r="EM68" s="2" t="s">
        <v>131</v>
      </c>
      <c r="EN68" s="2"/>
      <c r="EO68" s="2" t="s">
        <v>26</v>
      </c>
      <c r="EP68" s="2"/>
      <c r="EQ68" s="2">
        <v>0</v>
      </c>
      <c r="ER68" s="2">
        <v>152.88</v>
      </c>
      <c r="ES68" s="2">
        <v>129.24</v>
      </c>
      <c r="ET68" s="2">
        <v>0.05</v>
      </c>
      <c r="EU68" s="2">
        <v>0</v>
      </c>
      <c r="EV68" s="2">
        <v>23.59</v>
      </c>
      <c r="EW68" s="2">
        <v>2.11</v>
      </c>
      <c r="EX68" s="2">
        <v>0</v>
      </c>
      <c r="EY68" s="2">
        <v>0</v>
      </c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>
        <v>0</v>
      </c>
      <c r="FR68" s="2">
        <f t="shared" si="81"/>
        <v>0</v>
      </c>
      <c r="FS68" s="2">
        <v>0</v>
      </c>
      <c r="FT68" s="2"/>
      <c r="FU68" s="2"/>
      <c r="FV68" s="2"/>
      <c r="FW68" s="2"/>
      <c r="FX68" s="2">
        <v>85</v>
      </c>
      <c r="FY68" s="2">
        <v>70</v>
      </c>
      <c r="FZ68" s="2"/>
      <c r="GA68" s="2" t="s">
        <v>3</v>
      </c>
      <c r="GB68" s="2"/>
      <c r="GC68" s="2"/>
      <c r="GD68" s="2">
        <v>0</v>
      </c>
      <c r="GE68" s="2"/>
      <c r="GF68" s="2">
        <v>1628109546</v>
      </c>
      <c r="GG68" s="2">
        <v>2</v>
      </c>
      <c r="GH68" s="2">
        <v>1</v>
      </c>
      <c r="GI68" s="2">
        <v>-2</v>
      </c>
      <c r="GJ68" s="2">
        <v>0</v>
      </c>
      <c r="GK68" s="2">
        <f>ROUND(R68*(R12)/100,2)</f>
        <v>0</v>
      </c>
      <c r="GL68" s="2">
        <f t="shared" si="82"/>
        <v>0</v>
      </c>
      <c r="GM68" s="2">
        <f t="shared" si="83"/>
        <v>8336.18</v>
      </c>
      <c r="GN68" s="2">
        <f t="shared" si="84"/>
        <v>8336.18</v>
      </c>
      <c r="GO68" s="2">
        <f t="shared" si="85"/>
        <v>0</v>
      </c>
      <c r="GP68" s="2">
        <f t="shared" si="86"/>
        <v>0</v>
      </c>
      <c r="GQ68" s="2"/>
      <c r="GR68" s="2">
        <v>0</v>
      </c>
      <c r="GS68" s="2">
        <v>3</v>
      </c>
      <c r="GT68" s="2">
        <v>0</v>
      </c>
      <c r="GU68" s="2" t="s">
        <v>3</v>
      </c>
      <c r="GV68" s="2">
        <f t="shared" si="87"/>
        <v>0</v>
      </c>
      <c r="GW68" s="2">
        <v>1</v>
      </c>
      <c r="GX68" s="2">
        <f t="shared" si="88"/>
        <v>0</v>
      </c>
      <c r="GY68" s="2"/>
      <c r="GZ68" s="2"/>
      <c r="HA68" s="2">
        <v>0</v>
      </c>
      <c r="HB68" s="2">
        <v>0</v>
      </c>
      <c r="HC68" s="2">
        <f t="shared" si="89"/>
        <v>0</v>
      </c>
      <c r="HD68" s="2"/>
      <c r="HE68" s="2" t="s">
        <v>3</v>
      </c>
      <c r="HF68" s="2" t="s">
        <v>3</v>
      </c>
      <c r="HG68" s="2"/>
      <c r="HH68" s="2"/>
      <c r="HI68" s="2"/>
      <c r="HJ68" s="2"/>
      <c r="HK68" s="2"/>
      <c r="HL68" s="2"/>
      <c r="HM68" s="2" t="s">
        <v>3</v>
      </c>
      <c r="HN68" s="2" t="s">
        <v>3</v>
      </c>
      <c r="HO68" s="2" t="s">
        <v>3</v>
      </c>
      <c r="HP68" s="2" t="s">
        <v>3</v>
      </c>
      <c r="HQ68" s="2" t="s">
        <v>3</v>
      </c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>
        <v>0</v>
      </c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 spans="1:255" x14ac:dyDescent="0.2">
      <c r="A69">
        <v>17</v>
      </c>
      <c r="B69">
        <v>1</v>
      </c>
      <c r="C69">
        <f>ROW(SmtRes!A100)</f>
        <v>100</v>
      </c>
      <c r="D69">
        <f>ROW(EtalonRes!A102)</f>
        <v>102</v>
      </c>
      <c r="E69" t="s">
        <v>125</v>
      </c>
      <c r="F69" t="s">
        <v>126</v>
      </c>
      <c r="G69" t="s">
        <v>127</v>
      </c>
      <c r="H69" t="s">
        <v>128</v>
      </c>
      <c r="I69">
        <v>42</v>
      </c>
      <c r="J69">
        <v>0</v>
      </c>
      <c r="K69">
        <v>42</v>
      </c>
      <c r="O69">
        <f t="shared" si="61"/>
        <v>57134.07</v>
      </c>
      <c r="P69">
        <f t="shared" si="62"/>
        <v>20747.650000000001</v>
      </c>
      <c r="Q69">
        <f>(ROUND((ROUND((((ET69*1.25))*AV69*I69),2)*BB69),2)+ROUND((ROUND(((AE69-((EU69*1.25)))*AV69*I69),2)*BS69),2))</f>
        <v>25.3</v>
      </c>
      <c r="R69">
        <f t="shared" si="63"/>
        <v>0</v>
      </c>
      <c r="S69">
        <f t="shared" si="64"/>
        <v>36361.120000000003</v>
      </c>
      <c r="T69">
        <f t="shared" si="65"/>
        <v>0</v>
      </c>
      <c r="U69">
        <f t="shared" si="66"/>
        <v>106.702911</v>
      </c>
      <c r="V69">
        <f t="shared" si="67"/>
        <v>0</v>
      </c>
      <c r="W69">
        <f t="shared" si="68"/>
        <v>0</v>
      </c>
      <c r="X69">
        <f t="shared" si="69"/>
        <v>25452.78</v>
      </c>
      <c r="Y69">
        <f t="shared" si="70"/>
        <v>14908.06</v>
      </c>
      <c r="AA69">
        <v>67439953</v>
      </c>
      <c r="AB69">
        <f t="shared" si="71"/>
        <v>156.43100000000001</v>
      </c>
      <c r="AC69">
        <f>ROUND(((ES69*1)),6)</f>
        <v>129.24</v>
      </c>
      <c r="AD69">
        <f>ROUND(((((ET69*1.25))-((EU69*1.25)))+AE69),6)</f>
        <v>6.25E-2</v>
      </c>
      <c r="AE69">
        <f>ROUND(((EU69*1.25)),6)</f>
        <v>0</v>
      </c>
      <c r="AF69">
        <f>ROUND(((EV69*1.15)),6)</f>
        <v>27.128499999999999</v>
      </c>
      <c r="AG69">
        <f t="shared" si="72"/>
        <v>0</v>
      </c>
      <c r="AH69">
        <f>((EW69*1.15))</f>
        <v>2.4264999999999999</v>
      </c>
      <c r="AI69">
        <f>((EX69*1.25))</f>
        <v>0</v>
      </c>
      <c r="AJ69">
        <f t="shared" si="73"/>
        <v>0</v>
      </c>
      <c r="AK69">
        <v>152.88</v>
      </c>
      <c r="AL69">
        <v>129.24</v>
      </c>
      <c r="AM69">
        <v>0.05</v>
      </c>
      <c r="AN69">
        <v>0</v>
      </c>
      <c r="AO69">
        <v>23.59</v>
      </c>
      <c r="AP69">
        <v>0</v>
      </c>
      <c r="AQ69">
        <v>2.11</v>
      </c>
      <c r="AR69">
        <v>0</v>
      </c>
      <c r="AS69">
        <v>0</v>
      </c>
      <c r="AT69">
        <v>70</v>
      </c>
      <c r="AU69">
        <v>41</v>
      </c>
      <c r="AV69">
        <v>1.0469999999999999</v>
      </c>
      <c r="AW69">
        <v>1.022</v>
      </c>
      <c r="AZ69">
        <v>1</v>
      </c>
      <c r="BA69">
        <v>30.48</v>
      </c>
      <c r="BB69">
        <v>9.1999999999999993</v>
      </c>
      <c r="BC69">
        <v>3.74</v>
      </c>
      <c r="BD69" t="s">
        <v>3</v>
      </c>
      <c r="BE69" t="s">
        <v>3</v>
      </c>
      <c r="BF69" t="s">
        <v>3</v>
      </c>
      <c r="BG69" t="s">
        <v>3</v>
      </c>
      <c r="BH69">
        <v>0</v>
      </c>
      <c r="BI69">
        <v>1</v>
      </c>
      <c r="BJ69" t="s">
        <v>129</v>
      </c>
      <c r="BM69">
        <v>52</v>
      </c>
      <c r="BN69">
        <v>0</v>
      </c>
      <c r="BO69" t="s">
        <v>126</v>
      </c>
      <c r="BP69">
        <v>1</v>
      </c>
      <c r="BQ69">
        <v>30</v>
      </c>
      <c r="BR69">
        <v>0</v>
      </c>
      <c r="BS69">
        <v>30.48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70</v>
      </c>
      <c r="CA69">
        <v>41</v>
      </c>
      <c r="CB69" t="s">
        <v>3</v>
      </c>
      <c r="CE69">
        <v>30</v>
      </c>
      <c r="CF69">
        <v>0</v>
      </c>
      <c r="CG69">
        <v>0</v>
      </c>
      <c r="CM69">
        <v>0</v>
      </c>
      <c r="CN69" t="s">
        <v>469</v>
      </c>
      <c r="CO69">
        <v>0</v>
      </c>
      <c r="CP69">
        <f t="shared" si="74"/>
        <v>57134.070000000007</v>
      </c>
      <c r="CQ69">
        <f t="shared" si="75"/>
        <v>493.98</v>
      </c>
      <c r="CR69">
        <f>(ROUND((ROUND((((ET69*1.25))*AV69*1),2)*BB69),2)+ROUND((ROUND(((AE69-((EU69*1.25)))*AV69*1),2)*BS69),2))</f>
        <v>0.64</v>
      </c>
      <c r="CS69">
        <f t="shared" si="76"/>
        <v>0</v>
      </c>
      <c r="CT69">
        <f t="shared" si="77"/>
        <v>865.63</v>
      </c>
      <c r="CU69">
        <f t="shared" si="78"/>
        <v>0</v>
      </c>
      <c r="CV69">
        <f t="shared" si="90"/>
        <v>2.5405454999999999</v>
      </c>
      <c r="CW69">
        <f t="shared" si="79"/>
        <v>0</v>
      </c>
      <c r="CX69">
        <f t="shared" si="80"/>
        <v>0</v>
      </c>
      <c r="CY69">
        <f>S69*(BZ69/100)</f>
        <v>25452.784</v>
      </c>
      <c r="CZ69">
        <f>S69*(CA69/100)</f>
        <v>14908.0592</v>
      </c>
      <c r="DC69" t="s">
        <v>3</v>
      </c>
      <c r="DD69" t="s">
        <v>20</v>
      </c>
      <c r="DE69" t="s">
        <v>21</v>
      </c>
      <c r="DF69" t="s">
        <v>21</v>
      </c>
      <c r="DG69" t="s">
        <v>22</v>
      </c>
      <c r="DH69" t="s">
        <v>3</v>
      </c>
      <c r="DI69" t="s">
        <v>22</v>
      </c>
      <c r="DJ69" t="s">
        <v>21</v>
      </c>
      <c r="DK69" t="s">
        <v>3</v>
      </c>
      <c r="DL69" t="s">
        <v>3</v>
      </c>
      <c r="DM69" t="s">
        <v>3</v>
      </c>
      <c r="DN69">
        <v>85</v>
      </c>
      <c r="DO69">
        <v>70</v>
      </c>
      <c r="DP69">
        <v>1.0469999999999999</v>
      </c>
      <c r="DQ69">
        <v>1.022</v>
      </c>
      <c r="DU69">
        <v>1013</v>
      </c>
      <c r="DV69" t="s">
        <v>128</v>
      </c>
      <c r="DW69" t="s">
        <v>128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67038643</v>
      </c>
      <c r="EF69">
        <v>30</v>
      </c>
      <c r="EG69" t="s">
        <v>23</v>
      </c>
      <c r="EH69">
        <v>0</v>
      </c>
      <c r="EI69" t="s">
        <v>3</v>
      </c>
      <c r="EJ69">
        <v>1</v>
      </c>
      <c r="EK69">
        <v>52</v>
      </c>
      <c r="EL69" t="s">
        <v>130</v>
      </c>
      <c r="EM69" t="s">
        <v>131</v>
      </c>
      <c r="EO69" t="s">
        <v>26</v>
      </c>
      <c r="EQ69">
        <v>0</v>
      </c>
      <c r="ER69">
        <v>152.88</v>
      </c>
      <c r="ES69">
        <v>129.24</v>
      </c>
      <c r="ET69">
        <v>0.05</v>
      </c>
      <c r="EU69">
        <v>0</v>
      </c>
      <c r="EV69">
        <v>23.59</v>
      </c>
      <c r="EW69">
        <v>2.11</v>
      </c>
      <c r="EX69">
        <v>0</v>
      </c>
      <c r="EY69">
        <v>0</v>
      </c>
      <c r="FQ69">
        <v>0</v>
      </c>
      <c r="FR69">
        <f t="shared" si="81"/>
        <v>0</v>
      </c>
      <c r="FS69">
        <v>0</v>
      </c>
      <c r="FX69">
        <v>85</v>
      </c>
      <c r="FY69">
        <v>70</v>
      </c>
      <c r="GA69" t="s">
        <v>3</v>
      </c>
      <c r="GD69">
        <v>0</v>
      </c>
      <c r="GF69">
        <v>1628109546</v>
      </c>
      <c r="GG69">
        <v>2</v>
      </c>
      <c r="GH69">
        <v>1</v>
      </c>
      <c r="GI69">
        <v>2</v>
      </c>
      <c r="GJ69">
        <v>0</v>
      </c>
      <c r="GK69">
        <f>ROUND(R69*(S12)/100,2)</f>
        <v>0</v>
      </c>
      <c r="GL69">
        <f t="shared" si="82"/>
        <v>0</v>
      </c>
      <c r="GM69">
        <f t="shared" si="83"/>
        <v>97494.91</v>
      </c>
      <c r="GN69">
        <f t="shared" si="84"/>
        <v>97494.91</v>
      </c>
      <c r="GO69">
        <f t="shared" si="85"/>
        <v>0</v>
      </c>
      <c r="GP69">
        <f t="shared" si="86"/>
        <v>0</v>
      </c>
      <c r="GR69">
        <v>0</v>
      </c>
      <c r="GS69">
        <v>3</v>
      </c>
      <c r="GT69">
        <v>0</v>
      </c>
      <c r="GU69" t="s">
        <v>3</v>
      </c>
      <c r="GV69">
        <f t="shared" si="87"/>
        <v>0</v>
      </c>
      <c r="GW69">
        <v>1</v>
      </c>
      <c r="GX69">
        <f t="shared" si="88"/>
        <v>0</v>
      </c>
      <c r="HA69">
        <v>0</v>
      </c>
      <c r="HB69">
        <v>0</v>
      </c>
      <c r="HC69">
        <f t="shared" si="89"/>
        <v>0</v>
      </c>
      <c r="HE69" t="s">
        <v>3</v>
      </c>
      <c r="HF69" t="s">
        <v>3</v>
      </c>
      <c r="HM69" t="s">
        <v>3</v>
      </c>
      <c r="HN69" t="s">
        <v>3</v>
      </c>
      <c r="HO69" t="s">
        <v>3</v>
      </c>
      <c r="HP69" t="s">
        <v>3</v>
      </c>
      <c r="HQ69" t="s">
        <v>3</v>
      </c>
      <c r="IK69">
        <v>0</v>
      </c>
    </row>
    <row r="70" spans="1:255" x14ac:dyDescent="0.2">
      <c r="A70" s="2">
        <v>17</v>
      </c>
      <c r="B70" s="2">
        <v>1</v>
      </c>
      <c r="C70" s="2">
        <f>ROW(SmtRes!A102)</f>
        <v>102</v>
      </c>
      <c r="D70" s="2">
        <f>ROW(EtalonRes!A106)</f>
        <v>106</v>
      </c>
      <c r="E70" s="2" t="s">
        <v>132</v>
      </c>
      <c r="F70" s="2" t="s">
        <v>133</v>
      </c>
      <c r="G70" s="2" t="s">
        <v>134</v>
      </c>
      <c r="H70" s="2" t="s">
        <v>135</v>
      </c>
      <c r="I70" s="2">
        <v>2444.5700000000002</v>
      </c>
      <c r="J70" s="2">
        <v>0</v>
      </c>
      <c r="K70" s="2">
        <v>2444.5700000000002</v>
      </c>
      <c r="L70" s="2"/>
      <c r="M70" s="2"/>
      <c r="N70" s="2"/>
      <c r="O70" s="2">
        <f t="shared" si="61"/>
        <v>17185.330000000002</v>
      </c>
      <c r="P70" s="2">
        <f t="shared" si="62"/>
        <v>0</v>
      </c>
      <c r="Q70" s="2">
        <f t="shared" ref="Q70:Q77" si="91">(ROUND((ROUND(((ET70)*AV70*I70),2)*BB70),2)+ROUND((ROUND(((AE70-(EU70))*AV70*I70),2)*BS70),2))</f>
        <v>0</v>
      </c>
      <c r="R70" s="2">
        <f t="shared" si="63"/>
        <v>0</v>
      </c>
      <c r="S70" s="2">
        <f t="shared" si="64"/>
        <v>17185.330000000002</v>
      </c>
      <c r="T70" s="2">
        <f t="shared" si="65"/>
        <v>0</v>
      </c>
      <c r="U70" s="2">
        <f t="shared" si="66"/>
        <v>1393.4049</v>
      </c>
      <c r="V70" s="2">
        <f t="shared" si="67"/>
        <v>0</v>
      </c>
      <c r="W70" s="2">
        <f t="shared" si="68"/>
        <v>0</v>
      </c>
      <c r="X70" s="2">
        <f t="shared" si="69"/>
        <v>15638.65</v>
      </c>
      <c r="Y70" s="2">
        <f t="shared" si="70"/>
        <v>12029.73</v>
      </c>
      <c r="Z70" s="2"/>
      <c r="AA70" s="2">
        <v>67439955</v>
      </c>
      <c r="AB70" s="2">
        <f t="shared" si="71"/>
        <v>7.03</v>
      </c>
      <c r="AC70" s="2">
        <f t="shared" ref="AC70:AC77" si="92">ROUND((ES70),6)</f>
        <v>0</v>
      </c>
      <c r="AD70" s="2">
        <f t="shared" ref="AD70:AD77" si="93">ROUND((((ET70)-(EU70))+AE70),6)</f>
        <v>0</v>
      </c>
      <c r="AE70" s="2">
        <f t="shared" ref="AE70:AF77" si="94">ROUND((EU70),6)</f>
        <v>0</v>
      </c>
      <c r="AF70" s="2">
        <f t="shared" si="94"/>
        <v>7.03</v>
      </c>
      <c r="AG70" s="2">
        <f t="shared" si="72"/>
        <v>0</v>
      </c>
      <c r="AH70" s="2">
        <f t="shared" ref="AH70:AI77" si="95">(EW70)</f>
        <v>0.56999999999999995</v>
      </c>
      <c r="AI70" s="2">
        <f t="shared" si="95"/>
        <v>0</v>
      </c>
      <c r="AJ70" s="2">
        <f t="shared" si="73"/>
        <v>0</v>
      </c>
      <c r="AK70" s="2">
        <v>7.03</v>
      </c>
      <c r="AL70" s="2">
        <v>0</v>
      </c>
      <c r="AM70" s="2">
        <v>0</v>
      </c>
      <c r="AN70" s="2">
        <v>0</v>
      </c>
      <c r="AO70" s="2">
        <v>7.03</v>
      </c>
      <c r="AP70" s="2">
        <v>0</v>
      </c>
      <c r="AQ70" s="2">
        <v>0.56999999999999995</v>
      </c>
      <c r="AR70" s="2">
        <v>0</v>
      </c>
      <c r="AS70" s="2">
        <v>0</v>
      </c>
      <c r="AT70" s="2">
        <v>91</v>
      </c>
      <c r="AU70" s="2">
        <v>70</v>
      </c>
      <c r="AV70" s="2">
        <v>1</v>
      </c>
      <c r="AW70" s="2">
        <v>1</v>
      </c>
      <c r="AX70" s="2"/>
      <c r="AY70" s="2"/>
      <c r="AZ70" s="2">
        <v>1</v>
      </c>
      <c r="BA70" s="2">
        <v>1</v>
      </c>
      <c r="BB70" s="2">
        <v>1</v>
      </c>
      <c r="BC70" s="2">
        <v>1</v>
      </c>
      <c r="BD70" s="2" t="s">
        <v>3</v>
      </c>
      <c r="BE70" s="2" t="s">
        <v>3</v>
      </c>
      <c r="BF70" s="2" t="s">
        <v>3</v>
      </c>
      <c r="BG70" s="2" t="s">
        <v>3</v>
      </c>
      <c r="BH70" s="2">
        <v>0</v>
      </c>
      <c r="BI70" s="2">
        <v>1</v>
      </c>
      <c r="BJ70" s="2" t="s">
        <v>136</v>
      </c>
      <c r="BK70" s="2"/>
      <c r="BL70" s="2"/>
      <c r="BM70" s="2">
        <v>415</v>
      </c>
      <c r="BN70" s="2">
        <v>0</v>
      </c>
      <c r="BO70" s="2" t="s">
        <v>3</v>
      </c>
      <c r="BP70" s="2">
        <v>0</v>
      </c>
      <c r="BQ70" s="2">
        <v>60</v>
      </c>
      <c r="BR70" s="2">
        <v>0</v>
      </c>
      <c r="BS70" s="2">
        <v>1</v>
      </c>
      <c r="BT70" s="2">
        <v>1</v>
      </c>
      <c r="BU70" s="2">
        <v>1</v>
      </c>
      <c r="BV70" s="2">
        <v>1</v>
      </c>
      <c r="BW70" s="2">
        <v>1</v>
      </c>
      <c r="BX70" s="2">
        <v>1</v>
      </c>
      <c r="BY70" s="2" t="s">
        <v>3</v>
      </c>
      <c r="BZ70" s="2">
        <v>91</v>
      </c>
      <c r="CA70" s="2">
        <v>70</v>
      </c>
      <c r="CB70" s="2" t="s">
        <v>3</v>
      </c>
      <c r="CC70" s="2"/>
      <c r="CD70" s="2"/>
      <c r="CE70" s="2">
        <v>30</v>
      </c>
      <c r="CF70" s="2">
        <v>0</v>
      </c>
      <c r="CG70" s="2">
        <v>0</v>
      </c>
      <c r="CH70" s="2"/>
      <c r="CI70" s="2"/>
      <c r="CJ70" s="2"/>
      <c r="CK70" s="2"/>
      <c r="CL70" s="2"/>
      <c r="CM70" s="2">
        <v>0</v>
      </c>
      <c r="CN70" s="2" t="s">
        <v>3</v>
      </c>
      <c r="CO70" s="2">
        <v>0</v>
      </c>
      <c r="CP70" s="2">
        <f t="shared" si="74"/>
        <v>17185.330000000002</v>
      </c>
      <c r="CQ70" s="2">
        <f t="shared" si="75"/>
        <v>0</v>
      </c>
      <c r="CR70" s="2">
        <f t="shared" ref="CR70:CR77" si="96">(ROUND((ROUND(((ET70)*AV70*1),2)*BB70),2)+ROUND((ROUND(((AE70-(EU70))*AV70*1),2)*BS70),2))</f>
        <v>0</v>
      </c>
      <c r="CS70" s="2">
        <f t="shared" si="76"/>
        <v>0</v>
      </c>
      <c r="CT70" s="2">
        <f t="shared" si="77"/>
        <v>7.03</v>
      </c>
      <c r="CU70" s="2">
        <f t="shared" si="78"/>
        <v>0</v>
      </c>
      <c r="CV70" s="2">
        <f t="shared" si="90"/>
        <v>0.56999999999999995</v>
      </c>
      <c r="CW70" s="2">
        <f t="shared" si="79"/>
        <v>0</v>
      </c>
      <c r="CX70" s="2">
        <f t="shared" si="80"/>
        <v>0</v>
      </c>
      <c r="CY70" s="2">
        <f>((S70*BZ70)/100)</f>
        <v>15638.650300000003</v>
      </c>
      <c r="CZ70" s="2">
        <f>((S70*CA70)/100)</f>
        <v>12029.731000000002</v>
      </c>
      <c r="DA70" s="2"/>
      <c r="DB70" s="2"/>
      <c r="DC70" s="2" t="s">
        <v>3</v>
      </c>
      <c r="DD70" s="2" t="s">
        <v>3</v>
      </c>
      <c r="DE70" s="2" t="s">
        <v>3</v>
      </c>
      <c r="DF70" s="2" t="s">
        <v>3</v>
      </c>
      <c r="DG70" s="2" t="s">
        <v>3</v>
      </c>
      <c r="DH70" s="2" t="s">
        <v>3</v>
      </c>
      <c r="DI70" s="2" t="s">
        <v>3</v>
      </c>
      <c r="DJ70" s="2" t="s">
        <v>3</v>
      </c>
      <c r="DK70" s="2" t="s">
        <v>3</v>
      </c>
      <c r="DL70" s="2" t="s">
        <v>3</v>
      </c>
      <c r="DM70" s="2" t="s">
        <v>3</v>
      </c>
      <c r="DN70" s="2">
        <v>0</v>
      </c>
      <c r="DO70" s="2">
        <v>0</v>
      </c>
      <c r="DP70" s="2">
        <v>1.0469999999999999</v>
      </c>
      <c r="DQ70" s="2">
        <v>1.002</v>
      </c>
      <c r="DR70" s="2"/>
      <c r="DS70" s="2"/>
      <c r="DT70" s="2"/>
      <c r="DU70" s="2">
        <v>1013</v>
      </c>
      <c r="DV70" s="2" t="s">
        <v>135</v>
      </c>
      <c r="DW70" s="2" t="s">
        <v>135</v>
      </c>
      <c r="DX70" s="2">
        <v>1</v>
      </c>
      <c r="DY70" s="2"/>
      <c r="DZ70" s="2" t="s">
        <v>3</v>
      </c>
      <c r="EA70" s="2" t="s">
        <v>3</v>
      </c>
      <c r="EB70" s="2" t="s">
        <v>3</v>
      </c>
      <c r="EC70" s="2" t="s">
        <v>3</v>
      </c>
      <c r="ED70" s="2"/>
      <c r="EE70" s="2">
        <v>67039006</v>
      </c>
      <c r="EF70" s="2">
        <v>60</v>
      </c>
      <c r="EG70" s="2" t="s">
        <v>52</v>
      </c>
      <c r="EH70" s="2">
        <v>0</v>
      </c>
      <c r="EI70" s="2" t="s">
        <v>3</v>
      </c>
      <c r="EJ70" s="2">
        <v>1</v>
      </c>
      <c r="EK70" s="2">
        <v>415</v>
      </c>
      <c r="EL70" s="2" t="s">
        <v>137</v>
      </c>
      <c r="EM70" s="2" t="s">
        <v>138</v>
      </c>
      <c r="EN70" s="2"/>
      <c r="EO70" s="2" t="s">
        <v>3</v>
      </c>
      <c r="EP70" s="2"/>
      <c r="EQ70" s="2">
        <v>0</v>
      </c>
      <c r="ER70" s="2">
        <v>7.03</v>
      </c>
      <c r="ES70" s="2">
        <v>0</v>
      </c>
      <c r="ET70" s="2">
        <v>0</v>
      </c>
      <c r="EU70" s="2">
        <v>0</v>
      </c>
      <c r="EV70" s="2">
        <v>7.03</v>
      </c>
      <c r="EW70" s="2">
        <v>0.56999999999999995</v>
      </c>
      <c r="EX70" s="2">
        <v>0</v>
      </c>
      <c r="EY70" s="2">
        <v>0</v>
      </c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>
        <v>0</v>
      </c>
      <c r="FR70" s="2">
        <f t="shared" si="81"/>
        <v>0</v>
      </c>
      <c r="FS70" s="2">
        <v>0</v>
      </c>
      <c r="FT70" s="2"/>
      <c r="FU70" s="2"/>
      <c r="FV70" s="2"/>
      <c r="FW70" s="2"/>
      <c r="FX70" s="2">
        <v>91</v>
      </c>
      <c r="FY70" s="2">
        <v>70</v>
      </c>
      <c r="FZ70" s="2"/>
      <c r="GA70" s="2" t="s">
        <v>3</v>
      </c>
      <c r="GB70" s="2"/>
      <c r="GC70" s="2"/>
      <c r="GD70" s="2">
        <v>0</v>
      </c>
      <c r="GE70" s="2"/>
      <c r="GF70" s="2">
        <v>1147957055</v>
      </c>
      <c r="GG70" s="2">
        <v>2</v>
      </c>
      <c r="GH70" s="2">
        <v>1</v>
      </c>
      <c r="GI70" s="2">
        <v>-2</v>
      </c>
      <c r="GJ70" s="2">
        <v>0</v>
      </c>
      <c r="GK70" s="2">
        <f>ROUND(R70*(R12)/100,2)</f>
        <v>0</v>
      </c>
      <c r="GL70" s="2">
        <f t="shared" si="82"/>
        <v>0</v>
      </c>
      <c r="GM70" s="2">
        <f t="shared" si="83"/>
        <v>44853.71</v>
      </c>
      <c r="GN70" s="2">
        <f t="shared" si="84"/>
        <v>44853.71</v>
      </c>
      <c r="GO70" s="2">
        <f t="shared" si="85"/>
        <v>0</v>
      </c>
      <c r="GP70" s="2">
        <f t="shared" si="86"/>
        <v>0</v>
      </c>
      <c r="GQ70" s="2"/>
      <c r="GR70" s="2">
        <v>0</v>
      </c>
      <c r="GS70" s="2">
        <v>3</v>
      </c>
      <c r="GT70" s="2">
        <v>0</v>
      </c>
      <c r="GU70" s="2" t="s">
        <v>3</v>
      </c>
      <c r="GV70" s="2">
        <f t="shared" si="87"/>
        <v>0</v>
      </c>
      <c r="GW70" s="2">
        <v>1</v>
      </c>
      <c r="GX70" s="2">
        <f t="shared" si="88"/>
        <v>0</v>
      </c>
      <c r="GY70" s="2"/>
      <c r="GZ70" s="2"/>
      <c r="HA70" s="2">
        <v>0</v>
      </c>
      <c r="HB70" s="2">
        <v>0</v>
      </c>
      <c r="HC70" s="2">
        <f t="shared" si="89"/>
        <v>0</v>
      </c>
      <c r="HD70" s="2"/>
      <c r="HE70" s="2" t="s">
        <v>3</v>
      </c>
      <c r="HF70" s="2" t="s">
        <v>3</v>
      </c>
      <c r="HG70" s="2"/>
      <c r="HH70" s="2"/>
      <c r="HI70" s="2"/>
      <c r="HJ70" s="2"/>
      <c r="HK70" s="2"/>
      <c r="HL70" s="2"/>
      <c r="HM70" s="2" t="s">
        <v>3</v>
      </c>
      <c r="HN70" s="2" t="s">
        <v>3</v>
      </c>
      <c r="HO70" s="2" t="s">
        <v>3</v>
      </c>
      <c r="HP70" s="2" t="s">
        <v>3</v>
      </c>
      <c r="HQ70" s="2" t="s">
        <v>3</v>
      </c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>
        <v>0</v>
      </c>
      <c r="IL70" s="2"/>
      <c r="IM70" s="2"/>
      <c r="IN70" s="2"/>
      <c r="IO70" s="2"/>
      <c r="IP70" s="2"/>
      <c r="IQ70" s="2"/>
      <c r="IR70" s="2"/>
      <c r="IS70" s="2"/>
      <c r="IT70" s="2"/>
      <c r="IU70" s="2"/>
    </row>
    <row r="71" spans="1:255" x14ac:dyDescent="0.2">
      <c r="A71">
        <v>17</v>
      </c>
      <c r="B71">
        <v>1</v>
      </c>
      <c r="C71">
        <f>ROW(SmtRes!A104)</f>
        <v>104</v>
      </c>
      <c r="D71">
        <f>ROW(EtalonRes!A110)</f>
        <v>110</v>
      </c>
      <c r="E71" t="s">
        <v>132</v>
      </c>
      <c r="F71" t="s">
        <v>133</v>
      </c>
      <c r="G71" t="s">
        <v>134</v>
      </c>
      <c r="H71" t="s">
        <v>135</v>
      </c>
      <c r="I71">
        <v>2444.5700000000002</v>
      </c>
      <c r="J71">
        <v>0</v>
      </c>
      <c r="K71">
        <v>2444.5700000000002</v>
      </c>
      <c r="O71">
        <f t="shared" si="61"/>
        <v>548427.86</v>
      </c>
      <c r="P71">
        <f t="shared" si="62"/>
        <v>0</v>
      </c>
      <c r="Q71">
        <f t="shared" si="91"/>
        <v>0</v>
      </c>
      <c r="R71">
        <f t="shared" si="63"/>
        <v>0</v>
      </c>
      <c r="S71">
        <f t="shared" si="64"/>
        <v>548427.86</v>
      </c>
      <c r="T71">
        <f t="shared" si="65"/>
        <v>0</v>
      </c>
      <c r="U71">
        <f t="shared" si="66"/>
        <v>1458.8949302999999</v>
      </c>
      <c r="V71">
        <f t="shared" si="67"/>
        <v>0</v>
      </c>
      <c r="W71">
        <f t="shared" si="68"/>
        <v>0</v>
      </c>
      <c r="X71">
        <f t="shared" si="69"/>
        <v>411320.9</v>
      </c>
      <c r="Y71">
        <f t="shared" si="70"/>
        <v>224855.42</v>
      </c>
      <c r="AA71">
        <v>67439953</v>
      </c>
      <c r="AB71">
        <f t="shared" si="71"/>
        <v>7.03</v>
      </c>
      <c r="AC71">
        <f t="shared" si="92"/>
        <v>0</v>
      </c>
      <c r="AD71">
        <f t="shared" si="93"/>
        <v>0</v>
      </c>
      <c r="AE71">
        <f t="shared" si="94"/>
        <v>0</v>
      </c>
      <c r="AF71">
        <f t="shared" si="94"/>
        <v>7.03</v>
      </c>
      <c r="AG71">
        <f t="shared" si="72"/>
        <v>0</v>
      </c>
      <c r="AH71">
        <f t="shared" si="95"/>
        <v>0.56999999999999995</v>
      </c>
      <c r="AI71">
        <f t="shared" si="95"/>
        <v>0</v>
      </c>
      <c r="AJ71">
        <f t="shared" si="73"/>
        <v>0</v>
      </c>
      <c r="AK71">
        <v>7.03</v>
      </c>
      <c r="AL71">
        <v>0</v>
      </c>
      <c r="AM71">
        <v>0</v>
      </c>
      <c r="AN71">
        <v>0</v>
      </c>
      <c r="AO71">
        <v>7.03</v>
      </c>
      <c r="AP71">
        <v>0</v>
      </c>
      <c r="AQ71">
        <v>0.56999999999999995</v>
      </c>
      <c r="AR71">
        <v>0</v>
      </c>
      <c r="AS71">
        <v>0</v>
      </c>
      <c r="AT71">
        <v>75</v>
      </c>
      <c r="AU71">
        <v>41</v>
      </c>
      <c r="AV71">
        <v>1.0469999999999999</v>
      </c>
      <c r="AW71">
        <v>1.002</v>
      </c>
      <c r="AZ71">
        <v>1</v>
      </c>
      <c r="BA71">
        <v>30.48</v>
      </c>
      <c r="BB71">
        <v>1</v>
      </c>
      <c r="BC71">
        <v>1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1</v>
      </c>
      <c r="BJ71" t="s">
        <v>136</v>
      </c>
      <c r="BM71">
        <v>415</v>
      </c>
      <c r="BN71">
        <v>0</v>
      </c>
      <c r="BO71" t="s">
        <v>133</v>
      </c>
      <c r="BP71">
        <v>1</v>
      </c>
      <c r="BQ71">
        <v>60</v>
      </c>
      <c r="BR71">
        <v>0</v>
      </c>
      <c r="BS71">
        <v>30.48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75</v>
      </c>
      <c r="CA71">
        <v>41</v>
      </c>
      <c r="CB71" t="s">
        <v>3</v>
      </c>
      <c r="CE71">
        <v>30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74"/>
        <v>548427.86</v>
      </c>
      <c r="CQ71">
        <f t="shared" si="75"/>
        <v>0</v>
      </c>
      <c r="CR71">
        <f t="shared" si="96"/>
        <v>0</v>
      </c>
      <c r="CS71">
        <f t="shared" si="76"/>
        <v>0</v>
      </c>
      <c r="CT71">
        <f t="shared" si="77"/>
        <v>224.33</v>
      </c>
      <c r="CU71">
        <f t="shared" si="78"/>
        <v>0</v>
      </c>
      <c r="CV71">
        <f t="shared" si="90"/>
        <v>0.59678999999999993</v>
      </c>
      <c r="CW71">
        <f t="shared" si="79"/>
        <v>0</v>
      </c>
      <c r="CX71">
        <f t="shared" si="80"/>
        <v>0</v>
      </c>
      <c r="CY71">
        <f>S71*(BZ71/100)</f>
        <v>411320.89500000002</v>
      </c>
      <c r="CZ71">
        <f>S71*(CA71/100)</f>
        <v>224855.42259999999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91</v>
      </c>
      <c r="DO71">
        <v>70</v>
      </c>
      <c r="DP71">
        <v>1.0469999999999999</v>
      </c>
      <c r="DQ71">
        <v>1.002</v>
      </c>
      <c r="DU71">
        <v>1013</v>
      </c>
      <c r="DV71" t="s">
        <v>135</v>
      </c>
      <c r="DW71" t="s">
        <v>135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67039006</v>
      </c>
      <c r="EF71">
        <v>60</v>
      </c>
      <c r="EG71" t="s">
        <v>52</v>
      </c>
      <c r="EH71">
        <v>0</v>
      </c>
      <c r="EI71" t="s">
        <v>3</v>
      </c>
      <c r="EJ71">
        <v>1</v>
      </c>
      <c r="EK71">
        <v>415</v>
      </c>
      <c r="EL71" t="s">
        <v>137</v>
      </c>
      <c r="EM71" t="s">
        <v>138</v>
      </c>
      <c r="EO71" t="s">
        <v>3</v>
      </c>
      <c r="EQ71">
        <v>0</v>
      </c>
      <c r="ER71">
        <v>7.03</v>
      </c>
      <c r="ES71">
        <v>0</v>
      </c>
      <c r="ET71">
        <v>0</v>
      </c>
      <c r="EU71">
        <v>0</v>
      </c>
      <c r="EV71">
        <v>7.03</v>
      </c>
      <c r="EW71">
        <v>0.56999999999999995</v>
      </c>
      <c r="EX71">
        <v>0</v>
      </c>
      <c r="EY71">
        <v>0</v>
      </c>
      <c r="FQ71">
        <v>0</v>
      </c>
      <c r="FR71">
        <f t="shared" si="81"/>
        <v>0</v>
      </c>
      <c r="FS71">
        <v>0</v>
      </c>
      <c r="FX71">
        <v>91</v>
      </c>
      <c r="FY71">
        <v>70</v>
      </c>
      <c r="GA71" t="s">
        <v>3</v>
      </c>
      <c r="GD71">
        <v>0</v>
      </c>
      <c r="GF71">
        <v>1147957055</v>
      </c>
      <c r="GG71">
        <v>2</v>
      </c>
      <c r="GH71">
        <v>1</v>
      </c>
      <c r="GI71">
        <v>2</v>
      </c>
      <c r="GJ71">
        <v>0</v>
      </c>
      <c r="GK71">
        <f>ROUND(R71*(S12)/100,2)</f>
        <v>0</v>
      </c>
      <c r="GL71">
        <f t="shared" si="82"/>
        <v>0</v>
      </c>
      <c r="GM71">
        <f t="shared" si="83"/>
        <v>1184604.18</v>
      </c>
      <c r="GN71">
        <f t="shared" si="84"/>
        <v>1184604.18</v>
      </c>
      <c r="GO71">
        <f t="shared" si="85"/>
        <v>0</v>
      </c>
      <c r="GP71">
        <f t="shared" si="86"/>
        <v>0</v>
      </c>
      <c r="GR71">
        <v>0</v>
      </c>
      <c r="GS71">
        <v>3</v>
      </c>
      <c r="GT71">
        <v>0</v>
      </c>
      <c r="GU71" t="s">
        <v>3</v>
      </c>
      <c r="GV71">
        <f t="shared" si="87"/>
        <v>0</v>
      </c>
      <c r="GW71">
        <v>1</v>
      </c>
      <c r="GX71">
        <f t="shared" si="88"/>
        <v>0</v>
      </c>
      <c r="HA71">
        <v>0</v>
      </c>
      <c r="HB71">
        <v>0</v>
      </c>
      <c r="HC71">
        <f t="shared" si="89"/>
        <v>0</v>
      </c>
      <c r="HE71" t="s">
        <v>3</v>
      </c>
      <c r="HF71" t="s">
        <v>3</v>
      </c>
      <c r="HM71" t="s">
        <v>3</v>
      </c>
      <c r="HN71" t="s">
        <v>3</v>
      </c>
      <c r="HO71" t="s">
        <v>3</v>
      </c>
      <c r="HP71" t="s">
        <v>3</v>
      </c>
      <c r="HQ71" t="s">
        <v>3</v>
      </c>
      <c r="IK71">
        <v>0</v>
      </c>
    </row>
    <row r="72" spans="1:255" x14ac:dyDescent="0.2">
      <c r="A72" s="2">
        <v>18</v>
      </c>
      <c r="B72" s="2">
        <v>1</v>
      </c>
      <c r="C72" s="2">
        <v>102</v>
      </c>
      <c r="D72" s="2"/>
      <c r="E72" s="2" t="s">
        <v>139</v>
      </c>
      <c r="F72" s="2" t="s">
        <v>73</v>
      </c>
      <c r="G72" s="2" t="s">
        <v>140</v>
      </c>
      <c r="H72" s="2" t="s">
        <v>90</v>
      </c>
      <c r="I72" s="2">
        <f>I70*J72</f>
        <v>8800.4519999999993</v>
      </c>
      <c r="J72" s="2">
        <v>3.5999999999999996</v>
      </c>
      <c r="K72" s="2">
        <v>3.6</v>
      </c>
      <c r="L72" s="2"/>
      <c r="M72" s="2"/>
      <c r="N72" s="2"/>
      <c r="O72" s="2">
        <f t="shared" si="61"/>
        <v>337321.33</v>
      </c>
      <c r="P72" s="2">
        <f t="shared" si="62"/>
        <v>337321.33</v>
      </c>
      <c r="Q72" s="2">
        <f t="shared" si="91"/>
        <v>0</v>
      </c>
      <c r="R72" s="2">
        <f t="shared" si="63"/>
        <v>0</v>
      </c>
      <c r="S72" s="2">
        <f t="shared" si="64"/>
        <v>0</v>
      </c>
      <c r="T72" s="2">
        <f t="shared" si="65"/>
        <v>0</v>
      </c>
      <c r="U72" s="2">
        <f t="shared" si="66"/>
        <v>0</v>
      </c>
      <c r="V72" s="2">
        <f t="shared" si="67"/>
        <v>0</v>
      </c>
      <c r="W72" s="2">
        <f t="shared" si="68"/>
        <v>0</v>
      </c>
      <c r="X72" s="2">
        <f t="shared" si="69"/>
        <v>0</v>
      </c>
      <c r="Y72" s="2">
        <f t="shared" si="70"/>
        <v>0</v>
      </c>
      <c r="Z72" s="2"/>
      <c r="AA72" s="2">
        <v>67439955</v>
      </c>
      <c r="AB72" s="2">
        <f t="shared" si="71"/>
        <v>38.33</v>
      </c>
      <c r="AC72" s="2">
        <f t="shared" si="92"/>
        <v>38.33</v>
      </c>
      <c r="AD72" s="2">
        <f t="shared" si="93"/>
        <v>0</v>
      </c>
      <c r="AE72" s="2">
        <f t="shared" si="94"/>
        <v>0</v>
      </c>
      <c r="AF72" s="2">
        <f t="shared" si="94"/>
        <v>0</v>
      </c>
      <c r="AG72" s="2">
        <f t="shared" si="72"/>
        <v>0</v>
      </c>
      <c r="AH72" s="2">
        <f t="shared" si="95"/>
        <v>0</v>
      </c>
      <c r="AI72" s="2">
        <f t="shared" si="95"/>
        <v>0</v>
      </c>
      <c r="AJ72" s="2">
        <f t="shared" si="73"/>
        <v>0</v>
      </c>
      <c r="AK72" s="2">
        <v>38.33</v>
      </c>
      <c r="AL72" s="2">
        <v>38.33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1</v>
      </c>
      <c r="AW72" s="2">
        <v>1</v>
      </c>
      <c r="AX72" s="2"/>
      <c r="AY72" s="2"/>
      <c r="AZ72" s="2">
        <v>1</v>
      </c>
      <c r="BA72" s="2">
        <v>1</v>
      </c>
      <c r="BB72" s="2">
        <v>1</v>
      </c>
      <c r="BC72" s="2">
        <v>1</v>
      </c>
      <c r="BD72" s="2" t="s">
        <v>3</v>
      </c>
      <c r="BE72" s="2" t="s">
        <v>3</v>
      </c>
      <c r="BF72" s="2" t="s">
        <v>3</v>
      </c>
      <c r="BG72" s="2" t="s">
        <v>3</v>
      </c>
      <c r="BH72" s="2">
        <v>3</v>
      </c>
      <c r="BI72" s="2">
        <v>1</v>
      </c>
      <c r="BJ72" s="2" t="s">
        <v>3</v>
      </c>
      <c r="BK72" s="2"/>
      <c r="BL72" s="2"/>
      <c r="BM72" s="2">
        <v>400002</v>
      </c>
      <c r="BN72" s="2">
        <v>0</v>
      </c>
      <c r="BO72" s="2" t="s">
        <v>3</v>
      </c>
      <c r="BP72" s="2">
        <v>0</v>
      </c>
      <c r="BQ72" s="2">
        <v>202</v>
      </c>
      <c r="BR72" s="2">
        <v>0</v>
      </c>
      <c r="BS72" s="2">
        <v>1</v>
      </c>
      <c r="BT72" s="2">
        <v>1</v>
      </c>
      <c r="BU72" s="2">
        <v>1</v>
      </c>
      <c r="BV72" s="2">
        <v>1</v>
      </c>
      <c r="BW72" s="2">
        <v>1</v>
      </c>
      <c r="BX72" s="2">
        <v>1</v>
      </c>
      <c r="BY72" s="2" t="s">
        <v>3</v>
      </c>
      <c r="BZ72" s="2">
        <v>0</v>
      </c>
      <c r="CA72" s="2">
        <v>0</v>
      </c>
      <c r="CB72" s="2" t="s">
        <v>3</v>
      </c>
      <c r="CC72" s="2"/>
      <c r="CD72" s="2"/>
      <c r="CE72" s="2">
        <v>30</v>
      </c>
      <c r="CF72" s="2">
        <v>0</v>
      </c>
      <c r="CG72" s="2">
        <v>0</v>
      </c>
      <c r="CH72" s="2"/>
      <c r="CI72" s="2"/>
      <c r="CJ72" s="2"/>
      <c r="CK72" s="2"/>
      <c r="CL72" s="2"/>
      <c r="CM72" s="2">
        <v>0</v>
      </c>
      <c r="CN72" s="2" t="s">
        <v>3</v>
      </c>
      <c r="CO72" s="2">
        <v>0</v>
      </c>
      <c r="CP72" s="2">
        <f t="shared" si="74"/>
        <v>337321.33</v>
      </c>
      <c r="CQ72" s="2">
        <f t="shared" si="75"/>
        <v>38.33</v>
      </c>
      <c r="CR72" s="2">
        <f t="shared" si="96"/>
        <v>0</v>
      </c>
      <c r="CS72" s="2">
        <f t="shared" si="76"/>
        <v>0</v>
      </c>
      <c r="CT72" s="2">
        <f t="shared" si="77"/>
        <v>0</v>
      </c>
      <c r="CU72" s="2">
        <f t="shared" si="78"/>
        <v>0</v>
      </c>
      <c r="CV72" s="2">
        <f t="shared" si="90"/>
        <v>0</v>
      </c>
      <c r="CW72" s="2">
        <f t="shared" si="79"/>
        <v>0</v>
      </c>
      <c r="CX72" s="2">
        <f t="shared" si="80"/>
        <v>0</v>
      </c>
      <c r="CY72" s="2">
        <f>((S72*BZ72)/100)</f>
        <v>0</v>
      </c>
      <c r="CZ72" s="2">
        <f>((S72*CA72)/100)</f>
        <v>0</v>
      </c>
      <c r="DA72" s="2"/>
      <c r="DB72" s="2"/>
      <c r="DC72" s="2" t="s">
        <v>3</v>
      </c>
      <c r="DD72" s="2" t="s">
        <v>3</v>
      </c>
      <c r="DE72" s="2" t="s">
        <v>3</v>
      </c>
      <c r="DF72" s="2" t="s">
        <v>3</v>
      </c>
      <c r="DG72" s="2" t="s">
        <v>3</v>
      </c>
      <c r="DH72" s="2" t="s">
        <v>3</v>
      </c>
      <c r="DI72" s="2" t="s">
        <v>3</v>
      </c>
      <c r="DJ72" s="2" t="s">
        <v>3</v>
      </c>
      <c r="DK72" s="2" t="s">
        <v>3</v>
      </c>
      <c r="DL72" s="2" t="s">
        <v>3</v>
      </c>
      <c r="DM72" s="2" t="s">
        <v>3</v>
      </c>
      <c r="DN72" s="2">
        <v>0</v>
      </c>
      <c r="DO72" s="2">
        <v>0</v>
      </c>
      <c r="DP72" s="2">
        <v>1</v>
      </c>
      <c r="DQ72" s="2">
        <v>1</v>
      </c>
      <c r="DR72" s="2"/>
      <c r="DS72" s="2"/>
      <c r="DT72" s="2"/>
      <c r="DU72" s="2">
        <v>1009</v>
      </c>
      <c r="DV72" s="2" t="s">
        <v>90</v>
      </c>
      <c r="DW72" s="2" t="s">
        <v>90</v>
      </c>
      <c r="DX72" s="2">
        <v>1</v>
      </c>
      <c r="DY72" s="2"/>
      <c r="DZ72" s="2" t="s">
        <v>3</v>
      </c>
      <c r="EA72" s="2" t="s">
        <v>3</v>
      </c>
      <c r="EB72" s="2" t="s">
        <v>3</v>
      </c>
      <c r="EC72" s="2" t="s">
        <v>3</v>
      </c>
      <c r="ED72" s="2"/>
      <c r="EE72" s="2">
        <v>67040662</v>
      </c>
      <c r="EF72" s="2">
        <v>202</v>
      </c>
      <c r="EG72" s="2" t="s">
        <v>75</v>
      </c>
      <c r="EH72" s="2">
        <v>0</v>
      </c>
      <c r="EI72" s="2" t="s">
        <v>3</v>
      </c>
      <c r="EJ72" s="2">
        <v>1</v>
      </c>
      <c r="EK72" s="2">
        <v>400002</v>
      </c>
      <c r="EL72" s="2" t="s">
        <v>76</v>
      </c>
      <c r="EM72" s="2" t="s">
        <v>75</v>
      </c>
      <c r="EN72" s="2"/>
      <c r="EO72" s="2" t="s">
        <v>3</v>
      </c>
      <c r="EP72" s="2"/>
      <c r="EQ72" s="2">
        <v>0</v>
      </c>
      <c r="ER72" s="2">
        <v>0</v>
      </c>
      <c r="ES72" s="2">
        <v>38.33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>
        <v>0</v>
      </c>
      <c r="FR72" s="2">
        <f t="shared" si="81"/>
        <v>0</v>
      </c>
      <c r="FS72" s="2">
        <v>0</v>
      </c>
      <c r="FT72" s="2"/>
      <c r="FU72" s="2"/>
      <c r="FV72" s="2"/>
      <c r="FW72" s="2"/>
      <c r="FX72" s="2">
        <v>0</v>
      </c>
      <c r="FY72" s="2">
        <v>0</v>
      </c>
      <c r="FZ72" s="2"/>
      <c r="GA72" s="2" t="s">
        <v>141</v>
      </c>
      <c r="GB72" s="2"/>
      <c r="GC72" s="2"/>
      <c r="GD72" s="2">
        <v>0</v>
      </c>
      <c r="GE72" s="2"/>
      <c r="GF72" s="2">
        <v>-974304486</v>
      </c>
      <c r="GG72" s="2">
        <v>2</v>
      </c>
      <c r="GH72" s="2">
        <v>4</v>
      </c>
      <c r="GI72" s="2">
        <v>-2</v>
      </c>
      <c r="GJ72" s="2">
        <v>0</v>
      </c>
      <c r="GK72" s="2">
        <f>ROUND(R72*(R12)/100,2)</f>
        <v>0</v>
      </c>
      <c r="GL72" s="2">
        <f t="shared" si="82"/>
        <v>0</v>
      </c>
      <c r="GM72" s="2">
        <f t="shared" si="83"/>
        <v>337321.33</v>
      </c>
      <c r="GN72" s="2">
        <f t="shared" si="84"/>
        <v>337321.33</v>
      </c>
      <c r="GO72" s="2">
        <f t="shared" si="85"/>
        <v>0</v>
      </c>
      <c r="GP72" s="2">
        <f t="shared" si="86"/>
        <v>0</v>
      </c>
      <c r="GQ72" s="2"/>
      <c r="GR72" s="2">
        <v>0</v>
      </c>
      <c r="GS72" s="2">
        <v>2</v>
      </c>
      <c r="GT72" s="2">
        <v>0</v>
      </c>
      <c r="GU72" s="2" t="s">
        <v>3</v>
      </c>
      <c r="GV72" s="2">
        <f t="shared" si="87"/>
        <v>0</v>
      </c>
      <c r="GW72" s="2">
        <v>1</v>
      </c>
      <c r="GX72" s="2">
        <f t="shared" si="88"/>
        <v>0</v>
      </c>
      <c r="GY72" s="2"/>
      <c r="GZ72" s="2"/>
      <c r="HA72" s="2">
        <v>0</v>
      </c>
      <c r="HB72" s="2">
        <v>0</v>
      </c>
      <c r="HC72" s="2">
        <f t="shared" si="89"/>
        <v>0</v>
      </c>
      <c r="HD72" s="2"/>
      <c r="HE72" s="2" t="s">
        <v>78</v>
      </c>
      <c r="HF72" s="2" t="s">
        <v>78</v>
      </c>
      <c r="HG72" s="2"/>
      <c r="HH72" s="2"/>
      <c r="HI72" s="2"/>
      <c r="HJ72" s="2"/>
      <c r="HK72" s="2"/>
      <c r="HL72" s="2"/>
      <c r="HM72" s="2" t="s">
        <v>3</v>
      </c>
      <c r="HN72" s="2" t="s">
        <v>3</v>
      </c>
      <c r="HO72" s="2" t="s">
        <v>3</v>
      </c>
      <c r="HP72" s="2" t="s">
        <v>3</v>
      </c>
      <c r="HQ72" s="2" t="s">
        <v>3</v>
      </c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>
        <v>0</v>
      </c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 spans="1:255" x14ac:dyDescent="0.2">
      <c r="A73">
        <v>18</v>
      </c>
      <c r="B73">
        <v>1</v>
      </c>
      <c r="C73">
        <v>104</v>
      </c>
      <c r="E73" t="s">
        <v>139</v>
      </c>
      <c r="F73" t="s">
        <v>73</v>
      </c>
      <c r="G73" t="s">
        <v>140</v>
      </c>
      <c r="H73" t="s">
        <v>90</v>
      </c>
      <c r="I73">
        <f>I71*J73</f>
        <v>8800.4519999999993</v>
      </c>
      <c r="J73">
        <v>3.5999999999999996</v>
      </c>
      <c r="K73">
        <v>3.6</v>
      </c>
      <c r="O73">
        <f t="shared" si="61"/>
        <v>337321.33</v>
      </c>
      <c r="P73">
        <f t="shared" si="62"/>
        <v>337321.33</v>
      </c>
      <c r="Q73">
        <f t="shared" si="91"/>
        <v>0</v>
      </c>
      <c r="R73">
        <f t="shared" si="63"/>
        <v>0</v>
      </c>
      <c r="S73">
        <f t="shared" si="64"/>
        <v>0</v>
      </c>
      <c r="T73">
        <f t="shared" si="65"/>
        <v>0</v>
      </c>
      <c r="U73">
        <f t="shared" si="66"/>
        <v>0</v>
      </c>
      <c r="V73">
        <f t="shared" si="67"/>
        <v>0</v>
      </c>
      <c r="W73">
        <f t="shared" si="68"/>
        <v>0</v>
      </c>
      <c r="X73">
        <f t="shared" si="69"/>
        <v>0</v>
      </c>
      <c r="Y73">
        <f t="shared" si="70"/>
        <v>0</v>
      </c>
      <c r="AA73">
        <v>67439953</v>
      </c>
      <c r="AB73">
        <f t="shared" si="71"/>
        <v>38.33</v>
      </c>
      <c r="AC73">
        <f t="shared" si="92"/>
        <v>38.33</v>
      </c>
      <c r="AD73">
        <f t="shared" si="93"/>
        <v>0</v>
      </c>
      <c r="AE73">
        <f t="shared" si="94"/>
        <v>0</v>
      </c>
      <c r="AF73">
        <f t="shared" si="94"/>
        <v>0</v>
      </c>
      <c r="AG73">
        <f t="shared" si="72"/>
        <v>0</v>
      </c>
      <c r="AH73">
        <f t="shared" si="95"/>
        <v>0</v>
      </c>
      <c r="AI73">
        <f t="shared" si="95"/>
        <v>0</v>
      </c>
      <c r="AJ73">
        <f t="shared" si="73"/>
        <v>0</v>
      </c>
      <c r="AK73">
        <v>38.33</v>
      </c>
      <c r="AL73">
        <v>38.33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</v>
      </c>
      <c r="BD73" t="s">
        <v>3</v>
      </c>
      <c r="BE73" t="s">
        <v>3</v>
      </c>
      <c r="BF73" t="s">
        <v>3</v>
      </c>
      <c r="BG73" t="s">
        <v>3</v>
      </c>
      <c r="BH73">
        <v>3</v>
      </c>
      <c r="BI73">
        <v>1</v>
      </c>
      <c r="BJ73" t="s">
        <v>3</v>
      </c>
      <c r="BM73">
        <v>400002</v>
      </c>
      <c r="BN73">
        <v>0</v>
      </c>
      <c r="BO73" t="s">
        <v>3</v>
      </c>
      <c r="BP73">
        <v>0</v>
      </c>
      <c r="BQ73">
        <v>202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0</v>
      </c>
      <c r="CA73">
        <v>0</v>
      </c>
      <c r="CB73" t="s">
        <v>3</v>
      </c>
      <c r="CE73">
        <v>30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74"/>
        <v>337321.33</v>
      </c>
      <c r="CQ73">
        <f t="shared" si="75"/>
        <v>38.33</v>
      </c>
      <c r="CR73">
        <f t="shared" si="96"/>
        <v>0</v>
      </c>
      <c r="CS73">
        <f t="shared" si="76"/>
        <v>0</v>
      </c>
      <c r="CT73">
        <f t="shared" si="77"/>
        <v>0</v>
      </c>
      <c r="CU73">
        <f t="shared" si="78"/>
        <v>0</v>
      </c>
      <c r="CV73">
        <f t="shared" si="90"/>
        <v>0</v>
      </c>
      <c r="CW73">
        <f t="shared" si="79"/>
        <v>0</v>
      </c>
      <c r="CX73">
        <f t="shared" si="80"/>
        <v>0</v>
      </c>
      <c r="CY73">
        <f>S73*(BZ73/100)</f>
        <v>0</v>
      </c>
      <c r="CZ73">
        <f>S73*(CA73/100)</f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1009</v>
      </c>
      <c r="DV73" t="s">
        <v>90</v>
      </c>
      <c r="DW73" t="s">
        <v>90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67040662</v>
      </c>
      <c r="EF73">
        <v>202</v>
      </c>
      <c r="EG73" t="s">
        <v>75</v>
      </c>
      <c r="EH73">
        <v>0</v>
      </c>
      <c r="EI73" t="s">
        <v>3</v>
      </c>
      <c r="EJ73">
        <v>1</v>
      </c>
      <c r="EK73">
        <v>400002</v>
      </c>
      <c r="EL73" t="s">
        <v>76</v>
      </c>
      <c r="EM73" t="s">
        <v>75</v>
      </c>
      <c r="EO73" t="s">
        <v>3</v>
      </c>
      <c r="EQ73">
        <v>0</v>
      </c>
      <c r="ER73">
        <v>38.33</v>
      </c>
      <c r="ES73">
        <v>38.33</v>
      </c>
      <c r="ET73">
        <v>0</v>
      </c>
      <c r="EU73">
        <v>0</v>
      </c>
      <c r="EV73">
        <v>0</v>
      </c>
      <c r="EW73">
        <v>0</v>
      </c>
      <c r="EX73">
        <v>0</v>
      </c>
      <c r="EZ73">
        <v>5</v>
      </c>
      <c r="FC73">
        <v>1</v>
      </c>
      <c r="FD73">
        <v>18</v>
      </c>
      <c r="FF73">
        <v>46</v>
      </c>
      <c r="FQ73">
        <v>0</v>
      </c>
      <c r="FR73">
        <f t="shared" si="81"/>
        <v>0</v>
      </c>
      <c r="FS73">
        <v>0</v>
      </c>
      <c r="FX73">
        <v>0</v>
      </c>
      <c r="FY73">
        <v>0</v>
      </c>
      <c r="GA73" t="s">
        <v>141</v>
      </c>
      <c r="GD73">
        <v>0</v>
      </c>
      <c r="GF73">
        <v>-974304486</v>
      </c>
      <c r="GG73">
        <v>2</v>
      </c>
      <c r="GH73">
        <v>3</v>
      </c>
      <c r="GI73">
        <v>-2</v>
      </c>
      <c r="GJ73">
        <v>0</v>
      </c>
      <c r="GK73">
        <f>ROUND(R73*(S12)/100,2)</f>
        <v>0</v>
      </c>
      <c r="GL73">
        <f t="shared" si="82"/>
        <v>0</v>
      </c>
      <c r="GM73">
        <f t="shared" si="83"/>
        <v>337321.33</v>
      </c>
      <c r="GN73">
        <f t="shared" si="84"/>
        <v>337321.33</v>
      </c>
      <c r="GO73">
        <f t="shared" si="85"/>
        <v>0</v>
      </c>
      <c r="GP73">
        <f t="shared" si="86"/>
        <v>0</v>
      </c>
      <c r="GR73">
        <v>1</v>
      </c>
      <c r="GS73">
        <v>1</v>
      </c>
      <c r="GT73">
        <v>0</v>
      </c>
      <c r="GU73" t="s">
        <v>3</v>
      </c>
      <c r="GV73">
        <f t="shared" si="87"/>
        <v>0</v>
      </c>
      <c r="GW73">
        <v>1</v>
      </c>
      <c r="GX73">
        <f t="shared" si="88"/>
        <v>0</v>
      </c>
      <c r="HA73">
        <v>0</v>
      </c>
      <c r="HB73">
        <v>0</v>
      </c>
      <c r="HC73">
        <f t="shared" si="89"/>
        <v>0</v>
      </c>
      <c r="HE73" t="s">
        <v>78</v>
      </c>
      <c r="HF73" t="s">
        <v>78</v>
      </c>
      <c r="HM73" t="s">
        <v>3</v>
      </c>
      <c r="HN73" t="s">
        <v>3</v>
      </c>
      <c r="HO73" t="s">
        <v>3</v>
      </c>
      <c r="HP73" t="s">
        <v>3</v>
      </c>
      <c r="HQ73" t="s">
        <v>3</v>
      </c>
      <c r="IK73">
        <v>0</v>
      </c>
    </row>
    <row r="74" spans="1:255" x14ac:dyDescent="0.2">
      <c r="A74" s="2">
        <v>17</v>
      </c>
      <c r="B74" s="2">
        <v>1</v>
      </c>
      <c r="C74" s="2">
        <f>ROW(SmtRes!A107)</f>
        <v>107</v>
      </c>
      <c r="D74" s="2">
        <f>ROW(EtalonRes!A113)</f>
        <v>113</v>
      </c>
      <c r="E74" s="2" t="s">
        <v>142</v>
      </c>
      <c r="F74" s="2" t="s">
        <v>143</v>
      </c>
      <c r="G74" s="2" t="s">
        <v>144</v>
      </c>
      <c r="H74" s="2" t="s">
        <v>35</v>
      </c>
      <c r="I74" s="2">
        <f>ROUND(50/100,9)</f>
        <v>0.5</v>
      </c>
      <c r="J74" s="2">
        <v>0</v>
      </c>
      <c r="K74" s="2">
        <f>ROUND(50/100,9)</f>
        <v>0.5</v>
      </c>
      <c r="L74" s="2"/>
      <c r="M74" s="2"/>
      <c r="N74" s="2"/>
      <c r="O74" s="2">
        <f t="shared" si="61"/>
        <v>2044.02</v>
      </c>
      <c r="P74" s="2">
        <f t="shared" si="62"/>
        <v>0</v>
      </c>
      <c r="Q74" s="2">
        <f t="shared" si="91"/>
        <v>0</v>
      </c>
      <c r="R74" s="2">
        <f t="shared" si="63"/>
        <v>0</v>
      </c>
      <c r="S74" s="2">
        <f t="shared" si="64"/>
        <v>2044.02</v>
      </c>
      <c r="T74" s="2">
        <f t="shared" si="65"/>
        <v>0</v>
      </c>
      <c r="U74" s="2">
        <f t="shared" si="66"/>
        <v>154.85</v>
      </c>
      <c r="V74" s="2">
        <f t="shared" si="67"/>
        <v>0</v>
      </c>
      <c r="W74" s="2">
        <f t="shared" si="68"/>
        <v>0</v>
      </c>
      <c r="X74" s="2">
        <f t="shared" si="69"/>
        <v>2044.02</v>
      </c>
      <c r="Y74" s="2">
        <f t="shared" si="70"/>
        <v>1308.17</v>
      </c>
      <c r="Z74" s="2"/>
      <c r="AA74" s="2">
        <v>67439955</v>
      </c>
      <c r="AB74" s="2">
        <f t="shared" si="71"/>
        <v>4088.04</v>
      </c>
      <c r="AC74" s="2">
        <f t="shared" si="92"/>
        <v>0</v>
      </c>
      <c r="AD74" s="2">
        <f t="shared" si="93"/>
        <v>0</v>
      </c>
      <c r="AE74" s="2">
        <f t="shared" si="94"/>
        <v>0</v>
      </c>
      <c r="AF74" s="2">
        <f t="shared" si="94"/>
        <v>4088.04</v>
      </c>
      <c r="AG74" s="2">
        <f t="shared" si="72"/>
        <v>0</v>
      </c>
      <c r="AH74" s="2">
        <f t="shared" si="95"/>
        <v>309.7</v>
      </c>
      <c r="AI74" s="2">
        <f t="shared" si="95"/>
        <v>0</v>
      </c>
      <c r="AJ74" s="2">
        <f t="shared" si="73"/>
        <v>0</v>
      </c>
      <c r="AK74" s="2">
        <v>4088.04</v>
      </c>
      <c r="AL74" s="2">
        <v>0</v>
      </c>
      <c r="AM74" s="2">
        <v>0</v>
      </c>
      <c r="AN74" s="2">
        <v>0</v>
      </c>
      <c r="AO74" s="2">
        <v>4088.04</v>
      </c>
      <c r="AP74" s="2">
        <v>0</v>
      </c>
      <c r="AQ74" s="2">
        <v>309.7</v>
      </c>
      <c r="AR74" s="2">
        <v>0</v>
      </c>
      <c r="AS74" s="2">
        <v>0</v>
      </c>
      <c r="AT74" s="2">
        <v>100</v>
      </c>
      <c r="AU74" s="2">
        <v>64</v>
      </c>
      <c r="AV74" s="2">
        <v>1</v>
      </c>
      <c r="AW74" s="2">
        <v>1</v>
      </c>
      <c r="AX74" s="2"/>
      <c r="AY74" s="2"/>
      <c r="AZ74" s="2">
        <v>1</v>
      </c>
      <c r="BA74" s="2">
        <v>1</v>
      </c>
      <c r="BB74" s="2">
        <v>1</v>
      </c>
      <c r="BC74" s="2">
        <v>1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0</v>
      </c>
      <c r="BI74" s="2">
        <v>1</v>
      </c>
      <c r="BJ74" s="2" t="s">
        <v>145</v>
      </c>
      <c r="BK74" s="2"/>
      <c r="BL74" s="2"/>
      <c r="BM74" s="2">
        <v>455</v>
      </c>
      <c r="BN74" s="2">
        <v>0</v>
      </c>
      <c r="BO74" s="2" t="s">
        <v>3</v>
      </c>
      <c r="BP74" s="2">
        <v>0</v>
      </c>
      <c r="BQ74" s="2">
        <v>60</v>
      </c>
      <c r="BR74" s="2">
        <v>0</v>
      </c>
      <c r="BS74" s="2">
        <v>1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100</v>
      </c>
      <c r="CA74" s="2">
        <v>64</v>
      </c>
      <c r="CB74" s="2" t="s">
        <v>3</v>
      </c>
      <c r="CC74" s="2"/>
      <c r="CD74" s="2"/>
      <c r="CE74" s="2">
        <v>30</v>
      </c>
      <c r="CF74" s="2">
        <v>0</v>
      </c>
      <c r="CG74" s="2">
        <v>0</v>
      </c>
      <c r="CH74" s="2"/>
      <c r="CI74" s="2"/>
      <c r="CJ74" s="2"/>
      <c r="CK74" s="2"/>
      <c r="CL74" s="2"/>
      <c r="CM74" s="2">
        <v>0</v>
      </c>
      <c r="CN74" s="2" t="s">
        <v>3</v>
      </c>
      <c r="CO74" s="2">
        <v>0</v>
      </c>
      <c r="CP74" s="2">
        <f t="shared" si="74"/>
        <v>2044.02</v>
      </c>
      <c r="CQ74" s="2">
        <f t="shared" si="75"/>
        <v>0</v>
      </c>
      <c r="CR74" s="2">
        <f t="shared" si="96"/>
        <v>0</v>
      </c>
      <c r="CS74" s="2">
        <f t="shared" si="76"/>
        <v>0</v>
      </c>
      <c r="CT74" s="2">
        <f t="shared" si="77"/>
        <v>4088.04</v>
      </c>
      <c r="CU74" s="2">
        <f t="shared" si="78"/>
        <v>0</v>
      </c>
      <c r="CV74" s="2">
        <f t="shared" si="90"/>
        <v>309.7</v>
      </c>
      <c r="CW74" s="2">
        <f t="shared" si="79"/>
        <v>0</v>
      </c>
      <c r="CX74" s="2">
        <f t="shared" si="80"/>
        <v>0</v>
      </c>
      <c r="CY74" s="2">
        <f>((S74*BZ74)/100)</f>
        <v>2044.02</v>
      </c>
      <c r="CZ74" s="2">
        <f>((S74*CA74)/100)</f>
        <v>1308.1728000000001</v>
      </c>
      <c r="DA74" s="2"/>
      <c r="DB74" s="2"/>
      <c r="DC74" s="2" t="s">
        <v>3</v>
      </c>
      <c r="DD74" s="2" t="s">
        <v>3</v>
      </c>
      <c r="DE74" s="2" t="s">
        <v>3</v>
      </c>
      <c r="DF74" s="2" t="s">
        <v>3</v>
      </c>
      <c r="DG74" s="2" t="s">
        <v>3</v>
      </c>
      <c r="DH74" s="2" t="s">
        <v>3</v>
      </c>
      <c r="DI74" s="2" t="s">
        <v>3</v>
      </c>
      <c r="DJ74" s="2" t="s">
        <v>3</v>
      </c>
      <c r="DK74" s="2" t="s">
        <v>3</v>
      </c>
      <c r="DL74" s="2" t="s">
        <v>3</v>
      </c>
      <c r="DM74" s="2" t="s">
        <v>3</v>
      </c>
      <c r="DN74" s="2">
        <v>0</v>
      </c>
      <c r="DO74" s="2">
        <v>0</v>
      </c>
      <c r="DP74" s="2">
        <v>1.0469999999999999</v>
      </c>
      <c r="DQ74" s="2">
        <v>1.0029999999999999</v>
      </c>
      <c r="DR74" s="2"/>
      <c r="DS74" s="2"/>
      <c r="DT74" s="2"/>
      <c r="DU74" s="2">
        <v>1005</v>
      </c>
      <c r="DV74" s="2" t="s">
        <v>35</v>
      </c>
      <c r="DW74" s="2" t="s">
        <v>35</v>
      </c>
      <c r="DX74" s="2">
        <v>100</v>
      </c>
      <c r="DY74" s="2"/>
      <c r="DZ74" s="2" t="s">
        <v>3</v>
      </c>
      <c r="EA74" s="2" t="s">
        <v>3</v>
      </c>
      <c r="EB74" s="2" t="s">
        <v>3</v>
      </c>
      <c r="EC74" s="2" t="s">
        <v>3</v>
      </c>
      <c r="ED74" s="2"/>
      <c r="EE74" s="2">
        <v>67039046</v>
      </c>
      <c r="EF74" s="2">
        <v>60</v>
      </c>
      <c r="EG74" s="2" t="s">
        <v>52</v>
      </c>
      <c r="EH74" s="2">
        <v>0</v>
      </c>
      <c r="EI74" s="2" t="s">
        <v>3</v>
      </c>
      <c r="EJ74" s="2">
        <v>1</v>
      </c>
      <c r="EK74" s="2">
        <v>455</v>
      </c>
      <c r="EL74" s="2" t="s">
        <v>146</v>
      </c>
      <c r="EM74" s="2" t="s">
        <v>147</v>
      </c>
      <c r="EN74" s="2"/>
      <c r="EO74" s="2" t="s">
        <v>3</v>
      </c>
      <c r="EP74" s="2"/>
      <c r="EQ74" s="2">
        <v>0</v>
      </c>
      <c r="ER74" s="2">
        <v>4088.04</v>
      </c>
      <c r="ES74" s="2">
        <v>0</v>
      </c>
      <c r="ET74" s="2">
        <v>0</v>
      </c>
      <c r="EU74" s="2">
        <v>0</v>
      </c>
      <c r="EV74" s="2">
        <v>4088.04</v>
      </c>
      <c r="EW74" s="2">
        <v>309.7</v>
      </c>
      <c r="EX74" s="2">
        <v>0</v>
      </c>
      <c r="EY74" s="2">
        <v>0</v>
      </c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>
        <v>0</v>
      </c>
      <c r="FR74" s="2">
        <f t="shared" si="81"/>
        <v>0</v>
      </c>
      <c r="FS74" s="2">
        <v>0</v>
      </c>
      <c r="FT74" s="2"/>
      <c r="FU74" s="2"/>
      <c r="FV74" s="2"/>
      <c r="FW74" s="2"/>
      <c r="FX74" s="2">
        <v>100</v>
      </c>
      <c r="FY74" s="2">
        <v>64</v>
      </c>
      <c r="FZ74" s="2"/>
      <c r="GA74" s="2" t="s">
        <v>3</v>
      </c>
      <c r="GB74" s="2"/>
      <c r="GC74" s="2"/>
      <c r="GD74" s="2">
        <v>0</v>
      </c>
      <c r="GE74" s="2"/>
      <c r="GF74" s="2">
        <v>-1638922889</v>
      </c>
      <c r="GG74" s="2">
        <v>2</v>
      </c>
      <c r="GH74" s="2">
        <v>1</v>
      </c>
      <c r="GI74" s="2">
        <v>-2</v>
      </c>
      <c r="GJ74" s="2">
        <v>0</v>
      </c>
      <c r="GK74" s="2">
        <f>ROUND(R74*(R12)/100,2)</f>
        <v>0</v>
      </c>
      <c r="GL74" s="2">
        <f t="shared" si="82"/>
        <v>0</v>
      </c>
      <c r="GM74" s="2">
        <f t="shared" si="83"/>
        <v>5396.21</v>
      </c>
      <c r="GN74" s="2">
        <f t="shared" si="84"/>
        <v>5396.21</v>
      </c>
      <c r="GO74" s="2">
        <f t="shared" si="85"/>
        <v>0</v>
      </c>
      <c r="GP74" s="2">
        <f t="shared" si="86"/>
        <v>0</v>
      </c>
      <c r="GQ74" s="2"/>
      <c r="GR74" s="2">
        <v>0</v>
      </c>
      <c r="GS74" s="2">
        <v>3</v>
      </c>
      <c r="GT74" s="2">
        <v>0</v>
      </c>
      <c r="GU74" s="2" t="s">
        <v>3</v>
      </c>
      <c r="GV74" s="2">
        <f t="shared" si="87"/>
        <v>0</v>
      </c>
      <c r="GW74" s="2">
        <v>1</v>
      </c>
      <c r="GX74" s="2">
        <f t="shared" si="88"/>
        <v>0</v>
      </c>
      <c r="GY74" s="2"/>
      <c r="GZ74" s="2"/>
      <c r="HA74" s="2">
        <v>0</v>
      </c>
      <c r="HB74" s="2">
        <v>0</v>
      </c>
      <c r="HC74" s="2">
        <f t="shared" si="89"/>
        <v>0</v>
      </c>
      <c r="HD74" s="2"/>
      <c r="HE74" s="2" t="s">
        <v>3</v>
      </c>
      <c r="HF74" s="2" t="s">
        <v>3</v>
      </c>
      <c r="HG74" s="2"/>
      <c r="HH74" s="2"/>
      <c r="HI74" s="2"/>
      <c r="HJ74" s="2"/>
      <c r="HK74" s="2"/>
      <c r="HL74" s="2"/>
      <c r="HM74" s="2" t="s">
        <v>3</v>
      </c>
      <c r="HN74" s="2" t="s">
        <v>3</v>
      </c>
      <c r="HO74" s="2" t="s">
        <v>3</v>
      </c>
      <c r="HP74" s="2" t="s">
        <v>3</v>
      </c>
      <c r="HQ74" s="2" t="s">
        <v>3</v>
      </c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>
        <v>0</v>
      </c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 spans="1:255" x14ac:dyDescent="0.2">
      <c r="A75">
        <v>17</v>
      </c>
      <c r="B75">
        <v>1</v>
      </c>
      <c r="C75">
        <f>ROW(SmtRes!A110)</f>
        <v>110</v>
      </c>
      <c r="D75">
        <f>ROW(EtalonRes!A116)</f>
        <v>116</v>
      </c>
      <c r="E75" t="s">
        <v>142</v>
      </c>
      <c r="F75" t="s">
        <v>143</v>
      </c>
      <c r="G75" t="s">
        <v>144</v>
      </c>
      <c r="H75" t="s">
        <v>35</v>
      </c>
      <c r="I75">
        <f>ROUND(50/100,9)</f>
        <v>0.5</v>
      </c>
      <c r="J75">
        <v>0</v>
      </c>
      <c r="K75">
        <f>ROUND(50/100,9)</f>
        <v>0.5</v>
      </c>
      <c r="O75">
        <f t="shared" si="61"/>
        <v>65229.94</v>
      </c>
      <c r="P75">
        <f t="shared" si="62"/>
        <v>0</v>
      </c>
      <c r="Q75">
        <f t="shared" si="91"/>
        <v>0</v>
      </c>
      <c r="R75">
        <f t="shared" si="63"/>
        <v>0</v>
      </c>
      <c r="S75">
        <f t="shared" si="64"/>
        <v>65229.94</v>
      </c>
      <c r="T75">
        <f t="shared" si="65"/>
        <v>0</v>
      </c>
      <c r="U75">
        <f t="shared" si="66"/>
        <v>162.12794999999997</v>
      </c>
      <c r="V75">
        <f t="shared" si="67"/>
        <v>0</v>
      </c>
      <c r="W75">
        <f t="shared" si="68"/>
        <v>0</v>
      </c>
      <c r="X75">
        <f t="shared" si="69"/>
        <v>54140.85</v>
      </c>
      <c r="Y75">
        <f t="shared" si="70"/>
        <v>26744.28</v>
      </c>
      <c r="AA75">
        <v>67439953</v>
      </c>
      <c r="AB75">
        <f t="shared" si="71"/>
        <v>4088.04</v>
      </c>
      <c r="AC75">
        <f t="shared" si="92"/>
        <v>0</v>
      </c>
      <c r="AD75">
        <f t="shared" si="93"/>
        <v>0</v>
      </c>
      <c r="AE75">
        <f t="shared" si="94"/>
        <v>0</v>
      </c>
      <c r="AF75">
        <f t="shared" si="94"/>
        <v>4088.04</v>
      </c>
      <c r="AG75">
        <f t="shared" si="72"/>
        <v>0</v>
      </c>
      <c r="AH75">
        <f t="shared" si="95"/>
        <v>309.7</v>
      </c>
      <c r="AI75">
        <f t="shared" si="95"/>
        <v>0</v>
      </c>
      <c r="AJ75">
        <f t="shared" si="73"/>
        <v>0</v>
      </c>
      <c r="AK75">
        <v>4088.04</v>
      </c>
      <c r="AL75">
        <v>0</v>
      </c>
      <c r="AM75">
        <v>0</v>
      </c>
      <c r="AN75">
        <v>0</v>
      </c>
      <c r="AO75">
        <v>4088.04</v>
      </c>
      <c r="AP75">
        <v>0</v>
      </c>
      <c r="AQ75">
        <v>309.7</v>
      </c>
      <c r="AR75">
        <v>0</v>
      </c>
      <c r="AS75">
        <v>0</v>
      </c>
      <c r="AT75">
        <v>83</v>
      </c>
      <c r="AU75">
        <v>41</v>
      </c>
      <c r="AV75">
        <v>1.0469999999999999</v>
      </c>
      <c r="AW75">
        <v>1.0029999999999999</v>
      </c>
      <c r="AZ75">
        <v>1</v>
      </c>
      <c r="BA75">
        <v>30.48</v>
      </c>
      <c r="BB75">
        <v>1</v>
      </c>
      <c r="BC75">
        <v>1</v>
      </c>
      <c r="BD75" t="s">
        <v>3</v>
      </c>
      <c r="BE75" t="s">
        <v>3</v>
      </c>
      <c r="BF75" t="s">
        <v>3</v>
      </c>
      <c r="BG75" t="s">
        <v>3</v>
      </c>
      <c r="BH75">
        <v>0</v>
      </c>
      <c r="BI75">
        <v>1</v>
      </c>
      <c r="BJ75" t="s">
        <v>145</v>
      </c>
      <c r="BM75">
        <v>455</v>
      </c>
      <c r="BN75">
        <v>0</v>
      </c>
      <c r="BO75" t="s">
        <v>143</v>
      </c>
      <c r="BP75">
        <v>1</v>
      </c>
      <c r="BQ75">
        <v>60</v>
      </c>
      <c r="BR75">
        <v>0</v>
      </c>
      <c r="BS75">
        <v>30.48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83</v>
      </c>
      <c r="CA75">
        <v>41</v>
      </c>
      <c r="CB75" t="s">
        <v>3</v>
      </c>
      <c r="CE75">
        <v>30</v>
      </c>
      <c r="CF75">
        <v>0</v>
      </c>
      <c r="CG75">
        <v>0</v>
      </c>
      <c r="CM75">
        <v>0</v>
      </c>
      <c r="CN75" t="s">
        <v>3</v>
      </c>
      <c r="CO75">
        <v>0</v>
      </c>
      <c r="CP75">
        <f t="shared" si="74"/>
        <v>65229.94</v>
      </c>
      <c r="CQ75">
        <f t="shared" si="75"/>
        <v>0</v>
      </c>
      <c r="CR75">
        <f t="shared" si="96"/>
        <v>0</v>
      </c>
      <c r="CS75">
        <f t="shared" si="76"/>
        <v>0</v>
      </c>
      <c r="CT75">
        <f t="shared" si="77"/>
        <v>130459.89</v>
      </c>
      <c r="CU75">
        <f t="shared" si="78"/>
        <v>0</v>
      </c>
      <c r="CV75">
        <f t="shared" si="90"/>
        <v>324.25589999999994</v>
      </c>
      <c r="CW75">
        <f t="shared" si="79"/>
        <v>0</v>
      </c>
      <c r="CX75">
        <f t="shared" si="80"/>
        <v>0</v>
      </c>
      <c r="CY75">
        <f>S75*(BZ75/100)</f>
        <v>54140.850200000001</v>
      </c>
      <c r="CZ75">
        <f>S75*(CA75/100)</f>
        <v>26744.275399999999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100</v>
      </c>
      <c r="DO75">
        <v>64</v>
      </c>
      <c r="DP75">
        <v>1.0469999999999999</v>
      </c>
      <c r="DQ75">
        <v>1.0029999999999999</v>
      </c>
      <c r="DU75">
        <v>1005</v>
      </c>
      <c r="DV75" t="s">
        <v>35</v>
      </c>
      <c r="DW75" t="s">
        <v>35</v>
      </c>
      <c r="DX75">
        <v>100</v>
      </c>
      <c r="DZ75" t="s">
        <v>3</v>
      </c>
      <c r="EA75" t="s">
        <v>3</v>
      </c>
      <c r="EB75" t="s">
        <v>3</v>
      </c>
      <c r="EC75" t="s">
        <v>3</v>
      </c>
      <c r="EE75">
        <v>67039046</v>
      </c>
      <c r="EF75">
        <v>60</v>
      </c>
      <c r="EG75" t="s">
        <v>52</v>
      </c>
      <c r="EH75">
        <v>0</v>
      </c>
      <c r="EI75" t="s">
        <v>3</v>
      </c>
      <c r="EJ75">
        <v>1</v>
      </c>
      <c r="EK75">
        <v>455</v>
      </c>
      <c r="EL75" t="s">
        <v>146</v>
      </c>
      <c r="EM75" t="s">
        <v>147</v>
      </c>
      <c r="EO75" t="s">
        <v>3</v>
      </c>
      <c r="EQ75">
        <v>0</v>
      </c>
      <c r="ER75">
        <v>4088.04</v>
      </c>
      <c r="ES75">
        <v>0</v>
      </c>
      <c r="ET75">
        <v>0</v>
      </c>
      <c r="EU75">
        <v>0</v>
      </c>
      <c r="EV75">
        <v>4088.04</v>
      </c>
      <c r="EW75">
        <v>309.7</v>
      </c>
      <c r="EX75">
        <v>0</v>
      </c>
      <c r="EY75">
        <v>0</v>
      </c>
      <c r="FQ75">
        <v>0</v>
      </c>
      <c r="FR75">
        <f t="shared" si="81"/>
        <v>0</v>
      </c>
      <c r="FS75">
        <v>0</v>
      </c>
      <c r="FX75">
        <v>100</v>
      </c>
      <c r="FY75">
        <v>64</v>
      </c>
      <c r="GA75" t="s">
        <v>3</v>
      </c>
      <c r="GD75">
        <v>0</v>
      </c>
      <c r="GF75">
        <v>-1638922889</v>
      </c>
      <c r="GG75">
        <v>2</v>
      </c>
      <c r="GH75">
        <v>1</v>
      </c>
      <c r="GI75">
        <v>2</v>
      </c>
      <c r="GJ75">
        <v>0</v>
      </c>
      <c r="GK75">
        <f>ROUND(R75*(S12)/100,2)</f>
        <v>0</v>
      </c>
      <c r="GL75">
        <f t="shared" si="82"/>
        <v>0</v>
      </c>
      <c r="GM75">
        <f t="shared" si="83"/>
        <v>146115.07</v>
      </c>
      <c r="GN75">
        <f t="shared" si="84"/>
        <v>146115.07</v>
      </c>
      <c r="GO75">
        <f t="shared" si="85"/>
        <v>0</v>
      </c>
      <c r="GP75">
        <f t="shared" si="86"/>
        <v>0</v>
      </c>
      <c r="GR75">
        <v>0</v>
      </c>
      <c r="GS75">
        <v>3</v>
      </c>
      <c r="GT75">
        <v>0</v>
      </c>
      <c r="GU75" t="s">
        <v>3</v>
      </c>
      <c r="GV75">
        <f t="shared" si="87"/>
        <v>0</v>
      </c>
      <c r="GW75">
        <v>1</v>
      </c>
      <c r="GX75">
        <f t="shared" si="88"/>
        <v>0</v>
      </c>
      <c r="HA75">
        <v>0</v>
      </c>
      <c r="HB75">
        <v>0</v>
      </c>
      <c r="HC75">
        <f t="shared" si="89"/>
        <v>0</v>
      </c>
      <c r="HE75" t="s">
        <v>3</v>
      </c>
      <c r="HF75" t="s">
        <v>3</v>
      </c>
      <c r="HM75" t="s">
        <v>3</v>
      </c>
      <c r="HN75" t="s">
        <v>3</v>
      </c>
      <c r="HO75" t="s">
        <v>3</v>
      </c>
      <c r="HP75" t="s">
        <v>3</v>
      </c>
      <c r="HQ75" t="s">
        <v>3</v>
      </c>
      <c r="IK75">
        <v>0</v>
      </c>
    </row>
    <row r="76" spans="1:255" x14ac:dyDescent="0.2">
      <c r="A76" s="2">
        <v>18</v>
      </c>
      <c r="B76" s="2">
        <v>1</v>
      </c>
      <c r="C76" s="2">
        <v>106</v>
      </c>
      <c r="D76" s="2"/>
      <c r="E76" s="2" t="s">
        <v>148</v>
      </c>
      <c r="F76" s="2" t="s">
        <v>149</v>
      </c>
      <c r="G76" s="2" t="s">
        <v>471</v>
      </c>
      <c r="H76" s="2" t="s">
        <v>90</v>
      </c>
      <c r="I76" s="2">
        <f>I74*J76</f>
        <v>3850</v>
      </c>
      <c r="J76" s="2">
        <v>7700</v>
      </c>
      <c r="K76" s="2">
        <v>7700</v>
      </c>
      <c r="L76" s="2"/>
      <c r="M76" s="2"/>
      <c r="N76" s="2"/>
      <c r="O76" s="2">
        <f t="shared" si="61"/>
        <v>92631</v>
      </c>
      <c r="P76" s="2">
        <f t="shared" si="62"/>
        <v>92631</v>
      </c>
      <c r="Q76" s="2">
        <f t="shared" si="91"/>
        <v>0</v>
      </c>
      <c r="R76" s="2">
        <f t="shared" si="63"/>
        <v>0</v>
      </c>
      <c r="S76" s="2">
        <f t="shared" si="64"/>
        <v>0</v>
      </c>
      <c r="T76" s="2">
        <f t="shared" si="65"/>
        <v>0</v>
      </c>
      <c r="U76" s="2">
        <f t="shared" si="66"/>
        <v>0</v>
      </c>
      <c r="V76" s="2">
        <f t="shared" si="67"/>
        <v>0</v>
      </c>
      <c r="W76" s="2">
        <f t="shared" si="68"/>
        <v>0</v>
      </c>
      <c r="X76" s="2">
        <f t="shared" si="69"/>
        <v>0</v>
      </c>
      <c r="Y76" s="2">
        <f t="shared" si="70"/>
        <v>0</v>
      </c>
      <c r="Z76" s="2"/>
      <c r="AA76" s="2">
        <v>67439955</v>
      </c>
      <c r="AB76" s="2">
        <f t="shared" si="71"/>
        <v>24.06</v>
      </c>
      <c r="AC76" s="2">
        <f t="shared" si="92"/>
        <v>24.06</v>
      </c>
      <c r="AD76" s="2">
        <f t="shared" si="93"/>
        <v>0</v>
      </c>
      <c r="AE76" s="2">
        <f t="shared" si="94"/>
        <v>0</v>
      </c>
      <c r="AF76" s="2">
        <f t="shared" si="94"/>
        <v>0</v>
      </c>
      <c r="AG76" s="2">
        <f t="shared" si="72"/>
        <v>0</v>
      </c>
      <c r="AH76" s="2">
        <f t="shared" si="95"/>
        <v>0</v>
      </c>
      <c r="AI76" s="2">
        <f t="shared" si="95"/>
        <v>0</v>
      </c>
      <c r="AJ76" s="2">
        <f t="shared" si="73"/>
        <v>0</v>
      </c>
      <c r="AK76" s="2">
        <v>24.06</v>
      </c>
      <c r="AL76" s="2">
        <v>24.06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100</v>
      </c>
      <c r="AU76" s="2">
        <v>64</v>
      </c>
      <c r="AV76" s="2">
        <v>1</v>
      </c>
      <c r="AW76" s="2">
        <v>1</v>
      </c>
      <c r="AX76" s="2"/>
      <c r="AY76" s="2"/>
      <c r="AZ76" s="2">
        <v>1</v>
      </c>
      <c r="BA76" s="2">
        <v>1</v>
      </c>
      <c r="BB76" s="2">
        <v>1</v>
      </c>
      <c r="BC76" s="2">
        <v>1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3</v>
      </c>
      <c r="BI76" s="2">
        <v>1</v>
      </c>
      <c r="BJ76" s="2" t="s">
        <v>150</v>
      </c>
      <c r="BK76" s="2"/>
      <c r="BL76" s="2"/>
      <c r="BM76" s="2">
        <v>455</v>
      </c>
      <c r="BN76" s="2">
        <v>0</v>
      </c>
      <c r="BO76" s="2" t="s">
        <v>3</v>
      </c>
      <c r="BP76" s="2">
        <v>0</v>
      </c>
      <c r="BQ76" s="2">
        <v>60</v>
      </c>
      <c r="BR76" s="2">
        <v>0</v>
      </c>
      <c r="BS76" s="2">
        <v>1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100</v>
      </c>
      <c r="CA76" s="2">
        <v>64</v>
      </c>
      <c r="CB76" s="2" t="s">
        <v>3</v>
      </c>
      <c r="CC76" s="2"/>
      <c r="CD76" s="2"/>
      <c r="CE76" s="2">
        <v>30</v>
      </c>
      <c r="CF76" s="2">
        <v>0</v>
      </c>
      <c r="CG76" s="2">
        <v>0</v>
      </c>
      <c r="CH76" s="2"/>
      <c r="CI76" s="2"/>
      <c r="CJ76" s="2"/>
      <c r="CK76" s="2"/>
      <c r="CL76" s="2"/>
      <c r="CM76" s="2">
        <v>0</v>
      </c>
      <c r="CN76" s="2" t="s">
        <v>3</v>
      </c>
      <c r="CO76" s="2">
        <v>0</v>
      </c>
      <c r="CP76" s="2">
        <f t="shared" si="74"/>
        <v>92631</v>
      </c>
      <c r="CQ76" s="2">
        <f t="shared" si="75"/>
        <v>24.06</v>
      </c>
      <c r="CR76" s="2">
        <f t="shared" si="96"/>
        <v>0</v>
      </c>
      <c r="CS76" s="2">
        <f t="shared" si="76"/>
        <v>0</v>
      </c>
      <c r="CT76" s="2">
        <f t="shared" si="77"/>
        <v>0</v>
      </c>
      <c r="CU76" s="2">
        <f t="shared" si="78"/>
        <v>0</v>
      </c>
      <c r="CV76" s="2">
        <f t="shared" si="90"/>
        <v>0</v>
      </c>
      <c r="CW76" s="2">
        <f t="shared" si="79"/>
        <v>0</v>
      </c>
      <c r="CX76" s="2">
        <f t="shared" si="80"/>
        <v>0</v>
      </c>
      <c r="CY76" s="2">
        <f>((S76*BZ76)/100)</f>
        <v>0</v>
      </c>
      <c r="CZ76" s="2">
        <f>((S76*CA76)/100)</f>
        <v>0</v>
      </c>
      <c r="DA76" s="2"/>
      <c r="DB76" s="2"/>
      <c r="DC76" s="2" t="s">
        <v>3</v>
      </c>
      <c r="DD76" s="2" t="s">
        <v>3</v>
      </c>
      <c r="DE76" s="2" t="s">
        <v>3</v>
      </c>
      <c r="DF76" s="2" t="s">
        <v>3</v>
      </c>
      <c r="DG76" s="2" t="s">
        <v>3</v>
      </c>
      <c r="DH76" s="2" t="s">
        <v>3</v>
      </c>
      <c r="DI76" s="2" t="s">
        <v>3</v>
      </c>
      <c r="DJ76" s="2" t="s">
        <v>3</v>
      </c>
      <c r="DK76" s="2" t="s">
        <v>3</v>
      </c>
      <c r="DL76" s="2" t="s">
        <v>3</v>
      </c>
      <c r="DM76" s="2" t="s">
        <v>3</v>
      </c>
      <c r="DN76" s="2">
        <v>0</v>
      </c>
      <c r="DO76" s="2">
        <v>0</v>
      </c>
      <c r="DP76" s="2">
        <v>1.0469999999999999</v>
      </c>
      <c r="DQ76" s="2">
        <v>1.0029999999999999</v>
      </c>
      <c r="DR76" s="2"/>
      <c r="DS76" s="2"/>
      <c r="DT76" s="2"/>
      <c r="DU76" s="2">
        <v>1009</v>
      </c>
      <c r="DV76" s="2" t="s">
        <v>90</v>
      </c>
      <c r="DW76" s="2" t="s">
        <v>90</v>
      </c>
      <c r="DX76" s="2">
        <v>1</v>
      </c>
      <c r="DY76" s="2"/>
      <c r="DZ76" s="2" t="s">
        <v>3</v>
      </c>
      <c r="EA76" s="2" t="s">
        <v>3</v>
      </c>
      <c r="EB76" s="2" t="s">
        <v>3</v>
      </c>
      <c r="EC76" s="2" t="s">
        <v>3</v>
      </c>
      <c r="ED76" s="2"/>
      <c r="EE76" s="2">
        <v>67039046</v>
      </c>
      <c r="EF76" s="2">
        <v>60</v>
      </c>
      <c r="EG76" s="2" t="s">
        <v>52</v>
      </c>
      <c r="EH76" s="2">
        <v>0</v>
      </c>
      <c r="EI76" s="2" t="s">
        <v>3</v>
      </c>
      <c r="EJ76" s="2">
        <v>1</v>
      </c>
      <c r="EK76" s="2">
        <v>455</v>
      </c>
      <c r="EL76" s="2" t="s">
        <v>146</v>
      </c>
      <c r="EM76" s="2" t="s">
        <v>147</v>
      </c>
      <c r="EN76" s="2"/>
      <c r="EO76" s="2" t="s">
        <v>3</v>
      </c>
      <c r="EP76" s="2"/>
      <c r="EQ76" s="2">
        <v>0</v>
      </c>
      <c r="ER76" s="2">
        <v>24.06</v>
      </c>
      <c r="ES76" s="2">
        <v>24.06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>
        <v>0</v>
      </c>
      <c r="FR76" s="2">
        <f t="shared" si="81"/>
        <v>0</v>
      </c>
      <c r="FS76" s="2">
        <v>0</v>
      </c>
      <c r="FT76" s="2"/>
      <c r="FU76" s="2"/>
      <c r="FV76" s="2"/>
      <c r="FW76" s="2"/>
      <c r="FX76" s="2">
        <v>100</v>
      </c>
      <c r="FY76" s="2">
        <v>64</v>
      </c>
      <c r="FZ76" s="2"/>
      <c r="GA76" s="2" t="s">
        <v>3</v>
      </c>
      <c r="GB76" s="2"/>
      <c r="GC76" s="2"/>
      <c r="GD76" s="2">
        <v>0</v>
      </c>
      <c r="GE76" s="2"/>
      <c r="GF76" s="2">
        <v>-54922166</v>
      </c>
      <c r="GG76" s="2">
        <v>2</v>
      </c>
      <c r="GH76" s="2">
        <v>1</v>
      </c>
      <c r="GI76" s="2">
        <v>-2</v>
      </c>
      <c r="GJ76" s="2">
        <v>0</v>
      </c>
      <c r="GK76" s="2">
        <f>ROUND(R76*(R12)/100,2)</f>
        <v>0</v>
      </c>
      <c r="GL76" s="2">
        <f t="shared" si="82"/>
        <v>0</v>
      </c>
      <c r="GM76" s="2">
        <f t="shared" si="83"/>
        <v>92631</v>
      </c>
      <c r="GN76" s="2">
        <f t="shared" si="84"/>
        <v>92631</v>
      </c>
      <c r="GO76" s="2">
        <f t="shared" si="85"/>
        <v>0</v>
      </c>
      <c r="GP76" s="2">
        <f t="shared" si="86"/>
        <v>0</v>
      </c>
      <c r="GQ76" s="2"/>
      <c r="GR76" s="2">
        <v>0</v>
      </c>
      <c r="GS76" s="2">
        <v>3</v>
      </c>
      <c r="GT76" s="2">
        <v>0</v>
      </c>
      <c r="GU76" s="2" t="s">
        <v>3</v>
      </c>
      <c r="GV76" s="2">
        <f t="shared" si="87"/>
        <v>0</v>
      </c>
      <c r="GW76" s="2">
        <v>1</v>
      </c>
      <c r="GX76" s="2">
        <f t="shared" si="88"/>
        <v>0</v>
      </c>
      <c r="GY76" s="2"/>
      <c r="GZ76" s="2"/>
      <c r="HA76" s="2">
        <v>0</v>
      </c>
      <c r="HB76" s="2">
        <v>0</v>
      </c>
      <c r="HC76" s="2">
        <f t="shared" si="89"/>
        <v>0</v>
      </c>
      <c r="HD76" s="2"/>
      <c r="HE76" s="2" t="s">
        <v>3</v>
      </c>
      <c r="HF76" s="2" t="s">
        <v>3</v>
      </c>
      <c r="HG76" s="2"/>
      <c r="HH76" s="2"/>
      <c r="HI76" s="2"/>
      <c r="HJ76" s="2"/>
      <c r="HK76" s="2"/>
      <c r="HL76" s="2"/>
      <c r="HM76" s="2" t="s">
        <v>3</v>
      </c>
      <c r="HN76" s="2" t="s">
        <v>3</v>
      </c>
      <c r="HO76" s="2" t="s">
        <v>3</v>
      </c>
      <c r="HP76" s="2" t="s">
        <v>3</v>
      </c>
      <c r="HQ76" s="2" t="s">
        <v>3</v>
      </c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>
        <v>0</v>
      </c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 spans="1:255" x14ac:dyDescent="0.2">
      <c r="A77">
        <v>18</v>
      </c>
      <c r="B77">
        <v>1</v>
      </c>
      <c r="C77">
        <v>109</v>
      </c>
      <c r="E77" t="s">
        <v>148</v>
      </c>
      <c r="F77" t="s">
        <v>149</v>
      </c>
      <c r="G77" t="s">
        <v>471</v>
      </c>
      <c r="H77" t="s">
        <v>90</v>
      </c>
      <c r="I77">
        <f>I75*J77</f>
        <v>3850</v>
      </c>
      <c r="J77">
        <v>7700</v>
      </c>
      <c r="K77">
        <v>7700</v>
      </c>
      <c r="O77">
        <f t="shared" si="61"/>
        <v>209045</v>
      </c>
      <c r="P77">
        <f t="shared" si="62"/>
        <v>209045</v>
      </c>
      <c r="Q77">
        <f t="shared" si="91"/>
        <v>0</v>
      </c>
      <c r="R77">
        <f t="shared" si="63"/>
        <v>0</v>
      </c>
      <c r="S77">
        <f t="shared" si="64"/>
        <v>0</v>
      </c>
      <c r="T77">
        <f t="shared" si="65"/>
        <v>0</v>
      </c>
      <c r="U77">
        <f t="shared" si="66"/>
        <v>0</v>
      </c>
      <c r="V77">
        <f t="shared" si="67"/>
        <v>0</v>
      </c>
      <c r="W77">
        <f t="shared" si="68"/>
        <v>0</v>
      </c>
      <c r="X77">
        <f t="shared" si="69"/>
        <v>0</v>
      </c>
      <c r="Y77">
        <f t="shared" si="70"/>
        <v>0</v>
      </c>
      <c r="AA77">
        <v>67439953</v>
      </c>
      <c r="AB77">
        <f t="shared" si="71"/>
        <v>24.06</v>
      </c>
      <c r="AC77">
        <f t="shared" si="92"/>
        <v>24.06</v>
      </c>
      <c r="AD77">
        <f t="shared" si="93"/>
        <v>0</v>
      </c>
      <c r="AE77">
        <f t="shared" si="94"/>
        <v>0</v>
      </c>
      <c r="AF77">
        <f t="shared" si="94"/>
        <v>0</v>
      </c>
      <c r="AG77">
        <f t="shared" si="72"/>
        <v>0</v>
      </c>
      <c r="AH77">
        <f t="shared" si="95"/>
        <v>0</v>
      </c>
      <c r="AI77">
        <f t="shared" si="95"/>
        <v>0</v>
      </c>
      <c r="AJ77">
        <f t="shared" si="73"/>
        <v>0</v>
      </c>
      <c r="AK77">
        <v>24.06</v>
      </c>
      <c r="AL77">
        <v>24.06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1</v>
      </c>
      <c r="AW77">
        <v>1.0029999999999999</v>
      </c>
      <c r="AZ77">
        <v>1</v>
      </c>
      <c r="BA77">
        <v>1</v>
      </c>
      <c r="BB77">
        <v>1</v>
      </c>
      <c r="BC77">
        <v>2.25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150</v>
      </c>
      <c r="BM77">
        <v>455</v>
      </c>
      <c r="BN77">
        <v>0</v>
      </c>
      <c r="BO77" t="s">
        <v>149</v>
      </c>
      <c r="BP77">
        <v>1</v>
      </c>
      <c r="BQ77">
        <v>60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0</v>
      </c>
      <c r="CA77">
        <v>0</v>
      </c>
      <c r="CB77" t="s">
        <v>3</v>
      </c>
      <c r="CE77">
        <v>30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74"/>
        <v>209045</v>
      </c>
      <c r="CQ77">
        <f t="shared" si="75"/>
        <v>54.29</v>
      </c>
      <c r="CR77">
        <f t="shared" si="96"/>
        <v>0</v>
      </c>
      <c r="CS77">
        <f t="shared" si="76"/>
        <v>0</v>
      </c>
      <c r="CT77">
        <f t="shared" si="77"/>
        <v>0</v>
      </c>
      <c r="CU77">
        <f t="shared" si="78"/>
        <v>0</v>
      </c>
      <c r="CV77">
        <f t="shared" si="90"/>
        <v>0</v>
      </c>
      <c r="CW77">
        <f t="shared" si="79"/>
        <v>0</v>
      </c>
      <c r="CX77">
        <f t="shared" si="80"/>
        <v>0</v>
      </c>
      <c r="CY77">
        <f>S77*(BZ77/100)</f>
        <v>0</v>
      </c>
      <c r="CZ77">
        <f>S77*(CA77/100)</f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100</v>
      </c>
      <c r="DO77">
        <v>64</v>
      </c>
      <c r="DP77">
        <v>1.0469999999999999</v>
      </c>
      <c r="DQ77">
        <v>1.0029999999999999</v>
      </c>
      <c r="DU77">
        <v>1009</v>
      </c>
      <c r="DV77" t="s">
        <v>90</v>
      </c>
      <c r="DW77" t="s">
        <v>90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67039046</v>
      </c>
      <c r="EF77">
        <v>60</v>
      </c>
      <c r="EG77" t="s">
        <v>52</v>
      </c>
      <c r="EH77">
        <v>0</v>
      </c>
      <c r="EI77" t="s">
        <v>3</v>
      </c>
      <c r="EJ77">
        <v>1</v>
      </c>
      <c r="EK77">
        <v>455</v>
      </c>
      <c r="EL77" t="s">
        <v>146</v>
      </c>
      <c r="EM77" t="s">
        <v>147</v>
      </c>
      <c r="EO77" t="s">
        <v>3</v>
      </c>
      <c r="EQ77">
        <v>0</v>
      </c>
      <c r="ER77">
        <v>24.06</v>
      </c>
      <c r="ES77">
        <v>24.06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f t="shared" si="81"/>
        <v>0</v>
      </c>
      <c r="FS77">
        <v>0</v>
      </c>
      <c r="FX77">
        <v>100</v>
      </c>
      <c r="FY77">
        <v>64</v>
      </c>
      <c r="GA77" t="s">
        <v>3</v>
      </c>
      <c r="GD77">
        <v>0</v>
      </c>
      <c r="GF77">
        <v>-54922166</v>
      </c>
      <c r="GG77">
        <v>2</v>
      </c>
      <c r="GH77">
        <v>1</v>
      </c>
      <c r="GI77">
        <v>2</v>
      </c>
      <c r="GJ77">
        <v>0</v>
      </c>
      <c r="GK77">
        <f>ROUND(R77*(S12)/100,2)</f>
        <v>0</v>
      </c>
      <c r="GL77">
        <f t="shared" si="82"/>
        <v>0</v>
      </c>
      <c r="GM77">
        <f t="shared" si="83"/>
        <v>209045</v>
      </c>
      <c r="GN77">
        <f t="shared" si="84"/>
        <v>209045</v>
      </c>
      <c r="GO77">
        <f t="shared" si="85"/>
        <v>0</v>
      </c>
      <c r="GP77">
        <f t="shared" si="86"/>
        <v>0</v>
      </c>
      <c r="GR77">
        <v>0</v>
      </c>
      <c r="GS77">
        <v>3</v>
      </c>
      <c r="GT77">
        <v>0</v>
      </c>
      <c r="GU77" t="s">
        <v>3</v>
      </c>
      <c r="GV77">
        <f t="shared" si="87"/>
        <v>0</v>
      </c>
      <c r="GW77">
        <v>1</v>
      </c>
      <c r="GX77">
        <f t="shared" si="88"/>
        <v>0</v>
      </c>
      <c r="HA77">
        <v>0</v>
      </c>
      <c r="HB77">
        <v>0</v>
      </c>
      <c r="HC77">
        <f t="shared" si="89"/>
        <v>0</v>
      </c>
      <c r="HE77" t="s">
        <v>3</v>
      </c>
      <c r="HF77" t="s">
        <v>3</v>
      </c>
      <c r="HM77" t="s">
        <v>3</v>
      </c>
      <c r="HN77" t="s">
        <v>3</v>
      </c>
      <c r="HO77" t="s">
        <v>3</v>
      </c>
      <c r="HP77" t="s">
        <v>3</v>
      </c>
      <c r="HQ77" t="s">
        <v>3</v>
      </c>
      <c r="IK77">
        <v>0</v>
      </c>
    </row>
    <row r="78" spans="1:255" x14ac:dyDescent="0.2">
      <c r="A78" s="2">
        <v>17</v>
      </c>
      <c r="B78" s="2">
        <v>1</v>
      </c>
      <c r="C78" s="2">
        <f>ROW(SmtRes!A113)</f>
        <v>113</v>
      </c>
      <c r="D78" s="2">
        <f>ROW(EtalonRes!A119)</f>
        <v>119</v>
      </c>
      <c r="E78" s="2" t="s">
        <v>151</v>
      </c>
      <c r="F78" s="2" t="s">
        <v>152</v>
      </c>
      <c r="G78" s="2" t="s">
        <v>153</v>
      </c>
      <c r="H78" s="2" t="s">
        <v>35</v>
      </c>
      <c r="I78" s="2">
        <f>ROUND(5/100,9)</f>
        <v>0.05</v>
      </c>
      <c r="J78" s="2">
        <v>0</v>
      </c>
      <c r="K78" s="2">
        <f>ROUND(5/100,9)</f>
        <v>0.05</v>
      </c>
      <c r="L78" s="2"/>
      <c r="M78" s="2"/>
      <c r="N78" s="2"/>
      <c r="O78" s="2">
        <f t="shared" si="61"/>
        <v>198.9</v>
      </c>
      <c r="P78" s="2">
        <f t="shared" si="62"/>
        <v>0</v>
      </c>
      <c r="Q78" s="2">
        <f>(ROUND((ROUND((((ET78*6))*AV78*I78),2)*BB78),2)+ROUND((ROUND(((AE78-((EU78*6)))*AV78*I78),2)*BS78),2))</f>
        <v>0</v>
      </c>
      <c r="R78" s="2">
        <f t="shared" si="63"/>
        <v>0</v>
      </c>
      <c r="S78" s="2">
        <f t="shared" si="64"/>
        <v>198.9</v>
      </c>
      <c r="T78" s="2">
        <f t="shared" si="65"/>
        <v>0</v>
      </c>
      <c r="U78" s="2">
        <f t="shared" si="66"/>
        <v>15.3</v>
      </c>
      <c r="V78" s="2">
        <f t="shared" si="67"/>
        <v>0</v>
      </c>
      <c r="W78" s="2">
        <f t="shared" si="68"/>
        <v>0</v>
      </c>
      <c r="X78" s="2">
        <f t="shared" si="69"/>
        <v>198.9</v>
      </c>
      <c r="Y78" s="2">
        <f t="shared" si="70"/>
        <v>127.3</v>
      </c>
      <c r="Z78" s="2"/>
      <c r="AA78" s="2">
        <v>67439955</v>
      </c>
      <c r="AB78" s="2">
        <f t="shared" si="71"/>
        <v>3978</v>
      </c>
      <c r="AC78" s="2">
        <f>ROUND(((ES78*1)),6)</f>
        <v>0</v>
      </c>
      <c r="AD78" s="2">
        <f>ROUND(((((ET78*6))-((EU78*6)))+AE78),6)</f>
        <v>0</v>
      </c>
      <c r="AE78" s="2">
        <f>ROUND(((EU78*6)),6)</f>
        <v>0</v>
      </c>
      <c r="AF78" s="2">
        <f>ROUND(((EV78*6)),6)</f>
        <v>3978</v>
      </c>
      <c r="AG78" s="2">
        <f t="shared" si="72"/>
        <v>0</v>
      </c>
      <c r="AH78" s="2">
        <f>((EW78*6))</f>
        <v>306</v>
      </c>
      <c r="AI78" s="2">
        <f>((EX78*6))</f>
        <v>0</v>
      </c>
      <c r="AJ78" s="2">
        <f t="shared" si="73"/>
        <v>0</v>
      </c>
      <c r="AK78" s="2">
        <v>663</v>
      </c>
      <c r="AL78" s="2">
        <v>0</v>
      </c>
      <c r="AM78" s="2">
        <v>0</v>
      </c>
      <c r="AN78" s="2">
        <v>0</v>
      </c>
      <c r="AO78" s="2">
        <v>663</v>
      </c>
      <c r="AP78" s="2">
        <v>0</v>
      </c>
      <c r="AQ78" s="2">
        <v>51</v>
      </c>
      <c r="AR78" s="2">
        <v>0</v>
      </c>
      <c r="AS78" s="2">
        <v>0</v>
      </c>
      <c r="AT78" s="2">
        <v>100</v>
      </c>
      <c r="AU78" s="2">
        <v>64</v>
      </c>
      <c r="AV78" s="2">
        <v>1</v>
      </c>
      <c r="AW78" s="2">
        <v>1</v>
      </c>
      <c r="AX78" s="2"/>
      <c r="AY78" s="2"/>
      <c r="AZ78" s="2">
        <v>1</v>
      </c>
      <c r="BA78" s="2">
        <v>1</v>
      </c>
      <c r="BB78" s="2">
        <v>1</v>
      </c>
      <c r="BC78" s="2">
        <v>1</v>
      </c>
      <c r="BD78" s="2" t="s">
        <v>3</v>
      </c>
      <c r="BE78" s="2" t="s">
        <v>3</v>
      </c>
      <c r="BF78" s="2" t="s">
        <v>3</v>
      </c>
      <c r="BG78" s="2" t="s">
        <v>3</v>
      </c>
      <c r="BH78" s="2">
        <v>0</v>
      </c>
      <c r="BI78" s="2">
        <v>1</v>
      </c>
      <c r="BJ78" s="2" t="s">
        <v>154</v>
      </c>
      <c r="BK78" s="2"/>
      <c r="BL78" s="2"/>
      <c r="BM78" s="2">
        <v>455</v>
      </c>
      <c r="BN78" s="2">
        <v>0</v>
      </c>
      <c r="BO78" s="2" t="s">
        <v>3</v>
      </c>
      <c r="BP78" s="2">
        <v>0</v>
      </c>
      <c r="BQ78" s="2">
        <v>60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1</v>
      </c>
      <c r="BX78" s="2">
        <v>1</v>
      </c>
      <c r="BY78" s="2" t="s">
        <v>3</v>
      </c>
      <c r="BZ78" s="2">
        <v>100</v>
      </c>
      <c r="CA78" s="2">
        <v>64</v>
      </c>
      <c r="CB78" s="2" t="s">
        <v>3</v>
      </c>
      <c r="CC78" s="2"/>
      <c r="CD78" s="2"/>
      <c r="CE78" s="2">
        <v>30</v>
      </c>
      <c r="CF78" s="2">
        <v>0</v>
      </c>
      <c r="CG78" s="2">
        <v>0</v>
      </c>
      <c r="CH78" s="2"/>
      <c r="CI78" s="2"/>
      <c r="CJ78" s="2"/>
      <c r="CK78" s="2"/>
      <c r="CL78" s="2"/>
      <c r="CM78" s="2">
        <v>0</v>
      </c>
      <c r="CN78" s="2" t="s">
        <v>472</v>
      </c>
      <c r="CO78" s="2">
        <v>0</v>
      </c>
      <c r="CP78" s="2">
        <f t="shared" si="74"/>
        <v>198.9</v>
      </c>
      <c r="CQ78" s="2">
        <f t="shared" si="75"/>
        <v>0</v>
      </c>
      <c r="CR78" s="2">
        <f>(ROUND((ROUND((((ET78*6))*AV78*1),2)*BB78),2)+ROUND((ROUND(((AE78-((EU78*6)))*AV78*1),2)*BS78),2))</f>
        <v>0</v>
      </c>
      <c r="CS78" s="2">
        <f t="shared" si="76"/>
        <v>0</v>
      </c>
      <c r="CT78" s="2">
        <f t="shared" si="77"/>
        <v>3978</v>
      </c>
      <c r="CU78" s="2">
        <f t="shared" si="78"/>
        <v>0</v>
      </c>
      <c r="CV78" s="2">
        <f t="shared" si="90"/>
        <v>306</v>
      </c>
      <c r="CW78" s="2">
        <f t="shared" si="79"/>
        <v>0</v>
      </c>
      <c r="CX78" s="2">
        <f t="shared" si="80"/>
        <v>0</v>
      </c>
      <c r="CY78" s="2">
        <f>((S78*BZ78)/100)</f>
        <v>198.9</v>
      </c>
      <c r="CZ78" s="2">
        <f>((S78*CA78)/100)</f>
        <v>127.29600000000001</v>
      </c>
      <c r="DA78" s="2"/>
      <c r="DB78" s="2"/>
      <c r="DC78" s="2" t="s">
        <v>3</v>
      </c>
      <c r="DD78" s="2" t="s">
        <v>20</v>
      </c>
      <c r="DE78" s="2" t="s">
        <v>155</v>
      </c>
      <c r="DF78" s="2" t="s">
        <v>155</v>
      </c>
      <c r="DG78" s="2" t="s">
        <v>155</v>
      </c>
      <c r="DH78" s="2" t="s">
        <v>3</v>
      </c>
      <c r="DI78" s="2" t="s">
        <v>155</v>
      </c>
      <c r="DJ78" s="2" t="s">
        <v>155</v>
      </c>
      <c r="DK78" s="2" t="s">
        <v>3</v>
      </c>
      <c r="DL78" s="2" t="s">
        <v>3</v>
      </c>
      <c r="DM78" s="2" t="s">
        <v>3</v>
      </c>
      <c r="DN78" s="2">
        <v>0</v>
      </c>
      <c r="DO78" s="2">
        <v>0</v>
      </c>
      <c r="DP78" s="2">
        <v>1.0469999999999999</v>
      </c>
      <c r="DQ78" s="2">
        <v>1.0029999999999999</v>
      </c>
      <c r="DR78" s="2"/>
      <c r="DS78" s="2"/>
      <c r="DT78" s="2"/>
      <c r="DU78" s="2">
        <v>1005</v>
      </c>
      <c r="DV78" s="2" t="s">
        <v>35</v>
      </c>
      <c r="DW78" s="2" t="s">
        <v>35</v>
      </c>
      <c r="DX78" s="2">
        <v>100</v>
      </c>
      <c r="DY78" s="2"/>
      <c r="DZ78" s="2" t="s">
        <v>3</v>
      </c>
      <c r="EA78" s="2" t="s">
        <v>3</v>
      </c>
      <c r="EB78" s="2" t="s">
        <v>3</v>
      </c>
      <c r="EC78" s="2" t="s">
        <v>3</v>
      </c>
      <c r="ED78" s="2"/>
      <c r="EE78" s="2">
        <v>67039046</v>
      </c>
      <c r="EF78" s="2">
        <v>60</v>
      </c>
      <c r="EG78" s="2" t="s">
        <v>52</v>
      </c>
      <c r="EH78" s="2">
        <v>0</v>
      </c>
      <c r="EI78" s="2" t="s">
        <v>3</v>
      </c>
      <c r="EJ78" s="2">
        <v>1</v>
      </c>
      <c r="EK78" s="2">
        <v>455</v>
      </c>
      <c r="EL78" s="2" t="s">
        <v>146</v>
      </c>
      <c r="EM78" s="2" t="s">
        <v>147</v>
      </c>
      <c r="EN78" s="2"/>
      <c r="EO78" s="2" t="s">
        <v>156</v>
      </c>
      <c r="EP78" s="2"/>
      <c r="EQ78" s="2">
        <v>0</v>
      </c>
      <c r="ER78" s="2">
        <v>663</v>
      </c>
      <c r="ES78" s="2">
        <v>0</v>
      </c>
      <c r="ET78" s="2">
        <v>0</v>
      </c>
      <c r="EU78" s="2">
        <v>0</v>
      </c>
      <c r="EV78" s="2">
        <v>663</v>
      </c>
      <c r="EW78" s="2">
        <v>51</v>
      </c>
      <c r="EX78" s="2">
        <v>0</v>
      </c>
      <c r="EY78" s="2">
        <v>0</v>
      </c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>
        <v>0</v>
      </c>
      <c r="FR78" s="2">
        <f t="shared" si="81"/>
        <v>0</v>
      </c>
      <c r="FS78" s="2">
        <v>0</v>
      </c>
      <c r="FT78" s="2"/>
      <c r="FU78" s="2"/>
      <c r="FV78" s="2"/>
      <c r="FW78" s="2"/>
      <c r="FX78" s="2">
        <v>100</v>
      </c>
      <c r="FY78" s="2">
        <v>64</v>
      </c>
      <c r="FZ78" s="2"/>
      <c r="GA78" s="2" t="s">
        <v>3</v>
      </c>
      <c r="GB78" s="2"/>
      <c r="GC78" s="2"/>
      <c r="GD78" s="2">
        <v>0</v>
      </c>
      <c r="GE78" s="2"/>
      <c r="GF78" s="2">
        <v>-78203544</v>
      </c>
      <c r="GG78" s="2">
        <v>2</v>
      </c>
      <c r="GH78" s="2">
        <v>1</v>
      </c>
      <c r="GI78" s="2">
        <v>-2</v>
      </c>
      <c r="GJ78" s="2">
        <v>0</v>
      </c>
      <c r="GK78" s="2">
        <f>ROUND(R78*(R12)/100,2)</f>
        <v>0</v>
      </c>
      <c r="GL78" s="2">
        <f t="shared" si="82"/>
        <v>0</v>
      </c>
      <c r="GM78" s="2">
        <f t="shared" si="83"/>
        <v>525.1</v>
      </c>
      <c r="GN78" s="2">
        <f t="shared" si="84"/>
        <v>525.1</v>
      </c>
      <c r="GO78" s="2">
        <f t="shared" si="85"/>
        <v>0</v>
      </c>
      <c r="GP78" s="2">
        <f t="shared" si="86"/>
        <v>0</v>
      </c>
      <c r="GQ78" s="2"/>
      <c r="GR78" s="2">
        <v>0</v>
      </c>
      <c r="GS78" s="2">
        <v>3</v>
      </c>
      <c r="GT78" s="2">
        <v>0</v>
      </c>
      <c r="GU78" s="2" t="s">
        <v>3</v>
      </c>
      <c r="GV78" s="2">
        <f t="shared" si="87"/>
        <v>0</v>
      </c>
      <c r="GW78" s="2">
        <v>1</v>
      </c>
      <c r="GX78" s="2">
        <f t="shared" si="88"/>
        <v>0</v>
      </c>
      <c r="GY78" s="2"/>
      <c r="GZ78" s="2"/>
      <c r="HA78" s="2">
        <v>0</v>
      </c>
      <c r="HB78" s="2">
        <v>0</v>
      </c>
      <c r="HC78" s="2">
        <f t="shared" si="89"/>
        <v>0</v>
      </c>
      <c r="HD78" s="2"/>
      <c r="HE78" s="2" t="s">
        <v>3</v>
      </c>
      <c r="HF78" s="2" t="s">
        <v>3</v>
      </c>
      <c r="HG78" s="2"/>
      <c r="HH78" s="2"/>
      <c r="HI78" s="2"/>
      <c r="HJ78" s="2"/>
      <c r="HK78" s="2"/>
      <c r="HL78" s="2"/>
      <c r="HM78" s="2" t="s">
        <v>3</v>
      </c>
      <c r="HN78" s="2" t="s">
        <v>3</v>
      </c>
      <c r="HO78" s="2" t="s">
        <v>3</v>
      </c>
      <c r="HP78" s="2" t="s">
        <v>3</v>
      </c>
      <c r="HQ78" s="2" t="s">
        <v>3</v>
      </c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>
        <v>0</v>
      </c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 spans="1:255" x14ac:dyDescent="0.2">
      <c r="A79">
        <v>17</v>
      </c>
      <c r="B79">
        <v>1</v>
      </c>
      <c r="C79">
        <f>ROW(SmtRes!A116)</f>
        <v>116</v>
      </c>
      <c r="D79">
        <f>ROW(EtalonRes!A122)</f>
        <v>122</v>
      </c>
      <c r="E79" t="s">
        <v>151</v>
      </c>
      <c r="F79" t="s">
        <v>152</v>
      </c>
      <c r="G79" t="s">
        <v>153</v>
      </c>
      <c r="H79" t="s">
        <v>35</v>
      </c>
      <c r="I79">
        <f>ROUND(5/100,9)</f>
        <v>0.05</v>
      </c>
      <c r="J79">
        <v>0</v>
      </c>
      <c r="K79">
        <f>ROUND(5/100,9)</f>
        <v>0.05</v>
      </c>
      <c r="O79">
        <f t="shared" si="61"/>
        <v>6347.46</v>
      </c>
      <c r="P79">
        <f t="shared" si="62"/>
        <v>0</v>
      </c>
      <c r="Q79">
        <f>(ROUND((ROUND((((ET79*6))*AV79*I79),2)*BB79),2)+ROUND((ROUND(((AE79-((EU79*6)))*AV79*I79),2)*BS79),2))</f>
        <v>0</v>
      </c>
      <c r="R79">
        <f t="shared" si="63"/>
        <v>0</v>
      </c>
      <c r="S79">
        <f t="shared" si="64"/>
        <v>6347.46</v>
      </c>
      <c r="T79">
        <f t="shared" si="65"/>
        <v>0</v>
      </c>
      <c r="U79">
        <f t="shared" si="66"/>
        <v>16.019100000000002</v>
      </c>
      <c r="V79">
        <f t="shared" si="67"/>
        <v>0</v>
      </c>
      <c r="W79">
        <f t="shared" si="68"/>
        <v>0</v>
      </c>
      <c r="X79">
        <f t="shared" si="69"/>
        <v>5268.39</v>
      </c>
      <c r="Y79">
        <f t="shared" si="70"/>
        <v>2602.46</v>
      </c>
      <c r="AA79">
        <v>67439953</v>
      </c>
      <c r="AB79">
        <f t="shared" si="71"/>
        <v>3978</v>
      </c>
      <c r="AC79">
        <f>ROUND(((ES79*1)),6)</f>
        <v>0</v>
      </c>
      <c r="AD79">
        <f>ROUND(((((ET79*6))-((EU79*6)))+AE79),6)</f>
        <v>0</v>
      </c>
      <c r="AE79">
        <f>ROUND(((EU79*6)),6)</f>
        <v>0</v>
      </c>
      <c r="AF79">
        <f>ROUND(((EV79*6)),6)</f>
        <v>3978</v>
      </c>
      <c r="AG79">
        <f t="shared" si="72"/>
        <v>0</v>
      </c>
      <c r="AH79">
        <f>((EW79*6))</f>
        <v>306</v>
      </c>
      <c r="AI79">
        <f>((EX79*6))</f>
        <v>0</v>
      </c>
      <c r="AJ79">
        <f t="shared" si="73"/>
        <v>0</v>
      </c>
      <c r="AK79">
        <v>663</v>
      </c>
      <c r="AL79">
        <v>0</v>
      </c>
      <c r="AM79">
        <v>0</v>
      </c>
      <c r="AN79">
        <v>0</v>
      </c>
      <c r="AO79">
        <v>663</v>
      </c>
      <c r="AP79">
        <v>0</v>
      </c>
      <c r="AQ79">
        <v>51</v>
      </c>
      <c r="AR79">
        <v>0</v>
      </c>
      <c r="AS79">
        <v>0</v>
      </c>
      <c r="AT79">
        <v>83</v>
      </c>
      <c r="AU79">
        <v>41</v>
      </c>
      <c r="AV79">
        <v>1.0469999999999999</v>
      </c>
      <c r="AW79">
        <v>1.0029999999999999</v>
      </c>
      <c r="AZ79">
        <v>1</v>
      </c>
      <c r="BA79">
        <v>30.48</v>
      </c>
      <c r="BB79">
        <v>1</v>
      </c>
      <c r="BC79">
        <v>1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1</v>
      </c>
      <c r="BJ79" t="s">
        <v>154</v>
      </c>
      <c r="BM79">
        <v>455</v>
      </c>
      <c r="BN79">
        <v>0</v>
      </c>
      <c r="BO79" t="s">
        <v>152</v>
      </c>
      <c r="BP79">
        <v>1</v>
      </c>
      <c r="BQ79">
        <v>60</v>
      </c>
      <c r="BR79">
        <v>0</v>
      </c>
      <c r="BS79">
        <v>30.48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83</v>
      </c>
      <c r="CA79">
        <v>41</v>
      </c>
      <c r="CB79" t="s">
        <v>3</v>
      </c>
      <c r="CE79">
        <v>30</v>
      </c>
      <c r="CF79">
        <v>0</v>
      </c>
      <c r="CG79">
        <v>0</v>
      </c>
      <c r="CM79">
        <v>0</v>
      </c>
      <c r="CN79" t="s">
        <v>472</v>
      </c>
      <c r="CO79">
        <v>0</v>
      </c>
      <c r="CP79">
        <f t="shared" si="74"/>
        <v>6347.46</v>
      </c>
      <c r="CQ79">
        <f t="shared" si="75"/>
        <v>0</v>
      </c>
      <c r="CR79">
        <f>(ROUND((ROUND((((ET79*6))*AV79*1),2)*BB79),2)+ROUND((ROUND(((AE79-((EU79*6)))*AV79*1),2)*BS79),2))</f>
        <v>0</v>
      </c>
      <c r="CS79">
        <f t="shared" si="76"/>
        <v>0</v>
      </c>
      <c r="CT79">
        <f t="shared" si="77"/>
        <v>126948.29</v>
      </c>
      <c r="CU79">
        <f t="shared" si="78"/>
        <v>0</v>
      </c>
      <c r="CV79">
        <f t="shared" si="90"/>
        <v>320.38200000000001</v>
      </c>
      <c r="CW79">
        <f t="shared" si="79"/>
        <v>0</v>
      </c>
      <c r="CX79">
        <f t="shared" si="80"/>
        <v>0</v>
      </c>
      <c r="CY79">
        <f>S79*(BZ79/100)</f>
        <v>5268.3917999999994</v>
      </c>
      <c r="CZ79">
        <f>S79*(CA79/100)</f>
        <v>2602.4585999999999</v>
      </c>
      <c r="DC79" t="s">
        <v>3</v>
      </c>
      <c r="DD79" t="s">
        <v>20</v>
      </c>
      <c r="DE79" t="s">
        <v>155</v>
      </c>
      <c r="DF79" t="s">
        <v>155</v>
      </c>
      <c r="DG79" t="s">
        <v>155</v>
      </c>
      <c r="DH79" t="s">
        <v>3</v>
      </c>
      <c r="DI79" t="s">
        <v>155</v>
      </c>
      <c r="DJ79" t="s">
        <v>155</v>
      </c>
      <c r="DK79" t="s">
        <v>3</v>
      </c>
      <c r="DL79" t="s">
        <v>3</v>
      </c>
      <c r="DM79" t="s">
        <v>3</v>
      </c>
      <c r="DN79">
        <v>100</v>
      </c>
      <c r="DO79">
        <v>64</v>
      </c>
      <c r="DP79">
        <v>1.0469999999999999</v>
      </c>
      <c r="DQ79">
        <v>1.0029999999999999</v>
      </c>
      <c r="DU79">
        <v>1005</v>
      </c>
      <c r="DV79" t="s">
        <v>35</v>
      </c>
      <c r="DW79" t="s">
        <v>35</v>
      </c>
      <c r="DX79">
        <v>100</v>
      </c>
      <c r="DZ79" t="s">
        <v>3</v>
      </c>
      <c r="EA79" t="s">
        <v>3</v>
      </c>
      <c r="EB79" t="s">
        <v>3</v>
      </c>
      <c r="EC79" t="s">
        <v>3</v>
      </c>
      <c r="EE79">
        <v>67039046</v>
      </c>
      <c r="EF79">
        <v>60</v>
      </c>
      <c r="EG79" t="s">
        <v>52</v>
      </c>
      <c r="EH79">
        <v>0</v>
      </c>
      <c r="EI79" t="s">
        <v>3</v>
      </c>
      <c r="EJ79">
        <v>1</v>
      </c>
      <c r="EK79">
        <v>455</v>
      </c>
      <c r="EL79" t="s">
        <v>146</v>
      </c>
      <c r="EM79" t="s">
        <v>147</v>
      </c>
      <c r="EO79" t="s">
        <v>156</v>
      </c>
      <c r="EQ79">
        <v>0</v>
      </c>
      <c r="ER79">
        <v>663</v>
      </c>
      <c r="ES79">
        <v>0</v>
      </c>
      <c r="ET79">
        <v>0</v>
      </c>
      <c r="EU79">
        <v>0</v>
      </c>
      <c r="EV79">
        <v>663</v>
      </c>
      <c r="EW79">
        <v>51</v>
      </c>
      <c r="EX79">
        <v>0</v>
      </c>
      <c r="EY79">
        <v>0</v>
      </c>
      <c r="FQ79">
        <v>0</v>
      </c>
      <c r="FR79">
        <f t="shared" si="81"/>
        <v>0</v>
      </c>
      <c r="FS79">
        <v>0</v>
      </c>
      <c r="FX79">
        <v>100</v>
      </c>
      <c r="FY79">
        <v>64</v>
      </c>
      <c r="GA79" t="s">
        <v>3</v>
      </c>
      <c r="GD79">
        <v>0</v>
      </c>
      <c r="GF79">
        <v>-78203544</v>
      </c>
      <c r="GG79">
        <v>2</v>
      </c>
      <c r="GH79">
        <v>1</v>
      </c>
      <c r="GI79">
        <v>2</v>
      </c>
      <c r="GJ79">
        <v>0</v>
      </c>
      <c r="GK79">
        <f>ROUND(R79*(S12)/100,2)</f>
        <v>0</v>
      </c>
      <c r="GL79">
        <f t="shared" si="82"/>
        <v>0</v>
      </c>
      <c r="GM79">
        <f t="shared" si="83"/>
        <v>14218.31</v>
      </c>
      <c r="GN79">
        <f t="shared" si="84"/>
        <v>14218.31</v>
      </c>
      <c r="GO79">
        <f t="shared" si="85"/>
        <v>0</v>
      </c>
      <c r="GP79">
        <f t="shared" si="86"/>
        <v>0</v>
      </c>
      <c r="GR79">
        <v>0</v>
      </c>
      <c r="GS79">
        <v>3</v>
      </c>
      <c r="GT79">
        <v>0</v>
      </c>
      <c r="GU79" t="s">
        <v>3</v>
      </c>
      <c r="GV79">
        <f t="shared" si="87"/>
        <v>0</v>
      </c>
      <c r="GW79">
        <v>1</v>
      </c>
      <c r="GX79">
        <f t="shared" si="88"/>
        <v>0</v>
      </c>
      <c r="HA79">
        <v>0</v>
      </c>
      <c r="HB79">
        <v>0</v>
      </c>
      <c r="HC79">
        <f t="shared" si="89"/>
        <v>0</v>
      </c>
      <c r="HE79" t="s">
        <v>3</v>
      </c>
      <c r="HF79" t="s">
        <v>3</v>
      </c>
      <c r="HM79" t="s">
        <v>3</v>
      </c>
      <c r="HN79" t="s">
        <v>3</v>
      </c>
      <c r="HO79" t="s">
        <v>3</v>
      </c>
      <c r="HP79" t="s">
        <v>3</v>
      </c>
      <c r="HQ79" t="s">
        <v>3</v>
      </c>
      <c r="IK79">
        <v>0</v>
      </c>
    </row>
    <row r="80" spans="1:255" x14ac:dyDescent="0.2">
      <c r="A80" s="2">
        <v>18</v>
      </c>
      <c r="B80" s="2">
        <v>1</v>
      </c>
      <c r="C80" s="2">
        <v>112</v>
      </c>
      <c r="D80" s="2"/>
      <c r="E80" s="2" t="s">
        <v>157</v>
      </c>
      <c r="F80" s="2" t="s">
        <v>149</v>
      </c>
      <c r="G80" s="2" t="s">
        <v>471</v>
      </c>
      <c r="H80" s="2" t="s">
        <v>90</v>
      </c>
      <c r="I80" s="2">
        <f>I78*J80</f>
        <v>96.25</v>
      </c>
      <c r="J80" s="2">
        <v>1925</v>
      </c>
      <c r="K80" s="2">
        <v>1925</v>
      </c>
      <c r="L80" s="2"/>
      <c r="M80" s="2"/>
      <c r="N80" s="2"/>
      <c r="O80" s="2">
        <f t="shared" si="61"/>
        <v>2315.7800000000002</v>
      </c>
      <c r="P80" s="2">
        <f t="shared" si="62"/>
        <v>2315.7800000000002</v>
      </c>
      <c r="Q80" s="2">
        <f t="shared" ref="Q80:Q99" si="97">(ROUND((ROUND(((ET80)*AV80*I80),2)*BB80),2)+ROUND((ROUND(((AE80-(EU80))*AV80*I80),2)*BS80),2))</f>
        <v>0</v>
      </c>
      <c r="R80" s="2">
        <f t="shared" si="63"/>
        <v>0</v>
      </c>
      <c r="S80" s="2">
        <f t="shared" si="64"/>
        <v>0</v>
      </c>
      <c r="T80" s="2">
        <f t="shared" si="65"/>
        <v>0</v>
      </c>
      <c r="U80" s="2">
        <f t="shared" si="66"/>
        <v>0</v>
      </c>
      <c r="V80" s="2">
        <f t="shared" si="67"/>
        <v>0</v>
      </c>
      <c r="W80" s="2">
        <f t="shared" si="68"/>
        <v>0</v>
      </c>
      <c r="X80" s="2">
        <f t="shared" si="69"/>
        <v>0</v>
      </c>
      <c r="Y80" s="2">
        <f t="shared" si="70"/>
        <v>0</v>
      </c>
      <c r="Z80" s="2"/>
      <c r="AA80" s="2">
        <v>67439955</v>
      </c>
      <c r="AB80" s="2">
        <f t="shared" si="71"/>
        <v>24.06</v>
      </c>
      <c r="AC80" s="2">
        <f t="shared" ref="AC80:AC99" si="98">ROUND((ES80),6)</f>
        <v>24.06</v>
      </c>
      <c r="AD80" s="2">
        <f t="shared" ref="AD80:AD99" si="99">ROUND((((ET80)-(EU80))+AE80),6)</f>
        <v>0</v>
      </c>
      <c r="AE80" s="2">
        <f t="shared" ref="AE80:AE99" si="100">ROUND((EU80),6)</f>
        <v>0</v>
      </c>
      <c r="AF80" s="2">
        <f t="shared" ref="AF80:AF99" si="101">ROUND((EV80),6)</f>
        <v>0</v>
      </c>
      <c r="AG80" s="2">
        <f t="shared" si="72"/>
        <v>0</v>
      </c>
      <c r="AH80" s="2">
        <f t="shared" ref="AH80:AH99" si="102">(EW80)</f>
        <v>0</v>
      </c>
      <c r="AI80" s="2">
        <f t="shared" ref="AI80:AI99" si="103">(EX80)</f>
        <v>0</v>
      </c>
      <c r="AJ80" s="2">
        <f t="shared" si="73"/>
        <v>0</v>
      </c>
      <c r="AK80" s="2">
        <v>24.06</v>
      </c>
      <c r="AL80" s="2">
        <v>24.06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100</v>
      </c>
      <c r="AU80" s="2">
        <v>64</v>
      </c>
      <c r="AV80" s="2">
        <v>1</v>
      </c>
      <c r="AW80" s="2">
        <v>1</v>
      </c>
      <c r="AX80" s="2"/>
      <c r="AY80" s="2"/>
      <c r="AZ80" s="2">
        <v>1</v>
      </c>
      <c r="BA80" s="2">
        <v>1</v>
      </c>
      <c r="BB80" s="2">
        <v>1</v>
      </c>
      <c r="BC80" s="2">
        <v>1</v>
      </c>
      <c r="BD80" s="2" t="s">
        <v>3</v>
      </c>
      <c r="BE80" s="2" t="s">
        <v>3</v>
      </c>
      <c r="BF80" s="2" t="s">
        <v>3</v>
      </c>
      <c r="BG80" s="2" t="s">
        <v>3</v>
      </c>
      <c r="BH80" s="2">
        <v>3</v>
      </c>
      <c r="BI80" s="2">
        <v>1</v>
      </c>
      <c r="BJ80" s="2" t="s">
        <v>150</v>
      </c>
      <c r="BK80" s="2"/>
      <c r="BL80" s="2"/>
      <c r="BM80" s="2">
        <v>455</v>
      </c>
      <c r="BN80" s="2">
        <v>0</v>
      </c>
      <c r="BO80" s="2" t="s">
        <v>3</v>
      </c>
      <c r="BP80" s="2">
        <v>0</v>
      </c>
      <c r="BQ80" s="2">
        <v>60</v>
      </c>
      <c r="BR80" s="2">
        <v>0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 t="s">
        <v>3</v>
      </c>
      <c r="BZ80" s="2">
        <v>100</v>
      </c>
      <c r="CA80" s="2">
        <v>64</v>
      </c>
      <c r="CB80" s="2" t="s">
        <v>3</v>
      </c>
      <c r="CC80" s="2"/>
      <c r="CD80" s="2"/>
      <c r="CE80" s="2">
        <v>30</v>
      </c>
      <c r="CF80" s="2">
        <v>0</v>
      </c>
      <c r="CG80" s="2">
        <v>0</v>
      </c>
      <c r="CH80" s="2"/>
      <c r="CI80" s="2"/>
      <c r="CJ80" s="2"/>
      <c r="CK80" s="2"/>
      <c r="CL80" s="2"/>
      <c r="CM80" s="2">
        <v>0</v>
      </c>
      <c r="CN80" s="2" t="s">
        <v>472</v>
      </c>
      <c r="CO80" s="2">
        <v>0</v>
      </c>
      <c r="CP80" s="2">
        <f t="shared" si="74"/>
        <v>2315.7800000000002</v>
      </c>
      <c r="CQ80" s="2">
        <f t="shared" si="75"/>
        <v>24.06</v>
      </c>
      <c r="CR80" s="2">
        <f t="shared" ref="CR80:CR99" si="104">(ROUND((ROUND(((ET80)*AV80*1),2)*BB80),2)+ROUND((ROUND(((AE80-(EU80))*AV80*1),2)*BS80),2))</f>
        <v>0</v>
      </c>
      <c r="CS80" s="2">
        <f t="shared" si="76"/>
        <v>0</v>
      </c>
      <c r="CT80" s="2">
        <f t="shared" si="77"/>
        <v>0</v>
      </c>
      <c r="CU80" s="2">
        <f t="shared" si="78"/>
        <v>0</v>
      </c>
      <c r="CV80" s="2">
        <f t="shared" si="90"/>
        <v>0</v>
      </c>
      <c r="CW80" s="2">
        <f t="shared" si="79"/>
        <v>0</v>
      </c>
      <c r="CX80" s="2">
        <f t="shared" si="80"/>
        <v>0</v>
      </c>
      <c r="CY80" s="2">
        <f>((S80*BZ80)/100)</f>
        <v>0</v>
      </c>
      <c r="CZ80" s="2">
        <f>((S80*CA80)/100)</f>
        <v>0</v>
      </c>
      <c r="DA80" s="2"/>
      <c r="DB80" s="2"/>
      <c r="DC80" s="2" t="s">
        <v>3</v>
      </c>
      <c r="DD80" s="2" t="s">
        <v>3</v>
      </c>
      <c r="DE80" s="2" t="s">
        <v>3</v>
      </c>
      <c r="DF80" s="2" t="s">
        <v>3</v>
      </c>
      <c r="DG80" s="2" t="s">
        <v>3</v>
      </c>
      <c r="DH80" s="2" t="s">
        <v>3</v>
      </c>
      <c r="DI80" s="2" t="s">
        <v>3</v>
      </c>
      <c r="DJ80" s="2" t="s">
        <v>3</v>
      </c>
      <c r="DK80" s="2" t="s">
        <v>3</v>
      </c>
      <c r="DL80" s="2" t="s">
        <v>3</v>
      </c>
      <c r="DM80" s="2" t="s">
        <v>3</v>
      </c>
      <c r="DN80" s="2">
        <v>0</v>
      </c>
      <c r="DO80" s="2">
        <v>0</v>
      </c>
      <c r="DP80" s="2">
        <v>1.0469999999999999</v>
      </c>
      <c r="DQ80" s="2">
        <v>1.0029999999999999</v>
      </c>
      <c r="DR80" s="2"/>
      <c r="DS80" s="2"/>
      <c r="DT80" s="2"/>
      <c r="DU80" s="2">
        <v>1009</v>
      </c>
      <c r="DV80" s="2" t="s">
        <v>90</v>
      </c>
      <c r="DW80" s="2" t="s">
        <v>90</v>
      </c>
      <c r="DX80" s="2">
        <v>1</v>
      </c>
      <c r="DY80" s="2"/>
      <c r="DZ80" s="2" t="s">
        <v>3</v>
      </c>
      <c r="EA80" s="2" t="s">
        <v>3</v>
      </c>
      <c r="EB80" s="2" t="s">
        <v>3</v>
      </c>
      <c r="EC80" s="2" t="s">
        <v>3</v>
      </c>
      <c r="ED80" s="2"/>
      <c r="EE80" s="2">
        <v>67039046</v>
      </c>
      <c r="EF80" s="2">
        <v>60</v>
      </c>
      <c r="EG80" s="2" t="s">
        <v>52</v>
      </c>
      <c r="EH80" s="2">
        <v>0</v>
      </c>
      <c r="EI80" s="2" t="s">
        <v>3</v>
      </c>
      <c r="EJ80" s="2">
        <v>1</v>
      </c>
      <c r="EK80" s="2">
        <v>455</v>
      </c>
      <c r="EL80" s="2" t="s">
        <v>146</v>
      </c>
      <c r="EM80" s="2" t="s">
        <v>147</v>
      </c>
      <c r="EN80" s="2"/>
      <c r="EO80" s="2" t="s">
        <v>156</v>
      </c>
      <c r="EP80" s="2"/>
      <c r="EQ80" s="2">
        <v>0</v>
      </c>
      <c r="ER80" s="2">
        <v>24.06</v>
      </c>
      <c r="ES80" s="2">
        <v>24.06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>
        <v>0</v>
      </c>
      <c r="FR80" s="2">
        <f t="shared" si="81"/>
        <v>0</v>
      </c>
      <c r="FS80" s="2">
        <v>0</v>
      </c>
      <c r="FT80" s="2"/>
      <c r="FU80" s="2"/>
      <c r="FV80" s="2"/>
      <c r="FW80" s="2"/>
      <c r="FX80" s="2">
        <v>100</v>
      </c>
      <c r="FY80" s="2">
        <v>64</v>
      </c>
      <c r="FZ80" s="2"/>
      <c r="GA80" s="2" t="s">
        <v>3</v>
      </c>
      <c r="GB80" s="2"/>
      <c r="GC80" s="2"/>
      <c r="GD80" s="2">
        <v>0</v>
      </c>
      <c r="GE80" s="2"/>
      <c r="GF80" s="2">
        <v>-54922166</v>
      </c>
      <c r="GG80" s="2">
        <v>2</v>
      </c>
      <c r="GH80" s="2">
        <v>1</v>
      </c>
      <c r="GI80" s="2">
        <v>-2</v>
      </c>
      <c r="GJ80" s="2">
        <v>0</v>
      </c>
      <c r="GK80" s="2">
        <f>ROUND(R80*(R12)/100,2)</f>
        <v>0</v>
      </c>
      <c r="GL80" s="2">
        <f t="shared" si="82"/>
        <v>0</v>
      </c>
      <c r="GM80" s="2">
        <f t="shared" si="83"/>
        <v>2315.7800000000002</v>
      </c>
      <c r="GN80" s="2">
        <f t="shared" si="84"/>
        <v>2315.7800000000002</v>
      </c>
      <c r="GO80" s="2">
        <f t="shared" si="85"/>
        <v>0</v>
      </c>
      <c r="GP80" s="2">
        <f t="shared" si="86"/>
        <v>0</v>
      </c>
      <c r="GQ80" s="2"/>
      <c r="GR80" s="2">
        <v>0</v>
      </c>
      <c r="GS80" s="2">
        <v>3</v>
      </c>
      <c r="GT80" s="2">
        <v>0</v>
      </c>
      <c r="GU80" s="2" t="s">
        <v>3</v>
      </c>
      <c r="GV80" s="2">
        <f t="shared" si="87"/>
        <v>0</v>
      </c>
      <c r="GW80" s="2">
        <v>1</v>
      </c>
      <c r="GX80" s="2">
        <f t="shared" si="88"/>
        <v>0</v>
      </c>
      <c r="GY80" s="2"/>
      <c r="GZ80" s="2"/>
      <c r="HA80" s="2">
        <v>0</v>
      </c>
      <c r="HB80" s="2">
        <v>0</v>
      </c>
      <c r="HC80" s="2">
        <f t="shared" si="89"/>
        <v>0</v>
      </c>
      <c r="HD80" s="2"/>
      <c r="HE80" s="2" t="s">
        <v>3</v>
      </c>
      <c r="HF80" s="2" t="s">
        <v>3</v>
      </c>
      <c r="HG80" s="2"/>
      <c r="HH80" s="2"/>
      <c r="HI80" s="2"/>
      <c r="HJ80" s="2"/>
      <c r="HK80" s="2"/>
      <c r="HL80" s="2"/>
      <c r="HM80" s="2" t="s">
        <v>20</v>
      </c>
      <c r="HN80" s="2" t="s">
        <v>3</v>
      </c>
      <c r="HO80" s="2" t="s">
        <v>3</v>
      </c>
      <c r="HP80" s="2" t="s">
        <v>3</v>
      </c>
      <c r="HQ80" s="2" t="s">
        <v>3</v>
      </c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>
        <v>0</v>
      </c>
      <c r="IL80" s="2"/>
      <c r="IM80" s="2"/>
      <c r="IN80" s="2"/>
      <c r="IO80" s="2"/>
      <c r="IP80" s="2"/>
      <c r="IQ80" s="2"/>
      <c r="IR80" s="2"/>
      <c r="IS80" s="2"/>
      <c r="IT80" s="2"/>
      <c r="IU80" s="2"/>
    </row>
    <row r="81" spans="1:255" x14ac:dyDescent="0.2">
      <c r="A81">
        <v>18</v>
      </c>
      <c r="B81">
        <v>1</v>
      </c>
      <c r="C81">
        <v>115</v>
      </c>
      <c r="E81" t="s">
        <v>157</v>
      </c>
      <c r="F81" t="s">
        <v>149</v>
      </c>
      <c r="G81" t="s">
        <v>471</v>
      </c>
      <c r="H81" t="s">
        <v>90</v>
      </c>
      <c r="I81">
        <f>I79*J81</f>
        <v>96.25</v>
      </c>
      <c r="J81">
        <v>1925</v>
      </c>
      <c r="K81">
        <v>1925</v>
      </c>
      <c r="O81">
        <f t="shared" si="61"/>
        <v>5226.12</v>
      </c>
      <c r="P81">
        <f t="shared" si="62"/>
        <v>5226.12</v>
      </c>
      <c r="Q81">
        <f t="shared" si="97"/>
        <v>0</v>
      </c>
      <c r="R81">
        <f t="shared" si="63"/>
        <v>0</v>
      </c>
      <c r="S81">
        <f t="shared" si="64"/>
        <v>0</v>
      </c>
      <c r="T81">
        <f t="shared" si="65"/>
        <v>0</v>
      </c>
      <c r="U81">
        <f t="shared" si="66"/>
        <v>0</v>
      </c>
      <c r="V81">
        <f t="shared" si="67"/>
        <v>0</v>
      </c>
      <c r="W81">
        <f t="shared" si="68"/>
        <v>0</v>
      </c>
      <c r="X81">
        <f t="shared" si="69"/>
        <v>0</v>
      </c>
      <c r="Y81">
        <f t="shared" si="70"/>
        <v>0</v>
      </c>
      <c r="AA81">
        <v>67439953</v>
      </c>
      <c r="AB81">
        <f t="shared" si="71"/>
        <v>24.06</v>
      </c>
      <c r="AC81">
        <f t="shared" si="98"/>
        <v>24.06</v>
      </c>
      <c r="AD81">
        <f t="shared" si="99"/>
        <v>0</v>
      </c>
      <c r="AE81">
        <f t="shared" si="100"/>
        <v>0</v>
      </c>
      <c r="AF81">
        <f t="shared" si="101"/>
        <v>0</v>
      </c>
      <c r="AG81">
        <f t="shared" si="72"/>
        <v>0</v>
      </c>
      <c r="AH81">
        <f t="shared" si="102"/>
        <v>0</v>
      </c>
      <c r="AI81">
        <f t="shared" si="103"/>
        <v>0</v>
      </c>
      <c r="AJ81">
        <f t="shared" si="73"/>
        <v>0</v>
      </c>
      <c r="AK81">
        <v>24.06</v>
      </c>
      <c r="AL81">
        <v>24.06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1</v>
      </c>
      <c r="AW81">
        <v>1.0029999999999999</v>
      </c>
      <c r="AZ81">
        <v>1</v>
      </c>
      <c r="BA81">
        <v>1</v>
      </c>
      <c r="BB81">
        <v>1</v>
      </c>
      <c r="BC81">
        <v>2.25</v>
      </c>
      <c r="BD81" t="s">
        <v>3</v>
      </c>
      <c r="BE81" t="s">
        <v>3</v>
      </c>
      <c r="BF81" t="s">
        <v>3</v>
      </c>
      <c r="BG81" t="s">
        <v>3</v>
      </c>
      <c r="BH81">
        <v>3</v>
      </c>
      <c r="BI81">
        <v>1</v>
      </c>
      <c r="BJ81" t="s">
        <v>150</v>
      </c>
      <c r="BM81">
        <v>455</v>
      </c>
      <c r="BN81">
        <v>0</v>
      </c>
      <c r="BO81" t="s">
        <v>149</v>
      </c>
      <c r="BP81">
        <v>1</v>
      </c>
      <c r="BQ81">
        <v>60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0</v>
      </c>
      <c r="CA81">
        <v>0</v>
      </c>
      <c r="CB81" t="s">
        <v>3</v>
      </c>
      <c r="CE81">
        <v>30</v>
      </c>
      <c r="CF81">
        <v>0</v>
      </c>
      <c r="CG81">
        <v>0</v>
      </c>
      <c r="CM81">
        <v>0</v>
      </c>
      <c r="CN81" t="s">
        <v>472</v>
      </c>
      <c r="CO81">
        <v>0</v>
      </c>
      <c r="CP81">
        <f t="shared" si="74"/>
        <v>5226.12</v>
      </c>
      <c r="CQ81">
        <f t="shared" si="75"/>
        <v>54.29</v>
      </c>
      <c r="CR81">
        <f t="shared" si="104"/>
        <v>0</v>
      </c>
      <c r="CS81">
        <f t="shared" si="76"/>
        <v>0</v>
      </c>
      <c r="CT81">
        <f t="shared" si="77"/>
        <v>0</v>
      </c>
      <c r="CU81">
        <f t="shared" si="78"/>
        <v>0</v>
      </c>
      <c r="CV81">
        <f t="shared" si="90"/>
        <v>0</v>
      </c>
      <c r="CW81">
        <f t="shared" si="79"/>
        <v>0</v>
      </c>
      <c r="CX81">
        <f t="shared" si="80"/>
        <v>0</v>
      </c>
      <c r="CY81">
        <f>S81*(BZ81/100)</f>
        <v>0</v>
      </c>
      <c r="CZ81">
        <f>S81*(CA81/100)</f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100</v>
      </c>
      <c r="DO81">
        <v>64</v>
      </c>
      <c r="DP81">
        <v>1.0469999999999999</v>
      </c>
      <c r="DQ81">
        <v>1.0029999999999999</v>
      </c>
      <c r="DU81">
        <v>1009</v>
      </c>
      <c r="DV81" t="s">
        <v>90</v>
      </c>
      <c r="DW81" t="s">
        <v>90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67039046</v>
      </c>
      <c r="EF81">
        <v>60</v>
      </c>
      <c r="EG81" t="s">
        <v>52</v>
      </c>
      <c r="EH81">
        <v>0</v>
      </c>
      <c r="EI81" t="s">
        <v>3</v>
      </c>
      <c r="EJ81">
        <v>1</v>
      </c>
      <c r="EK81">
        <v>455</v>
      </c>
      <c r="EL81" t="s">
        <v>146</v>
      </c>
      <c r="EM81" t="s">
        <v>147</v>
      </c>
      <c r="EO81" t="s">
        <v>156</v>
      </c>
      <c r="EQ81">
        <v>0</v>
      </c>
      <c r="ER81">
        <v>24.06</v>
      </c>
      <c r="ES81">
        <v>24.06</v>
      </c>
      <c r="ET81">
        <v>0</v>
      </c>
      <c r="EU81">
        <v>0</v>
      </c>
      <c r="EV81">
        <v>0</v>
      </c>
      <c r="EW81">
        <v>0</v>
      </c>
      <c r="EX81">
        <v>0</v>
      </c>
      <c r="FQ81">
        <v>0</v>
      </c>
      <c r="FR81">
        <f t="shared" si="81"/>
        <v>0</v>
      </c>
      <c r="FS81">
        <v>0</v>
      </c>
      <c r="FX81">
        <v>100</v>
      </c>
      <c r="FY81">
        <v>64</v>
      </c>
      <c r="GA81" t="s">
        <v>3</v>
      </c>
      <c r="GD81">
        <v>0</v>
      </c>
      <c r="GF81">
        <v>-54922166</v>
      </c>
      <c r="GG81">
        <v>2</v>
      </c>
      <c r="GH81">
        <v>1</v>
      </c>
      <c r="GI81">
        <v>2</v>
      </c>
      <c r="GJ81">
        <v>0</v>
      </c>
      <c r="GK81">
        <f>ROUND(R81*(S12)/100,2)</f>
        <v>0</v>
      </c>
      <c r="GL81">
        <f t="shared" si="82"/>
        <v>0</v>
      </c>
      <c r="GM81">
        <f t="shared" si="83"/>
        <v>5226.12</v>
      </c>
      <c r="GN81">
        <f t="shared" si="84"/>
        <v>5226.12</v>
      </c>
      <c r="GO81">
        <f t="shared" si="85"/>
        <v>0</v>
      </c>
      <c r="GP81">
        <f t="shared" si="86"/>
        <v>0</v>
      </c>
      <c r="GR81">
        <v>0</v>
      </c>
      <c r="GS81">
        <v>3</v>
      </c>
      <c r="GT81">
        <v>0</v>
      </c>
      <c r="GU81" t="s">
        <v>3</v>
      </c>
      <c r="GV81">
        <f t="shared" si="87"/>
        <v>0</v>
      </c>
      <c r="GW81">
        <v>1</v>
      </c>
      <c r="GX81">
        <f t="shared" si="88"/>
        <v>0</v>
      </c>
      <c r="HA81">
        <v>0</v>
      </c>
      <c r="HB81">
        <v>0</v>
      </c>
      <c r="HC81">
        <f t="shared" si="89"/>
        <v>0</v>
      </c>
      <c r="HE81" t="s">
        <v>3</v>
      </c>
      <c r="HF81" t="s">
        <v>3</v>
      </c>
      <c r="HM81" t="s">
        <v>20</v>
      </c>
      <c r="HN81" t="s">
        <v>3</v>
      </c>
      <c r="HO81" t="s">
        <v>3</v>
      </c>
      <c r="HP81" t="s">
        <v>3</v>
      </c>
      <c r="HQ81" t="s">
        <v>3</v>
      </c>
      <c r="IK81">
        <v>0</v>
      </c>
    </row>
    <row r="82" spans="1:255" x14ac:dyDescent="0.2">
      <c r="A82" s="2">
        <v>17</v>
      </c>
      <c r="B82" s="2">
        <v>1</v>
      </c>
      <c r="C82" s="2">
        <f>ROW(SmtRes!A119)</f>
        <v>119</v>
      </c>
      <c r="D82" s="2">
        <f>ROW(EtalonRes!A125)</f>
        <v>125</v>
      </c>
      <c r="E82" s="2" t="s">
        <v>158</v>
      </c>
      <c r="F82" s="2" t="s">
        <v>159</v>
      </c>
      <c r="G82" s="2" t="s">
        <v>160</v>
      </c>
      <c r="H82" s="2" t="s">
        <v>35</v>
      </c>
      <c r="I82" s="2">
        <f>ROUND(128/100,9)</f>
        <v>1.28</v>
      </c>
      <c r="J82" s="2">
        <v>0</v>
      </c>
      <c r="K82" s="2">
        <f>ROUND(128/100,9)</f>
        <v>1.28</v>
      </c>
      <c r="L82" s="2"/>
      <c r="M82" s="2"/>
      <c r="N82" s="2"/>
      <c r="O82" s="2">
        <f t="shared" si="61"/>
        <v>2746.14</v>
      </c>
      <c r="P82" s="2">
        <f t="shared" si="62"/>
        <v>0</v>
      </c>
      <c r="Q82" s="2">
        <f t="shared" si="97"/>
        <v>0</v>
      </c>
      <c r="R82" s="2">
        <f t="shared" si="63"/>
        <v>0</v>
      </c>
      <c r="S82" s="2">
        <f t="shared" si="64"/>
        <v>2746.14</v>
      </c>
      <c r="T82" s="2">
        <f t="shared" si="65"/>
        <v>0</v>
      </c>
      <c r="U82" s="2">
        <f t="shared" si="66"/>
        <v>222.72</v>
      </c>
      <c r="V82" s="2">
        <f t="shared" si="67"/>
        <v>0</v>
      </c>
      <c r="W82" s="2">
        <f t="shared" si="68"/>
        <v>0</v>
      </c>
      <c r="X82" s="2">
        <f t="shared" si="69"/>
        <v>2746.14</v>
      </c>
      <c r="Y82" s="2">
        <f t="shared" si="70"/>
        <v>1757.53</v>
      </c>
      <c r="Z82" s="2"/>
      <c r="AA82" s="2">
        <v>67439955</v>
      </c>
      <c r="AB82" s="2">
        <f t="shared" si="71"/>
        <v>2145.42</v>
      </c>
      <c r="AC82" s="2">
        <f t="shared" si="98"/>
        <v>0</v>
      </c>
      <c r="AD82" s="2">
        <f t="shared" si="99"/>
        <v>0</v>
      </c>
      <c r="AE82" s="2">
        <f t="shared" si="100"/>
        <v>0</v>
      </c>
      <c r="AF82" s="2">
        <f t="shared" si="101"/>
        <v>2145.42</v>
      </c>
      <c r="AG82" s="2">
        <f t="shared" si="72"/>
        <v>0</v>
      </c>
      <c r="AH82" s="2">
        <f t="shared" si="102"/>
        <v>174</v>
      </c>
      <c r="AI82" s="2">
        <f t="shared" si="103"/>
        <v>0</v>
      </c>
      <c r="AJ82" s="2">
        <f t="shared" si="73"/>
        <v>0</v>
      </c>
      <c r="AK82" s="2">
        <v>2145.42</v>
      </c>
      <c r="AL82" s="2">
        <v>0</v>
      </c>
      <c r="AM82" s="2">
        <v>0</v>
      </c>
      <c r="AN82" s="2">
        <v>0</v>
      </c>
      <c r="AO82" s="2">
        <v>2145.42</v>
      </c>
      <c r="AP82" s="2">
        <v>0</v>
      </c>
      <c r="AQ82" s="2">
        <v>174</v>
      </c>
      <c r="AR82" s="2">
        <v>0</v>
      </c>
      <c r="AS82" s="2">
        <v>0</v>
      </c>
      <c r="AT82" s="2">
        <v>100</v>
      </c>
      <c r="AU82" s="2">
        <v>64</v>
      </c>
      <c r="AV82" s="2">
        <v>1</v>
      </c>
      <c r="AW82" s="2">
        <v>1</v>
      </c>
      <c r="AX82" s="2"/>
      <c r="AY82" s="2"/>
      <c r="AZ82" s="2">
        <v>1</v>
      </c>
      <c r="BA82" s="2">
        <v>1</v>
      </c>
      <c r="BB82" s="2">
        <v>1</v>
      </c>
      <c r="BC82" s="2">
        <v>1</v>
      </c>
      <c r="BD82" s="2" t="s">
        <v>3</v>
      </c>
      <c r="BE82" s="2" t="s">
        <v>3</v>
      </c>
      <c r="BF82" s="2" t="s">
        <v>3</v>
      </c>
      <c r="BG82" s="2" t="s">
        <v>3</v>
      </c>
      <c r="BH82" s="2">
        <v>0</v>
      </c>
      <c r="BI82" s="2">
        <v>1</v>
      </c>
      <c r="BJ82" s="2" t="s">
        <v>161</v>
      </c>
      <c r="BK82" s="2"/>
      <c r="BL82" s="2"/>
      <c r="BM82" s="2">
        <v>455</v>
      </c>
      <c r="BN82" s="2">
        <v>0</v>
      </c>
      <c r="BO82" s="2" t="s">
        <v>3</v>
      </c>
      <c r="BP82" s="2">
        <v>0</v>
      </c>
      <c r="BQ82" s="2">
        <v>60</v>
      </c>
      <c r="BR82" s="2">
        <v>0</v>
      </c>
      <c r="BS82" s="2">
        <v>1</v>
      </c>
      <c r="BT82" s="2">
        <v>1</v>
      </c>
      <c r="BU82" s="2">
        <v>1</v>
      </c>
      <c r="BV82" s="2">
        <v>1</v>
      </c>
      <c r="BW82" s="2">
        <v>1</v>
      </c>
      <c r="BX82" s="2">
        <v>1</v>
      </c>
      <c r="BY82" s="2" t="s">
        <v>3</v>
      </c>
      <c r="BZ82" s="2">
        <v>100</v>
      </c>
      <c r="CA82" s="2">
        <v>64</v>
      </c>
      <c r="CB82" s="2" t="s">
        <v>3</v>
      </c>
      <c r="CC82" s="2"/>
      <c r="CD82" s="2"/>
      <c r="CE82" s="2">
        <v>30</v>
      </c>
      <c r="CF82" s="2">
        <v>0</v>
      </c>
      <c r="CG82" s="2">
        <v>0</v>
      </c>
      <c r="CH82" s="2"/>
      <c r="CI82" s="2"/>
      <c r="CJ82" s="2"/>
      <c r="CK82" s="2"/>
      <c r="CL82" s="2"/>
      <c r="CM82" s="2">
        <v>0</v>
      </c>
      <c r="CN82" s="2" t="s">
        <v>3</v>
      </c>
      <c r="CO82" s="2">
        <v>0</v>
      </c>
      <c r="CP82" s="2">
        <f t="shared" si="74"/>
        <v>2746.14</v>
      </c>
      <c r="CQ82" s="2">
        <f t="shared" si="75"/>
        <v>0</v>
      </c>
      <c r="CR82" s="2">
        <f t="shared" si="104"/>
        <v>0</v>
      </c>
      <c r="CS82" s="2">
        <f t="shared" si="76"/>
        <v>0</v>
      </c>
      <c r="CT82" s="2">
        <f t="shared" si="77"/>
        <v>2145.42</v>
      </c>
      <c r="CU82" s="2">
        <f t="shared" si="78"/>
        <v>0</v>
      </c>
      <c r="CV82" s="2">
        <f t="shared" si="90"/>
        <v>174</v>
      </c>
      <c r="CW82" s="2">
        <f t="shared" si="79"/>
        <v>0</v>
      </c>
      <c r="CX82" s="2">
        <f t="shared" si="80"/>
        <v>0</v>
      </c>
      <c r="CY82" s="2">
        <f>((S82*BZ82)/100)</f>
        <v>2746.14</v>
      </c>
      <c r="CZ82" s="2">
        <f>((S82*CA82)/100)</f>
        <v>1757.5295999999998</v>
      </c>
      <c r="DA82" s="2"/>
      <c r="DB82" s="2"/>
      <c r="DC82" s="2" t="s">
        <v>3</v>
      </c>
      <c r="DD82" s="2" t="s">
        <v>3</v>
      </c>
      <c r="DE82" s="2" t="s">
        <v>3</v>
      </c>
      <c r="DF82" s="2" t="s">
        <v>3</v>
      </c>
      <c r="DG82" s="2" t="s">
        <v>3</v>
      </c>
      <c r="DH82" s="2" t="s">
        <v>3</v>
      </c>
      <c r="DI82" s="2" t="s">
        <v>3</v>
      </c>
      <c r="DJ82" s="2" t="s">
        <v>3</v>
      </c>
      <c r="DK82" s="2" t="s">
        <v>3</v>
      </c>
      <c r="DL82" s="2" t="s">
        <v>3</v>
      </c>
      <c r="DM82" s="2" t="s">
        <v>3</v>
      </c>
      <c r="DN82" s="2">
        <v>0</v>
      </c>
      <c r="DO82" s="2">
        <v>0</v>
      </c>
      <c r="DP82" s="2">
        <v>1.0469999999999999</v>
      </c>
      <c r="DQ82" s="2">
        <v>1.0029999999999999</v>
      </c>
      <c r="DR82" s="2"/>
      <c r="DS82" s="2"/>
      <c r="DT82" s="2"/>
      <c r="DU82" s="2">
        <v>1005</v>
      </c>
      <c r="DV82" s="2" t="s">
        <v>35</v>
      </c>
      <c r="DW82" s="2" t="s">
        <v>35</v>
      </c>
      <c r="DX82" s="2">
        <v>100</v>
      </c>
      <c r="DY82" s="2"/>
      <c r="DZ82" s="2" t="s">
        <v>3</v>
      </c>
      <c r="EA82" s="2" t="s">
        <v>3</v>
      </c>
      <c r="EB82" s="2" t="s">
        <v>3</v>
      </c>
      <c r="EC82" s="2" t="s">
        <v>3</v>
      </c>
      <c r="ED82" s="2"/>
      <c r="EE82" s="2">
        <v>67039046</v>
      </c>
      <c r="EF82" s="2">
        <v>60</v>
      </c>
      <c r="EG82" s="2" t="s">
        <v>52</v>
      </c>
      <c r="EH82" s="2">
        <v>0</v>
      </c>
      <c r="EI82" s="2" t="s">
        <v>3</v>
      </c>
      <c r="EJ82" s="2">
        <v>1</v>
      </c>
      <c r="EK82" s="2">
        <v>455</v>
      </c>
      <c r="EL82" s="2" t="s">
        <v>146</v>
      </c>
      <c r="EM82" s="2" t="s">
        <v>147</v>
      </c>
      <c r="EN82" s="2"/>
      <c r="EO82" s="2" t="s">
        <v>3</v>
      </c>
      <c r="EP82" s="2"/>
      <c r="EQ82" s="2">
        <v>0</v>
      </c>
      <c r="ER82" s="2">
        <v>2145.42</v>
      </c>
      <c r="ES82" s="2">
        <v>0</v>
      </c>
      <c r="ET82" s="2">
        <v>0</v>
      </c>
      <c r="EU82" s="2">
        <v>0</v>
      </c>
      <c r="EV82" s="2">
        <v>2145.42</v>
      </c>
      <c r="EW82" s="2">
        <v>174</v>
      </c>
      <c r="EX82" s="2">
        <v>0</v>
      </c>
      <c r="EY82" s="2">
        <v>0</v>
      </c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>
        <v>0</v>
      </c>
      <c r="FR82" s="2">
        <f t="shared" si="81"/>
        <v>0</v>
      </c>
      <c r="FS82" s="2">
        <v>0</v>
      </c>
      <c r="FT82" s="2"/>
      <c r="FU82" s="2"/>
      <c r="FV82" s="2"/>
      <c r="FW82" s="2"/>
      <c r="FX82" s="2">
        <v>100</v>
      </c>
      <c r="FY82" s="2">
        <v>64</v>
      </c>
      <c r="FZ82" s="2"/>
      <c r="GA82" s="2" t="s">
        <v>3</v>
      </c>
      <c r="GB82" s="2"/>
      <c r="GC82" s="2"/>
      <c r="GD82" s="2">
        <v>0</v>
      </c>
      <c r="GE82" s="2"/>
      <c r="GF82" s="2">
        <v>-854181877</v>
      </c>
      <c r="GG82" s="2">
        <v>2</v>
      </c>
      <c r="GH82" s="2">
        <v>1</v>
      </c>
      <c r="GI82" s="2">
        <v>-2</v>
      </c>
      <c r="GJ82" s="2">
        <v>0</v>
      </c>
      <c r="GK82" s="2">
        <f>ROUND(R82*(R12)/100,2)</f>
        <v>0</v>
      </c>
      <c r="GL82" s="2">
        <f t="shared" si="82"/>
        <v>0</v>
      </c>
      <c r="GM82" s="2">
        <f t="shared" si="83"/>
        <v>7249.81</v>
      </c>
      <c r="GN82" s="2">
        <f t="shared" si="84"/>
        <v>7249.81</v>
      </c>
      <c r="GO82" s="2">
        <f t="shared" si="85"/>
        <v>0</v>
      </c>
      <c r="GP82" s="2">
        <f t="shared" si="86"/>
        <v>0</v>
      </c>
      <c r="GQ82" s="2"/>
      <c r="GR82" s="2">
        <v>0</v>
      </c>
      <c r="GS82" s="2">
        <v>3</v>
      </c>
      <c r="GT82" s="2">
        <v>0</v>
      </c>
      <c r="GU82" s="2" t="s">
        <v>3</v>
      </c>
      <c r="GV82" s="2">
        <f t="shared" si="87"/>
        <v>0</v>
      </c>
      <c r="GW82" s="2">
        <v>1</v>
      </c>
      <c r="GX82" s="2">
        <f t="shared" si="88"/>
        <v>0</v>
      </c>
      <c r="GY82" s="2"/>
      <c r="GZ82" s="2"/>
      <c r="HA82" s="2">
        <v>0</v>
      </c>
      <c r="HB82" s="2">
        <v>0</v>
      </c>
      <c r="HC82" s="2">
        <f t="shared" si="89"/>
        <v>0</v>
      </c>
      <c r="HD82" s="2"/>
      <c r="HE82" s="2" t="s">
        <v>3</v>
      </c>
      <c r="HF82" s="2" t="s">
        <v>3</v>
      </c>
      <c r="HG82" s="2"/>
      <c r="HH82" s="2"/>
      <c r="HI82" s="2"/>
      <c r="HJ82" s="2"/>
      <c r="HK82" s="2"/>
      <c r="HL82" s="2"/>
      <c r="HM82" s="2" t="s">
        <v>3</v>
      </c>
      <c r="HN82" s="2" t="s">
        <v>3</v>
      </c>
      <c r="HO82" s="2" t="s">
        <v>3</v>
      </c>
      <c r="HP82" s="2" t="s">
        <v>3</v>
      </c>
      <c r="HQ82" s="2" t="s">
        <v>3</v>
      </c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>
        <v>0</v>
      </c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 spans="1:255" x14ac:dyDescent="0.2">
      <c r="A83">
        <v>17</v>
      </c>
      <c r="B83">
        <v>1</v>
      </c>
      <c r="C83">
        <f>ROW(SmtRes!A122)</f>
        <v>122</v>
      </c>
      <c r="D83">
        <f>ROW(EtalonRes!A128)</f>
        <v>128</v>
      </c>
      <c r="E83" t="s">
        <v>158</v>
      </c>
      <c r="F83" t="s">
        <v>159</v>
      </c>
      <c r="G83" t="s">
        <v>160</v>
      </c>
      <c r="H83" t="s">
        <v>35</v>
      </c>
      <c r="I83">
        <f>ROUND(128/100,9)</f>
        <v>1.28</v>
      </c>
      <c r="J83">
        <v>0</v>
      </c>
      <c r="K83">
        <f>ROUND(128/100,9)</f>
        <v>1.28</v>
      </c>
      <c r="O83">
        <f t="shared" si="61"/>
        <v>87636.4</v>
      </c>
      <c r="P83">
        <f t="shared" si="62"/>
        <v>0</v>
      </c>
      <c r="Q83">
        <f t="shared" si="97"/>
        <v>0</v>
      </c>
      <c r="R83">
        <f t="shared" si="63"/>
        <v>0</v>
      </c>
      <c r="S83">
        <f t="shared" si="64"/>
        <v>87636.4</v>
      </c>
      <c r="T83">
        <f t="shared" si="65"/>
        <v>0</v>
      </c>
      <c r="U83">
        <f t="shared" si="66"/>
        <v>233.18783999999999</v>
      </c>
      <c r="V83">
        <f t="shared" si="67"/>
        <v>0</v>
      </c>
      <c r="W83">
        <f t="shared" si="68"/>
        <v>0</v>
      </c>
      <c r="X83">
        <f t="shared" si="69"/>
        <v>72738.210000000006</v>
      </c>
      <c r="Y83">
        <f t="shared" si="70"/>
        <v>35930.92</v>
      </c>
      <c r="AA83">
        <v>67439953</v>
      </c>
      <c r="AB83">
        <f t="shared" si="71"/>
        <v>2145.42</v>
      </c>
      <c r="AC83">
        <f t="shared" si="98"/>
        <v>0</v>
      </c>
      <c r="AD83">
        <f t="shared" si="99"/>
        <v>0</v>
      </c>
      <c r="AE83">
        <f t="shared" si="100"/>
        <v>0</v>
      </c>
      <c r="AF83">
        <f t="shared" si="101"/>
        <v>2145.42</v>
      </c>
      <c r="AG83">
        <f t="shared" si="72"/>
        <v>0</v>
      </c>
      <c r="AH83">
        <f t="shared" si="102"/>
        <v>174</v>
      </c>
      <c r="AI83">
        <f t="shared" si="103"/>
        <v>0</v>
      </c>
      <c r="AJ83">
        <f t="shared" si="73"/>
        <v>0</v>
      </c>
      <c r="AK83">
        <v>2145.42</v>
      </c>
      <c r="AL83">
        <v>0</v>
      </c>
      <c r="AM83">
        <v>0</v>
      </c>
      <c r="AN83">
        <v>0</v>
      </c>
      <c r="AO83">
        <v>2145.42</v>
      </c>
      <c r="AP83">
        <v>0</v>
      </c>
      <c r="AQ83">
        <v>174</v>
      </c>
      <c r="AR83">
        <v>0</v>
      </c>
      <c r="AS83">
        <v>0</v>
      </c>
      <c r="AT83">
        <v>83</v>
      </c>
      <c r="AU83">
        <v>41</v>
      </c>
      <c r="AV83">
        <v>1.0469999999999999</v>
      </c>
      <c r="AW83">
        <v>1.0029999999999999</v>
      </c>
      <c r="AZ83">
        <v>1</v>
      </c>
      <c r="BA83">
        <v>30.48</v>
      </c>
      <c r="BB83">
        <v>1</v>
      </c>
      <c r="BC83">
        <v>1</v>
      </c>
      <c r="BD83" t="s">
        <v>3</v>
      </c>
      <c r="BE83" t="s">
        <v>3</v>
      </c>
      <c r="BF83" t="s">
        <v>3</v>
      </c>
      <c r="BG83" t="s">
        <v>3</v>
      </c>
      <c r="BH83">
        <v>0</v>
      </c>
      <c r="BI83">
        <v>1</v>
      </c>
      <c r="BJ83" t="s">
        <v>161</v>
      </c>
      <c r="BM83">
        <v>455</v>
      </c>
      <c r="BN83">
        <v>0</v>
      </c>
      <c r="BO83" t="s">
        <v>159</v>
      </c>
      <c r="BP83">
        <v>1</v>
      </c>
      <c r="BQ83">
        <v>60</v>
      </c>
      <c r="BR83">
        <v>0</v>
      </c>
      <c r="BS83">
        <v>30.48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83</v>
      </c>
      <c r="CA83">
        <v>41</v>
      </c>
      <c r="CB83" t="s">
        <v>3</v>
      </c>
      <c r="CE83">
        <v>30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74"/>
        <v>87636.4</v>
      </c>
      <c r="CQ83">
        <f t="shared" si="75"/>
        <v>0</v>
      </c>
      <c r="CR83">
        <f t="shared" si="104"/>
        <v>0</v>
      </c>
      <c r="CS83">
        <f t="shared" si="76"/>
        <v>0</v>
      </c>
      <c r="CT83">
        <f t="shared" si="77"/>
        <v>68465.7</v>
      </c>
      <c r="CU83">
        <f t="shared" si="78"/>
        <v>0</v>
      </c>
      <c r="CV83">
        <f t="shared" si="90"/>
        <v>182.178</v>
      </c>
      <c r="CW83">
        <f t="shared" si="79"/>
        <v>0</v>
      </c>
      <c r="CX83">
        <f t="shared" si="80"/>
        <v>0</v>
      </c>
      <c r="CY83">
        <f>S83*(BZ83/100)</f>
        <v>72738.211999999985</v>
      </c>
      <c r="CZ83">
        <f>S83*(CA83/100)</f>
        <v>35930.923999999999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100</v>
      </c>
      <c r="DO83">
        <v>64</v>
      </c>
      <c r="DP83">
        <v>1.0469999999999999</v>
      </c>
      <c r="DQ83">
        <v>1.0029999999999999</v>
      </c>
      <c r="DU83">
        <v>1005</v>
      </c>
      <c r="DV83" t="s">
        <v>35</v>
      </c>
      <c r="DW83" t="s">
        <v>35</v>
      </c>
      <c r="DX83">
        <v>100</v>
      </c>
      <c r="DZ83" t="s">
        <v>3</v>
      </c>
      <c r="EA83" t="s">
        <v>3</v>
      </c>
      <c r="EB83" t="s">
        <v>3</v>
      </c>
      <c r="EC83" t="s">
        <v>3</v>
      </c>
      <c r="EE83">
        <v>67039046</v>
      </c>
      <c r="EF83">
        <v>60</v>
      </c>
      <c r="EG83" t="s">
        <v>52</v>
      </c>
      <c r="EH83">
        <v>0</v>
      </c>
      <c r="EI83" t="s">
        <v>3</v>
      </c>
      <c r="EJ83">
        <v>1</v>
      </c>
      <c r="EK83">
        <v>455</v>
      </c>
      <c r="EL83" t="s">
        <v>146</v>
      </c>
      <c r="EM83" t="s">
        <v>147</v>
      </c>
      <c r="EO83" t="s">
        <v>3</v>
      </c>
      <c r="EQ83">
        <v>0</v>
      </c>
      <c r="ER83">
        <v>2145.42</v>
      </c>
      <c r="ES83">
        <v>0</v>
      </c>
      <c r="ET83">
        <v>0</v>
      </c>
      <c r="EU83">
        <v>0</v>
      </c>
      <c r="EV83">
        <v>2145.42</v>
      </c>
      <c r="EW83">
        <v>174</v>
      </c>
      <c r="EX83">
        <v>0</v>
      </c>
      <c r="EY83">
        <v>0</v>
      </c>
      <c r="FQ83">
        <v>0</v>
      </c>
      <c r="FR83">
        <f t="shared" si="81"/>
        <v>0</v>
      </c>
      <c r="FS83">
        <v>0</v>
      </c>
      <c r="FX83">
        <v>100</v>
      </c>
      <c r="FY83">
        <v>64</v>
      </c>
      <c r="GA83" t="s">
        <v>3</v>
      </c>
      <c r="GD83">
        <v>0</v>
      </c>
      <c r="GF83">
        <v>-854181877</v>
      </c>
      <c r="GG83">
        <v>2</v>
      </c>
      <c r="GH83">
        <v>1</v>
      </c>
      <c r="GI83">
        <v>2</v>
      </c>
      <c r="GJ83">
        <v>0</v>
      </c>
      <c r="GK83">
        <f>ROUND(R83*(S12)/100,2)</f>
        <v>0</v>
      </c>
      <c r="GL83">
        <f t="shared" si="82"/>
        <v>0</v>
      </c>
      <c r="GM83">
        <f t="shared" si="83"/>
        <v>196305.53</v>
      </c>
      <c r="GN83">
        <f t="shared" si="84"/>
        <v>196305.53</v>
      </c>
      <c r="GO83">
        <f t="shared" si="85"/>
        <v>0</v>
      </c>
      <c r="GP83">
        <f t="shared" si="86"/>
        <v>0</v>
      </c>
      <c r="GR83">
        <v>0</v>
      </c>
      <c r="GS83">
        <v>3</v>
      </c>
      <c r="GT83">
        <v>0</v>
      </c>
      <c r="GU83" t="s">
        <v>3</v>
      </c>
      <c r="GV83">
        <f t="shared" si="87"/>
        <v>0</v>
      </c>
      <c r="GW83">
        <v>1</v>
      </c>
      <c r="GX83">
        <f t="shared" si="88"/>
        <v>0</v>
      </c>
      <c r="HA83">
        <v>0</v>
      </c>
      <c r="HB83">
        <v>0</v>
      </c>
      <c r="HC83">
        <f t="shared" si="89"/>
        <v>0</v>
      </c>
      <c r="HE83" t="s">
        <v>3</v>
      </c>
      <c r="HF83" t="s">
        <v>3</v>
      </c>
      <c r="HM83" t="s">
        <v>3</v>
      </c>
      <c r="HN83" t="s">
        <v>3</v>
      </c>
      <c r="HO83" t="s">
        <v>3</v>
      </c>
      <c r="HP83" t="s">
        <v>3</v>
      </c>
      <c r="HQ83" t="s">
        <v>3</v>
      </c>
      <c r="IK83">
        <v>0</v>
      </c>
    </row>
    <row r="84" spans="1:255" x14ac:dyDescent="0.2">
      <c r="A84" s="2">
        <v>18</v>
      </c>
      <c r="B84" s="2">
        <v>1</v>
      </c>
      <c r="C84" s="2">
        <v>118</v>
      </c>
      <c r="D84" s="2"/>
      <c r="E84" s="2" t="s">
        <v>162</v>
      </c>
      <c r="F84" s="2" t="s">
        <v>149</v>
      </c>
      <c r="G84" s="2" t="s">
        <v>471</v>
      </c>
      <c r="H84" s="2" t="s">
        <v>90</v>
      </c>
      <c r="I84" s="2">
        <f>I82*J84</f>
        <v>4787.2</v>
      </c>
      <c r="J84" s="2">
        <v>3740</v>
      </c>
      <c r="K84" s="2">
        <v>3740</v>
      </c>
      <c r="L84" s="2"/>
      <c r="M84" s="2"/>
      <c r="N84" s="2"/>
      <c r="O84" s="2">
        <f t="shared" si="61"/>
        <v>115180.03</v>
      </c>
      <c r="P84" s="2">
        <f t="shared" si="62"/>
        <v>115180.03</v>
      </c>
      <c r="Q84" s="2">
        <f t="shared" si="97"/>
        <v>0</v>
      </c>
      <c r="R84" s="2">
        <f t="shared" si="63"/>
        <v>0</v>
      </c>
      <c r="S84" s="2">
        <f t="shared" si="64"/>
        <v>0</v>
      </c>
      <c r="T84" s="2">
        <f t="shared" si="65"/>
        <v>0</v>
      </c>
      <c r="U84" s="2">
        <f t="shared" si="66"/>
        <v>0</v>
      </c>
      <c r="V84" s="2">
        <f t="shared" si="67"/>
        <v>0</v>
      </c>
      <c r="W84" s="2">
        <f t="shared" si="68"/>
        <v>0</v>
      </c>
      <c r="X84" s="2">
        <f t="shared" si="69"/>
        <v>0</v>
      </c>
      <c r="Y84" s="2">
        <f t="shared" si="70"/>
        <v>0</v>
      </c>
      <c r="Z84" s="2"/>
      <c r="AA84" s="2">
        <v>67439955</v>
      </c>
      <c r="AB84" s="2">
        <f t="shared" si="71"/>
        <v>24.06</v>
      </c>
      <c r="AC84" s="2">
        <f t="shared" si="98"/>
        <v>24.06</v>
      </c>
      <c r="AD84" s="2">
        <f t="shared" si="99"/>
        <v>0</v>
      </c>
      <c r="AE84" s="2">
        <f t="shared" si="100"/>
        <v>0</v>
      </c>
      <c r="AF84" s="2">
        <f t="shared" si="101"/>
        <v>0</v>
      </c>
      <c r="AG84" s="2">
        <f t="shared" si="72"/>
        <v>0</v>
      </c>
      <c r="AH84" s="2">
        <f t="shared" si="102"/>
        <v>0</v>
      </c>
      <c r="AI84" s="2">
        <f t="shared" si="103"/>
        <v>0</v>
      </c>
      <c r="AJ84" s="2">
        <f t="shared" si="73"/>
        <v>0</v>
      </c>
      <c r="AK84" s="2">
        <v>24.06</v>
      </c>
      <c r="AL84" s="2">
        <v>24.06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100</v>
      </c>
      <c r="AU84" s="2">
        <v>64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3</v>
      </c>
      <c r="BE84" s="2" t="s">
        <v>3</v>
      </c>
      <c r="BF84" s="2" t="s">
        <v>3</v>
      </c>
      <c r="BG84" s="2" t="s">
        <v>3</v>
      </c>
      <c r="BH84" s="2">
        <v>3</v>
      </c>
      <c r="BI84" s="2">
        <v>1</v>
      </c>
      <c r="BJ84" s="2" t="s">
        <v>150</v>
      </c>
      <c r="BK84" s="2"/>
      <c r="BL84" s="2"/>
      <c r="BM84" s="2">
        <v>455</v>
      </c>
      <c r="BN84" s="2">
        <v>0</v>
      </c>
      <c r="BO84" s="2" t="s">
        <v>3</v>
      </c>
      <c r="BP84" s="2">
        <v>0</v>
      </c>
      <c r="BQ84" s="2">
        <v>60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</v>
      </c>
      <c r="BZ84" s="2">
        <v>100</v>
      </c>
      <c r="CA84" s="2">
        <v>64</v>
      </c>
      <c r="CB84" s="2" t="s">
        <v>3</v>
      </c>
      <c r="CC84" s="2"/>
      <c r="CD84" s="2"/>
      <c r="CE84" s="2">
        <v>30</v>
      </c>
      <c r="CF84" s="2">
        <v>0</v>
      </c>
      <c r="CG84" s="2">
        <v>0</v>
      </c>
      <c r="CH84" s="2"/>
      <c r="CI84" s="2"/>
      <c r="CJ84" s="2"/>
      <c r="CK84" s="2"/>
      <c r="CL84" s="2"/>
      <c r="CM84" s="2">
        <v>0</v>
      </c>
      <c r="CN84" s="2" t="s">
        <v>3</v>
      </c>
      <c r="CO84" s="2">
        <v>0</v>
      </c>
      <c r="CP84" s="2">
        <f t="shared" si="74"/>
        <v>115180.03</v>
      </c>
      <c r="CQ84" s="2">
        <f t="shared" si="75"/>
        <v>24.06</v>
      </c>
      <c r="CR84" s="2">
        <f t="shared" si="104"/>
        <v>0</v>
      </c>
      <c r="CS84" s="2">
        <f t="shared" si="76"/>
        <v>0</v>
      </c>
      <c r="CT84" s="2">
        <f t="shared" si="77"/>
        <v>0</v>
      </c>
      <c r="CU84" s="2">
        <f t="shared" si="78"/>
        <v>0</v>
      </c>
      <c r="CV84" s="2">
        <f t="shared" si="90"/>
        <v>0</v>
      </c>
      <c r="CW84" s="2">
        <f t="shared" si="79"/>
        <v>0</v>
      </c>
      <c r="CX84" s="2">
        <f t="shared" si="80"/>
        <v>0</v>
      </c>
      <c r="CY84" s="2">
        <f>((S84*BZ84)/100)</f>
        <v>0</v>
      </c>
      <c r="CZ84" s="2">
        <f>((S84*CA84)/100)</f>
        <v>0</v>
      </c>
      <c r="DA84" s="2"/>
      <c r="DB84" s="2"/>
      <c r="DC84" s="2" t="s">
        <v>3</v>
      </c>
      <c r="DD84" s="2" t="s">
        <v>3</v>
      </c>
      <c r="DE84" s="2" t="s">
        <v>3</v>
      </c>
      <c r="DF84" s="2" t="s">
        <v>3</v>
      </c>
      <c r="DG84" s="2" t="s">
        <v>3</v>
      </c>
      <c r="DH84" s="2" t="s">
        <v>3</v>
      </c>
      <c r="DI84" s="2" t="s">
        <v>3</v>
      </c>
      <c r="DJ84" s="2" t="s">
        <v>3</v>
      </c>
      <c r="DK84" s="2" t="s">
        <v>3</v>
      </c>
      <c r="DL84" s="2" t="s">
        <v>3</v>
      </c>
      <c r="DM84" s="2" t="s">
        <v>3</v>
      </c>
      <c r="DN84" s="2">
        <v>0</v>
      </c>
      <c r="DO84" s="2">
        <v>0</v>
      </c>
      <c r="DP84" s="2">
        <v>1.0469999999999999</v>
      </c>
      <c r="DQ84" s="2">
        <v>1.0029999999999999</v>
      </c>
      <c r="DR84" s="2"/>
      <c r="DS84" s="2"/>
      <c r="DT84" s="2"/>
      <c r="DU84" s="2">
        <v>1009</v>
      </c>
      <c r="DV84" s="2" t="s">
        <v>90</v>
      </c>
      <c r="DW84" s="2" t="s">
        <v>90</v>
      </c>
      <c r="DX84" s="2">
        <v>1</v>
      </c>
      <c r="DY84" s="2"/>
      <c r="DZ84" s="2" t="s">
        <v>3</v>
      </c>
      <c r="EA84" s="2" t="s">
        <v>3</v>
      </c>
      <c r="EB84" s="2" t="s">
        <v>3</v>
      </c>
      <c r="EC84" s="2" t="s">
        <v>3</v>
      </c>
      <c r="ED84" s="2"/>
      <c r="EE84" s="2">
        <v>67039046</v>
      </c>
      <c r="EF84" s="2">
        <v>60</v>
      </c>
      <c r="EG84" s="2" t="s">
        <v>52</v>
      </c>
      <c r="EH84" s="2">
        <v>0</v>
      </c>
      <c r="EI84" s="2" t="s">
        <v>3</v>
      </c>
      <c r="EJ84" s="2">
        <v>1</v>
      </c>
      <c r="EK84" s="2">
        <v>455</v>
      </c>
      <c r="EL84" s="2" t="s">
        <v>146</v>
      </c>
      <c r="EM84" s="2" t="s">
        <v>147</v>
      </c>
      <c r="EN84" s="2"/>
      <c r="EO84" s="2" t="s">
        <v>3</v>
      </c>
      <c r="EP84" s="2"/>
      <c r="EQ84" s="2">
        <v>0</v>
      </c>
      <c r="ER84" s="2">
        <v>24.06</v>
      </c>
      <c r="ES84" s="2">
        <v>24.06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si="81"/>
        <v>0</v>
      </c>
      <c r="FS84" s="2">
        <v>0</v>
      </c>
      <c r="FT84" s="2"/>
      <c r="FU84" s="2"/>
      <c r="FV84" s="2"/>
      <c r="FW84" s="2"/>
      <c r="FX84" s="2">
        <v>100</v>
      </c>
      <c r="FY84" s="2">
        <v>64</v>
      </c>
      <c r="FZ84" s="2"/>
      <c r="GA84" s="2" t="s">
        <v>3</v>
      </c>
      <c r="GB84" s="2"/>
      <c r="GC84" s="2"/>
      <c r="GD84" s="2">
        <v>0</v>
      </c>
      <c r="GE84" s="2"/>
      <c r="GF84" s="2">
        <v>-54922166</v>
      </c>
      <c r="GG84" s="2">
        <v>2</v>
      </c>
      <c r="GH84" s="2">
        <v>1</v>
      </c>
      <c r="GI84" s="2">
        <v>-2</v>
      </c>
      <c r="GJ84" s="2">
        <v>0</v>
      </c>
      <c r="GK84" s="2">
        <f>ROUND(R84*(R12)/100,2)</f>
        <v>0</v>
      </c>
      <c r="GL84" s="2">
        <f t="shared" si="82"/>
        <v>0</v>
      </c>
      <c r="GM84" s="2">
        <f t="shared" si="83"/>
        <v>115180.03</v>
      </c>
      <c r="GN84" s="2">
        <f t="shared" si="84"/>
        <v>115180.03</v>
      </c>
      <c r="GO84" s="2">
        <f t="shared" si="85"/>
        <v>0</v>
      </c>
      <c r="GP84" s="2">
        <f t="shared" si="86"/>
        <v>0</v>
      </c>
      <c r="GQ84" s="2"/>
      <c r="GR84" s="2">
        <v>0</v>
      </c>
      <c r="GS84" s="2">
        <v>3</v>
      </c>
      <c r="GT84" s="2">
        <v>0</v>
      </c>
      <c r="GU84" s="2" t="s">
        <v>3</v>
      </c>
      <c r="GV84" s="2">
        <f t="shared" si="87"/>
        <v>0</v>
      </c>
      <c r="GW84" s="2">
        <v>1</v>
      </c>
      <c r="GX84" s="2">
        <f t="shared" si="88"/>
        <v>0</v>
      </c>
      <c r="GY84" s="2"/>
      <c r="GZ84" s="2"/>
      <c r="HA84" s="2">
        <v>0</v>
      </c>
      <c r="HB84" s="2">
        <v>0</v>
      </c>
      <c r="HC84" s="2">
        <f t="shared" si="89"/>
        <v>0</v>
      </c>
      <c r="HD84" s="2"/>
      <c r="HE84" s="2" t="s">
        <v>3</v>
      </c>
      <c r="HF84" s="2" t="s">
        <v>3</v>
      </c>
      <c r="HG84" s="2"/>
      <c r="HH84" s="2"/>
      <c r="HI84" s="2"/>
      <c r="HJ84" s="2"/>
      <c r="HK84" s="2"/>
      <c r="HL84" s="2"/>
      <c r="HM84" s="2" t="s">
        <v>3</v>
      </c>
      <c r="HN84" s="2" t="s">
        <v>3</v>
      </c>
      <c r="HO84" s="2" t="s">
        <v>3</v>
      </c>
      <c r="HP84" s="2" t="s">
        <v>3</v>
      </c>
      <c r="HQ84" s="2" t="s">
        <v>3</v>
      </c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18</v>
      </c>
      <c r="B85">
        <v>1</v>
      </c>
      <c r="C85">
        <v>121</v>
      </c>
      <c r="E85" t="s">
        <v>162</v>
      </c>
      <c r="F85" t="s">
        <v>149</v>
      </c>
      <c r="G85" t="s">
        <v>471</v>
      </c>
      <c r="H85" t="s">
        <v>90</v>
      </c>
      <c r="I85">
        <f>I83*J85</f>
        <v>4787.2</v>
      </c>
      <c r="J85">
        <v>3740</v>
      </c>
      <c r="K85">
        <v>3740</v>
      </c>
      <c r="O85">
        <f t="shared" si="61"/>
        <v>259932.53</v>
      </c>
      <c r="P85">
        <f t="shared" si="62"/>
        <v>259932.53</v>
      </c>
      <c r="Q85">
        <f t="shared" si="97"/>
        <v>0</v>
      </c>
      <c r="R85">
        <f t="shared" si="63"/>
        <v>0</v>
      </c>
      <c r="S85">
        <f t="shared" si="64"/>
        <v>0</v>
      </c>
      <c r="T85">
        <f t="shared" si="65"/>
        <v>0</v>
      </c>
      <c r="U85">
        <f t="shared" si="66"/>
        <v>0</v>
      </c>
      <c r="V85">
        <f t="shared" si="67"/>
        <v>0</v>
      </c>
      <c r="W85">
        <f t="shared" si="68"/>
        <v>0</v>
      </c>
      <c r="X85">
        <f t="shared" si="69"/>
        <v>0</v>
      </c>
      <c r="Y85">
        <f t="shared" si="70"/>
        <v>0</v>
      </c>
      <c r="AA85">
        <v>67439953</v>
      </c>
      <c r="AB85">
        <f t="shared" si="71"/>
        <v>24.06</v>
      </c>
      <c r="AC85">
        <f t="shared" si="98"/>
        <v>24.06</v>
      </c>
      <c r="AD85">
        <f t="shared" si="99"/>
        <v>0</v>
      </c>
      <c r="AE85">
        <f t="shared" si="100"/>
        <v>0</v>
      </c>
      <c r="AF85">
        <f t="shared" si="101"/>
        <v>0</v>
      </c>
      <c r="AG85">
        <f t="shared" si="72"/>
        <v>0</v>
      </c>
      <c r="AH85">
        <f t="shared" si="102"/>
        <v>0</v>
      </c>
      <c r="AI85">
        <f t="shared" si="103"/>
        <v>0</v>
      </c>
      <c r="AJ85">
        <f t="shared" si="73"/>
        <v>0</v>
      </c>
      <c r="AK85">
        <v>24.06</v>
      </c>
      <c r="AL85">
        <v>24.06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1</v>
      </c>
      <c r="AW85">
        <v>1.0029999999999999</v>
      </c>
      <c r="AZ85">
        <v>1</v>
      </c>
      <c r="BA85">
        <v>1</v>
      </c>
      <c r="BB85">
        <v>1</v>
      </c>
      <c r="BC85">
        <v>2.25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150</v>
      </c>
      <c r="BM85">
        <v>455</v>
      </c>
      <c r="BN85">
        <v>0</v>
      </c>
      <c r="BO85" t="s">
        <v>149</v>
      </c>
      <c r="BP85">
        <v>1</v>
      </c>
      <c r="BQ85">
        <v>60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0</v>
      </c>
      <c r="CA85">
        <v>0</v>
      </c>
      <c r="CB85" t="s">
        <v>3</v>
      </c>
      <c r="CE85">
        <v>30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74"/>
        <v>259932.53</v>
      </c>
      <c r="CQ85">
        <f t="shared" si="75"/>
        <v>54.29</v>
      </c>
      <c r="CR85">
        <f t="shared" si="104"/>
        <v>0</v>
      </c>
      <c r="CS85">
        <f t="shared" si="76"/>
        <v>0</v>
      </c>
      <c r="CT85">
        <f t="shared" si="77"/>
        <v>0</v>
      </c>
      <c r="CU85">
        <f t="shared" si="78"/>
        <v>0</v>
      </c>
      <c r="CV85">
        <f t="shared" si="90"/>
        <v>0</v>
      </c>
      <c r="CW85">
        <f t="shared" si="79"/>
        <v>0</v>
      </c>
      <c r="CX85">
        <f t="shared" si="80"/>
        <v>0</v>
      </c>
      <c r="CY85">
        <f>S85*(BZ85/100)</f>
        <v>0</v>
      </c>
      <c r="CZ85">
        <f>S85*(CA85/100)</f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100</v>
      </c>
      <c r="DO85">
        <v>64</v>
      </c>
      <c r="DP85">
        <v>1.0469999999999999</v>
      </c>
      <c r="DQ85">
        <v>1.0029999999999999</v>
      </c>
      <c r="DU85">
        <v>1009</v>
      </c>
      <c r="DV85" t="s">
        <v>90</v>
      </c>
      <c r="DW85" t="s">
        <v>90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67039046</v>
      </c>
      <c r="EF85">
        <v>60</v>
      </c>
      <c r="EG85" t="s">
        <v>52</v>
      </c>
      <c r="EH85">
        <v>0</v>
      </c>
      <c r="EI85" t="s">
        <v>3</v>
      </c>
      <c r="EJ85">
        <v>1</v>
      </c>
      <c r="EK85">
        <v>455</v>
      </c>
      <c r="EL85" t="s">
        <v>146</v>
      </c>
      <c r="EM85" t="s">
        <v>147</v>
      </c>
      <c r="EO85" t="s">
        <v>3</v>
      </c>
      <c r="EQ85">
        <v>0</v>
      </c>
      <c r="ER85">
        <v>24.06</v>
      </c>
      <c r="ES85">
        <v>24.06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f t="shared" si="81"/>
        <v>0</v>
      </c>
      <c r="FS85">
        <v>0</v>
      </c>
      <c r="FX85">
        <v>100</v>
      </c>
      <c r="FY85">
        <v>64</v>
      </c>
      <c r="GA85" t="s">
        <v>3</v>
      </c>
      <c r="GD85">
        <v>0</v>
      </c>
      <c r="GF85">
        <v>-54922166</v>
      </c>
      <c r="GG85">
        <v>2</v>
      </c>
      <c r="GH85">
        <v>1</v>
      </c>
      <c r="GI85">
        <v>2</v>
      </c>
      <c r="GJ85">
        <v>0</v>
      </c>
      <c r="GK85">
        <f>ROUND(R85*(S12)/100,2)</f>
        <v>0</v>
      </c>
      <c r="GL85">
        <f t="shared" si="82"/>
        <v>0</v>
      </c>
      <c r="GM85">
        <f t="shared" si="83"/>
        <v>259932.53</v>
      </c>
      <c r="GN85">
        <f t="shared" si="84"/>
        <v>259932.53</v>
      </c>
      <c r="GO85">
        <f t="shared" si="85"/>
        <v>0</v>
      </c>
      <c r="GP85">
        <f t="shared" si="86"/>
        <v>0</v>
      </c>
      <c r="GR85">
        <v>0</v>
      </c>
      <c r="GS85">
        <v>3</v>
      </c>
      <c r="GT85">
        <v>0</v>
      </c>
      <c r="GU85" t="s">
        <v>3</v>
      </c>
      <c r="GV85">
        <f t="shared" si="87"/>
        <v>0</v>
      </c>
      <c r="GW85">
        <v>1</v>
      </c>
      <c r="GX85">
        <f t="shared" si="88"/>
        <v>0</v>
      </c>
      <c r="HA85">
        <v>0</v>
      </c>
      <c r="HB85">
        <v>0</v>
      </c>
      <c r="HC85">
        <f t="shared" si="89"/>
        <v>0</v>
      </c>
      <c r="HE85" t="s">
        <v>3</v>
      </c>
      <c r="HF85" t="s">
        <v>3</v>
      </c>
      <c r="HM85" t="s">
        <v>3</v>
      </c>
      <c r="HN85" t="s">
        <v>3</v>
      </c>
      <c r="HO85" t="s">
        <v>3</v>
      </c>
      <c r="HP85" t="s">
        <v>3</v>
      </c>
      <c r="HQ85" t="s">
        <v>3</v>
      </c>
      <c r="IK85">
        <v>0</v>
      </c>
    </row>
    <row r="86" spans="1:255" x14ac:dyDescent="0.2">
      <c r="A86" s="2">
        <v>17</v>
      </c>
      <c r="B86" s="2">
        <v>1</v>
      </c>
      <c r="C86" s="2">
        <f>ROW(SmtRes!A125)</f>
        <v>125</v>
      </c>
      <c r="D86" s="2">
        <f>ROW(EtalonRes!A131)</f>
        <v>131</v>
      </c>
      <c r="E86" s="2" t="s">
        <v>163</v>
      </c>
      <c r="F86" s="2" t="s">
        <v>164</v>
      </c>
      <c r="G86" s="2" t="s">
        <v>165</v>
      </c>
      <c r="H86" s="2" t="s">
        <v>35</v>
      </c>
      <c r="I86" s="2">
        <f>ROUND(128/100,9)</f>
        <v>1.28</v>
      </c>
      <c r="J86" s="2">
        <v>0</v>
      </c>
      <c r="K86" s="2">
        <f>ROUND(128/100,9)</f>
        <v>1.28</v>
      </c>
      <c r="L86" s="2"/>
      <c r="M86" s="2"/>
      <c r="N86" s="2"/>
      <c r="O86" s="2">
        <f t="shared" si="61"/>
        <v>505.27</v>
      </c>
      <c r="P86" s="2">
        <f t="shared" si="62"/>
        <v>0</v>
      </c>
      <c r="Q86" s="2">
        <f t="shared" si="97"/>
        <v>0</v>
      </c>
      <c r="R86" s="2">
        <f t="shared" si="63"/>
        <v>0</v>
      </c>
      <c r="S86" s="2">
        <f t="shared" si="64"/>
        <v>505.27</v>
      </c>
      <c r="T86" s="2">
        <f t="shared" si="65"/>
        <v>0</v>
      </c>
      <c r="U86" s="2">
        <f t="shared" si="66"/>
        <v>43.52</v>
      </c>
      <c r="V86" s="2">
        <f t="shared" si="67"/>
        <v>0</v>
      </c>
      <c r="W86" s="2">
        <f t="shared" si="68"/>
        <v>0</v>
      </c>
      <c r="X86" s="2">
        <f t="shared" si="69"/>
        <v>505.27</v>
      </c>
      <c r="Y86" s="2">
        <f t="shared" si="70"/>
        <v>323.37</v>
      </c>
      <c r="Z86" s="2"/>
      <c r="AA86" s="2">
        <v>67439955</v>
      </c>
      <c r="AB86" s="2">
        <f t="shared" si="71"/>
        <v>394.74</v>
      </c>
      <c r="AC86" s="2">
        <f t="shared" si="98"/>
        <v>0</v>
      </c>
      <c r="AD86" s="2">
        <f t="shared" si="99"/>
        <v>0</v>
      </c>
      <c r="AE86" s="2">
        <f t="shared" si="100"/>
        <v>0</v>
      </c>
      <c r="AF86" s="2">
        <f t="shared" si="101"/>
        <v>394.74</v>
      </c>
      <c r="AG86" s="2">
        <f t="shared" si="72"/>
        <v>0</v>
      </c>
      <c r="AH86" s="2">
        <f t="shared" si="102"/>
        <v>34</v>
      </c>
      <c r="AI86" s="2">
        <f t="shared" si="103"/>
        <v>0</v>
      </c>
      <c r="AJ86" s="2">
        <f t="shared" si="73"/>
        <v>0</v>
      </c>
      <c r="AK86" s="2">
        <v>394.74</v>
      </c>
      <c r="AL86" s="2">
        <v>0</v>
      </c>
      <c r="AM86" s="2">
        <v>0</v>
      </c>
      <c r="AN86" s="2">
        <v>0</v>
      </c>
      <c r="AO86" s="2">
        <v>394.74</v>
      </c>
      <c r="AP86" s="2">
        <v>0</v>
      </c>
      <c r="AQ86" s="2">
        <v>34</v>
      </c>
      <c r="AR86" s="2">
        <v>0</v>
      </c>
      <c r="AS86" s="2">
        <v>0</v>
      </c>
      <c r="AT86" s="2">
        <v>100</v>
      </c>
      <c r="AU86" s="2">
        <v>64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0</v>
      </c>
      <c r="BI86" s="2">
        <v>1</v>
      </c>
      <c r="BJ86" s="2" t="s">
        <v>166</v>
      </c>
      <c r="BK86" s="2"/>
      <c r="BL86" s="2"/>
      <c r="BM86" s="2">
        <v>455</v>
      </c>
      <c r="BN86" s="2">
        <v>0</v>
      </c>
      <c r="BO86" s="2" t="s">
        <v>3</v>
      </c>
      <c r="BP86" s="2">
        <v>0</v>
      </c>
      <c r="BQ86" s="2">
        <v>60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100</v>
      </c>
      <c r="CA86" s="2">
        <v>64</v>
      </c>
      <c r="CB86" s="2" t="s">
        <v>3</v>
      </c>
      <c r="CC86" s="2"/>
      <c r="CD86" s="2"/>
      <c r="CE86" s="2">
        <v>30</v>
      </c>
      <c r="CF86" s="2">
        <v>0</v>
      </c>
      <c r="CG86" s="2">
        <v>0</v>
      </c>
      <c r="CH86" s="2"/>
      <c r="CI86" s="2"/>
      <c r="CJ86" s="2"/>
      <c r="CK86" s="2"/>
      <c r="CL86" s="2"/>
      <c r="CM86" s="2">
        <v>0</v>
      </c>
      <c r="CN86" s="2" t="s">
        <v>3</v>
      </c>
      <c r="CO86" s="2">
        <v>0</v>
      </c>
      <c r="CP86" s="2">
        <f t="shared" si="74"/>
        <v>505.27</v>
      </c>
      <c r="CQ86" s="2">
        <f t="shared" si="75"/>
        <v>0</v>
      </c>
      <c r="CR86" s="2">
        <f t="shared" si="104"/>
        <v>0</v>
      </c>
      <c r="CS86" s="2">
        <f t="shared" si="76"/>
        <v>0</v>
      </c>
      <c r="CT86" s="2">
        <f t="shared" si="77"/>
        <v>394.74</v>
      </c>
      <c r="CU86" s="2">
        <f t="shared" si="78"/>
        <v>0</v>
      </c>
      <c r="CV86" s="2">
        <f t="shared" si="90"/>
        <v>34</v>
      </c>
      <c r="CW86" s="2">
        <f t="shared" si="79"/>
        <v>0</v>
      </c>
      <c r="CX86" s="2">
        <f t="shared" si="80"/>
        <v>0</v>
      </c>
      <c r="CY86" s="2">
        <f>((S86*BZ86)/100)</f>
        <v>505.27</v>
      </c>
      <c r="CZ86" s="2">
        <f>((S86*CA86)/100)</f>
        <v>323.37279999999998</v>
      </c>
      <c r="DA86" s="2"/>
      <c r="DB86" s="2"/>
      <c r="DC86" s="2" t="s">
        <v>3</v>
      </c>
      <c r="DD86" s="2" t="s">
        <v>3</v>
      </c>
      <c r="DE86" s="2" t="s">
        <v>3</v>
      </c>
      <c r="DF86" s="2" t="s">
        <v>3</v>
      </c>
      <c r="DG86" s="2" t="s">
        <v>3</v>
      </c>
      <c r="DH86" s="2" t="s">
        <v>3</v>
      </c>
      <c r="DI86" s="2" t="s">
        <v>3</v>
      </c>
      <c r="DJ86" s="2" t="s">
        <v>3</v>
      </c>
      <c r="DK86" s="2" t="s">
        <v>3</v>
      </c>
      <c r="DL86" s="2" t="s">
        <v>3</v>
      </c>
      <c r="DM86" s="2" t="s">
        <v>3</v>
      </c>
      <c r="DN86" s="2">
        <v>0</v>
      </c>
      <c r="DO86" s="2">
        <v>0</v>
      </c>
      <c r="DP86" s="2">
        <v>1.0469999999999999</v>
      </c>
      <c r="DQ86" s="2">
        <v>1.0029999999999999</v>
      </c>
      <c r="DR86" s="2"/>
      <c r="DS86" s="2"/>
      <c r="DT86" s="2"/>
      <c r="DU86" s="2">
        <v>1005</v>
      </c>
      <c r="DV86" s="2" t="s">
        <v>35</v>
      </c>
      <c r="DW86" s="2" t="s">
        <v>35</v>
      </c>
      <c r="DX86" s="2">
        <v>100</v>
      </c>
      <c r="DY86" s="2"/>
      <c r="DZ86" s="2" t="s">
        <v>3</v>
      </c>
      <c r="EA86" s="2" t="s">
        <v>3</v>
      </c>
      <c r="EB86" s="2" t="s">
        <v>3</v>
      </c>
      <c r="EC86" s="2" t="s">
        <v>3</v>
      </c>
      <c r="ED86" s="2"/>
      <c r="EE86" s="2">
        <v>67039046</v>
      </c>
      <c r="EF86" s="2">
        <v>60</v>
      </c>
      <c r="EG86" s="2" t="s">
        <v>52</v>
      </c>
      <c r="EH86" s="2">
        <v>0</v>
      </c>
      <c r="EI86" s="2" t="s">
        <v>3</v>
      </c>
      <c r="EJ86" s="2">
        <v>1</v>
      </c>
      <c r="EK86" s="2">
        <v>455</v>
      </c>
      <c r="EL86" s="2" t="s">
        <v>146</v>
      </c>
      <c r="EM86" s="2" t="s">
        <v>147</v>
      </c>
      <c r="EN86" s="2"/>
      <c r="EO86" s="2" t="s">
        <v>3</v>
      </c>
      <c r="EP86" s="2"/>
      <c r="EQ86" s="2">
        <v>0</v>
      </c>
      <c r="ER86" s="2">
        <v>394.74</v>
      </c>
      <c r="ES86" s="2">
        <v>0</v>
      </c>
      <c r="ET86" s="2">
        <v>0</v>
      </c>
      <c r="EU86" s="2">
        <v>0</v>
      </c>
      <c r="EV86" s="2">
        <v>394.74</v>
      </c>
      <c r="EW86" s="2">
        <v>34</v>
      </c>
      <c r="EX86" s="2">
        <v>0</v>
      </c>
      <c r="EY86" s="2">
        <v>0</v>
      </c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81"/>
        <v>0</v>
      </c>
      <c r="FS86" s="2">
        <v>0</v>
      </c>
      <c r="FT86" s="2"/>
      <c r="FU86" s="2"/>
      <c r="FV86" s="2"/>
      <c r="FW86" s="2"/>
      <c r="FX86" s="2">
        <v>100</v>
      </c>
      <c r="FY86" s="2">
        <v>64</v>
      </c>
      <c r="FZ86" s="2"/>
      <c r="GA86" s="2" t="s">
        <v>3</v>
      </c>
      <c r="GB86" s="2"/>
      <c r="GC86" s="2"/>
      <c r="GD86" s="2">
        <v>0</v>
      </c>
      <c r="GE86" s="2"/>
      <c r="GF86" s="2">
        <v>1309397532</v>
      </c>
      <c r="GG86" s="2">
        <v>2</v>
      </c>
      <c r="GH86" s="2">
        <v>1</v>
      </c>
      <c r="GI86" s="2">
        <v>-2</v>
      </c>
      <c r="GJ86" s="2">
        <v>0</v>
      </c>
      <c r="GK86" s="2">
        <f>ROUND(R86*(R12)/100,2)</f>
        <v>0</v>
      </c>
      <c r="GL86" s="2">
        <f t="shared" si="82"/>
        <v>0</v>
      </c>
      <c r="GM86" s="2">
        <f t="shared" si="83"/>
        <v>1333.91</v>
      </c>
      <c r="GN86" s="2">
        <f t="shared" si="84"/>
        <v>1333.91</v>
      </c>
      <c r="GO86" s="2">
        <f t="shared" si="85"/>
        <v>0</v>
      </c>
      <c r="GP86" s="2">
        <f t="shared" si="86"/>
        <v>0</v>
      </c>
      <c r="GQ86" s="2"/>
      <c r="GR86" s="2">
        <v>0</v>
      </c>
      <c r="GS86" s="2">
        <v>3</v>
      </c>
      <c r="GT86" s="2">
        <v>0</v>
      </c>
      <c r="GU86" s="2" t="s">
        <v>3</v>
      </c>
      <c r="GV86" s="2">
        <f t="shared" si="87"/>
        <v>0</v>
      </c>
      <c r="GW86" s="2">
        <v>1</v>
      </c>
      <c r="GX86" s="2">
        <f t="shared" si="88"/>
        <v>0</v>
      </c>
      <c r="GY86" s="2"/>
      <c r="GZ86" s="2"/>
      <c r="HA86" s="2">
        <v>0</v>
      </c>
      <c r="HB86" s="2">
        <v>0</v>
      </c>
      <c r="HC86" s="2">
        <f t="shared" si="89"/>
        <v>0</v>
      </c>
      <c r="HD86" s="2"/>
      <c r="HE86" s="2" t="s">
        <v>3</v>
      </c>
      <c r="HF86" s="2" t="s">
        <v>3</v>
      </c>
      <c r="HG86" s="2"/>
      <c r="HH86" s="2"/>
      <c r="HI86" s="2"/>
      <c r="HJ86" s="2"/>
      <c r="HK86" s="2"/>
      <c r="HL86" s="2"/>
      <c r="HM86" s="2" t="s">
        <v>3</v>
      </c>
      <c r="HN86" s="2" t="s">
        <v>3</v>
      </c>
      <c r="HO86" s="2" t="s">
        <v>3</v>
      </c>
      <c r="HP86" s="2" t="s">
        <v>3</v>
      </c>
      <c r="HQ86" s="2" t="s">
        <v>3</v>
      </c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17</v>
      </c>
      <c r="B87">
        <v>1</v>
      </c>
      <c r="C87">
        <f>ROW(SmtRes!A128)</f>
        <v>128</v>
      </c>
      <c r="D87">
        <f>ROW(EtalonRes!A134)</f>
        <v>134</v>
      </c>
      <c r="E87" t="s">
        <v>163</v>
      </c>
      <c r="F87" t="s">
        <v>164</v>
      </c>
      <c r="G87" t="s">
        <v>165</v>
      </c>
      <c r="H87" t="s">
        <v>35</v>
      </c>
      <c r="I87">
        <f>ROUND(128/100,9)</f>
        <v>1.28</v>
      </c>
      <c r="J87">
        <v>0</v>
      </c>
      <c r="K87">
        <f>ROUND(128/100,9)</f>
        <v>1.28</v>
      </c>
      <c r="O87">
        <f t="shared" si="61"/>
        <v>16124.22</v>
      </c>
      <c r="P87">
        <f t="shared" si="62"/>
        <v>0</v>
      </c>
      <c r="Q87">
        <f t="shared" si="97"/>
        <v>0</v>
      </c>
      <c r="R87">
        <f t="shared" si="63"/>
        <v>0</v>
      </c>
      <c r="S87">
        <f t="shared" si="64"/>
        <v>16124.22</v>
      </c>
      <c r="T87">
        <f t="shared" si="65"/>
        <v>0</v>
      </c>
      <c r="U87">
        <f t="shared" si="66"/>
        <v>45.565440000000002</v>
      </c>
      <c r="V87">
        <f t="shared" si="67"/>
        <v>0</v>
      </c>
      <c r="W87">
        <f t="shared" si="68"/>
        <v>0</v>
      </c>
      <c r="X87">
        <f t="shared" si="69"/>
        <v>13383.1</v>
      </c>
      <c r="Y87">
        <f t="shared" si="70"/>
        <v>6610.93</v>
      </c>
      <c r="AA87">
        <v>67439953</v>
      </c>
      <c r="AB87">
        <f t="shared" si="71"/>
        <v>394.74</v>
      </c>
      <c r="AC87">
        <f t="shared" si="98"/>
        <v>0</v>
      </c>
      <c r="AD87">
        <f t="shared" si="99"/>
        <v>0</v>
      </c>
      <c r="AE87">
        <f t="shared" si="100"/>
        <v>0</v>
      </c>
      <c r="AF87">
        <f t="shared" si="101"/>
        <v>394.74</v>
      </c>
      <c r="AG87">
        <f t="shared" si="72"/>
        <v>0</v>
      </c>
      <c r="AH87">
        <f t="shared" si="102"/>
        <v>34</v>
      </c>
      <c r="AI87">
        <f t="shared" si="103"/>
        <v>0</v>
      </c>
      <c r="AJ87">
        <f t="shared" si="73"/>
        <v>0</v>
      </c>
      <c r="AK87">
        <v>394.74</v>
      </c>
      <c r="AL87">
        <v>0</v>
      </c>
      <c r="AM87">
        <v>0</v>
      </c>
      <c r="AN87">
        <v>0</v>
      </c>
      <c r="AO87">
        <v>394.74</v>
      </c>
      <c r="AP87">
        <v>0</v>
      </c>
      <c r="AQ87">
        <v>34</v>
      </c>
      <c r="AR87">
        <v>0</v>
      </c>
      <c r="AS87">
        <v>0</v>
      </c>
      <c r="AT87">
        <v>83</v>
      </c>
      <c r="AU87">
        <v>41</v>
      </c>
      <c r="AV87">
        <v>1.0469999999999999</v>
      </c>
      <c r="AW87">
        <v>1.0029999999999999</v>
      </c>
      <c r="AZ87">
        <v>1</v>
      </c>
      <c r="BA87">
        <v>30.48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0</v>
      </c>
      <c r="BI87">
        <v>1</v>
      </c>
      <c r="BJ87" t="s">
        <v>166</v>
      </c>
      <c r="BM87">
        <v>455</v>
      </c>
      <c r="BN87">
        <v>0</v>
      </c>
      <c r="BO87" t="s">
        <v>164</v>
      </c>
      <c r="BP87">
        <v>1</v>
      </c>
      <c r="BQ87">
        <v>60</v>
      </c>
      <c r="BR87">
        <v>0</v>
      </c>
      <c r="BS87">
        <v>30.48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83</v>
      </c>
      <c r="CA87">
        <v>41</v>
      </c>
      <c r="CB87" t="s">
        <v>3</v>
      </c>
      <c r="CE87">
        <v>30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74"/>
        <v>16124.22</v>
      </c>
      <c r="CQ87">
        <f t="shared" si="75"/>
        <v>0</v>
      </c>
      <c r="CR87">
        <f t="shared" si="104"/>
        <v>0</v>
      </c>
      <c r="CS87">
        <f t="shared" si="76"/>
        <v>0</v>
      </c>
      <c r="CT87">
        <f t="shared" si="77"/>
        <v>12597.08</v>
      </c>
      <c r="CU87">
        <f t="shared" si="78"/>
        <v>0</v>
      </c>
      <c r="CV87">
        <f t="shared" si="90"/>
        <v>35.597999999999999</v>
      </c>
      <c r="CW87">
        <f t="shared" si="79"/>
        <v>0</v>
      </c>
      <c r="CX87">
        <f t="shared" si="80"/>
        <v>0</v>
      </c>
      <c r="CY87">
        <f>S87*(BZ87/100)</f>
        <v>13383.102599999998</v>
      </c>
      <c r="CZ87">
        <f>S87*(CA87/100)</f>
        <v>6610.9301999999998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100</v>
      </c>
      <c r="DO87">
        <v>64</v>
      </c>
      <c r="DP87">
        <v>1.0469999999999999</v>
      </c>
      <c r="DQ87">
        <v>1.0029999999999999</v>
      </c>
      <c r="DU87">
        <v>1005</v>
      </c>
      <c r="DV87" t="s">
        <v>35</v>
      </c>
      <c r="DW87" t="s">
        <v>35</v>
      </c>
      <c r="DX87">
        <v>100</v>
      </c>
      <c r="DZ87" t="s">
        <v>3</v>
      </c>
      <c r="EA87" t="s">
        <v>3</v>
      </c>
      <c r="EB87" t="s">
        <v>3</v>
      </c>
      <c r="EC87" t="s">
        <v>3</v>
      </c>
      <c r="EE87">
        <v>67039046</v>
      </c>
      <c r="EF87">
        <v>60</v>
      </c>
      <c r="EG87" t="s">
        <v>52</v>
      </c>
      <c r="EH87">
        <v>0</v>
      </c>
      <c r="EI87" t="s">
        <v>3</v>
      </c>
      <c r="EJ87">
        <v>1</v>
      </c>
      <c r="EK87">
        <v>455</v>
      </c>
      <c r="EL87" t="s">
        <v>146</v>
      </c>
      <c r="EM87" t="s">
        <v>147</v>
      </c>
      <c r="EO87" t="s">
        <v>3</v>
      </c>
      <c r="EQ87">
        <v>0</v>
      </c>
      <c r="ER87">
        <v>394.74</v>
      </c>
      <c r="ES87">
        <v>0</v>
      </c>
      <c r="ET87">
        <v>0</v>
      </c>
      <c r="EU87">
        <v>0</v>
      </c>
      <c r="EV87">
        <v>394.74</v>
      </c>
      <c r="EW87">
        <v>34</v>
      </c>
      <c r="EX87">
        <v>0</v>
      </c>
      <c r="EY87">
        <v>0</v>
      </c>
      <c r="FQ87">
        <v>0</v>
      </c>
      <c r="FR87">
        <f t="shared" si="81"/>
        <v>0</v>
      </c>
      <c r="FS87">
        <v>0</v>
      </c>
      <c r="FX87">
        <v>100</v>
      </c>
      <c r="FY87">
        <v>64</v>
      </c>
      <c r="GA87" t="s">
        <v>3</v>
      </c>
      <c r="GD87">
        <v>0</v>
      </c>
      <c r="GF87">
        <v>1309397532</v>
      </c>
      <c r="GG87">
        <v>2</v>
      </c>
      <c r="GH87">
        <v>1</v>
      </c>
      <c r="GI87">
        <v>2</v>
      </c>
      <c r="GJ87">
        <v>0</v>
      </c>
      <c r="GK87">
        <f>ROUND(R87*(S12)/100,2)</f>
        <v>0</v>
      </c>
      <c r="GL87">
        <f t="shared" si="82"/>
        <v>0</v>
      </c>
      <c r="GM87">
        <f t="shared" si="83"/>
        <v>36118.25</v>
      </c>
      <c r="GN87">
        <f t="shared" si="84"/>
        <v>36118.25</v>
      </c>
      <c r="GO87">
        <f t="shared" si="85"/>
        <v>0</v>
      </c>
      <c r="GP87">
        <f t="shared" si="86"/>
        <v>0</v>
      </c>
      <c r="GR87">
        <v>0</v>
      </c>
      <c r="GS87">
        <v>3</v>
      </c>
      <c r="GT87">
        <v>0</v>
      </c>
      <c r="GU87" t="s">
        <v>3</v>
      </c>
      <c r="GV87">
        <f t="shared" si="87"/>
        <v>0</v>
      </c>
      <c r="GW87">
        <v>1</v>
      </c>
      <c r="GX87">
        <f t="shared" si="88"/>
        <v>0</v>
      </c>
      <c r="HA87">
        <v>0</v>
      </c>
      <c r="HB87">
        <v>0</v>
      </c>
      <c r="HC87">
        <f t="shared" si="89"/>
        <v>0</v>
      </c>
      <c r="HE87" t="s">
        <v>3</v>
      </c>
      <c r="HF87" t="s">
        <v>3</v>
      </c>
      <c r="HM87" t="s">
        <v>3</v>
      </c>
      <c r="HN87" t="s">
        <v>3</v>
      </c>
      <c r="HO87" t="s">
        <v>3</v>
      </c>
      <c r="HP87" t="s">
        <v>3</v>
      </c>
      <c r="HQ87" t="s">
        <v>3</v>
      </c>
      <c r="IK87">
        <v>0</v>
      </c>
    </row>
    <row r="88" spans="1:255" x14ac:dyDescent="0.2">
      <c r="A88" s="2">
        <v>18</v>
      </c>
      <c r="B88" s="2">
        <v>1</v>
      </c>
      <c r="C88" s="2">
        <v>124</v>
      </c>
      <c r="D88" s="2"/>
      <c r="E88" s="2" t="s">
        <v>167</v>
      </c>
      <c r="F88" s="2" t="s">
        <v>149</v>
      </c>
      <c r="G88" s="2" t="s">
        <v>471</v>
      </c>
      <c r="H88" s="2" t="s">
        <v>90</v>
      </c>
      <c r="I88" s="2">
        <f>I86*J88</f>
        <v>2393.6</v>
      </c>
      <c r="J88" s="2">
        <v>1870</v>
      </c>
      <c r="K88" s="2">
        <v>1870</v>
      </c>
      <c r="L88" s="2"/>
      <c r="M88" s="2"/>
      <c r="N88" s="2"/>
      <c r="O88" s="2">
        <f t="shared" ref="O88:O119" si="105">ROUND(CP88,2)</f>
        <v>57590.02</v>
      </c>
      <c r="P88" s="2">
        <f t="shared" ref="P88:P119" si="106">ROUND((ROUND((AC88*AW88*I88),2)*BC88),2)</f>
        <v>57590.02</v>
      </c>
      <c r="Q88" s="2">
        <f t="shared" si="97"/>
        <v>0</v>
      </c>
      <c r="R88" s="2">
        <f t="shared" ref="R88:R119" si="107">ROUND((ROUND((AE88*AV88*I88),2)*BS88),2)</f>
        <v>0</v>
      </c>
      <c r="S88" s="2">
        <f t="shared" ref="S88:S119" si="108">ROUND((ROUND((AF88*AV88*I88),2)*BA88),2)</f>
        <v>0</v>
      </c>
      <c r="T88" s="2">
        <f t="shared" ref="T88:T119" si="109">ROUND(CU88*I88,2)</f>
        <v>0</v>
      </c>
      <c r="U88" s="2">
        <f t="shared" ref="U88:U119" si="110">CV88*I88</f>
        <v>0</v>
      </c>
      <c r="V88" s="2">
        <f t="shared" ref="V88:V119" si="111">CW88*I88</f>
        <v>0</v>
      </c>
      <c r="W88" s="2">
        <f t="shared" ref="W88:W119" si="112">ROUND(CX88*I88,2)</f>
        <v>0</v>
      </c>
      <c r="X88" s="2">
        <f t="shared" ref="X88:X119" si="113">ROUND(CY88,2)</f>
        <v>0</v>
      </c>
      <c r="Y88" s="2">
        <f t="shared" ref="Y88:Y119" si="114">ROUND(CZ88,2)</f>
        <v>0</v>
      </c>
      <c r="Z88" s="2"/>
      <c r="AA88" s="2">
        <v>67439955</v>
      </c>
      <c r="AB88" s="2">
        <f t="shared" ref="AB88:AB119" si="115">ROUND((AC88+AD88+AF88),6)</f>
        <v>24.06</v>
      </c>
      <c r="AC88" s="2">
        <f t="shared" si="98"/>
        <v>24.06</v>
      </c>
      <c r="AD88" s="2">
        <f t="shared" si="99"/>
        <v>0</v>
      </c>
      <c r="AE88" s="2">
        <f t="shared" si="100"/>
        <v>0</v>
      </c>
      <c r="AF88" s="2">
        <f t="shared" si="101"/>
        <v>0</v>
      </c>
      <c r="AG88" s="2">
        <f t="shared" ref="AG88:AG119" si="116">ROUND((AP88),6)</f>
        <v>0</v>
      </c>
      <c r="AH88" s="2">
        <f t="shared" si="102"/>
        <v>0</v>
      </c>
      <c r="AI88" s="2">
        <f t="shared" si="103"/>
        <v>0</v>
      </c>
      <c r="AJ88" s="2">
        <f t="shared" ref="AJ88:AJ119" si="117">(AS88)</f>
        <v>0</v>
      </c>
      <c r="AK88" s="2">
        <v>24.06</v>
      </c>
      <c r="AL88" s="2">
        <v>24.06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100</v>
      </c>
      <c r="AU88" s="2">
        <v>64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3</v>
      </c>
      <c r="BI88" s="2">
        <v>1</v>
      </c>
      <c r="BJ88" s="2" t="s">
        <v>150</v>
      </c>
      <c r="BK88" s="2"/>
      <c r="BL88" s="2"/>
      <c r="BM88" s="2">
        <v>455</v>
      </c>
      <c r="BN88" s="2">
        <v>0</v>
      </c>
      <c r="BO88" s="2" t="s">
        <v>3</v>
      </c>
      <c r="BP88" s="2">
        <v>0</v>
      </c>
      <c r="BQ88" s="2">
        <v>60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100</v>
      </c>
      <c r="CA88" s="2">
        <v>64</v>
      </c>
      <c r="CB88" s="2" t="s">
        <v>3</v>
      </c>
      <c r="CC88" s="2"/>
      <c r="CD88" s="2"/>
      <c r="CE88" s="2">
        <v>30</v>
      </c>
      <c r="CF88" s="2">
        <v>0</v>
      </c>
      <c r="CG88" s="2">
        <v>0</v>
      </c>
      <c r="CH88" s="2"/>
      <c r="CI88" s="2"/>
      <c r="CJ88" s="2"/>
      <c r="CK88" s="2"/>
      <c r="CL88" s="2"/>
      <c r="CM88" s="2">
        <v>0</v>
      </c>
      <c r="CN88" s="2" t="s">
        <v>3</v>
      </c>
      <c r="CO88" s="2">
        <v>0</v>
      </c>
      <c r="CP88" s="2">
        <f t="shared" ref="CP88:CP119" si="118">(P88+Q88+S88)</f>
        <v>57590.02</v>
      </c>
      <c r="CQ88" s="2">
        <f t="shared" ref="CQ88:CQ119" si="119">ROUND((ROUND((AC88*AW88*1),2)*BC88),2)</f>
        <v>24.06</v>
      </c>
      <c r="CR88" s="2">
        <f t="shared" si="104"/>
        <v>0</v>
      </c>
      <c r="CS88" s="2">
        <f t="shared" ref="CS88:CS119" si="120">ROUND((ROUND((AE88*AV88*1),2)*BS88),2)</f>
        <v>0</v>
      </c>
      <c r="CT88" s="2">
        <f t="shared" ref="CT88:CT119" si="121">ROUND((ROUND((AF88*AV88*1),2)*BA88),2)</f>
        <v>0</v>
      </c>
      <c r="CU88" s="2">
        <f t="shared" ref="CU88:CU119" si="122">AG88</f>
        <v>0</v>
      </c>
      <c r="CV88" s="2">
        <f t="shared" si="90"/>
        <v>0</v>
      </c>
      <c r="CW88" s="2">
        <f t="shared" ref="CW88:CW119" si="123">AI88</f>
        <v>0</v>
      </c>
      <c r="CX88" s="2">
        <f t="shared" ref="CX88:CX119" si="124">AJ88</f>
        <v>0</v>
      </c>
      <c r="CY88" s="2">
        <f>((S88*BZ88)/100)</f>
        <v>0</v>
      </c>
      <c r="CZ88" s="2">
        <f>((S88*CA88)/100)</f>
        <v>0</v>
      </c>
      <c r="DA88" s="2"/>
      <c r="DB88" s="2"/>
      <c r="DC88" s="2" t="s">
        <v>3</v>
      </c>
      <c r="DD88" s="2" t="s">
        <v>3</v>
      </c>
      <c r="DE88" s="2" t="s">
        <v>3</v>
      </c>
      <c r="DF88" s="2" t="s">
        <v>3</v>
      </c>
      <c r="DG88" s="2" t="s">
        <v>3</v>
      </c>
      <c r="DH88" s="2" t="s">
        <v>3</v>
      </c>
      <c r="DI88" s="2" t="s">
        <v>3</v>
      </c>
      <c r="DJ88" s="2" t="s">
        <v>3</v>
      </c>
      <c r="DK88" s="2" t="s">
        <v>3</v>
      </c>
      <c r="DL88" s="2" t="s">
        <v>3</v>
      </c>
      <c r="DM88" s="2" t="s">
        <v>3</v>
      </c>
      <c r="DN88" s="2">
        <v>0</v>
      </c>
      <c r="DO88" s="2">
        <v>0</v>
      </c>
      <c r="DP88" s="2">
        <v>1.0469999999999999</v>
      </c>
      <c r="DQ88" s="2">
        <v>1.0029999999999999</v>
      </c>
      <c r="DR88" s="2"/>
      <c r="DS88" s="2"/>
      <c r="DT88" s="2"/>
      <c r="DU88" s="2">
        <v>1009</v>
      </c>
      <c r="DV88" s="2" t="s">
        <v>90</v>
      </c>
      <c r="DW88" s="2" t="s">
        <v>90</v>
      </c>
      <c r="DX88" s="2">
        <v>1</v>
      </c>
      <c r="DY88" s="2"/>
      <c r="DZ88" s="2" t="s">
        <v>3</v>
      </c>
      <c r="EA88" s="2" t="s">
        <v>3</v>
      </c>
      <c r="EB88" s="2" t="s">
        <v>3</v>
      </c>
      <c r="EC88" s="2" t="s">
        <v>3</v>
      </c>
      <c r="ED88" s="2"/>
      <c r="EE88" s="2">
        <v>67039046</v>
      </c>
      <c r="EF88" s="2">
        <v>60</v>
      </c>
      <c r="EG88" s="2" t="s">
        <v>52</v>
      </c>
      <c r="EH88" s="2">
        <v>0</v>
      </c>
      <c r="EI88" s="2" t="s">
        <v>3</v>
      </c>
      <c r="EJ88" s="2">
        <v>1</v>
      </c>
      <c r="EK88" s="2">
        <v>455</v>
      </c>
      <c r="EL88" s="2" t="s">
        <v>146</v>
      </c>
      <c r="EM88" s="2" t="s">
        <v>147</v>
      </c>
      <c r="EN88" s="2"/>
      <c r="EO88" s="2" t="s">
        <v>3</v>
      </c>
      <c r="EP88" s="2"/>
      <c r="EQ88" s="2">
        <v>0</v>
      </c>
      <c r="ER88" s="2">
        <v>24.06</v>
      </c>
      <c r="ES88" s="2">
        <v>24.06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ref="FR88:FR119" si="125">ROUND(IF(BI88=3,GM88,0),2)</f>
        <v>0</v>
      </c>
      <c r="FS88" s="2">
        <v>0</v>
      </c>
      <c r="FT88" s="2"/>
      <c r="FU88" s="2"/>
      <c r="FV88" s="2"/>
      <c r="FW88" s="2"/>
      <c r="FX88" s="2">
        <v>100</v>
      </c>
      <c r="FY88" s="2">
        <v>64</v>
      </c>
      <c r="FZ88" s="2"/>
      <c r="GA88" s="2" t="s">
        <v>3</v>
      </c>
      <c r="GB88" s="2"/>
      <c r="GC88" s="2"/>
      <c r="GD88" s="2">
        <v>0</v>
      </c>
      <c r="GE88" s="2"/>
      <c r="GF88" s="2">
        <v>-54922166</v>
      </c>
      <c r="GG88" s="2">
        <v>2</v>
      </c>
      <c r="GH88" s="2">
        <v>1</v>
      </c>
      <c r="GI88" s="2">
        <v>-2</v>
      </c>
      <c r="GJ88" s="2">
        <v>0</v>
      </c>
      <c r="GK88" s="2">
        <f>ROUND(R88*(R12)/100,2)</f>
        <v>0</v>
      </c>
      <c r="GL88" s="2">
        <f t="shared" ref="GL88:GL119" si="126">ROUND(IF(AND(BH88=3,BI88=3,FS88&lt;&gt;0),P88,0),2)</f>
        <v>0</v>
      </c>
      <c r="GM88" s="2">
        <f t="shared" ref="GM88:GM119" si="127">ROUND(O88+X88+Y88+GK88,2)+GX88</f>
        <v>57590.02</v>
      </c>
      <c r="GN88" s="2">
        <f t="shared" ref="GN88:GN119" si="128">IF(OR(BI88=0,BI88=1),GM88,0)</f>
        <v>57590.02</v>
      </c>
      <c r="GO88" s="2">
        <f t="shared" ref="GO88:GO119" si="129">IF(BI88=2,GM88,0)</f>
        <v>0</v>
      </c>
      <c r="GP88" s="2">
        <f t="shared" ref="GP88:GP119" si="130">IF(BI88=4,GM88+GX88,0)</f>
        <v>0</v>
      </c>
      <c r="GQ88" s="2"/>
      <c r="GR88" s="2">
        <v>0</v>
      </c>
      <c r="GS88" s="2">
        <v>3</v>
      </c>
      <c r="GT88" s="2">
        <v>0</v>
      </c>
      <c r="GU88" s="2" t="s">
        <v>3</v>
      </c>
      <c r="GV88" s="2">
        <f t="shared" ref="GV88:GV119" si="131">ROUND((GT88),6)</f>
        <v>0</v>
      </c>
      <c r="GW88" s="2">
        <v>1</v>
      </c>
      <c r="GX88" s="2">
        <f t="shared" ref="GX88:GX119" si="132">ROUND(HC88*I88,2)</f>
        <v>0</v>
      </c>
      <c r="GY88" s="2"/>
      <c r="GZ88" s="2"/>
      <c r="HA88" s="2">
        <v>0</v>
      </c>
      <c r="HB88" s="2">
        <v>0</v>
      </c>
      <c r="HC88" s="2">
        <f t="shared" ref="HC88:HC119" si="133">GV88*GW88</f>
        <v>0</v>
      </c>
      <c r="HD88" s="2"/>
      <c r="HE88" s="2" t="s">
        <v>3</v>
      </c>
      <c r="HF88" s="2" t="s">
        <v>3</v>
      </c>
      <c r="HG88" s="2"/>
      <c r="HH88" s="2"/>
      <c r="HI88" s="2"/>
      <c r="HJ88" s="2"/>
      <c r="HK88" s="2"/>
      <c r="HL88" s="2"/>
      <c r="HM88" s="2" t="s">
        <v>3</v>
      </c>
      <c r="HN88" s="2" t="s">
        <v>3</v>
      </c>
      <c r="HO88" s="2" t="s">
        <v>3</v>
      </c>
      <c r="HP88" s="2" t="s">
        <v>3</v>
      </c>
      <c r="HQ88" s="2" t="s">
        <v>3</v>
      </c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18</v>
      </c>
      <c r="B89">
        <v>1</v>
      </c>
      <c r="C89">
        <v>127</v>
      </c>
      <c r="E89" t="s">
        <v>167</v>
      </c>
      <c r="F89" t="s">
        <v>149</v>
      </c>
      <c r="G89" t="s">
        <v>471</v>
      </c>
      <c r="H89" t="s">
        <v>90</v>
      </c>
      <c r="I89">
        <f>I87*J89</f>
        <v>2393.6</v>
      </c>
      <c r="J89">
        <v>1870</v>
      </c>
      <c r="K89">
        <v>1870</v>
      </c>
      <c r="O89">
        <f t="shared" si="105"/>
        <v>129966.28</v>
      </c>
      <c r="P89">
        <f t="shared" si="106"/>
        <v>129966.28</v>
      </c>
      <c r="Q89">
        <f t="shared" si="97"/>
        <v>0</v>
      </c>
      <c r="R89">
        <f t="shared" si="107"/>
        <v>0</v>
      </c>
      <c r="S89">
        <f t="shared" si="108"/>
        <v>0</v>
      </c>
      <c r="T89">
        <f t="shared" si="109"/>
        <v>0</v>
      </c>
      <c r="U89">
        <f t="shared" si="110"/>
        <v>0</v>
      </c>
      <c r="V89">
        <f t="shared" si="111"/>
        <v>0</v>
      </c>
      <c r="W89">
        <f t="shared" si="112"/>
        <v>0</v>
      </c>
      <c r="X89">
        <f t="shared" si="113"/>
        <v>0</v>
      </c>
      <c r="Y89">
        <f t="shared" si="114"/>
        <v>0</v>
      </c>
      <c r="AA89">
        <v>67439953</v>
      </c>
      <c r="AB89">
        <f t="shared" si="115"/>
        <v>24.06</v>
      </c>
      <c r="AC89">
        <f t="shared" si="98"/>
        <v>24.06</v>
      </c>
      <c r="AD89">
        <f t="shared" si="99"/>
        <v>0</v>
      </c>
      <c r="AE89">
        <f t="shared" si="100"/>
        <v>0</v>
      </c>
      <c r="AF89">
        <f t="shared" si="101"/>
        <v>0</v>
      </c>
      <c r="AG89">
        <f t="shared" si="116"/>
        <v>0</v>
      </c>
      <c r="AH89">
        <f t="shared" si="102"/>
        <v>0</v>
      </c>
      <c r="AI89">
        <f t="shared" si="103"/>
        <v>0</v>
      </c>
      <c r="AJ89">
        <f t="shared" si="117"/>
        <v>0</v>
      </c>
      <c r="AK89">
        <v>24.06</v>
      </c>
      <c r="AL89">
        <v>24.06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1</v>
      </c>
      <c r="AW89">
        <v>1.0029999999999999</v>
      </c>
      <c r="AZ89">
        <v>1</v>
      </c>
      <c r="BA89">
        <v>1</v>
      </c>
      <c r="BB89">
        <v>1</v>
      </c>
      <c r="BC89">
        <v>2.25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150</v>
      </c>
      <c r="BM89">
        <v>455</v>
      </c>
      <c r="BN89">
        <v>0</v>
      </c>
      <c r="BO89" t="s">
        <v>149</v>
      </c>
      <c r="BP89">
        <v>1</v>
      </c>
      <c r="BQ89">
        <v>60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0</v>
      </c>
      <c r="CA89">
        <v>0</v>
      </c>
      <c r="CB89" t="s">
        <v>3</v>
      </c>
      <c r="CE89">
        <v>30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118"/>
        <v>129966.28</v>
      </c>
      <c r="CQ89">
        <f t="shared" si="119"/>
        <v>54.29</v>
      </c>
      <c r="CR89">
        <f t="shared" si="104"/>
        <v>0</v>
      </c>
      <c r="CS89">
        <f t="shared" si="120"/>
        <v>0</v>
      </c>
      <c r="CT89">
        <f t="shared" si="121"/>
        <v>0</v>
      </c>
      <c r="CU89">
        <f t="shared" si="122"/>
        <v>0</v>
      </c>
      <c r="CV89">
        <f t="shared" si="90"/>
        <v>0</v>
      </c>
      <c r="CW89">
        <f t="shared" si="123"/>
        <v>0</v>
      </c>
      <c r="CX89">
        <f t="shared" si="124"/>
        <v>0</v>
      </c>
      <c r="CY89">
        <f>S89*(BZ89/100)</f>
        <v>0</v>
      </c>
      <c r="CZ89">
        <f>S89*(CA89/100)</f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100</v>
      </c>
      <c r="DO89">
        <v>64</v>
      </c>
      <c r="DP89">
        <v>1.0469999999999999</v>
      </c>
      <c r="DQ89">
        <v>1.0029999999999999</v>
      </c>
      <c r="DU89">
        <v>1009</v>
      </c>
      <c r="DV89" t="s">
        <v>90</v>
      </c>
      <c r="DW89" t="s">
        <v>90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67039046</v>
      </c>
      <c r="EF89">
        <v>60</v>
      </c>
      <c r="EG89" t="s">
        <v>52</v>
      </c>
      <c r="EH89">
        <v>0</v>
      </c>
      <c r="EI89" t="s">
        <v>3</v>
      </c>
      <c r="EJ89">
        <v>1</v>
      </c>
      <c r="EK89">
        <v>455</v>
      </c>
      <c r="EL89" t="s">
        <v>146</v>
      </c>
      <c r="EM89" t="s">
        <v>147</v>
      </c>
      <c r="EO89" t="s">
        <v>3</v>
      </c>
      <c r="EQ89">
        <v>0</v>
      </c>
      <c r="ER89">
        <v>24.06</v>
      </c>
      <c r="ES89">
        <v>24.06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f t="shared" si="125"/>
        <v>0</v>
      </c>
      <c r="FS89">
        <v>0</v>
      </c>
      <c r="FX89">
        <v>100</v>
      </c>
      <c r="FY89">
        <v>64</v>
      </c>
      <c r="GA89" t="s">
        <v>3</v>
      </c>
      <c r="GD89">
        <v>0</v>
      </c>
      <c r="GF89">
        <v>-54922166</v>
      </c>
      <c r="GG89">
        <v>2</v>
      </c>
      <c r="GH89">
        <v>1</v>
      </c>
      <c r="GI89">
        <v>2</v>
      </c>
      <c r="GJ89">
        <v>0</v>
      </c>
      <c r="GK89">
        <f>ROUND(R89*(S12)/100,2)</f>
        <v>0</v>
      </c>
      <c r="GL89">
        <f t="shared" si="126"/>
        <v>0</v>
      </c>
      <c r="GM89">
        <f t="shared" si="127"/>
        <v>129966.28</v>
      </c>
      <c r="GN89">
        <f t="shared" si="128"/>
        <v>129966.28</v>
      </c>
      <c r="GO89">
        <f t="shared" si="129"/>
        <v>0</v>
      </c>
      <c r="GP89">
        <f t="shared" si="130"/>
        <v>0</v>
      </c>
      <c r="GR89">
        <v>0</v>
      </c>
      <c r="GS89">
        <v>3</v>
      </c>
      <c r="GT89">
        <v>0</v>
      </c>
      <c r="GU89" t="s">
        <v>3</v>
      </c>
      <c r="GV89">
        <f t="shared" si="131"/>
        <v>0</v>
      </c>
      <c r="GW89">
        <v>1</v>
      </c>
      <c r="GX89">
        <f t="shared" si="132"/>
        <v>0</v>
      </c>
      <c r="HA89">
        <v>0</v>
      </c>
      <c r="HB89">
        <v>0</v>
      </c>
      <c r="HC89">
        <f t="shared" si="133"/>
        <v>0</v>
      </c>
      <c r="HE89" t="s">
        <v>3</v>
      </c>
      <c r="HF89" t="s">
        <v>3</v>
      </c>
      <c r="HM89" t="s">
        <v>3</v>
      </c>
      <c r="HN89" t="s">
        <v>3</v>
      </c>
      <c r="HO89" t="s">
        <v>3</v>
      </c>
      <c r="HP89" t="s">
        <v>3</v>
      </c>
      <c r="HQ89" t="s">
        <v>3</v>
      </c>
      <c r="IK89">
        <v>0</v>
      </c>
    </row>
    <row r="90" spans="1:255" x14ac:dyDescent="0.2">
      <c r="A90" s="2">
        <v>17</v>
      </c>
      <c r="B90" s="2">
        <v>1</v>
      </c>
      <c r="C90" s="2">
        <f>ROW(SmtRes!A141)</f>
        <v>141</v>
      </c>
      <c r="D90" s="2">
        <f>ROW(EtalonRes!A145)</f>
        <v>145</v>
      </c>
      <c r="E90" s="2" t="s">
        <v>168</v>
      </c>
      <c r="F90" s="2" t="s">
        <v>169</v>
      </c>
      <c r="G90" s="2" t="s">
        <v>170</v>
      </c>
      <c r="H90" s="2" t="s">
        <v>171</v>
      </c>
      <c r="I90" s="2">
        <v>9</v>
      </c>
      <c r="J90" s="2">
        <v>0</v>
      </c>
      <c r="K90" s="2">
        <v>9</v>
      </c>
      <c r="L90" s="2"/>
      <c r="M90" s="2"/>
      <c r="N90" s="2"/>
      <c r="O90" s="2">
        <f t="shared" si="105"/>
        <v>2366.73</v>
      </c>
      <c r="P90" s="2">
        <f t="shared" si="106"/>
        <v>772.65</v>
      </c>
      <c r="Q90" s="2">
        <f t="shared" si="97"/>
        <v>237.6</v>
      </c>
      <c r="R90" s="2">
        <f t="shared" si="107"/>
        <v>0.99</v>
      </c>
      <c r="S90" s="2">
        <f t="shared" si="108"/>
        <v>1356.48</v>
      </c>
      <c r="T90" s="2">
        <f t="shared" si="109"/>
        <v>0</v>
      </c>
      <c r="U90" s="2">
        <f t="shared" si="110"/>
        <v>104.22</v>
      </c>
      <c r="V90" s="2">
        <f t="shared" si="111"/>
        <v>0</v>
      </c>
      <c r="W90" s="2">
        <f t="shared" si="112"/>
        <v>0</v>
      </c>
      <c r="X90" s="2">
        <f t="shared" si="113"/>
        <v>1356.48</v>
      </c>
      <c r="Y90" s="2">
        <f t="shared" si="114"/>
        <v>868.15</v>
      </c>
      <c r="Z90" s="2"/>
      <c r="AA90" s="2">
        <v>67439955</v>
      </c>
      <c r="AB90" s="2">
        <f t="shared" si="115"/>
        <v>262.97000000000003</v>
      </c>
      <c r="AC90" s="2">
        <f t="shared" si="98"/>
        <v>85.85</v>
      </c>
      <c r="AD90" s="2">
        <f t="shared" si="99"/>
        <v>26.4</v>
      </c>
      <c r="AE90" s="2">
        <f t="shared" si="100"/>
        <v>0.11</v>
      </c>
      <c r="AF90" s="2">
        <f t="shared" si="101"/>
        <v>150.72</v>
      </c>
      <c r="AG90" s="2">
        <f t="shared" si="116"/>
        <v>0</v>
      </c>
      <c r="AH90" s="2">
        <f t="shared" si="102"/>
        <v>11.58</v>
      </c>
      <c r="AI90" s="2">
        <f t="shared" si="103"/>
        <v>0</v>
      </c>
      <c r="AJ90" s="2">
        <f t="shared" si="117"/>
        <v>0</v>
      </c>
      <c r="AK90" s="2">
        <v>262.97000000000003</v>
      </c>
      <c r="AL90" s="2">
        <v>85.85</v>
      </c>
      <c r="AM90" s="2">
        <v>26.4</v>
      </c>
      <c r="AN90" s="2">
        <v>0.11</v>
      </c>
      <c r="AO90" s="2">
        <v>150.72</v>
      </c>
      <c r="AP90" s="2">
        <v>0</v>
      </c>
      <c r="AQ90" s="2">
        <v>11.58</v>
      </c>
      <c r="AR90" s="2">
        <v>0</v>
      </c>
      <c r="AS90" s="2">
        <v>0</v>
      </c>
      <c r="AT90" s="2">
        <v>100</v>
      </c>
      <c r="AU90" s="2">
        <v>64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0</v>
      </c>
      <c r="BI90" s="2">
        <v>1</v>
      </c>
      <c r="BJ90" s="2" t="s">
        <v>172</v>
      </c>
      <c r="BK90" s="2"/>
      <c r="BL90" s="2"/>
      <c r="BM90" s="2">
        <v>2274</v>
      </c>
      <c r="BN90" s="2">
        <v>0</v>
      </c>
      <c r="BO90" s="2" t="s">
        <v>3</v>
      </c>
      <c r="BP90" s="2">
        <v>0</v>
      </c>
      <c r="BQ90" s="2">
        <v>60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100</v>
      </c>
      <c r="CA90" s="2">
        <v>64</v>
      </c>
      <c r="CB90" s="2" t="s">
        <v>3</v>
      </c>
      <c r="CC90" s="2"/>
      <c r="CD90" s="2"/>
      <c r="CE90" s="2">
        <v>30</v>
      </c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3</v>
      </c>
      <c r="CO90" s="2">
        <v>0</v>
      </c>
      <c r="CP90" s="2">
        <f t="shared" si="118"/>
        <v>2366.73</v>
      </c>
      <c r="CQ90" s="2">
        <f t="shared" si="119"/>
        <v>85.85</v>
      </c>
      <c r="CR90" s="2">
        <f t="shared" si="104"/>
        <v>26.4</v>
      </c>
      <c r="CS90" s="2">
        <f t="shared" si="120"/>
        <v>0.11</v>
      </c>
      <c r="CT90" s="2">
        <f t="shared" si="121"/>
        <v>150.72</v>
      </c>
      <c r="CU90" s="2">
        <f t="shared" si="122"/>
        <v>0</v>
      </c>
      <c r="CV90" s="2">
        <f t="shared" si="90"/>
        <v>11.58</v>
      </c>
      <c r="CW90" s="2">
        <f t="shared" si="123"/>
        <v>0</v>
      </c>
      <c r="CX90" s="2">
        <f t="shared" si="124"/>
        <v>0</v>
      </c>
      <c r="CY90" s="2">
        <f>((S90*BZ90)/100)</f>
        <v>1356.48</v>
      </c>
      <c r="CZ90" s="2">
        <f>((S90*CA90)/100)</f>
        <v>868.1472</v>
      </c>
      <c r="DA90" s="2"/>
      <c r="DB90" s="2"/>
      <c r="DC90" s="2" t="s">
        <v>3</v>
      </c>
      <c r="DD90" s="2" t="s">
        <v>3</v>
      </c>
      <c r="DE90" s="2" t="s">
        <v>3</v>
      </c>
      <c r="DF90" s="2" t="s">
        <v>3</v>
      </c>
      <c r="DG90" s="2" t="s">
        <v>3</v>
      </c>
      <c r="DH90" s="2" t="s">
        <v>3</v>
      </c>
      <c r="DI90" s="2" t="s">
        <v>3</v>
      </c>
      <c r="DJ90" s="2" t="s">
        <v>3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1.0469999999999999</v>
      </c>
      <c r="DQ90" s="2">
        <v>1.0029999999999999</v>
      </c>
      <c r="DR90" s="2"/>
      <c r="DS90" s="2"/>
      <c r="DT90" s="2"/>
      <c r="DU90" s="2">
        <v>30517203</v>
      </c>
      <c r="DV90" s="2" t="s">
        <v>171</v>
      </c>
      <c r="DW90" s="2" t="s">
        <v>171</v>
      </c>
      <c r="DX90" s="2">
        <v>0</v>
      </c>
      <c r="DY90" s="2"/>
      <c r="DZ90" s="2" t="s">
        <v>3</v>
      </c>
      <c r="EA90" s="2" t="s">
        <v>3</v>
      </c>
      <c r="EB90" s="2" t="s">
        <v>3</v>
      </c>
      <c r="EC90" s="2" t="s">
        <v>3</v>
      </c>
      <c r="ED90" s="2"/>
      <c r="EE90" s="2">
        <v>67040935</v>
      </c>
      <c r="EF90" s="2">
        <v>60</v>
      </c>
      <c r="EG90" s="2" t="s">
        <v>52</v>
      </c>
      <c r="EH90" s="2">
        <v>0</v>
      </c>
      <c r="EI90" s="2" t="s">
        <v>3</v>
      </c>
      <c r="EJ90" s="2">
        <v>1</v>
      </c>
      <c r="EK90" s="2">
        <v>2274</v>
      </c>
      <c r="EL90" s="2" t="s">
        <v>173</v>
      </c>
      <c r="EM90" s="2" t="s">
        <v>174</v>
      </c>
      <c r="EN90" s="2"/>
      <c r="EO90" s="2" t="s">
        <v>3</v>
      </c>
      <c r="EP90" s="2"/>
      <c r="EQ90" s="2">
        <v>0</v>
      </c>
      <c r="ER90" s="2">
        <v>262.97000000000003</v>
      </c>
      <c r="ES90" s="2">
        <v>85.85</v>
      </c>
      <c r="ET90" s="2">
        <v>26.4</v>
      </c>
      <c r="EU90" s="2">
        <v>0.11</v>
      </c>
      <c r="EV90" s="2">
        <v>150.72</v>
      </c>
      <c r="EW90" s="2">
        <v>11.58</v>
      </c>
      <c r="EX90" s="2">
        <v>0</v>
      </c>
      <c r="EY90" s="2">
        <v>0</v>
      </c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125"/>
        <v>0</v>
      </c>
      <c r="FS90" s="2">
        <v>0</v>
      </c>
      <c r="FT90" s="2"/>
      <c r="FU90" s="2"/>
      <c r="FV90" s="2"/>
      <c r="FW90" s="2"/>
      <c r="FX90" s="2">
        <v>100</v>
      </c>
      <c r="FY90" s="2">
        <v>64</v>
      </c>
      <c r="FZ90" s="2"/>
      <c r="GA90" s="2" t="s">
        <v>3</v>
      </c>
      <c r="GB90" s="2"/>
      <c r="GC90" s="2"/>
      <c r="GD90" s="2">
        <v>0</v>
      </c>
      <c r="GE90" s="2"/>
      <c r="GF90" s="2">
        <v>1118110244</v>
      </c>
      <c r="GG90" s="2">
        <v>2</v>
      </c>
      <c r="GH90" s="2">
        <v>1</v>
      </c>
      <c r="GI90" s="2">
        <v>-2</v>
      </c>
      <c r="GJ90" s="2">
        <v>0</v>
      </c>
      <c r="GK90" s="2">
        <f>ROUND(R90*(R12)/100,2)</f>
        <v>1.73</v>
      </c>
      <c r="GL90" s="2">
        <f t="shared" si="126"/>
        <v>0</v>
      </c>
      <c r="GM90" s="2">
        <f t="shared" si="127"/>
        <v>4593.09</v>
      </c>
      <c r="GN90" s="2">
        <f t="shared" si="128"/>
        <v>4593.09</v>
      </c>
      <c r="GO90" s="2">
        <f t="shared" si="129"/>
        <v>0</v>
      </c>
      <c r="GP90" s="2">
        <f t="shared" si="130"/>
        <v>0</v>
      </c>
      <c r="GQ90" s="2"/>
      <c r="GR90" s="2">
        <v>0</v>
      </c>
      <c r="GS90" s="2">
        <v>3</v>
      </c>
      <c r="GT90" s="2">
        <v>0</v>
      </c>
      <c r="GU90" s="2" t="s">
        <v>3</v>
      </c>
      <c r="GV90" s="2">
        <f t="shared" si="131"/>
        <v>0</v>
      </c>
      <c r="GW90" s="2">
        <v>1</v>
      </c>
      <c r="GX90" s="2">
        <f t="shared" si="132"/>
        <v>0</v>
      </c>
      <c r="GY90" s="2"/>
      <c r="GZ90" s="2"/>
      <c r="HA90" s="2">
        <v>0</v>
      </c>
      <c r="HB90" s="2">
        <v>0</v>
      </c>
      <c r="HC90" s="2">
        <f t="shared" si="133"/>
        <v>0</v>
      </c>
      <c r="HD90" s="2"/>
      <c r="HE90" s="2" t="s">
        <v>3</v>
      </c>
      <c r="HF90" s="2" t="s">
        <v>3</v>
      </c>
      <c r="HG90" s="2"/>
      <c r="HH90" s="2"/>
      <c r="HI90" s="2"/>
      <c r="HJ90" s="2"/>
      <c r="HK90" s="2"/>
      <c r="HL90" s="2"/>
      <c r="HM90" s="2" t="s">
        <v>3</v>
      </c>
      <c r="HN90" s="2" t="s">
        <v>3</v>
      </c>
      <c r="HO90" s="2" t="s">
        <v>3</v>
      </c>
      <c r="HP90" s="2" t="s">
        <v>3</v>
      </c>
      <c r="HQ90" s="2" t="s">
        <v>3</v>
      </c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17</v>
      </c>
      <c r="B91">
        <v>1</v>
      </c>
      <c r="C91">
        <f>ROW(SmtRes!A154)</f>
        <v>154</v>
      </c>
      <c r="D91">
        <f>ROW(EtalonRes!A156)</f>
        <v>156</v>
      </c>
      <c r="E91" t="s">
        <v>168</v>
      </c>
      <c r="F91" t="s">
        <v>169</v>
      </c>
      <c r="G91" t="s">
        <v>170</v>
      </c>
      <c r="H91" t="s">
        <v>171</v>
      </c>
      <c r="I91">
        <v>9</v>
      </c>
      <c r="J91">
        <v>0</v>
      </c>
      <c r="K91">
        <v>9</v>
      </c>
      <c r="O91">
        <f t="shared" si="105"/>
        <v>49656.88</v>
      </c>
      <c r="P91">
        <f t="shared" si="106"/>
        <v>4231.34</v>
      </c>
      <c r="Q91">
        <f t="shared" si="97"/>
        <v>2136.9299999999998</v>
      </c>
      <c r="R91">
        <f t="shared" si="107"/>
        <v>31.7</v>
      </c>
      <c r="S91">
        <f t="shared" si="108"/>
        <v>43288.61</v>
      </c>
      <c r="T91">
        <f t="shared" si="109"/>
        <v>0</v>
      </c>
      <c r="U91">
        <f t="shared" si="110"/>
        <v>109.11833999999999</v>
      </c>
      <c r="V91">
        <f t="shared" si="111"/>
        <v>0</v>
      </c>
      <c r="W91">
        <f t="shared" si="112"/>
        <v>0</v>
      </c>
      <c r="X91">
        <f t="shared" si="113"/>
        <v>35929.550000000003</v>
      </c>
      <c r="Y91">
        <f t="shared" si="114"/>
        <v>17748.330000000002</v>
      </c>
      <c r="AA91">
        <v>67439953</v>
      </c>
      <c r="AB91">
        <f t="shared" si="115"/>
        <v>262.97000000000003</v>
      </c>
      <c r="AC91">
        <f t="shared" si="98"/>
        <v>85.85</v>
      </c>
      <c r="AD91">
        <f t="shared" si="99"/>
        <v>26.4</v>
      </c>
      <c r="AE91">
        <f t="shared" si="100"/>
        <v>0.11</v>
      </c>
      <c r="AF91">
        <f t="shared" si="101"/>
        <v>150.72</v>
      </c>
      <c r="AG91">
        <f t="shared" si="116"/>
        <v>0</v>
      </c>
      <c r="AH91">
        <f t="shared" si="102"/>
        <v>11.58</v>
      </c>
      <c r="AI91">
        <f t="shared" si="103"/>
        <v>0</v>
      </c>
      <c r="AJ91">
        <f t="shared" si="117"/>
        <v>0</v>
      </c>
      <c r="AK91">
        <v>262.97000000000003</v>
      </c>
      <c r="AL91">
        <v>85.85</v>
      </c>
      <c r="AM91">
        <v>26.4</v>
      </c>
      <c r="AN91">
        <v>0.11</v>
      </c>
      <c r="AO91">
        <v>150.72</v>
      </c>
      <c r="AP91">
        <v>0</v>
      </c>
      <c r="AQ91">
        <v>11.58</v>
      </c>
      <c r="AR91">
        <v>0</v>
      </c>
      <c r="AS91">
        <v>0</v>
      </c>
      <c r="AT91">
        <v>83</v>
      </c>
      <c r="AU91">
        <v>41</v>
      </c>
      <c r="AV91">
        <v>1.0469999999999999</v>
      </c>
      <c r="AW91">
        <v>1.0029999999999999</v>
      </c>
      <c r="AZ91">
        <v>1</v>
      </c>
      <c r="BA91">
        <v>30.48</v>
      </c>
      <c r="BB91">
        <v>8.59</v>
      </c>
      <c r="BC91">
        <v>5.46</v>
      </c>
      <c r="BD91" t="s">
        <v>3</v>
      </c>
      <c r="BE91" t="s">
        <v>3</v>
      </c>
      <c r="BF91" t="s">
        <v>3</v>
      </c>
      <c r="BG91" t="s">
        <v>3</v>
      </c>
      <c r="BH91">
        <v>0</v>
      </c>
      <c r="BI91">
        <v>1</v>
      </c>
      <c r="BJ91" t="s">
        <v>172</v>
      </c>
      <c r="BM91">
        <v>2274</v>
      </c>
      <c r="BN91">
        <v>0</v>
      </c>
      <c r="BO91" t="s">
        <v>169</v>
      </c>
      <c r="BP91">
        <v>1</v>
      </c>
      <c r="BQ91">
        <v>60</v>
      </c>
      <c r="BR91">
        <v>0</v>
      </c>
      <c r="BS91">
        <v>30.48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83</v>
      </c>
      <c r="CA91">
        <v>41</v>
      </c>
      <c r="CB91" t="s">
        <v>3</v>
      </c>
      <c r="CE91">
        <v>30</v>
      </c>
      <c r="CF91">
        <v>0</v>
      </c>
      <c r="CG91">
        <v>0</v>
      </c>
      <c r="CM91">
        <v>0</v>
      </c>
      <c r="CN91" t="s">
        <v>3</v>
      </c>
      <c r="CO91">
        <v>0</v>
      </c>
      <c r="CP91">
        <f t="shared" si="118"/>
        <v>49656.880000000005</v>
      </c>
      <c r="CQ91">
        <f t="shared" si="119"/>
        <v>470.16</v>
      </c>
      <c r="CR91">
        <f t="shared" si="104"/>
        <v>237.43</v>
      </c>
      <c r="CS91">
        <f t="shared" si="120"/>
        <v>3.66</v>
      </c>
      <c r="CT91">
        <f t="shared" si="121"/>
        <v>4809.74</v>
      </c>
      <c r="CU91">
        <f t="shared" si="122"/>
        <v>0</v>
      </c>
      <c r="CV91">
        <f t="shared" si="90"/>
        <v>12.12426</v>
      </c>
      <c r="CW91">
        <f t="shared" si="123"/>
        <v>0</v>
      </c>
      <c r="CX91">
        <f t="shared" si="124"/>
        <v>0</v>
      </c>
      <c r="CY91">
        <f>S91*(BZ91/100)</f>
        <v>35929.546300000002</v>
      </c>
      <c r="CZ91">
        <f>S91*(CA91/100)</f>
        <v>17748.330099999999</v>
      </c>
      <c r="DC91" t="s">
        <v>3</v>
      </c>
      <c r="DD91" t="s">
        <v>3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100</v>
      </c>
      <c r="DO91">
        <v>64</v>
      </c>
      <c r="DP91">
        <v>1.0469999999999999</v>
      </c>
      <c r="DQ91">
        <v>1.0029999999999999</v>
      </c>
      <c r="DU91">
        <v>30517203</v>
      </c>
      <c r="DV91" t="s">
        <v>171</v>
      </c>
      <c r="DW91" t="s">
        <v>171</v>
      </c>
      <c r="DX91">
        <v>0</v>
      </c>
      <c r="DZ91" t="s">
        <v>3</v>
      </c>
      <c r="EA91" t="s">
        <v>3</v>
      </c>
      <c r="EB91" t="s">
        <v>3</v>
      </c>
      <c r="EC91" t="s">
        <v>3</v>
      </c>
      <c r="EE91">
        <v>67040935</v>
      </c>
      <c r="EF91">
        <v>60</v>
      </c>
      <c r="EG91" t="s">
        <v>52</v>
      </c>
      <c r="EH91">
        <v>0</v>
      </c>
      <c r="EI91" t="s">
        <v>3</v>
      </c>
      <c r="EJ91">
        <v>1</v>
      </c>
      <c r="EK91">
        <v>2274</v>
      </c>
      <c r="EL91" t="s">
        <v>173</v>
      </c>
      <c r="EM91" t="s">
        <v>174</v>
      </c>
      <c r="EO91" t="s">
        <v>3</v>
      </c>
      <c r="EQ91">
        <v>0</v>
      </c>
      <c r="ER91">
        <v>262.97000000000003</v>
      </c>
      <c r="ES91">
        <v>85.85</v>
      </c>
      <c r="ET91">
        <v>26.4</v>
      </c>
      <c r="EU91">
        <v>0.11</v>
      </c>
      <c r="EV91">
        <v>150.72</v>
      </c>
      <c r="EW91">
        <v>11.58</v>
      </c>
      <c r="EX91">
        <v>0</v>
      </c>
      <c r="EY91">
        <v>0</v>
      </c>
      <c r="FQ91">
        <v>0</v>
      </c>
      <c r="FR91">
        <f t="shared" si="125"/>
        <v>0</v>
      </c>
      <c r="FS91">
        <v>0</v>
      </c>
      <c r="FX91">
        <v>100</v>
      </c>
      <c r="FY91">
        <v>64</v>
      </c>
      <c r="GA91" t="s">
        <v>3</v>
      </c>
      <c r="GD91">
        <v>0</v>
      </c>
      <c r="GF91">
        <v>1118110244</v>
      </c>
      <c r="GG91">
        <v>2</v>
      </c>
      <c r="GH91">
        <v>1</v>
      </c>
      <c r="GI91">
        <v>2</v>
      </c>
      <c r="GJ91">
        <v>0</v>
      </c>
      <c r="GK91">
        <f>ROUND(R91*(S12)/100,2)</f>
        <v>50.72</v>
      </c>
      <c r="GL91">
        <f t="shared" si="126"/>
        <v>0</v>
      </c>
      <c r="GM91">
        <f t="shared" si="127"/>
        <v>103385.48</v>
      </c>
      <c r="GN91">
        <f t="shared" si="128"/>
        <v>103385.48</v>
      </c>
      <c r="GO91">
        <f t="shared" si="129"/>
        <v>0</v>
      </c>
      <c r="GP91">
        <f t="shared" si="130"/>
        <v>0</v>
      </c>
      <c r="GR91">
        <v>0</v>
      </c>
      <c r="GS91">
        <v>3</v>
      </c>
      <c r="GT91">
        <v>0</v>
      </c>
      <c r="GU91" t="s">
        <v>3</v>
      </c>
      <c r="GV91">
        <f t="shared" si="131"/>
        <v>0</v>
      </c>
      <c r="GW91">
        <v>1</v>
      </c>
      <c r="GX91">
        <f t="shared" si="132"/>
        <v>0</v>
      </c>
      <c r="HA91">
        <v>0</v>
      </c>
      <c r="HB91">
        <v>0</v>
      </c>
      <c r="HC91">
        <f t="shared" si="133"/>
        <v>0</v>
      </c>
      <c r="HE91" t="s">
        <v>3</v>
      </c>
      <c r="HF91" t="s">
        <v>3</v>
      </c>
      <c r="HM91" t="s">
        <v>3</v>
      </c>
      <c r="HN91" t="s">
        <v>3</v>
      </c>
      <c r="HO91" t="s">
        <v>3</v>
      </c>
      <c r="HP91" t="s">
        <v>3</v>
      </c>
      <c r="HQ91" t="s">
        <v>3</v>
      </c>
      <c r="IK91">
        <v>0</v>
      </c>
    </row>
    <row r="92" spans="1:255" x14ac:dyDescent="0.2">
      <c r="A92" s="2">
        <v>18</v>
      </c>
      <c r="B92" s="2">
        <v>1</v>
      </c>
      <c r="C92" s="2">
        <v>137</v>
      </c>
      <c r="D92" s="2"/>
      <c r="E92" s="2" t="s">
        <v>175</v>
      </c>
      <c r="F92" s="2" t="s">
        <v>176</v>
      </c>
      <c r="G92" s="2" t="s">
        <v>473</v>
      </c>
      <c r="H92" s="2" t="s">
        <v>178</v>
      </c>
      <c r="I92" s="2">
        <f>I90*J92</f>
        <v>-1.8E-3</v>
      </c>
      <c r="J92" s="2">
        <v>-1.9999999999999998E-4</v>
      </c>
      <c r="K92" s="2">
        <v>-2.0000000000000001E-4</v>
      </c>
      <c r="L92" s="2"/>
      <c r="M92" s="2"/>
      <c r="N92" s="2"/>
      <c r="O92" s="2">
        <f t="shared" si="105"/>
        <v>-70.36</v>
      </c>
      <c r="P92" s="2">
        <f t="shared" si="106"/>
        <v>-70.36</v>
      </c>
      <c r="Q92" s="2">
        <f t="shared" si="97"/>
        <v>0</v>
      </c>
      <c r="R92" s="2">
        <f t="shared" si="107"/>
        <v>0</v>
      </c>
      <c r="S92" s="2">
        <f t="shared" si="108"/>
        <v>0</v>
      </c>
      <c r="T92" s="2">
        <f t="shared" si="109"/>
        <v>0</v>
      </c>
      <c r="U92" s="2">
        <f t="shared" si="110"/>
        <v>0</v>
      </c>
      <c r="V92" s="2">
        <f t="shared" si="111"/>
        <v>0</v>
      </c>
      <c r="W92" s="2">
        <f t="shared" si="112"/>
        <v>0</v>
      </c>
      <c r="X92" s="2">
        <f t="shared" si="113"/>
        <v>0</v>
      </c>
      <c r="Y92" s="2">
        <f t="shared" si="114"/>
        <v>0</v>
      </c>
      <c r="Z92" s="2"/>
      <c r="AA92" s="2">
        <v>67439955</v>
      </c>
      <c r="AB92" s="2">
        <f t="shared" si="115"/>
        <v>39087.360000000001</v>
      </c>
      <c r="AC92" s="2">
        <f t="shared" si="98"/>
        <v>39087.360000000001</v>
      </c>
      <c r="AD92" s="2">
        <f t="shared" si="99"/>
        <v>0</v>
      </c>
      <c r="AE92" s="2">
        <f t="shared" si="100"/>
        <v>0</v>
      </c>
      <c r="AF92" s="2">
        <f t="shared" si="101"/>
        <v>0</v>
      </c>
      <c r="AG92" s="2">
        <f t="shared" si="116"/>
        <v>0</v>
      </c>
      <c r="AH92" s="2">
        <f t="shared" si="102"/>
        <v>0</v>
      </c>
      <c r="AI92" s="2">
        <f t="shared" si="103"/>
        <v>0</v>
      </c>
      <c r="AJ92" s="2">
        <f t="shared" si="117"/>
        <v>0</v>
      </c>
      <c r="AK92" s="2">
        <v>39087.360000000001</v>
      </c>
      <c r="AL92" s="2">
        <v>39087.360000000001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100</v>
      </c>
      <c r="AU92" s="2">
        <v>64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3</v>
      </c>
      <c r="BI92" s="2">
        <v>1</v>
      </c>
      <c r="BJ92" s="2" t="s">
        <v>179</v>
      </c>
      <c r="BK92" s="2"/>
      <c r="BL92" s="2"/>
      <c r="BM92" s="2">
        <v>2274</v>
      </c>
      <c r="BN92" s="2">
        <v>0</v>
      </c>
      <c r="BO92" s="2" t="s">
        <v>3</v>
      </c>
      <c r="BP92" s="2">
        <v>0</v>
      </c>
      <c r="BQ92" s="2">
        <v>60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100</v>
      </c>
      <c r="CA92" s="2">
        <v>64</v>
      </c>
      <c r="CB92" s="2" t="s">
        <v>3</v>
      </c>
      <c r="CC92" s="2"/>
      <c r="CD92" s="2"/>
      <c r="CE92" s="2">
        <v>30</v>
      </c>
      <c r="CF92" s="2">
        <v>0</v>
      </c>
      <c r="CG92" s="2">
        <v>0</v>
      </c>
      <c r="CH92" s="2"/>
      <c r="CI92" s="2"/>
      <c r="CJ92" s="2"/>
      <c r="CK92" s="2"/>
      <c r="CL92" s="2"/>
      <c r="CM92" s="2">
        <v>0</v>
      </c>
      <c r="CN92" s="2" t="s">
        <v>3</v>
      </c>
      <c r="CO92" s="2">
        <v>0</v>
      </c>
      <c r="CP92" s="2">
        <f t="shared" si="118"/>
        <v>-70.36</v>
      </c>
      <c r="CQ92" s="2">
        <f t="shared" si="119"/>
        <v>39087.360000000001</v>
      </c>
      <c r="CR92" s="2">
        <f t="shared" si="104"/>
        <v>0</v>
      </c>
      <c r="CS92" s="2">
        <f t="shared" si="120"/>
        <v>0</v>
      </c>
      <c r="CT92" s="2">
        <f t="shared" si="121"/>
        <v>0</v>
      </c>
      <c r="CU92" s="2">
        <f t="shared" si="122"/>
        <v>0</v>
      </c>
      <c r="CV92" s="2">
        <f t="shared" si="90"/>
        <v>0</v>
      </c>
      <c r="CW92" s="2">
        <f t="shared" si="123"/>
        <v>0</v>
      </c>
      <c r="CX92" s="2">
        <f t="shared" si="124"/>
        <v>0</v>
      </c>
      <c r="CY92" s="2">
        <f>((S92*BZ92)/100)</f>
        <v>0</v>
      </c>
      <c r="CZ92" s="2">
        <f>((S92*CA92)/100)</f>
        <v>0</v>
      </c>
      <c r="DA92" s="2"/>
      <c r="DB92" s="2"/>
      <c r="DC92" s="2" t="s">
        <v>3</v>
      </c>
      <c r="DD92" s="2" t="s">
        <v>3</v>
      </c>
      <c r="DE92" s="2" t="s">
        <v>3</v>
      </c>
      <c r="DF92" s="2" t="s">
        <v>3</v>
      </c>
      <c r="DG92" s="2" t="s">
        <v>3</v>
      </c>
      <c r="DH92" s="2" t="s">
        <v>3</v>
      </c>
      <c r="DI92" s="2" t="s">
        <v>3</v>
      </c>
      <c r="DJ92" s="2" t="s">
        <v>3</v>
      </c>
      <c r="DK92" s="2" t="s">
        <v>3</v>
      </c>
      <c r="DL92" s="2" t="s">
        <v>3</v>
      </c>
      <c r="DM92" s="2" t="s">
        <v>3</v>
      </c>
      <c r="DN92" s="2">
        <v>0</v>
      </c>
      <c r="DO92" s="2">
        <v>0</v>
      </c>
      <c r="DP92" s="2">
        <v>1.0469999999999999</v>
      </c>
      <c r="DQ92" s="2">
        <v>1.0029999999999999</v>
      </c>
      <c r="DR92" s="2"/>
      <c r="DS92" s="2"/>
      <c r="DT92" s="2"/>
      <c r="DU92" s="2">
        <v>1009</v>
      </c>
      <c r="DV92" s="2" t="s">
        <v>178</v>
      </c>
      <c r="DW92" s="2" t="s">
        <v>178</v>
      </c>
      <c r="DX92" s="2">
        <v>1000</v>
      </c>
      <c r="DY92" s="2"/>
      <c r="DZ92" s="2" t="s">
        <v>3</v>
      </c>
      <c r="EA92" s="2" t="s">
        <v>3</v>
      </c>
      <c r="EB92" s="2" t="s">
        <v>3</v>
      </c>
      <c r="EC92" s="2" t="s">
        <v>3</v>
      </c>
      <c r="ED92" s="2"/>
      <c r="EE92" s="2">
        <v>67040935</v>
      </c>
      <c r="EF92" s="2">
        <v>60</v>
      </c>
      <c r="EG92" s="2" t="s">
        <v>52</v>
      </c>
      <c r="EH92" s="2">
        <v>0</v>
      </c>
      <c r="EI92" s="2" t="s">
        <v>3</v>
      </c>
      <c r="EJ92" s="2">
        <v>1</v>
      </c>
      <c r="EK92" s="2">
        <v>2274</v>
      </c>
      <c r="EL92" s="2" t="s">
        <v>173</v>
      </c>
      <c r="EM92" s="2" t="s">
        <v>174</v>
      </c>
      <c r="EN92" s="2"/>
      <c r="EO92" s="2" t="s">
        <v>3</v>
      </c>
      <c r="EP92" s="2"/>
      <c r="EQ92" s="2">
        <v>0</v>
      </c>
      <c r="ER92" s="2">
        <v>39087.360000000001</v>
      </c>
      <c r="ES92" s="2">
        <v>39087.360000000001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si="125"/>
        <v>0</v>
      </c>
      <c r="FS92" s="2">
        <v>0</v>
      </c>
      <c r="FT92" s="2"/>
      <c r="FU92" s="2"/>
      <c r="FV92" s="2"/>
      <c r="FW92" s="2"/>
      <c r="FX92" s="2">
        <v>100</v>
      </c>
      <c r="FY92" s="2">
        <v>64</v>
      </c>
      <c r="FZ92" s="2"/>
      <c r="GA92" s="2" t="s">
        <v>3</v>
      </c>
      <c r="GB92" s="2"/>
      <c r="GC92" s="2"/>
      <c r="GD92" s="2">
        <v>0</v>
      </c>
      <c r="GE92" s="2"/>
      <c r="GF92" s="2">
        <v>197088846</v>
      </c>
      <c r="GG92" s="2">
        <v>2</v>
      </c>
      <c r="GH92" s="2">
        <v>1</v>
      </c>
      <c r="GI92" s="2">
        <v>-2</v>
      </c>
      <c r="GJ92" s="2">
        <v>0</v>
      </c>
      <c r="GK92" s="2">
        <f>ROUND(R92*(R12)/100,2)</f>
        <v>0</v>
      </c>
      <c r="GL92" s="2">
        <f t="shared" si="126"/>
        <v>0</v>
      </c>
      <c r="GM92" s="2">
        <f t="shared" si="127"/>
        <v>-70.36</v>
      </c>
      <c r="GN92" s="2">
        <f t="shared" si="128"/>
        <v>-70.36</v>
      </c>
      <c r="GO92" s="2">
        <f t="shared" si="129"/>
        <v>0</v>
      </c>
      <c r="GP92" s="2">
        <f t="shared" si="130"/>
        <v>0</v>
      </c>
      <c r="GQ92" s="2"/>
      <c r="GR92" s="2">
        <v>0</v>
      </c>
      <c r="GS92" s="2">
        <v>3</v>
      </c>
      <c r="GT92" s="2">
        <v>0</v>
      </c>
      <c r="GU92" s="2" t="s">
        <v>3</v>
      </c>
      <c r="GV92" s="2">
        <f t="shared" si="131"/>
        <v>0</v>
      </c>
      <c r="GW92" s="2">
        <v>1</v>
      </c>
      <c r="GX92" s="2">
        <f t="shared" si="132"/>
        <v>0</v>
      </c>
      <c r="GY92" s="2"/>
      <c r="GZ92" s="2"/>
      <c r="HA92" s="2">
        <v>0</v>
      </c>
      <c r="HB92" s="2">
        <v>0</v>
      </c>
      <c r="HC92" s="2">
        <f t="shared" si="133"/>
        <v>0</v>
      </c>
      <c r="HD92" s="2"/>
      <c r="HE92" s="2" t="s">
        <v>3</v>
      </c>
      <c r="HF92" s="2" t="s">
        <v>3</v>
      </c>
      <c r="HG92" s="2"/>
      <c r="HH92" s="2"/>
      <c r="HI92" s="2"/>
      <c r="HJ92" s="2"/>
      <c r="HK92" s="2"/>
      <c r="HL92" s="2"/>
      <c r="HM92" s="2" t="s">
        <v>3</v>
      </c>
      <c r="HN92" s="2" t="s">
        <v>3</v>
      </c>
      <c r="HO92" s="2" t="s">
        <v>3</v>
      </c>
      <c r="HP92" s="2" t="s">
        <v>3</v>
      </c>
      <c r="HQ92" s="2" t="s">
        <v>3</v>
      </c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18</v>
      </c>
      <c r="B93">
        <v>1</v>
      </c>
      <c r="C93">
        <v>150</v>
      </c>
      <c r="E93" t="s">
        <v>175</v>
      </c>
      <c r="F93" t="s">
        <v>176</v>
      </c>
      <c r="G93" t="s">
        <v>473</v>
      </c>
      <c r="H93" t="s">
        <v>178</v>
      </c>
      <c r="I93">
        <f>I91*J93</f>
        <v>-1.8E-3</v>
      </c>
      <c r="J93">
        <v>-1.9999999999999998E-4</v>
      </c>
      <c r="K93">
        <v>-2.0000000000000001E-4</v>
      </c>
      <c r="O93">
        <f t="shared" si="105"/>
        <v>-119.97</v>
      </c>
      <c r="P93">
        <f t="shared" si="106"/>
        <v>-119.97</v>
      </c>
      <c r="Q93">
        <f t="shared" si="97"/>
        <v>0</v>
      </c>
      <c r="R93">
        <f t="shared" si="107"/>
        <v>0</v>
      </c>
      <c r="S93">
        <f t="shared" si="108"/>
        <v>0</v>
      </c>
      <c r="T93">
        <f t="shared" si="109"/>
        <v>0</v>
      </c>
      <c r="U93">
        <f t="shared" si="110"/>
        <v>0</v>
      </c>
      <c r="V93">
        <f t="shared" si="111"/>
        <v>0</v>
      </c>
      <c r="W93">
        <f t="shared" si="112"/>
        <v>0</v>
      </c>
      <c r="X93">
        <f t="shared" si="113"/>
        <v>0</v>
      </c>
      <c r="Y93">
        <f t="shared" si="114"/>
        <v>0</v>
      </c>
      <c r="AA93">
        <v>67439953</v>
      </c>
      <c r="AB93">
        <f t="shared" si="115"/>
        <v>39087.360000000001</v>
      </c>
      <c r="AC93">
        <f t="shared" si="98"/>
        <v>39087.360000000001</v>
      </c>
      <c r="AD93">
        <f t="shared" si="99"/>
        <v>0</v>
      </c>
      <c r="AE93">
        <f t="shared" si="100"/>
        <v>0</v>
      </c>
      <c r="AF93">
        <f t="shared" si="101"/>
        <v>0</v>
      </c>
      <c r="AG93">
        <f t="shared" si="116"/>
        <v>0</v>
      </c>
      <c r="AH93">
        <f t="shared" si="102"/>
        <v>0</v>
      </c>
      <c r="AI93">
        <f t="shared" si="103"/>
        <v>0</v>
      </c>
      <c r="AJ93">
        <f t="shared" si="117"/>
        <v>0</v>
      </c>
      <c r="AK93">
        <v>39087.360000000001</v>
      </c>
      <c r="AL93">
        <v>39087.360000000001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1.0469999999999999</v>
      </c>
      <c r="AW93">
        <v>1.0029999999999999</v>
      </c>
      <c r="AZ93">
        <v>1</v>
      </c>
      <c r="BA93">
        <v>1</v>
      </c>
      <c r="BB93">
        <v>1</v>
      </c>
      <c r="BC93">
        <v>1.7</v>
      </c>
      <c r="BD93" t="s">
        <v>3</v>
      </c>
      <c r="BE93" t="s">
        <v>3</v>
      </c>
      <c r="BF93" t="s">
        <v>3</v>
      </c>
      <c r="BG93" t="s">
        <v>3</v>
      </c>
      <c r="BH93">
        <v>3</v>
      </c>
      <c r="BI93">
        <v>1</v>
      </c>
      <c r="BJ93" t="s">
        <v>179</v>
      </c>
      <c r="BM93">
        <v>2274</v>
      </c>
      <c r="BN93">
        <v>0</v>
      </c>
      <c r="BO93" t="s">
        <v>176</v>
      </c>
      <c r="BP93">
        <v>1</v>
      </c>
      <c r="BQ93">
        <v>60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0</v>
      </c>
      <c r="CA93">
        <v>0</v>
      </c>
      <c r="CB93" t="s">
        <v>3</v>
      </c>
      <c r="CE93">
        <v>30</v>
      </c>
      <c r="CF93">
        <v>0</v>
      </c>
      <c r="CG93">
        <v>0</v>
      </c>
      <c r="CM93">
        <v>0</v>
      </c>
      <c r="CN93" t="s">
        <v>3</v>
      </c>
      <c r="CO93">
        <v>0</v>
      </c>
      <c r="CP93">
        <f t="shared" si="118"/>
        <v>-119.97</v>
      </c>
      <c r="CQ93">
        <f t="shared" si="119"/>
        <v>66647.850000000006</v>
      </c>
      <c r="CR93">
        <f t="shared" si="104"/>
        <v>0</v>
      </c>
      <c r="CS93">
        <f t="shared" si="120"/>
        <v>0</v>
      </c>
      <c r="CT93">
        <f t="shared" si="121"/>
        <v>0</v>
      </c>
      <c r="CU93">
        <f t="shared" si="122"/>
        <v>0</v>
      </c>
      <c r="CV93">
        <f t="shared" si="90"/>
        <v>0</v>
      </c>
      <c r="CW93">
        <f t="shared" si="123"/>
        <v>0</v>
      </c>
      <c r="CX93">
        <f t="shared" si="124"/>
        <v>0</v>
      </c>
      <c r="CY93">
        <f>S93*(BZ93/100)</f>
        <v>0</v>
      </c>
      <c r="CZ93">
        <f>S93*(CA93/100)</f>
        <v>0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100</v>
      </c>
      <c r="DO93">
        <v>64</v>
      </c>
      <c r="DP93">
        <v>1.0469999999999999</v>
      </c>
      <c r="DQ93">
        <v>1.0029999999999999</v>
      </c>
      <c r="DU93">
        <v>1009</v>
      </c>
      <c r="DV93" t="s">
        <v>178</v>
      </c>
      <c r="DW93" t="s">
        <v>178</v>
      </c>
      <c r="DX93">
        <v>1000</v>
      </c>
      <c r="DZ93" t="s">
        <v>3</v>
      </c>
      <c r="EA93" t="s">
        <v>3</v>
      </c>
      <c r="EB93" t="s">
        <v>3</v>
      </c>
      <c r="EC93" t="s">
        <v>3</v>
      </c>
      <c r="EE93">
        <v>67040935</v>
      </c>
      <c r="EF93">
        <v>60</v>
      </c>
      <c r="EG93" t="s">
        <v>52</v>
      </c>
      <c r="EH93">
        <v>0</v>
      </c>
      <c r="EI93" t="s">
        <v>3</v>
      </c>
      <c r="EJ93">
        <v>1</v>
      </c>
      <c r="EK93">
        <v>2274</v>
      </c>
      <c r="EL93" t="s">
        <v>173</v>
      </c>
      <c r="EM93" t="s">
        <v>174</v>
      </c>
      <c r="EO93" t="s">
        <v>3</v>
      </c>
      <c r="EQ93">
        <v>0</v>
      </c>
      <c r="ER93">
        <v>39087.360000000001</v>
      </c>
      <c r="ES93">
        <v>39087.360000000001</v>
      </c>
      <c r="ET93">
        <v>0</v>
      </c>
      <c r="EU93">
        <v>0</v>
      </c>
      <c r="EV93">
        <v>0</v>
      </c>
      <c r="EW93">
        <v>0</v>
      </c>
      <c r="EX93">
        <v>0</v>
      </c>
      <c r="FQ93">
        <v>0</v>
      </c>
      <c r="FR93">
        <f t="shared" si="125"/>
        <v>0</v>
      </c>
      <c r="FS93">
        <v>0</v>
      </c>
      <c r="FX93">
        <v>100</v>
      </c>
      <c r="FY93">
        <v>64</v>
      </c>
      <c r="GA93" t="s">
        <v>3</v>
      </c>
      <c r="GD93">
        <v>0</v>
      </c>
      <c r="GF93">
        <v>197088846</v>
      </c>
      <c r="GG93">
        <v>2</v>
      </c>
      <c r="GH93">
        <v>1</v>
      </c>
      <c r="GI93">
        <v>2</v>
      </c>
      <c r="GJ93">
        <v>0</v>
      </c>
      <c r="GK93">
        <f>ROUND(R93*(S12)/100,2)</f>
        <v>0</v>
      </c>
      <c r="GL93">
        <f t="shared" si="126"/>
        <v>0</v>
      </c>
      <c r="GM93">
        <f t="shared" si="127"/>
        <v>-119.97</v>
      </c>
      <c r="GN93">
        <f t="shared" si="128"/>
        <v>-119.97</v>
      </c>
      <c r="GO93">
        <f t="shared" si="129"/>
        <v>0</v>
      </c>
      <c r="GP93">
        <f t="shared" si="130"/>
        <v>0</v>
      </c>
      <c r="GR93">
        <v>0</v>
      </c>
      <c r="GS93">
        <v>3</v>
      </c>
      <c r="GT93">
        <v>0</v>
      </c>
      <c r="GU93" t="s">
        <v>3</v>
      </c>
      <c r="GV93">
        <f t="shared" si="131"/>
        <v>0</v>
      </c>
      <c r="GW93">
        <v>1</v>
      </c>
      <c r="GX93">
        <f t="shared" si="132"/>
        <v>0</v>
      </c>
      <c r="HA93">
        <v>0</v>
      </c>
      <c r="HB93">
        <v>0</v>
      </c>
      <c r="HC93">
        <f t="shared" si="133"/>
        <v>0</v>
      </c>
      <c r="HE93" t="s">
        <v>3</v>
      </c>
      <c r="HF93" t="s">
        <v>3</v>
      </c>
      <c r="HM93" t="s">
        <v>3</v>
      </c>
      <c r="HN93" t="s">
        <v>3</v>
      </c>
      <c r="HO93" t="s">
        <v>3</v>
      </c>
      <c r="HP93" t="s">
        <v>3</v>
      </c>
      <c r="HQ93" t="s">
        <v>3</v>
      </c>
      <c r="IK93">
        <v>0</v>
      </c>
    </row>
    <row r="94" spans="1:255" x14ac:dyDescent="0.2">
      <c r="A94" s="2">
        <v>18</v>
      </c>
      <c r="B94" s="2">
        <v>1</v>
      </c>
      <c r="C94" s="2">
        <v>139</v>
      </c>
      <c r="D94" s="2"/>
      <c r="E94" s="2" t="s">
        <v>180</v>
      </c>
      <c r="F94" s="2" t="s">
        <v>181</v>
      </c>
      <c r="G94" s="2" t="s">
        <v>474</v>
      </c>
      <c r="H94" s="2" t="s">
        <v>178</v>
      </c>
      <c r="I94" s="2">
        <f>I90*J94</f>
        <v>-3.5999999999999999E-3</v>
      </c>
      <c r="J94" s="2">
        <v>-3.9999999999999996E-4</v>
      </c>
      <c r="K94" s="2">
        <v>-4.0000000000000002E-4</v>
      </c>
      <c r="L94" s="2"/>
      <c r="M94" s="2"/>
      <c r="N94" s="2"/>
      <c r="O94" s="2">
        <f t="shared" si="105"/>
        <v>-41.05</v>
      </c>
      <c r="P94" s="2">
        <f t="shared" si="106"/>
        <v>-41.05</v>
      </c>
      <c r="Q94" s="2">
        <f t="shared" si="97"/>
        <v>0</v>
      </c>
      <c r="R94" s="2">
        <f t="shared" si="107"/>
        <v>0</v>
      </c>
      <c r="S94" s="2">
        <f t="shared" si="108"/>
        <v>0</v>
      </c>
      <c r="T94" s="2">
        <f t="shared" si="109"/>
        <v>0</v>
      </c>
      <c r="U94" s="2">
        <f t="shared" si="110"/>
        <v>0</v>
      </c>
      <c r="V94" s="2">
        <f t="shared" si="111"/>
        <v>0</v>
      </c>
      <c r="W94" s="2">
        <f t="shared" si="112"/>
        <v>0</v>
      </c>
      <c r="X94" s="2">
        <f t="shared" si="113"/>
        <v>0</v>
      </c>
      <c r="Y94" s="2">
        <f t="shared" si="114"/>
        <v>0</v>
      </c>
      <c r="Z94" s="2"/>
      <c r="AA94" s="2">
        <v>67439955</v>
      </c>
      <c r="AB94" s="2">
        <f t="shared" si="115"/>
        <v>11401.96</v>
      </c>
      <c r="AC94" s="2">
        <f t="shared" si="98"/>
        <v>11401.96</v>
      </c>
      <c r="AD94" s="2">
        <f t="shared" si="99"/>
        <v>0</v>
      </c>
      <c r="AE94" s="2">
        <f t="shared" si="100"/>
        <v>0</v>
      </c>
      <c r="AF94" s="2">
        <f t="shared" si="101"/>
        <v>0</v>
      </c>
      <c r="AG94" s="2">
        <f t="shared" si="116"/>
        <v>0</v>
      </c>
      <c r="AH94" s="2">
        <f t="shared" si="102"/>
        <v>0</v>
      </c>
      <c r="AI94" s="2">
        <f t="shared" si="103"/>
        <v>0</v>
      </c>
      <c r="AJ94" s="2">
        <f t="shared" si="117"/>
        <v>0</v>
      </c>
      <c r="AK94" s="2">
        <v>11401.96</v>
      </c>
      <c r="AL94" s="2">
        <v>11401.96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100</v>
      </c>
      <c r="AU94" s="2">
        <v>64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3</v>
      </c>
      <c r="BI94" s="2">
        <v>1</v>
      </c>
      <c r="BJ94" s="2" t="s">
        <v>183</v>
      </c>
      <c r="BK94" s="2"/>
      <c r="BL94" s="2"/>
      <c r="BM94" s="2">
        <v>2274</v>
      </c>
      <c r="BN94" s="2">
        <v>0</v>
      </c>
      <c r="BO94" s="2" t="s">
        <v>3</v>
      </c>
      <c r="BP94" s="2">
        <v>0</v>
      </c>
      <c r="BQ94" s="2">
        <v>60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100</v>
      </c>
      <c r="CA94" s="2">
        <v>64</v>
      </c>
      <c r="CB94" s="2" t="s">
        <v>3</v>
      </c>
      <c r="CC94" s="2"/>
      <c r="CD94" s="2"/>
      <c r="CE94" s="2">
        <v>30</v>
      </c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3</v>
      </c>
      <c r="CO94" s="2">
        <v>0</v>
      </c>
      <c r="CP94" s="2">
        <f t="shared" si="118"/>
        <v>-41.05</v>
      </c>
      <c r="CQ94" s="2">
        <f t="shared" si="119"/>
        <v>11401.96</v>
      </c>
      <c r="CR94" s="2">
        <f t="shared" si="104"/>
        <v>0</v>
      </c>
      <c r="CS94" s="2">
        <f t="shared" si="120"/>
        <v>0</v>
      </c>
      <c r="CT94" s="2">
        <f t="shared" si="121"/>
        <v>0</v>
      </c>
      <c r="CU94" s="2">
        <f t="shared" si="122"/>
        <v>0</v>
      </c>
      <c r="CV94" s="2">
        <f t="shared" si="90"/>
        <v>0</v>
      </c>
      <c r="CW94" s="2">
        <f t="shared" si="123"/>
        <v>0</v>
      </c>
      <c r="CX94" s="2">
        <f t="shared" si="124"/>
        <v>0</v>
      </c>
      <c r="CY94" s="2">
        <f>((S94*BZ94)/100)</f>
        <v>0</v>
      </c>
      <c r="CZ94" s="2">
        <f>((S94*CA94)/100)</f>
        <v>0</v>
      </c>
      <c r="DA94" s="2"/>
      <c r="DB94" s="2"/>
      <c r="DC94" s="2" t="s">
        <v>3</v>
      </c>
      <c r="DD94" s="2" t="s">
        <v>3</v>
      </c>
      <c r="DE94" s="2" t="s">
        <v>3</v>
      </c>
      <c r="DF94" s="2" t="s">
        <v>3</v>
      </c>
      <c r="DG94" s="2" t="s">
        <v>3</v>
      </c>
      <c r="DH94" s="2" t="s">
        <v>3</v>
      </c>
      <c r="DI94" s="2" t="s">
        <v>3</v>
      </c>
      <c r="DJ94" s="2" t="s">
        <v>3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1.0469999999999999</v>
      </c>
      <c r="DQ94" s="2">
        <v>1.0029999999999999</v>
      </c>
      <c r="DR94" s="2"/>
      <c r="DS94" s="2"/>
      <c r="DT94" s="2"/>
      <c r="DU94" s="2">
        <v>1009</v>
      </c>
      <c r="DV94" s="2" t="s">
        <v>178</v>
      </c>
      <c r="DW94" s="2" t="s">
        <v>178</v>
      </c>
      <c r="DX94" s="2">
        <v>1000</v>
      </c>
      <c r="DY94" s="2"/>
      <c r="DZ94" s="2" t="s">
        <v>3</v>
      </c>
      <c r="EA94" s="2" t="s">
        <v>3</v>
      </c>
      <c r="EB94" s="2" t="s">
        <v>3</v>
      </c>
      <c r="EC94" s="2" t="s">
        <v>3</v>
      </c>
      <c r="ED94" s="2"/>
      <c r="EE94" s="2">
        <v>67040935</v>
      </c>
      <c r="EF94" s="2">
        <v>60</v>
      </c>
      <c r="EG94" s="2" t="s">
        <v>52</v>
      </c>
      <c r="EH94" s="2">
        <v>0</v>
      </c>
      <c r="EI94" s="2" t="s">
        <v>3</v>
      </c>
      <c r="EJ94" s="2">
        <v>1</v>
      </c>
      <c r="EK94" s="2">
        <v>2274</v>
      </c>
      <c r="EL94" s="2" t="s">
        <v>173</v>
      </c>
      <c r="EM94" s="2" t="s">
        <v>174</v>
      </c>
      <c r="EN94" s="2"/>
      <c r="EO94" s="2" t="s">
        <v>3</v>
      </c>
      <c r="EP94" s="2"/>
      <c r="EQ94" s="2">
        <v>0</v>
      </c>
      <c r="ER94" s="2">
        <v>11401.96</v>
      </c>
      <c r="ES94" s="2">
        <v>11401.96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25"/>
        <v>0</v>
      </c>
      <c r="FS94" s="2">
        <v>0</v>
      </c>
      <c r="FT94" s="2"/>
      <c r="FU94" s="2"/>
      <c r="FV94" s="2"/>
      <c r="FW94" s="2"/>
      <c r="FX94" s="2">
        <v>100</v>
      </c>
      <c r="FY94" s="2">
        <v>64</v>
      </c>
      <c r="FZ94" s="2"/>
      <c r="GA94" s="2" t="s">
        <v>3</v>
      </c>
      <c r="GB94" s="2"/>
      <c r="GC94" s="2"/>
      <c r="GD94" s="2">
        <v>0</v>
      </c>
      <c r="GE94" s="2"/>
      <c r="GF94" s="2">
        <v>-1307291729</v>
      </c>
      <c r="GG94" s="2">
        <v>2</v>
      </c>
      <c r="GH94" s="2">
        <v>1</v>
      </c>
      <c r="GI94" s="2">
        <v>-2</v>
      </c>
      <c r="GJ94" s="2">
        <v>0</v>
      </c>
      <c r="GK94" s="2">
        <f>ROUND(R94*(R12)/100,2)</f>
        <v>0</v>
      </c>
      <c r="GL94" s="2">
        <f t="shared" si="126"/>
        <v>0</v>
      </c>
      <c r="GM94" s="2">
        <f t="shared" si="127"/>
        <v>-41.05</v>
      </c>
      <c r="GN94" s="2">
        <f t="shared" si="128"/>
        <v>-41.05</v>
      </c>
      <c r="GO94" s="2">
        <f t="shared" si="129"/>
        <v>0</v>
      </c>
      <c r="GP94" s="2">
        <f t="shared" si="130"/>
        <v>0</v>
      </c>
      <c r="GQ94" s="2"/>
      <c r="GR94" s="2">
        <v>0</v>
      </c>
      <c r="GS94" s="2">
        <v>3</v>
      </c>
      <c r="GT94" s="2">
        <v>0</v>
      </c>
      <c r="GU94" s="2" t="s">
        <v>3</v>
      </c>
      <c r="GV94" s="2">
        <f t="shared" si="131"/>
        <v>0</v>
      </c>
      <c r="GW94" s="2">
        <v>1</v>
      </c>
      <c r="GX94" s="2">
        <f t="shared" si="132"/>
        <v>0</v>
      </c>
      <c r="GY94" s="2"/>
      <c r="GZ94" s="2"/>
      <c r="HA94" s="2">
        <v>0</v>
      </c>
      <c r="HB94" s="2">
        <v>0</v>
      </c>
      <c r="HC94" s="2">
        <f t="shared" si="133"/>
        <v>0</v>
      </c>
      <c r="HD94" s="2"/>
      <c r="HE94" s="2" t="s">
        <v>3</v>
      </c>
      <c r="HF94" s="2" t="s">
        <v>3</v>
      </c>
      <c r="HG94" s="2"/>
      <c r="HH94" s="2"/>
      <c r="HI94" s="2"/>
      <c r="HJ94" s="2"/>
      <c r="HK94" s="2"/>
      <c r="HL94" s="2"/>
      <c r="HM94" s="2" t="s">
        <v>3</v>
      </c>
      <c r="HN94" s="2" t="s">
        <v>3</v>
      </c>
      <c r="HO94" s="2" t="s">
        <v>3</v>
      </c>
      <c r="HP94" s="2" t="s">
        <v>3</v>
      </c>
      <c r="HQ94" s="2" t="s">
        <v>3</v>
      </c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18</v>
      </c>
      <c r="B95">
        <v>1</v>
      </c>
      <c r="C95">
        <v>152</v>
      </c>
      <c r="E95" t="s">
        <v>180</v>
      </c>
      <c r="F95" t="s">
        <v>181</v>
      </c>
      <c r="G95" t="s">
        <v>474</v>
      </c>
      <c r="H95" t="s">
        <v>178</v>
      </c>
      <c r="I95">
        <f>I91*J95</f>
        <v>-3.5999999999999999E-3</v>
      </c>
      <c r="J95">
        <v>-3.9999999999999996E-4</v>
      </c>
      <c r="K95">
        <v>-4.0000000000000002E-4</v>
      </c>
      <c r="O95">
        <f t="shared" si="105"/>
        <v>-294.77999999999997</v>
      </c>
      <c r="P95">
        <f t="shared" si="106"/>
        <v>-294.77999999999997</v>
      </c>
      <c r="Q95">
        <f t="shared" si="97"/>
        <v>0</v>
      </c>
      <c r="R95">
        <f t="shared" si="107"/>
        <v>0</v>
      </c>
      <c r="S95">
        <f t="shared" si="108"/>
        <v>0</v>
      </c>
      <c r="T95">
        <f t="shared" si="109"/>
        <v>0</v>
      </c>
      <c r="U95">
        <f t="shared" si="110"/>
        <v>0</v>
      </c>
      <c r="V95">
        <f t="shared" si="111"/>
        <v>0</v>
      </c>
      <c r="W95">
        <f t="shared" si="112"/>
        <v>0</v>
      </c>
      <c r="X95">
        <f t="shared" si="113"/>
        <v>0</v>
      </c>
      <c r="Y95">
        <f t="shared" si="114"/>
        <v>0</v>
      </c>
      <c r="AA95">
        <v>67439953</v>
      </c>
      <c r="AB95">
        <f t="shared" si="115"/>
        <v>11401.96</v>
      </c>
      <c r="AC95">
        <f t="shared" si="98"/>
        <v>11401.96</v>
      </c>
      <c r="AD95">
        <f t="shared" si="99"/>
        <v>0</v>
      </c>
      <c r="AE95">
        <f t="shared" si="100"/>
        <v>0</v>
      </c>
      <c r="AF95">
        <f t="shared" si="101"/>
        <v>0</v>
      </c>
      <c r="AG95">
        <f t="shared" si="116"/>
        <v>0</v>
      </c>
      <c r="AH95">
        <f t="shared" si="102"/>
        <v>0</v>
      </c>
      <c r="AI95">
        <f t="shared" si="103"/>
        <v>0</v>
      </c>
      <c r="AJ95">
        <f t="shared" si="117"/>
        <v>0</v>
      </c>
      <c r="AK95">
        <v>11401.96</v>
      </c>
      <c r="AL95">
        <v>11401.96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1.0469999999999999</v>
      </c>
      <c r="AW95">
        <v>1.0029999999999999</v>
      </c>
      <c r="AZ95">
        <v>1</v>
      </c>
      <c r="BA95">
        <v>1</v>
      </c>
      <c r="BB95">
        <v>1</v>
      </c>
      <c r="BC95">
        <v>7.16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1</v>
      </c>
      <c r="BJ95" t="s">
        <v>183</v>
      </c>
      <c r="BM95">
        <v>2274</v>
      </c>
      <c r="BN95">
        <v>0</v>
      </c>
      <c r="BO95" t="s">
        <v>181</v>
      </c>
      <c r="BP95">
        <v>1</v>
      </c>
      <c r="BQ95">
        <v>60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0</v>
      </c>
      <c r="CA95">
        <v>0</v>
      </c>
      <c r="CB95" t="s">
        <v>3</v>
      </c>
      <c r="CE95">
        <v>30</v>
      </c>
      <c r="CF95">
        <v>0</v>
      </c>
      <c r="CG95">
        <v>0</v>
      </c>
      <c r="CM95">
        <v>0</v>
      </c>
      <c r="CN95" t="s">
        <v>3</v>
      </c>
      <c r="CO95">
        <v>0</v>
      </c>
      <c r="CP95">
        <f t="shared" si="118"/>
        <v>-294.77999999999997</v>
      </c>
      <c r="CQ95">
        <f t="shared" si="119"/>
        <v>81882.98</v>
      </c>
      <c r="CR95">
        <f t="shared" si="104"/>
        <v>0</v>
      </c>
      <c r="CS95">
        <f t="shared" si="120"/>
        <v>0</v>
      </c>
      <c r="CT95">
        <f t="shared" si="121"/>
        <v>0</v>
      </c>
      <c r="CU95">
        <f t="shared" si="122"/>
        <v>0</v>
      </c>
      <c r="CV95">
        <f t="shared" si="90"/>
        <v>0</v>
      </c>
      <c r="CW95">
        <f t="shared" si="123"/>
        <v>0</v>
      </c>
      <c r="CX95">
        <f t="shared" si="124"/>
        <v>0</v>
      </c>
      <c r="CY95">
        <f>S95*(BZ95/100)</f>
        <v>0</v>
      </c>
      <c r="CZ95">
        <f>S95*(CA95/100)</f>
        <v>0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100</v>
      </c>
      <c r="DO95">
        <v>64</v>
      </c>
      <c r="DP95">
        <v>1.0469999999999999</v>
      </c>
      <c r="DQ95">
        <v>1.0029999999999999</v>
      </c>
      <c r="DU95">
        <v>1009</v>
      </c>
      <c r="DV95" t="s">
        <v>178</v>
      </c>
      <c r="DW95" t="s">
        <v>178</v>
      </c>
      <c r="DX95">
        <v>1000</v>
      </c>
      <c r="DZ95" t="s">
        <v>3</v>
      </c>
      <c r="EA95" t="s">
        <v>3</v>
      </c>
      <c r="EB95" t="s">
        <v>3</v>
      </c>
      <c r="EC95" t="s">
        <v>3</v>
      </c>
      <c r="EE95">
        <v>67040935</v>
      </c>
      <c r="EF95">
        <v>60</v>
      </c>
      <c r="EG95" t="s">
        <v>52</v>
      </c>
      <c r="EH95">
        <v>0</v>
      </c>
      <c r="EI95" t="s">
        <v>3</v>
      </c>
      <c r="EJ95">
        <v>1</v>
      </c>
      <c r="EK95">
        <v>2274</v>
      </c>
      <c r="EL95" t="s">
        <v>173</v>
      </c>
      <c r="EM95" t="s">
        <v>174</v>
      </c>
      <c r="EO95" t="s">
        <v>3</v>
      </c>
      <c r="EQ95">
        <v>0</v>
      </c>
      <c r="ER95">
        <v>11401.96</v>
      </c>
      <c r="ES95">
        <v>11401.96</v>
      </c>
      <c r="ET95">
        <v>0</v>
      </c>
      <c r="EU95">
        <v>0</v>
      </c>
      <c r="EV95">
        <v>0</v>
      </c>
      <c r="EW95">
        <v>0</v>
      </c>
      <c r="EX95">
        <v>0</v>
      </c>
      <c r="FQ95">
        <v>0</v>
      </c>
      <c r="FR95">
        <f t="shared" si="125"/>
        <v>0</v>
      </c>
      <c r="FS95">
        <v>0</v>
      </c>
      <c r="FX95">
        <v>100</v>
      </c>
      <c r="FY95">
        <v>64</v>
      </c>
      <c r="GA95" t="s">
        <v>3</v>
      </c>
      <c r="GD95">
        <v>0</v>
      </c>
      <c r="GF95">
        <v>-1307291729</v>
      </c>
      <c r="GG95">
        <v>2</v>
      </c>
      <c r="GH95">
        <v>1</v>
      </c>
      <c r="GI95">
        <v>2</v>
      </c>
      <c r="GJ95">
        <v>0</v>
      </c>
      <c r="GK95">
        <f>ROUND(R95*(S12)/100,2)</f>
        <v>0</v>
      </c>
      <c r="GL95">
        <f t="shared" si="126"/>
        <v>0</v>
      </c>
      <c r="GM95">
        <f t="shared" si="127"/>
        <v>-294.77999999999997</v>
      </c>
      <c r="GN95">
        <f t="shared" si="128"/>
        <v>-294.77999999999997</v>
      </c>
      <c r="GO95">
        <f t="shared" si="129"/>
        <v>0</v>
      </c>
      <c r="GP95">
        <f t="shared" si="130"/>
        <v>0</v>
      </c>
      <c r="GR95">
        <v>0</v>
      </c>
      <c r="GS95">
        <v>3</v>
      </c>
      <c r="GT95">
        <v>0</v>
      </c>
      <c r="GU95" t="s">
        <v>3</v>
      </c>
      <c r="GV95">
        <f t="shared" si="131"/>
        <v>0</v>
      </c>
      <c r="GW95">
        <v>1</v>
      </c>
      <c r="GX95">
        <f t="shared" si="132"/>
        <v>0</v>
      </c>
      <c r="HA95">
        <v>0</v>
      </c>
      <c r="HB95">
        <v>0</v>
      </c>
      <c r="HC95">
        <f t="shared" si="133"/>
        <v>0</v>
      </c>
      <c r="HE95" t="s">
        <v>3</v>
      </c>
      <c r="HF95" t="s">
        <v>3</v>
      </c>
      <c r="HM95" t="s">
        <v>3</v>
      </c>
      <c r="HN95" t="s">
        <v>3</v>
      </c>
      <c r="HO95" t="s">
        <v>3</v>
      </c>
      <c r="HP95" t="s">
        <v>3</v>
      </c>
      <c r="HQ95" t="s">
        <v>3</v>
      </c>
      <c r="IK95">
        <v>0</v>
      </c>
    </row>
    <row r="96" spans="1:255" x14ac:dyDescent="0.2">
      <c r="A96" s="2">
        <v>17</v>
      </c>
      <c r="B96" s="2">
        <v>1</v>
      </c>
      <c r="C96" s="2">
        <f>ROW(SmtRes!A163)</f>
        <v>163</v>
      </c>
      <c r="D96" s="2">
        <f>ROW(EtalonRes!A167)</f>
        <v>167</v>
      </c>
      <c r="E96" s="2" t="s">
        <v>184</v>
      </c>
      <c r="F96" s="2" t="s">
        <v>185</v>
      </c>
      <c r="G96" s="2" t="s">
        <v>186</v>
      </c>
      <c r="H96" s="2" t="s">
        <v>35</v>
      </c>
      <c r="I96" s="2">
        <f>ROUND(-9/100,9)</f>
        <v>-0.09</v>
      </c>
      <c r="J96" s="2">
        <v>0</v>
      </c>
      <c r="K96" s="2">
        <f>ROUND(-9/100,9)</f>
        <v>-0.09</v>
      </c>
      <c r="L96" s="2"/>
      <c r="M96" s="2"/>
      <c r="N96" s="2"/>
      <c r="O96" s="2">
        <f t="shared" si="105"/>
        <v>-96.01</v>
      </c>
      <c r="P96" s="2">
        <f t="shared" si="106"/>
        <v>-55.15</v>
      </c>
      <c r="Q96" s="2">
        <f t="shared" si="97"/>
        <v>0</v>
      </c>
      <c r="R96" s="2">
        <f t="shared" si="107"/>
        <v>0</v>
      </c>
      <c r="S96" s="2">
        <f t="shared" si="108"/>
        <v>-40.86</v>
      </c>
      <c r="T96" s="2">
        <f t="shared" si="109"/>
        <v>0</v>
      </c>
      <c r="U96" s="2">
        <f t="shared" si="110"/>
        <v>-3.6359999999999997</v>
      </c>
      <c r="V96" s="2">
        <f t="shared" si="111"/>
        <v>0</v>
      </c>
      <c r="W96" s="2">
        <f t="shared" si="112"/>
        <v>0</v>
      </c>
      <c r="X96" s="2">
        <f t="shared" si="113"/>
        <v>-40.86</v>
      </c>
      <c r="Y96" s="2">
        <f t="shared" si="114"/>
        <v>-26.15</v>
      </c>
      <c r="Z96" s="2"/>
      <c r="AA96" s="2">
        <v>67439955</v>
      </c>
      <c r="AB96" s="2">
        <f t="shared" si="115"/>
        <v>1066.77</v>
      </c>
      <c r="AC96" s="2">
        <f t="shared" si="98"/>
        <v>612.74</v>
      </c>
      <c r="AD96" s="2">
        <f t="shared" si="99"/>
        <v>0.03</v>
      </c>
      <c r="AE96" s="2">
        <f t="shared" si="100"/>
        <v>0</v>
      </c>
      <c r="AF96" s="2">
        <f t="shared" si="101"/>
        <v>454</v>
      </c>
      <c r="AG96" s="2">
        <f t="shared" si="116"/>
        <v>0</v>
      </c>
      <c r="AH96" s="2">
        <f t="shared" si="102"/>
        <v>40.4</v>
      </c>
      <c r="AI96" s="2">
        <f t="shared" si="103"/>
        <v>0</v>
      </c>
      <c r="AJ96" s="2">
        <f t="shared" si="117"/>
        <v>0</v>
      </c>
      <c r="AK96" s="2">
        <v>1066.77</v>
      </c>
      <c r="AL96" s="2">
        <v>612.74</v>
      </c>
      <c r="AM96" s="2">
        <v>0.03</v>
      </c>
      <c r="AN96" s="2">
        <v>0</v>
      </c>
      <c r="AO96" s="2">
        <v>454</v>
      </c>
      <c r="AP96" s="2">
        <v>0</v>
      </c>
      <c r="AQ96" s="2">
        <v>40.4</v>
      </c>
      <c r="AR96" s="2">
        <v>0</v>
      </c>
      <c r="AS96" s="2">
        <v>0</v>
      </c>
      <c r="AT96" s="2">
        <v>100</v>
      </c>
      <c r="AU96" s="2">
        <v>64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0</v>
      </c>
      <c r="BI96" s="2">
        <v>1</v>
      </c>
      <c r="BJ96" s="2" t="s">
        <v>187</v>
      </c>
      <c r="BK96" s="2"/>
      <c r="BL96" s="2"/>
      <c r="BM96" s="2">
        <v>1757</v>
      </c>
      <c r="BN96" s="2">
        <v>0</v>
      </c>
      <c r="BO96" s="2" t="s">
        <v>3</v>
      </c>
      <c r="BP96" s="2">
        <v>0</v>
      </c>
      <c r="BQ96" s="2">
        <v>60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100</v>
      </c>
      <c r="CA96" s="2">
        <v>64</v>
      </c>
      <c r="CB96" s="2" t="s">
        <v>3</v>
      </c>
      <c r="CC96" s="2"/>
      <c r="CD96" s="2"/>
      <c r="CE96" s="2">
        <v>30</v>
      </c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2" t="s">
        <v>3</v>
      </c>
      <c r="CO96" s="2">
        <v>0</v>
      </c>
      <c r="CP96" s="2">
        <f t="shared" si="118"/>
        <v>-96.009999999999991</v>
      </c>
      <c r="CQ96" s="2">
        <f t="shared" si="119"/>
        <v>612.74</v>
      </c>
      <c r="CR96" s="2">
        <f t="shared" si="104"/>
        <v>0.03</v>
      </c>
      <c r="CS96" s="2">
        <f t="shared" si="120"/>
        <v>0</v>
      </c>
      <c r="CT96" s="2">
        <f t="shared" si="121"/>
        <v>454</v>
      </c>
      <c r="CU96" s="2">
        <f t="shared" si="122"/>
        <v>0</v>
      </c>
      <c r="CV96" s="2">
        <f t="shared" ref="CV96:CV129" si="134">(AH96*AV96)</f>
        <v>40.4</v>
      </c>
      <c r="CW96" s="2">
        <f t="shared" si="123"/>
        <v>0</v>
      </c>
      <c r="CX96" s="2">
        <f t="shared" si="124"/>
        <v>0</v>
      </c>
      <c r="CY96" s="2">
        <f>((S96*BZ96)/100)</f>
        <v>-40.86</v>
      </c>
      <c r="CZ96" s="2">
        <f>((S96*CA96)/100)</f>
        <v>-26.150400000000001</v>
      </c>
      <c r="DA96" s="2"/>
      <c r="DB96" s="2"/>
      <c r="DC96" s="2" t="s">
        <v>3</v>
      </c>
      <c r="DD96" s="2" t="s">
        <v>3</v>
      </c>
      <c r="DE96" s="2" t="s">
        <v>3</v>
      </c>
      <c r="DF96" s="2" t="s">
        <v>3</v>
      </c>
      <c r="DG96" s="2" t="s">
        <v>3</v>
      </c>
      <c r="DH96" s="2" t="s">
        <v>3</v>
      </c>
      <c r="DI96" s="2" t="s">
        <v>3</v>
      </c>
      <c r="DJ96" s="2" t="s">
        <v>3</v>
      </c>
      <c r="DK96" s="2" t="s">
        <v>3</v>
      </c>
      <c r="DL96" s="2" t="s">
        <v>3</v>
      </c>
      <c r="DM96" s="2" t="s">
        <v>3</v>
      </c>
      <c r="DN96" s="2">
        <v>0</v>
      </c>
      <c r="DO96" s="2">
        <v>0</v>
      </c>
      <c r="DP96" s="2">
        <v>1.0469999999999999</v>
      </c>
      <c r="DQ96" s="2">
        <v>1.0029999999999999</v>
      </c>
      <c r="DR96" s="2"/>
      <c r="DS96" s="2"/>
      <c r="DT96" s="2"/>
      <c r="DU96" s="2">
        <v>1005</v>
      </c>
      <c r="DV96" s="2" t="s">
        <v>35</v>
      </c>
      <c r="DW96" s="2" t="s">
        <v>35</v>
      </c>
      <c r="DX96" s="2">
        <v>100</v>
      </c>
      <c r="DY96" s="2"/>
      <c r="DZ96" s="2" t="s">
        <v>3</v>
      </c>
      <c r="EA96" s="2" t="s">
        <v>3</v>
      </c>
      <c r="EB96" s="2" t="s">
        <v>3</v>
      </c>
      <c r="EC96" s="2" t="s">
        <v>3</v>
      </c>
      <c r="ED96" s="2"/>
      <c r="EE96" s="2">
        <v>67040348</v>
      </c>
      <c r="EF96" s="2">
        <v>60</v>
      </c>
      <c r="EG96" s="2" t="s">
        <v>52</v>
      </c>
      <c r="EH96" s="2">
        <v>0</v>
      </c>
      <c r="EI96" s="2" t="s">
        <v>3</v>
      </c>
      <c r="EJ96" s="2">
        <v>1</v>
      </c>
      <c r="EK96" s="2">
        <v>1757</v>
      </c>
      <c r="EL96" s="2" t="s">
        <v>188</v>
      </c>
      <c r="EM96" s="2" t="s">
        <v>189</v>
      </c>
      <c r="EN96" s="2"/>
      <c r="EO96" s="2" t="s">
        <v>3</v>
      </c>
      <c r="EP96" s="2"/>
      <c r="EQ96" s="2">
        <v>0</v>
      </c>
      <c r="ER96" s="2">
        <v>1066.77</v>
      </c>
      <c r="ES96" s="2">
        <v>612.74</v>
      </c>
      <c r="ET96" s="2">
        <v>0.03</v>
      </c>
      <c r="EU96" s="2">
        <v>0</v>
      </c>
      <c r="EV96" s="2">
        <v>454</v>
      </c>
      <c r="EW96" s="2">
        <v>40.4</v>
      </c>
      <c r="EX96" s="2">
        <v>0</v>
      </c>
      <c r="EY96" s="2">
        <v>0</v>
      </c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25"/>
        <v>0</v>
      </c>
      <c r="FS96" s="2">
        <v>0</v>
      </c>
      <c r="FT96" s="2"/>
      <c r="FU96" s="2"/>
      <c r="FV96" s="2"/>
      <c r="FW96" s="2"/>
      <c r="FX96" s="2">
        <v>100</v>
      </c>
      <c r="FY96" s="2">
        <v>64</v>
      </c>
      <c r="FZ96" s="2"/>
      <c r="GA96" s="2" t="s">
        <v>3</v>
      </c>
      <c r="GB96" s="2"/>
      <c r="GC96" s="2"/>
      <c r="GD96" s="2">
        <v>0</v>
      </c>
      <c r="GE96" s="2"/>
      <c r="GF96" s="2">
        <v>-1669370273</v>
      </c>
      <c r="GG96" s="2">
        <v>2</v>
      </c>
      <c r="GH96" s="2">
        <v>1</v>
      </c>
      <c r="GI96" s="2">
        <v>-2</v>
      </c>
      <c r="GJ96" s="2">
        <v>0</v>
      </c>
      <c r="GK96" s="2">
        <f>ROUND(R96*(R12)/100,2)</f>
        <v>0</v>
      </c>
      <c r="GL96" s="2">
        <f t="shared" si="126"/>
        <v>0</v>
      </c>
      <c r="GM96" s="2">
        <f t="shared" si="127"/>
        <v>-163.02000000000001</v>
      </c>
      <c r="GN96" s="2">
        <f t="shared" si="128"/>
        <v>-163.02000000000001</v>
      </c>
      <c r="GO96" s="2">
        <f t="shared" si="129"/>
        <v>0</v>
      </c>
      <c r="GP96" s="2">
        <f t="shared" si="130"/>
        <v>0</v>
      </c>
      <c r="GQ96" s="2"/>
      <c r="GR96" s="2">
        <v>0</v>
      </c>
      <c r="GS96" s="2">
        <v>3</v>
      </c>
      <c r="GT96" s="2">
        <v>0</v>
      </c>
      <c r="GU96" s="2" t="s">
        <v>3</v>
      </c>
      <c r="GV96" s="2">
        <f t="shared" si="131"/>
        <v>0</v>
      </c>
      <c r="GW96" s="2">
        <v>1</v>
      </c>
      <c r="GX96" s="2">
        <f t="shared" si="132"/>
        <v>0</v>
      </c>
      <c r="GY96" s="2"/>
      <c r="GZ96" s="2"/>
      <c r="HA96" s="2">
        <v>0</v>
      </c>
      <c r="HB96" s="2">
        <v>0</v>
      </c>
      <c r="HC96" s="2">
        <f t="shared" si="133"/>
        <v>0</v>
      </c>
      <c r="HD96" s="2"/>
      <c r="HE96" s="2" t="s">
        <v>3</v>
      </c>
      <c r="HF96" s="2" t="s">
        <v>3</v>
      </c>
      <c r="HG96" s="2"/>
      <c r="HH96" s="2"/>
      <c r="HI96" s="2"/>
      <c r="HJ96" s="2"/>
      <c r="HK96" s="2"/>
      <c r="HL96" s="2"/>
      <c r="HM96" s="2" t="s">
        <v>3</v>
      </c>
      <c r="HN96" s="2" t="s">
        <v>3</v>
      </c>
      <c r="HO96" s="2" t="s">
        <v>3</v>
      </c>
      <c r="HP96" s="2" t="s">
        <v>3</v>
      </c>
      <c r="HQ96" s="2" t="s">
        <v>3</v>
      </c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17</v>
      </c>
      <c r="B97">
        <v>1</v>
      </c>
      <c r="C97">
        <f>ROW(SmtRes!A172)</f>
        <v>172</v>
      </c>
      <c r="D97">
        <f>ROW(EtalonRes!A178)</f>
        <v>178</v>
      </c>
      <c r="E97" t="s">
        <v>184</v>
      </c>
      <c r="F97" t="s">
        <v>185</v>
      </c>
      <c r="G97" t="s">
        <v>186</v>
      </c>
      <c r="H97" t="s">
        <v>35</v>
      </c>
      <c r="I97">
        <f>ROUND(-9/100,9)</f>
        <v>-0.09</v>
      </c>
      <c r="J97">
        <v>0</v>
      </c>
      <c r="K97">
        <f>ROUND(-9/100,9)</f>
        <v>-0.09</v>
      </c>
      <c r="O97">
        <f t="shared" si="105"/>
        <v>-1473.18</v>
      </c>
      <c r="P97">
        <f t="shared" si="106"/>
        <v>-169.25</v>
      </c>
      <c r="Q97">
        <f t="shared" si="97"/>
        <v>0</v>
      </c>
      <c r="R97">
        <f t="shared" si="107"/>
        <v>0</v>
      </c>
      <c r="S97">
        <f t="shared" si="108"/>
        <v>-1303.93</v>
      </c>
      <c r="T97">
        <f t="shared" si="109"/>
        <v>0</v>
      </c>
      <c r="U97">
        <f t="shared" si="110"/>
        <v>-3.8068919999999991</v>
      </c>
      <c r="V97">
        <f t="shared" si="111"/>
        <v>0</v>
      </c>
      <c r="W97">
        <f t="shared" si="112"/>
        <v>0</v>
      </c>
      <c r="X97">
        <f t="shared" si="113"/>
        <v>-1082.26</v>
      </c>
      <c r="Y97">
        <f t="shared" si="114"/>
        <v>-534.61</v>
      </c>
      <c r="AA97">
        <v>67439953</v>
      </c>
      <c r="AB97">
        <f t="shared" si="115"/>
        <v>1066.77</v>
      </c>
      <c r="AC97">
        <f t="shared" si="98"/>
        <v>612.74</v>
      </c>
      <c r="AD97">
        <f t="shared" si="99"/>
        <v>0.03</v>
      </c>
      <c r="AE97">
        <f t="shared" si="100"/>
        <v>0</v>
      </c>
      <c r="AF97">
        <f t="shared" si="101"/>
        <v>454</v>
      </c>
      <c r="AG97">
        <f t="shared" si="116"/>
        <v>0</v>
      </c>
      <c r="AH97">
        <f t="shared" si="102"/>
        <v>40.4</v>
      </c>
      <c r="AI97">
        <f t="shared" si="103"/>
        <v>0</v>
      </c>
      <c r="AJ97">
        <f t="shared" si="117"/>
        <v>0</v>
      </c>
      <c r="AK97">
        <v>1066.77</v>
      </c>
      <c r="AL97">
        <v>612.74</v>
      </c>
      <c r="AM97">
        <v>0.03</v>
      </c>
      <c r="AN97">
        <v>0</v>
      </c>
      <c r="AO97">
        <v>454</v>
      </c>
      <c r="AP97">
        <v>0</v>
      </c>
      <c r="AQ97">
        <v>40.4</v>
      </c>
      <c r="AR97">
        <v>0</v>
      </c>
      <c r="AS97">
        <v>0</v>
      </c>
      <c r="AT97">
        <v>83</v>
      </c>
      <c r="AU97">
        <v>41</v>
      </c>
      <c r="AV97">
        <v>1.0469999999999999</v>
      </c>
      <c r="AW97">
        <v>1.0029999999999999</v>
      </c>
      <c r="AZ97">
        <v>1</v>
      </c>
      <c r="BA97">
        <v>30.48</v>
      </c>
      <c r="BB97">
        <v>8.67</v>
      </c>
      <c r="BC97">
        <v>3.06</v>
      </c>
      <c r="BD97" t="s">
        <v>3</v>
      </c>
      <c r="BE97" t="s">
        <v>3</v>
      </c>
      <c r="BF97" t="s">
        <v>3</v>
      </c>
      <c r="BG97" t="s">
        <v>3</v>
      </c>
      <c r="BH97">
        <v>0</v>
      </c>
      <c r="BI97">
        <v>1</v>
      </c>
      <c r="BJ97" t="s">
        <v>187</v>
      </c>
      <c r="BM97">
        <v>1757</v>
      </c>
      <c r="BN97">
        <v>0</v>
      </c>
      <c r="BO97" t="s">
        <v>185</v>
      </c>
      <c r="BP97">
        <v>1</v>
      </c>
      <c r="BQ97">
        <v>60</v>
      </c>
      <c r="BR97">
        <v>0</v>
      </c>
      <c r="BS97">
        <v>30.48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83</v>
      </c>
      <c r="CA97">
        <v>41</v>
      </c>
      <c r="CB97" t="s">
        <v>3</v>
      </c>
      <c r="CE97">
        <v>30</v>
      </c>
      <c r="CF97">
        <v>0</v>
      </c>
      <c r="CG97">
        <v>0</v>
      </c>
      <c r="CM97">
        <v>0</v>
      </c>
      <c r="CN97" t="s">
        <v>3</v>
      </c>
      <c r="CO97">
        <v>0</v>
      </c>
      <c r="CP97">
        <f t="shared" si="118"/>
        <v>-1473.18</v>
      </c>
      <c r="CQ97">
        <f t="shared" si="119"/>
        <v>1880.61</v>
      </c>
      <c r="CR97">
        <f t="shared" si="104"/>
        <v>0.26</v>
      </c>
      <c r="CS97">
        <f t="shared" si="120"/>
        <v>0</v>
      </c>
      <c r="CT97">
        <f t="shared" si="121"/>
        <v>14488.36</v>
      </c>
      <c r="CU97">
        <f t="shared" si="122"/>
        <v>0</v>
      </c>
      <c r="CV97">
        <f t="shared" si="134"/>
        <v>42.298799999999993</v>
      </c>
      <c r="CW97">
        <f t="shared" si="123"/>
        <v>0</v>
      </c>
      <c r="CX97">
        <f t="shared" si="124"/>
        <v>0</v>
      </c>
      <c r="CY97">
        <f>S97*(BZ97/100)</f>
        <v>-1082.2619</v>
      </c>
      <c r="CZ97">
        <f>S97*(CA97/100)</f>
        <v>-534.61130000000003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100</v>
      </c>
      <c r="DO97">
        <v>64</v>
      </c>
      <c r="DP97">
        <v>1.0469999999999999</v>
      </c>
      <c r="DQ97">
        <v>1.0029999999999999</v>
      </c>
      <c r="DU97">
        <v>1005</v>
      </c>
      <c r="DV97" t="s">
        <v>35</v>
      </c>
      <c r="DW97" t="s">
        <v>35</v>
      </c>
      <c r="DX97">
        <v>100</v>
      </c>
      <c r="DZ97" t="s">
        <v>3</v>
      </c>
      <c r="EA97" t="s">
        <v>3</v>
      </c>
      <c r="EB97" t="s">
        <v>3</v>
      </c>
      <c r="EC97" t="s">
        <v>3</v>
      </c>
      <c r="EE97">
        <v>67040348</v>
      </c>
      <c r="EF97">
        <v>60</v>
      </c>
      <c r="EG97" t="s">
        <v>52</v>
      </c>
      <c r="EH97">
        <v>0</v>
      </c>
      <c r="EI97" t="s">
        <v>3</v>
      </c>
      <c r="EJ97">
        <v>1</v>
      </c>
      <c r="EK97">
        <v>1757</v>
      </c>
      <c r="EL97" t="s">
        <v>188</v>
      </c>
      <c r="EM97" t="s">
        <v>189</v>
      </c>
      <c r="EO97" t="s">
        <v>3</v>
      </c>
      <c r="EQ97">
        <v>0</v>
      </c>
      <c r="ER97">
        <v>1066.77</v>
      </c>
      <c r="ES97">
        <v>612.74</v>
      </c>
      <c r="ET97">
        <v>0.03</v>
      </c>
      <c r="EU97">
        <v>0</v>
      </c>
      <c r="EV97">
        <v>454</v>
      </c>
      <c r="EW97">
        <v>40.4</v>
      </c>
      <c r="EX97">
        <v>0</v>
      </c>
      <c r="EY97">
        <v>0</v>
      </c>
      <c r="FQ97">
        <v>0</v>
      </c>
      <c r="FR97">
        <f t="shared" si="125"/>
        <v>0</v>
      </c>
      <c r="FS97">
        <v>0</v>
      </c>
      <c r="FX97">
        <v>100</v>
      </c>
      <c r="FY97">
        <v>64</v>
      </c>
      <c r="GA97" t="s">
        <v>3</v>
      </c>
      <c r="GD97">
        <v>0</v>
      </c>
      <c r="GF97">
        <v>-1669370273</v>
      </c>
      <c r="GG97">
        <v>2</v>
      </c>
      <c r="GH97">
        <v>1</v>
      </c>
      <c r="GI97">
        <v>2</v>
      </c>
      <c r="GJ97">
        <v>0</v>
      </c>
      <c r="GK97">
        <f>ROUND(R97*(S12)/100,2)</f>
        <v>0</v>
      </c>
      <c r="GL97">
        <f t="shared" si="126"/>
        <v>0</v>
      </c>
      <c r="GM97">
        <f t="shared" si="127"/>
        <v>-3090.05</v>
      </c>
      <c r="GN97">
        <f t="shared" si="128"/>
        <v>-3090.05</v>
      </c>
      <c r="GO97">
        <f t="shared" si="129"/>
        <v>0</v>
      </c>
      <c r="GP97">
        <f t="shared" si="130"/>
        <v>0</v>
      </c>
      <c r="GR97">
        <v>0</v>
      </c>
      <c r="GS97">
        <v>3</v>
      </c>
      <c r="GT97">
        <v>0</v>
      </c>
      <c r="GU97" t="s">
        <v>3</v>
      </c>
      <c r="GV97">
        <f t="shared" si="131"/>
        <v>0</v>
      </c>
      <c r="GW97">
        <v>1</v>
      </c>
      <c r="GX97">
        <f t="shared" si="132"/>
        <v>0</v>
      </c>
      <c r="HA97">
        <v>0</v>
      </c>
      <c r="HB97">
        <v>0</v>
      </c>
      <c r="HC97">
        <f t="shared" si="133"/>
        <v>0</v>
      </c>
      <c r="HE97" t="s">
        <v>3</v>
      </c>
      <c r="HF97" t="s">
        <v>3</v>
      </c>
      <c r="HM97" t="s">
        <v>3</v>
      </c>
      <c r="HN97" t="s">
        <v>3</v>
      </c>
      <c r="HO97" t="s">
        <v>3</v>
      </c>
      <c r="HP97" t="s">
        <v>3</v>
      </c>
      <c r="HQ97" t="s">
        <v>3</v>
      </c>
      <c r="IK97">
        <v>0</v>
      </c>
    </row>
    <row r="98" spans="1:255" x14ac:dyDescent="0.2">
      <c r="A98" s="2">
        <v>18</v>
      </c>
      <c r="B98" s="2">
        <v>1</v>
      </c>
      <c r="C98" s="2">
        <v>163</v>
      </c>
      <c r="D98" s="2"/>
      <c r="E98" s="2" t="s">
        <v>190</v>
      </c>
      <c r="F98" s="2" t="s">
        <v>191</v>
      </c>
      <c r="G98" s="2" t="s">
        <v>192</v>
      </c>
      <c r="H98" s="2" t="s">
        <v>90</v>
      </c>
      <c r="I98" s="2">
        <f>I96*J98</f>
        <v>-4.5990000000000002</v>
      </c>
      <c r="J98" s="2">
        <v>51.1</v>
      </c>
      <c r="K98" s="2">
        <v>51.1</v>
      </c>
      <c r="L98" s="2"/>
      <c r="M98" s="2"/>
      <c r="N98" s="2"/>
      <c r="O98" s="2">
        <f t="shared" si="105"/>
        <v>-518.22</v>
      </c>
      <c r="P98" s="2">
        <f t="shared" si="106"/>
        <v>-518.22</v>
      </c>
      <c r="Q98" s="2">
        <f t="shared" si="97"/>
        <v>0</v>
      </c>
      <c r="R98" s="2">
        <f t="shared" si="107"/>
        <v>0</v>
      </c>
      <c r="S98" s="2">
        <f t="shared" si="108"/>
        <v>0</v>
      </c>
      <c r="T98" s="2">
        <f t="shared" si="109"/>
        <v>0</v>
      </c>
      <c r="U98" s="2">
        <f t="shared" si="110"/>
        <v>0</v>
      </c>
      <c r="V98" s="2">
        <f t="shared" si="111"/>
        <v>0</v>
      </c>
      <c r="W98" s="2">
        <f t="shared" si="112"/>
        <v>0</v>
      </c>
      <c r="X98" s="2">
        <f t="shared" si="113"/>
        <v>0</v>
      </c>
      <c r="Y98" s="2">
        <f t="shared" si="114"/>
        <v>0</v>
      </c>
      <c r="Z98" s="2"/>
      <c r="AA98" s="2">
        <v>67439955</v>
      </c>
      <c r="AB98" s="2">
        <f t="shared" si="115"/>
        <v>112.68</v>
      </c>
      <c r="AC98" s="2">
        <f t="shared" si="98"/>
        <v>112.68</v>
      </c>
      <c r="AD98" s="2">
        <f t="shared" si="99"/>
        <v>0</v>
      </c>
      <c r="AE98" s="2">
        <f t="shared" si="100"/>
        <v>0</v>
      </c>
      <c r="AF98" s="2">
        <f t="shared" si="101"/>
        <v>0</v>
      </c>
      <c r="AG98" s="2">
        <f t="shared" si="116"/>
        <v>0</v>
      </c>
      <c r="AH98" s="2">
        <f t="shared" si="102"/>
        <v>0</v>
      </c>
      <c r="AI98" s="2">
        <f t="shared" si="103"/>
        <v>0</v>
      </c>
      <c r="AJ98" s="2">
        <f t="shared" si="117"/>
        <v>0</v>
      </c>
      <c r="AK98" s="2">
        <v>112.68</v>
      </c>
      <c r="AL98" s="2">
        <v>112.68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100</v>
      </c>
      <c r="AU98" s="2">
        <v>64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3</v>
      </c>
      <c r="BI98" s="2">
        <v>1</v>
      </c>
      <c r="BJ98" s="2" t="s">
        <v>193</v>
      </c>
      <c r="BK98" s="2"/>
      <c r="BL98" s="2"/>
      <c r="BM98" s="2">
        <v>1757</v>
      </c>
      <c r="BN98" s="2">
        <v>0</v>
      </c>
      <c r="BO98" s="2" t="s">
        <v>3</v>
      </c>
      <c r="BP98" s="2">
        <v>0</v>
      </c>
      <c r="BQ98" s="2">
        <v>60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100</v>
      </c>
      <c r="CA98" s="2">
        <v>64</v>
      </c>
      <c r="CB98" s="2" t="s">
        <v>3</v>
      </c>
      <c r="CC98" s="2"/>
      <c r="CD98" s="2"/>
      <c r="CE98" s="2">
        <v>30</v>
      </c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3</v>
      </c>
      <c r="CO98" s="2">
        <v>0</v>
      </c>
      <c r="CP98" s="2">
        <f t="shared" si="118"/>
        <v>-518.22</v>
      </c>
      <c r="CQ98" s="2">
        <f t="shared" si="119"/>
        <v>112.68</v>
      </c>
      <c r="CR98" s="2">
        <f t="shared" si="104"/>
        <v>0</v>
      </c>
      <c r="CS98" s="2">
        <f t="shared" si="120"/>
        <v>0</v>
      </c>
      <c r="CT98" s="2">
        <f t="shared" si="121"/>
        <v>0</v>
      </c>
      <c r="CU98" s="2">
        <f t="shared" si="122"/>
        <v>0</v>
      </c>
      <c r="CV98" s="2">
        <f t="shared" si="134"/>
        <v>0</v>
      </c>
      <c r="CW98" s="2">
        <f t="shared" si="123"/>
        <v>0</v>
      </c>
      <c r="CX98" s="2">
        <f t="shared" si="124"/>
        <v>0</v>
      </c>
      <c r="CY98" s="2">
        <f>((S98*BZ98)/100)</f>
        <v>0</v>
      </c>
      <c r="CZ98" s="2">
        <f>((S98*CA98)/100)</f>
        <v>0</v>
      </c>
      <c r="DA98" s="2"/>
      <c r="DB98" s="2"/>
      <c r="DC98" s="2" t="s">
        <v>3</v>
      </c>
      <c r="DD98" s="2" t="s">
        <v>3</v>
      </c>
      <c r="DE98" s="2" t="s">
        <v>3</v>
      </c>
      <c r="DF98" s="2" t="s">
        <v>3</v>
      </c>
      <c r="DG98" s="2" t="s">
        <v>3</v>
      </c>
      <c r="DH98" s="2" t="s">
        <v>3</v>
      </c>
      <c r="DI98" s="2" t="s">
        <v>3</v>
      </c>
      <c r="DJ98" s="2" t="s">
        <v>3</v>
      </c>
      <c r="DK98" s="2" t="s">
        <v>3</v>
      </c>
      <c r="DL98" s="2" t="s">
        <v>3</v>
      </c>
      <c r="DM98" s="2" t="s">
        <v>3</v>
      </c>
      <c r="DN98" s="2">
        <v>0</v>
      </c>
      <c r="DO98" s="2">
        <v>0</v>
      </c>
      <c r="DP98" s="2">
        <v>1.0469999999999999</v>
      </c>
      <c r="DQ98" s="2">
        <v>1.0029999999999999</v>
      </c>
      <c r="DR98" s="2"/>
      <c r="DS98" s="2"/>
      <c r="DT98" s="2"/>
      <c r="DU98" s="2">
        <v>1009</v>
      </c>
      <c r="DV98" s="2" t="s">
        <v>90</v>
      </c>
      <c r="DW98" s="2" t="s">
        <v>90</v>
      </c>
      <c r="DX98" s="2">
        <v>1</v>
      </c>
      <c r="DY98" s="2"/>
      <c r="DZ98" s="2" t="s">
        <v>3</v>
      </c>
      <c r="EA98" s="2" t="s">
        <v>3</v>
      </c>
      <c r="EB98" s="2" t="s">
        <v>3</v>
      </c>
      <c r="EC98" s="2" t="s">
        <v>3</v>
      </c>
      <c r="ED98" s="2"/>
      <c r="EE98" s="2">
        <v>67040348</v>
      </c>
      <c r="EF98" s="2">
        <v>60</v>
      </c>
      <c r="EG98" s="2" t="s">
        <v>52</v>
      </c>
      <c r="EH98" s="2">
        <v>0</v>
      </c>
      <c r="EI98" s="2" t="s">
        <v>3</v>
      </c>
      <c r="EJ98" s="2">
        <v>1</v>
      </c>
      <c r="EK98" s="2">
        <v>1757</v>
      </c>
      <c r="EL98" s="2" t="s">
        <v>188</v>
      </c>
      <c r="EM98" s="2" t="s">
        <v>189</v>
      </c>
      <c r="EN98" s="2"/>
      <c r="EO98" s="2" t="s">
        <v>3</v>
      </c>
      <c r="EP98" s="2"/>
      <c r="EQ98" s="2">
        <v>0</v>
      </c>
      <c r="ER98" s="2">
        <v>112.68</v>
      </c>
      <c r="ES98" s="2">
        <v>112.68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25"/>
        <v>0</v>
      </c>
      <c r="FS98" s="2">
        <v>0</v>
      </c>
      <c r="FT98" s="2"/>
      <c r="FU98" s="2"/>
      <c r="FV98" s="2"/>
      <c r="FW98" s="2"/>
      <c r="FX98" s="2">
        <v>100</v>
      </c>
      <c r="FY98" s="2">
        <v>64</v>
      </c>
      <c r="FZ98" s="2"/>
      <c r="GA98" s="2" t="s">
        <v>3</v>
      </c>
      <c r="GB98" s="2"/>
      <c r="GC98" s="2"/>
      <c r="GD98" s="2">
        <v>0</v>
      </c>
      <c r="GE98" s="2"/>
      <c r="GF98" s="2">
        <v>-2031480448</v>
      </c>
      <c r="GG98" s="2">
        <v>2</v>
      </c>
      <c r="GH98" s="2">
        <v>1</v>
      </c>
      <c r="GI98" s="2">
        <v>-2</v>
      </c>
      <c r="GJ98" s="2">
        <v>0</v>
      </c>
      <c r="GK98" s="2">
        <f>ROUND(R98*(R12)/100,2)</f>
        <v>0</v>
      </c>
      <c r="GL98" s="2">
        <f t="shared" si="126"/>
        <v>0</v>
      </c>
      <c r="GM98" s="2">
        <f t="shared" si="127"/>
        <v>-518.22</v>
      </c>
      <c r="GN98" s="2">
        <f t="shared" si="128"/>
        <v>-518.22</v>
      </c>
      <c r="GO98" s="2">
        <f t="shared" si="129"/>
        <v>0</v>
      </c>
      <c r="GP98" s="2">
        <f t="shared" si="130"/>
        <v>0</v>
      </c>
      <c r="GQ98" s="2"/>
      <c r="GR98" s="2">
        <v>0</v>
      </c>
      <c r="GS98" s="2">
        <v>3</v>
      </c>
      <c r="GT98" s="2">
        <v>0</v>
      </c>
      <c r="GU98" s="2" t="s">
        <v>3</v>
      </c>
      <c r="GV98" s="2">
        <f t="shared" si="131"/>
        <v>0</v>
      </c>
      <c r="GW98" s="2">
        <v>1</v>
      </c>
      <c r="GX98" s="2">
        <f t="shared" si="132"/>
        <v>0</v>
      </c>
      <c r="GY98" s="2"/>
      <c r="GZ98" s="2"/>
      <c r="HA98" s="2">
        <v>0</v>
      </c>
      <c r="HB98" s="2">
        <v>0</v>
      </c>
      <c r="HC98" s="2">
        <f t="shared" si="133"/>
        <v>0</v>
      </c>
      <c r="HD98" s="2"/>
      <c r="HE98" s="2" t="s">
        <v>3</v>
      </c>
      <c r="HF98" s="2" t="s">
        <v>3</v>
      </c>
      <c r="HG98" s="2"/>
      <c r="HH98" s="2"/>
      <c r="HI98" s="2"/>
      <c r="HJ98" s="2"/>
      <c r="HK98" s="2"/>
      <c r="HL98" s="2"/>
      <c r="HM98" s="2" t="s">
        <v>3</v>
      </c>
      <c r="HN98" s="2" t="s">
        <v>3</v>
      </c>
      <c r="HO98" s="2" t="s">
        <v>3</v>
      </c>
      <c r="HP98" s="2" t="s">
        <v>3</v>
      </c>
      <c r="HQ98" s="2" t="s">
        <v>3</v>
      </c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18</v>
      </c>
      <c r="B99">
        <v>1</v>
      </c>
      <c r="C99">
        <v>172</v>
      </c>
      <c r="E99" t="s">
        <v>190</v>
      </c>
      <c r="F99" t="s">
        <v>191</v>
      </c>
      <c r="G99" t="s">
        <v>192</v>
      </c>
      <c r="H99" t="s">
        <v>90</v>
      </c>
      <c r="I99">
        <f>I97*J99</f>
        <v>-4.5990000000000002</v>
      </c>
      <c r="J99">
        <v>51.1</v>
      </c>
      <c r="K99">
        <v>51.1</v>
      </c>
      <c r="O99">
        <f t="shared" si="105"/>
        <v>-2053.09</v>
      </c>
      <c r="P99">
        <f t="shared" si="106"/>
        <v>-2053.09</v>
      </c>
      <c r="Q99">
        <f t="shared" si="97"/>
        <v>0</v>
      </c>
      <c r="R99">
        <f t="shared" si="107"/>
        <v>0</v>
      </c>
      <c r="S99">
        <f t="shared" si="108"/>
        <v>0</v>
      </c>
      <c r="T99">
        <f t="shared" si="109"/>
        <v>0</v>
      </c>
      <c r="U99">
        <f t="shared" si="110"/>
        <v>0</v>
      </c>
      <c r="V99">
        <f t="shared" si="111"/>
        <v>0</v>
      </c>
      <c r="W99">
        <f t="shared" si="112"/>
        <v>0</v>
      </c>
      <c r="X99">
        <f t="shared" si="113"/>
        <v>0</v>
      </c>
      <c r="Y99">
        <f t="shared" si="114"/>
        <v>0</v>
      </c>
      <c r="AA99">
        <v>67439953</v>
      </c>
      <c r="AB99">
        <f t="shared" si="115"/>
        <v>112.68</v>
      </c>
      <c r="AC99">
        <f t="shared" si="98"/>
        <v>112.68</v>
      </c>
      <c r="AD99">
        <f t="shared" si="99"/>
        <v>0</v>
      </c>
      <c r="AE99">
        <f t="shared" si="100"/>
        <v>0</v>
      </c>
      <c r="AF99">
        <f t="shared" si="101"/>
        <v>0</v>
      </c>
      <c r="AG99">
        <f t="shared" si="116"/>
        <v>0</v>
      </c>
      <c r="AH99">
        <f t="shared" si="102"/>
        <v>0</v>
      </c>
      <c r="AI99">
        <f t="shared" si="103"/>
        <v>0</v>
      </c>
      <c r="AJ99">
        <f t="shared" si="117"/>
        <v>0</v>
      </c>
      <c r="AK99">
        <v>112.68</v>
      </c>
      <c r="AL99">
        <v>112.68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1</v>
      </c>
      <c r="AW99">
        <v>1.0029999999999999</v>
      </c>
      <c r="AZ99">
        <v>1</v>
      </c>
      <c r="BA99">
        <v>1</v>
      </c>
      <c r="BB99">
        <v>1</v>
      </c>
      <c r="BC99">
        <v>3.95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193</v>
      </c>
      <c r="BM99">
        <v>1757</v>
      </c>
      <c r="BN99">
        <v>0</v>
      </c>
      <c r="BO99" t="s">
        <v>191</v>
      </c>
      <c r="BP99">
        <v>1</v>
      </c>
      <c r="BQ99">
        <v>60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0</v>
      </c>
      <c r="CA99">
        <v>0</v>
      </c>
      <c r="CB99" t="s">
        <v>3</v>
      </c>
      <c r="CE99">
        <v>30</v>
      </c>
      <c r="CF99">
        <v>0</v>
      </c>
      <c r="CG99">
        <v>0</v>
      </c>
      <c r="CM99">
        <v>0</v>
      </c>
      <c r="CN99" t="s">
        <v>3</v>
      </c>
      <c r="CO99">
        <v>0</v>
      </c>
      <c r="CP99">
        <f t="shared" si="118"/>
        <v>-2053.09</v>
      </c>
      <c r="CQ99">
        <f t="shared" si="119"/>
        <v>446.43</v>
      </c>
      <c r="CR99">
        <f t="shared" si="104"/>
        <v>0</v>
      </c>
      <c r="CS99">
        <f t="shared" si="120"/>
        <v>0</v>
      </c>
      <c r="CT99">
        <f t="shared" si="121"/>
        <v>0</v>
      </c>
      <c r="CU99">
        <f t="shared" si="122"/>
        <v>0</v>
      </c>
      <c r="CV99">
        <f t="shared" si="134"/>
        <v>0</v>
      </c>
      <c r="CW99">
        <f t="shared" si="123"/>
        <v>0</v>
      </c>
      <c r="CX99">
        <f t="shared" si="124"/>
        <v>0</v>
      </c>
      <c r="CY99">
        <f>S99*(BZ99/100)</f>
        <v>0</v>
      </c>
      <c r="CZ99">
        <f>S99*(CA99/100)</f>
        <v>0</v>
      </c>
      <c r="DC99" t="s">
        <v>3</v>
      </c>
      <c r="DD99" t="s">
        <v>3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100</v>
      </c>
      <c r="DO99">
        <v>64</v>
      </c>
      <c r="DP99">
        <v>1.0469999999999999</v>
      </c>
      <c r="DQ99">
        <v>1.0029999999999999</v>
      </c>
      <c r="DU99">
        <v>1009</v>
      </c>
      <c r="DV99" t="s">
        <v>90</v>
      </c>
      <c r="DW99" t="s">
        <v>90</v>
      </c>
      <c r="DX99">
        <v>1</v>
      </c>
      <c r="DZ99" t="s">
        <v>3</v>
      </c>
      <c r="EA99" t="s">
        <v>3</v>
      </c>
      <c r="EB99" t="s">
        <v>3</v>
      </c>
      <c r="EC99" t="s">
        <v>3</v>
      </c>
      <c r="EE99">
        <v>67040348</v>
      </c>
      <c r="EF99">
        <v>60</v>
      </c>
      <c r="EG99" t="s">
        <v>52</v>
      </c>
      <c r="EH99">
        <v>0</v>
      </c>
      <c r="EI99" t="s">
        <v>3</v>
      </c>
      <c r="EJ99">
        <v>1</v>
      </c>
      <c r="EK99">
        <v>1757</v>
      </c>
      <c r="EL99" t="s">
        <v>188</v>
      </c>
      <c r="EM99" t="s">
        <v>189</v>
      </c>
      <c r="EO99" t="s">
        <v>3</v>
      </c>
      <c r="EQ99">
        <v>0</v>
      </c>
      <c r="ER99">
        <v>112.68</v>
      </c>
      <c r="ES99">
        <v>112.68</v>
      </c>
      <c r="ET99">
        <v>0</v>
      </c>
      <c r="EU99">
        <v>0</v>
      </c>
      <c r="EV99">
        <v>0</v>
      </c>
      <c r="EW99">
        <v>0</v>
      </c>
      <c r="EX99">
        <v>0</v>
      </c>
      <c r="FQ99">
        <v>0</v>
      </c>
      <c r="FR99">
        <f t="shared" si="125"/>
        <v>0</v>
      </c>
      <c r="FS99">
        <v>0</v>
      </c>
      <c r="FX99">
        <v>100</v>
      </c>
      <c r="FY99">
        <v>64</v>
      </c>
      <c r="GA99" t="s">
        <v>3</v>
      </c>
      <c r="GD99">
        <v>0</v>
      </c>
      <c r="GF99">
        <v>-2031480448</v>
      </c>
      <c r="GG99">
        <v>2</v>
      </c>
      <c r="GH99">
        <v>1</v>
      </c>
      <c r="GI99">
        <v>2</v>
      </c>
      <c r="GJ99">
        <v>0</v>
      </c>
      <c r="GK99">
        <f>ROUND(R99*(S12)/100,2)</f>
        <v>0</v>
      </c>
      <c r="GL99">
        <f t="shared" si="126"/>
        <v>0</v>
      </c>
      <c r="GM99">
        <f t="shared" si="127"/>
        <v>-2053.09</v>
      </c>
      <c r="GN99">
        <f t="shared" si="128"/>
        <v>-2053.09</v>
      </c>
      <c r="GO99">
        <f t="shared" si="129"/>
        <v>0</v>
      </c>
      <c r="GP99">
        <f t="shared" si="130"/>
        <v>0</v>
      </c>
      <c r="GR99">
        <v>0</v>
      </c>
      <c r="GS99">
        <v>3</v>
      </c>
      <c r="GT99">
        <v>0</v>
      </c>
      <c r="GU99" t="s">
        <v>3</v>
      </c>
      <c r="GV99">
        <f t="shared" si="131"/>
        <v>0</v>
      </c>
      <c r="GW99">
        <v>1</v>
      </c>
      <c r="GX99">
        <f t="shared" si="132"/>
        <v>0</v>
      </c>
      <c r="HA99">
        <v>0</v>
      </c>
      <c r="HB99">
        <v>0</v>
      </c>
      <c r="HC99">
        <f t="shared" si="133"/>
        <v>0</v>
      </c>
      <c r="HE99" t="s">
        <v>3</v>
      </c>
      <c r="HF99" t="s">
        <v>3</v>
      </c>
      <c r="HM99" t="s">
        <v>3</v>
      </c>
      <c r="HN99" t="s">
        <v>3</v>
      </c>
      <c r="HO99" t="s">
        <v>3</v>
      </c>
      <c r="HP99" t="s">
        <v>3</v>
      </c>
      <c r="HQ99" t="s">
        <v>3</v>
      </c>
      <c r="IK99">
        <v>0</v>
      </c>
    </row>
    <row r="100" spans="1:255" x14ac:dyDescent="0.2">
      <c r="A100" s="2">
        <v>17</v>
      </c>
      <c r="B100" s="2">
        <v>1</v>
      </c>
      <c r="C100" s="2">
        <f>ROW(SmtRes!A173)</f>
        <v>173</v>
      </c>
      <c r="D100" s="2">
        <f>ROW(EtalonRes!A179)</f>
        <v>179</v>
      </c>
      <c r="E100" s="2" t="s">
        <v>194</v>
      </c>
      <c r="F100" s="2" t="s">
        <v>195</v>
      </c>
      <c r="G100" s="2" t="s">
        <v>196</v>
      </c>
      <c r="H100" s="2" t="s">
        <v>197</v>
      </c>
      <c r="I100" s="2">
        <f>ROUND(-9/100,9)</f>
        <v>-0.09</v>
      </c>
      <c r="J100" s="2">
        <v>0</v>
      </c>
      <c r="K100" s="2">
        <f>ROUND(-9/100,9)</f>
        <v>-0.09</v>
      </c>
      <c r="L100" s="2"/>
      <c r="M100" s="2"/>
      <c r="N100" s="2"/>
      <c r="O100" s="2">
        <f t="shared" si="105"/>
        <v>-28.61</v>
      </c>
      <c r="P100" s="2">
        <f t="shared" si="106"/>
        <v>0</v>
      </c>
      <c r="Q100" s="2">
        <f>(ROUND((ROUND((((ET100*1.25))*AV100*I100),2)*BB100),2)+ROUND((ROUND(((AE100-((EU100*1.25)))*AV100*I100),2)*BS100),2))</f>
        <v>0</v>
      </c>
      <c r="R100" s="2">
        <f t="shared" si="107"/>
        <v>0</v>
      </c>
      <c r="S100" s="2">
        <f t="shared" si="108"/>
        <v>-28.61</v>
      </c>
      <c r="T100" s="2">
        <f t="shared" si="109"/>
        <v>0</v>
      </c>
      <c r="U100" s="2">
        <f t="shared" si="110"/>
        <v>-2.2666499999999994</v>
      </c>
      <c r="V100" s="2">
        <f t="shared" si="111"/>
        <v>0</v>
      </c>
      <c r="W100" s="2">
        <f t="shared" si="112"/>
        <v>0</v>
      </c>
      <c r="X100" s="2">
        <f t="shared" si="113"/>
        <v>-26.04</v>
      </c>
      <c r="Y100" s="2">
        <f t="shared" si="114"/>
        <v>-20.03</v>
      </c>
      <c r="Z100" s="2"/>
      <c r="AA100" s="2">
        <v>67439955</v>
      </c>
      <c r="AB100" s="2">
        <f t="shared" si="115"/>
        <v>317.83699999999999</v>
      </c>
      <c r="AC100" s="2">
        <f>ROUND(((ES100*1)),6)</f>
        <v>0</v>
      </c>
      <c r="AD100" s="2">
        <f>ROUND(((((ET100*1.25))-((EU100*1.25)))+AE100),6)</f>
        <v>0</v>
      </c>
      <c r="AE100" s="2">
        <f>ROUND(((EU100*1.25)),6)</f>
        <v>0</v>
      </c>
      <c r="AF100" s="2">
        <f>ROUND(((EV100*1.15)),6)</f>
        <v>317.83699999999999</v>
      </c>
      <c r="AG100" s="2">
        <f t="shared" si="116"/>
        <v>0</v>
      </c>
      <c r="AH100" s="2">
        <f>((EW100*1.15))</f>
        <v>25.184999999999995</v>
      </c>
      <c r="AI100" s="2">
        <f>((EX100*1.25))</f>
        <v>0</v>
      </c>
      <c r="AJ100" s="2">
        <f t="shared" si="117"/>
        <v>0</v>
      </c>
      <c r="AK100" s="2">
        <v>276.38</v>
      </c>
      <c r="AL100" s="2">
        <v>0</v>
      </c>
      <c r="AM100" s="2">
        <v>0</v>
      </c>
      <c r="AN100" s="2">
        <v>0</v>
      </c>
      <c r="AO100" s="2">
        <v>276.38</v>
      </c>
      <c r="AP100" s="2">
        <v>0</v>
      </c>
      <c r="AQ100" s="2">
        <v>21.9</v>
      </c>
      <c r="AR100" s="2">
        <v>0</v>
      </c>
      <c r="AS100" s="2">
        <v>0</v>
      </c>
      <c r="AT100" s="2">
        <v>91</v>
      </c>
      <c r="AU100" s="2">
        <v>70</v>
      </c>
      <c r="AV100" s="2">
        <v>1</v>
      </c>
      <c r="AW100" s="2">
        <v>1</v>
      </c>
      <c r="AX100" s="2"/>
      <c r="AY100" s="2"/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0</v>
      </c>
      <c r="BI100" s="2">
        <v>1</v>
      </c>
      <c r="BJ100" s="2" t="s">
        <v>198</v>
      </c>
      <c r="BK100" s="2"/>
      <c r="BL100" s="2"/>
      <c r="BM100" s="2">
        <v>66</v>
      </c>
      <c r="BN100" s="2">
        <v>0</v>
      </c>
      <c r="BO100" s="2" t="s">
        <v>3</v>
      </c>
      <c r="BP100" s="2">
        <v>0</v>
      </c>
      <c r="BQ100" s="2">
        <v>30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91</v>
      </c>
      <c r="CA100" s="2">
        <v>70</v>
      </c>
      <c r="CB100" s="2" t="s">
        <v>3</v>
      </c>
      <c r="CC100" s="2"/>
      <c r="CD100" s="2"/>
      <c r="CE100" s="2">
        <v>30</v>
      </c>
      <c r="CF100" s="2">
        <v>0</v>
      </c>
      <c r="CG100" s="2">
        <v>0</v>
      </c>
      <c r="CH100" s="2"/>
      <c r="CI100" s="2"/>
      <c r="CJ100" s="2"/>
      <c r="CK100" s="2"/>
      <c r="CL100" s="2"/>
      <c r="CM100" s="2">
        <v>0</v>
      </c>
      <c r="CN100" s="2" t="s">
        <v>469</v>
      </c>
      <c r="CO100" s="2">
        <v>0</v>
      </c>
      <c r="CP100" s="2">
        <f t="shared" si="118"/>
        <v>-28.61</v>
      </c>
      <c r="CQ100" s="2">
        <f t="shared" si="119"/>
        <v>0</v>
      </c>
      <c r="CR100" s="2">
        <f>(ROUND((ROUND((((ET100*1.25))*AV100*1),2)*BB100),2)+ROUND((ROUND(((AE100-((EU100*1.25)))*AV100*1),2)*BS100),2))</f>
        <v>0</v>
      </c>
      <c r="CS100" s="2">
        <f t="shared" si="120"/>
        <v>0</v>
      </c>
      <c r="CT100" s="2">
        <f t="shared" si="121"/>
        <v>317.83999999999997</v>
      </c>
      <c r="CU100" s="2">
        <f t="shared" si="122"/>
        <v>0</v>
      </c>
      <c r="CV100" s="2">
        <f t="shared" si="134"/>
        <v>25.184999999999995</v>
      </c>
      <c r="CW100" s="2">
        <f t="shared" si="123"/>
        <v>0</v>
      </c>
      <c r="CX100" s="2">
        <f t="shared" si="124"/>
        <v>0</v>
      </c>
      <c r="CY100" s="2">
        <f>((S100*BZ100)/100)</f>
        <v>-26.035099999999996</v>
      </c>
      <c r="CZ100" s="2">
        <f>((S100*CA100)/100)</f>
        <v>-20.027000000000001</v>
      </c>
      <c r="DA100" s="2"/>
      <c r="DB100" s="2"/>
      <c r="DC100" s="2" t="s">
        <v>3</v>
      </c>
      <c r="DD100" s="2" t="s">
        <v>20</v>
      </c>
      <c r="DE100" s="2" t="s">
        <v>21</v>
      </c>
      <c r="DF100" s="2" t="s">
        <v>21</v>
      </c>
      <c r="DG100" s="2" t="s">
        <v>22</v>
      </c>
      <c r="DH100" s="2" t="s">
        <v>3</v>
      </c>
      <c r="DI100" s="2" t="s">
        <v>22</v>
      </c>
      <c r="DJ100" s="2" t="s">
        <v>21</v>
      </c>
      <c r="DK100" s="2" t="s">
        <v>3</v>
      </c>
      <c r="DL100" s="2" t="s">
        <v>3</v>
      </c>
      <c r="DM100" s="2" t="s">
        <v>3</v>
      </c>
      <c r="DN100" s="2">
        <v>0</v>
      </c>
      <c r="DO100" s="2">
        <v>0</v>
      </c>
      <c r="DP100" s="2">
        <v>1.0669999999999999</v>
      </c>
      <c r="DQ100" s="2">
        <v>1.0249999999999999</v>
      </c>
      <c r="DR100" s="2"/>
      <c r="DS100" s="2"/>
      <c r="DT100" s="2"/>
      <c r="DU100" s="2">
        <v>1013</v>
      </c>
      <c r="DV100" s="2" t="s">
        <v>197</v>
      </c>
      <c r="DW100" s="2" t="s">
        <v>197</v>
      </c>
      <c r="DX100" s="2">
        <v>1</v>
      </c>
      <c r="DY100" s="2"/>
      <c r="DZ100" s="2" t="s">
        <v>3</v>
      </c>
      <c r="EA100" s="2" t="s">
        <v>3</v>
      </c>
      <c r="EB100" s="2" t="s">
        <v>3</v>
      </c>
      <c r="EC100" s="2" t="s">
        <v>3</v>
      </c>
      <c r="ED100" s="2"/>
      <c r="EE100" s="2">
        <v>67038657</v>
      </c>
      <c r="EF100" s="2">
        <v>30</v>
      </c>
      <c r="EG100" s="2" t="s">
        <v>23</v>
      </c>
      <c r="EH100" s="2">
        <v>0</v>
      </c>
      <c r="EI100" s="2" t="s">
        <v>3</v>
      </c>
      <c r="EJ100" s="2">
        <v>1</v>
      </c>
      <c r="EK100" s="2">
        <v>66</v>
      </c>
      <c r="EL100" s="2" t="s">
        <v>199</v>
      </c>
      <c r="EM100" s="2" t="s">
        <v>200</v>
      </c>
      <c r="EN100" s="2"/>
      <c r="EO100" s="2" t="s">
        <v>26</v>
      </c>
      <c r="EP100" s="2"/>
      <c r="EQ100" s="2">
        <v>0</v>
      </c>
      <c r="ER100" s="2">
        <v>276.38</v>
      </c>
      <c r="ES100" s="2">
        <v>0</v>
      </c>
      <c r="ET100" s="2">
        <v>0</v>
      </c>
      <c r="EU100" s="2">
        <v>0</v>
      </c>
      <c r="EV100" s="2">
        <v>276.38</v>
      </c>
      <c r="EW100" s="2">
        <v>21.9</v>
      </c>
      <c r="EX100" s="2">
        <v>0</v>
      </c>
      <c r="EY100" s="2">
        <v>0</v>
      </c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>
        <v>0</v>
      </c>
      <c r="FR100" s="2">
        <f t="shared" si="125"/>
        <v>0</v>
      </c>
      <c r="FS100" s="2">
        <v>0</v>
      </c>
      <c r="FT100" s="2"/>
      <c r="FU100" s="2"/>
      <c r="FV100" s="2"/>
      <c r="FW100" s="2"/>
      <c r="FX100" s="2">
        <v>91</v>
      </c>
      <c r="FY100" s="2">
        <v>70</v>
      </c>
      <c r="FZ100" s="2"/>
      <c r="GA100" s="2" t="s">
        <v>3</v>
      </c>
      <c r="GB100" s="2"/>
      <c r="GC100" s="2"/>
      <c r="GD100" s="2">
        <v>0</v>
      </c>
      <c r="GE100" s="2"/>
      <c r="GF100" s="2">
        <v>-1107095418</v>
      </c>
      <c r="GG100" s="2">
        <v>2</v>
      </c>
      <c r="GH100" s="2">
        <v>1</v>
      </c>
      <c r="GI100" s="2">
        <v>-2</v>
      </c>
      <c r="GJ100" s="2">
        <v>0</v>
      </c>
      <c r="GK100" s="2">
        <f>ROUND(R100*(R12)/100,2)</f>
        <v>0</v>
      </c>
      <c r="GL100" s="2">
        <f t="shared" si="126"/>
        <v>0</v>
      </c>
      <c r="GM100" s="2">
        <f t="shared" si="127"/>
        <v>-74.680000000000007</v>
      </c>
      <c r="GN100" s="2">
        <f t="shared" si="128"/>
        <v>-74.680000000000007</v>
      </c>
      <c r="GO100" s="2">
        <f t="shared" si="129"/>
        <v>0</v>
      </c>
      <c r="GP100" s="2">
        <f t="shared" si="130"/>
        <v>0</v>
      </c>
      <c r="GQ100" s="2"/>
      <c r="GR100" s="2">
        <v>0</v>
      </c>
      <c r="GS100" s="2">
        <v>3</v>
      </c>
      <c r="GT100" s="2">
        <v>0</v>
      </c>
      <c r="GU100" s="2" t="s">
        <v>3</v>
      </c>
      <c r="GV100" s="2">
        <f t="shared" si="131"/>
        <v>0</v>
      </c>
      <c r="GW100" s="2">
        <v>1</v>
      </c>
      <c r="GX100" s="2">
        <f t="shared" si="132"/>
        <v>0</v>
      </c>
      <c r="GY100" s="2"/>
      <c r="GZ100" s="2"/>
      <c r="HA100" s="2">
        <v>0</v>
      </c>
      <c r="HB100" s="2">
        <v>0</v>
      </c>
      <c r="HC100" s="2">
        <f t="shared" si="133"/>
        <v>0</v>
      </c>
      <c r="HD100" s="2"/>
      <c r="HE100" s="2" t="s">
        <v>3</v>
      </c>
      <c r="HF100" s="2" t="s">
        <v>3</v>
      </c>
      <c r="HG100" s="2"/>
      <c r="HH100" s="2"/>
      <c r="HI100" s="2"/>
      <c r="HJ100" s="2"/>
      <c r="HK100" s="2"/>
      <c r="HL100" s="2"/>
      <c r="HM100" s="2" t="s">
        <v>3</v>
      </c>
      <c r="HN100" s="2" t="s">
        <v>3</v>
      </c>
      <c r="HO100" s="2" t="s">
        <v>3</v>
      </c>
      <c r="HP100" s="2" t="s">
        <v>3</v>
      </c>
      <c r="HQ100" s="2" t="s">
        <v>3</v>
      </c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>
        <v>0</v>
      </c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 spans="1:255" x14ac:dyDescent="0.2">
      <c r="A101">
        <v>17</v>
      </c>
      <c r="B101">
        <v>1</v>
      </c>
      <c r="C101">
        <f>ROW(SmtRes!A174)</f>
        <v>174</v>
      </c>
      <c r="D101">
        <f>ROW(EtalonRes!A180)</f>
        <v>180</v>
      </c>
      <c r="E101" t="s">
        <v>194</v>
      </c>
      <c r="F101" t="s">
        <v>195</v>
      </c>
      <c r="G101" t="s">
        <v>196</v>
      </c>
      <c r="H101" t="s">
        <v>197</v>
      </c>
      <c r="I101">
        <f>ROUND(-9/100,9)</f>
        <v>-0.09</v>
      </c>
      <c r="J101">
        <v>0</v>
      </c>
      <c r="K101">
        <f>ROUND(-9/100,9)</f>
        <v>-0.09</v>
      </c>
      <c r="O101">
        <f t="shared" si="105"/>
        <v>-930.25</v>
      </c>
      <c r="P101">
        <f t="shared" si="106"/>
        <v>0</v>
      </c>
      <c r="Q101">
        <f>(ROUND((ROUND((((ET101*1.25))*AV101*I101),2)*BB101),2)+ROUND((ROUND(((AE101-((EU101*1.25)))*AV101*I101),2)*BS101),2))</f>
        <v>0</v>
      </c>
      <c r="R101">
        <f t="shared" si="107"/>
        <v>0</v>
      </c>
      <c r="S101">
        <f t="shared" si="108"/>
        <v>-930.25</v>
      </c>
      <c r="T101">
        <f t="shared" si="109"/>
        <v>0</v>
      </c>
      <c r="U101">
        <f t="shared" si="110"/>
        <v>-2.4185155499999995</v>
      </c>
      <c r="V101">
        <f t="shared" si="111"/>
        <v>0</v>
      </c>
      <c r="W101">
        <f t="shared" si="112"/>
        <v>0</v>
      </c>
      <c r="X101">
        <f t="shared" si="113"/>
        <v>-697.69</v>
      </c>
      <c r="Y101">
        <f t="shared" si="114"/>
        <v>-381.4</v>
      </c>
      <c r="AA101">
        <v>67439953</v>
      </c>
      <c r="AB101">
        <f t="shared" si="115"/>
        <v>317.83699999999999</v>
      </c>
      <c r="AC101">
        <f>ROUND(((ES101*1)),6)</f>
        <v>0</v>
      </c>
      <c r="AD101">
        <f>ROUND(((((ET101*1.25))-((EU101*1.25)))+AE101),6)</f>
        <v>0</v>
      </c>
      <c r="AE101">
        <f>ROUND(((EU101*1.25)),6)</f>
        <v>0</v>
      </c>
      <c r="AF101">
        <f>ROUND(((EV101*1.15)),6)</f>
        <v>317.83699999999999</v>
      </c>
      <c r="AG101">
        <f t="shared" si="116"/>
        <v>0</v>
      </c>
      <c r="AH101">
        <f>((EW101*1.15))</f>
        <v>25.184999999999995</v>
      </c>
      <c r="AI101">
        <f>((EX101*1.25))</f>
        <v>0</v>
      </c>
      <c r="AJ101">
        <f t="shared" si="117"/>
        <v>0</v>
      </c>
      <c r="AK101">
        <v>276.38</v>
      </c>
      <c r="AL101">
        <v>0</v>
      </c>
      <c r="AM101">
        <v>0</v>
      </c>
      <c r="AN101">
        <v>0</v>
      </c>
      <c r="AO101">
        <v>276.38</v>
      </c>
      <c r="AP101">
        <v>0</v>
      </c>
      <c r="AQ101">
        <v>21.9</v>
      </c>
      <c r="AR101">
        <v>0</v>
      </c>
      <c r="AS101">
        <v>0</v>
      </c>
      <c r="AT101">
        <v>75</v>
      </c>
      <c r="AU101">
        <v>41</v>
      </c>
      <c r="AV101">
        <v>1.0669999999999999</v>
      </c>
      <c r="AW101">
        <v>1.0249999999999999</v>
      </c>
      <c r="AZ101">
        <v>1</v>
      </c>
      <c r="BA101">
        <v>30.48</v>
      </c>
      <c r="BB101">
        <v>1</v>
      </c>
      <c r="BC101">
        <v>1</v>
      </c>
      <c r="BD101" t="s">
        <v>3</v>
      </c>
      <c r="BE101" t="s">
        <v>3</v>
      </c>
      <c r="BF101" t="s">
        <v>3</v>
      </c>
      <c r="BG101" t="s">
        <v>3</v>
      </c>
      <c r="BH101">
        <v>0</v>
      </c>
      <c r="BI101">
        <v>1</v>
      </c>
      <c r="BJ101" t="s">
        <v>198</v>
      </c>
      <c r="BM101">
        <v>66</v>
      </c>
      <c r="BN101">
        <v>0</v>
      </c>
      <c r="BO101" t="s">
        <v>195</v>
      </c>
      <c r="BP101">
        <v>1</v>
      </c>
      <c r="BQ101">
        <v>30</v>
      </c>
      <c r="BR101">
        <v>0</v>
      </c>
      <c r="BS101">
        <v>30.48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75</v>
      </c>
      <c r="CA101">
        <v>41</v>
      </c>
      <c r="CB101" t="s">
        <v>3</v>
      </c>
      <c r="CE101">
        <v>30</v>
      </c>
      <c r="CF101">
        <v>0</v>
      </c>
      <c r="CG101">
        <v>0</v>
      </c>
      <c r="CM101">
        <v>0</v>
      </c>
      <c r="CN101" t="s">
        <v>469</v>
      </c>
      <c r="CO101">
        <v>0</v>
      </c>
      <c r="CP101">
        <f t="shared" si="118"/>
        <v>-930.25</v>
      </c>
      <c r="CQ101">
        <f t="shared" si="119"/>
        <v>0</v>
      </c>
      <c r="CR101">
        <f>(ROUND((ROUND((((ET101*1.25))*AV101*1),2)*BB101),2)+ROUND((ROUND(((AE101-((EU101*1.25)))*AV101*1),2)*BS101),2))</f>
        <v>0</v>
      </c>
      <c r="CS101">
        <f t="shared" si="120"/>
        <v>0</v>
      </c>
      <c r="CT101">
        <f t="shared" si="121"/>
        <v>10336.68</v>
      </c>
      <c r="CU101">
        <f t="shared" si="122"/>
        <v>0</v>
      </c>
      <c r="CV101">
        <f t="shared" si="134"/>
        <v>26.872394999999994</v>
      </c>
      <c r="CW101">
        <f t="shared" si="123"/>
        <v>0</v>
      </c>
      <c r="CX101">
        <f t="shared" si="124"/>
        <v>0</v>
      </c>
      <c r="CY101">
        <f>S101*(BZ101/100)</f>
        <v>-697.6875</v>
      </c>
      <c r="CZ101">
        <f>S101*(CA101/100)</f>
        <v>-381.40249999999997</v>
      </c>
      <c r="DC101" t="s">
        <v>3</v>
      </c>
      <c r="DD101" t="s">
        <v>20</v>
      </c>
      <c r="DE101" t="s">
        <v>21</v>
      </c>
      <c r="DF101" t="s">
        <v>21</v>
      </c>
      <c r="DG101" t="s">
        <v>22</v>
      </c>
      <c r="DH101" t="s">
        <v>3</v>
      </c>
      <c r="DI101" t="s">
        <v>22</v>
      </c>
      <c r="DJ101" t="s">
        <v>21</v>
      </c>
      <c r="DK101" t="s">
        <v>3</v>
      </c>
      <c r="DL101" t="s">
        <v>3</v>
      </c>
      <c r="DM101" t="s">
        <v>3</v>
      </c>
      <c r="DN101">
        <v>91</v>
      </c>
      <c r="DO101">
        <v>70</v>
      </c>
      <c r="DP101">
        <v>1.0669999999999999</v>
      </c>
      <c r="DQ101">
        <v>1.0249999999999999</v>
      </c>
      <c r="DU101">
        <v>1013</v>
      </c>
      <c r="DV101" t="s">
        <v>197</v>
      </c>
      <c r="DW101" t="s">
        <v>197</v>
      </c>
      <c r="DX101">
        <v>1</v>
      </c>
      <c r="DZ101" t="s">
        <v>3</v>
      </c>
      <c r="EA101" t="s">
        <v>3</v>
      </c>
      <c r="EB101" t="s">
        <v>3</v>
      </c>
      <c r="EC101" t="s">
        <v>3</v>
      </c>
      <c r="EE101">
        <v>67038657</v>
      </c>
      <c r="EF101">
        <v>30</v>
      </c>
      <c r="EG101" t="s">
        <v>23</v>
      </c>
      <c r="EH101">
        <v>0</v>
      </c>
      <c r="EI101" t="s">
        <v>3</v>
      </c>
      <c r="EJ101">
        <v>1</v>
      </c>
      <c r="EK101">
        <v>66</v>
      </c>
      <c r="EL101" t="s">
        <v>199</v>
      </c>
      <c r="EM101" t="s">
        <v>200</v>
      </c>
      <c r="EO101" t="s">
        <v>26</v>
      </c>
      <c r="EQ101">
        <v>0</v>
      </c>
      <c r="ER101">
        <v>276.38</v>
      </c>
      <c r="ES101">
        <v>0</v>
      </c>
      <c r="ET101">
        <v>0</v>
      </c>
      <c r="EU101">
        <v>0</v>
      </c>
      <c r="EV101">
        <v>276.38</v>
      </c>
      <c r="EW101">
        <v>21.9</v>
      </c>
      <c r="EX101">
        <v>0</v>
      </c>
      <c r="EY101">
        <v>0</v>
      </c>
      <c r="FQ101">
        <v>0</v>
      </c>
      <c r="FR101">
        <f t="shared" si="125"/>
        <v>0</v>
      </c>
      <c r="FS101">
        <v>0</v>
      </c>
      <c r="FX101">
        <v>91</v>
      </c>
      <c r="FY101">
        <v>70</v>
      </c>
      <c r="GA101" t="s">
        <v>3</v>
      </c>
      <c r="GD101">
        <v>0</v>
      </c>
      <c r="GF101">
        <v>-1107095418</v>
      </c>
      <c r="GG101">
        <v>2</v>
      </c>
      <c r="GH101">
        <v>1</v>
      </c>
      <c r="GI101">
        <v>2</v>
      </c>
      <c r="GJ101">
        <v>0</v>
      </c>
      <c r="GK101">
        <f>ROUND(R101*(S12)/100,2)</f>
        <v>0</v>
      </c>
      <c r="GL101">
        <f t="shared" si="126"/>
        <v>0</v>
      </c>
      <c r="GM101">
        <f t="shared" si="127"/>
        <v>-2009.34</v>
      </c>
      <c r="GN101">
        <f t="shared" si="128"/>
        <v>-2009.34</v>
      </c>
      <c r="GO101">
        <f t="shared" si="129"/>
        <v>0</v>
      </c>
      <c r="GP101">
        <f t="shared" si="130"/>
        <v>0</v>
      </c>
      <c r="GR101">
        <v>0</v>
      </c>
      <c r="GS101">
        <v>3</v>
      </c>
      <c r="GT101">
        <v>0</v>
      </c>
      <c r="GU101" t="s">
        <v>3</v>
      </c>
      <c r="GV101">
        <f t="shared" si="131"/>
        <v>0</v>
      </c>
      <c r="GW101">
        <v>1</v>
      </c>
      <c r="GX101">
        <f t="shared" si="132"/>
        <v>0</v>
      </c>
      <c r="HA101">
        <v>0</v>
      </c>
      <c r="HB101">
        <v>0</v>
      </c>
      <c r="HC101">
        <f t="shared" si="133"/>
        <v>0</v>
      </c>
      <c r="HE101" t="s">
        <v>3</v>
      </c>
      <c r="HF101" t="s">
        <v>3</v>
      </c>
      <c r="HM101" t="s">
        <v>3</v>
      </c>
      <c r="HN101" t="s">
        <v>3</v>
      </c>
      <c r="HO101" t="s">
        <v>3</v>
      </c>
      <c r="HP101" t="s">
        <v>3</v>
      </c>
      <c r="HQ101" t="s">
        <v>3</v>
      </c>
      <c r="IK101">
        <v>0</v>
      </c>
    </row>
    <row r="102" spans="1:255" x14ac:dyDescent="0.2">
      <c r="A102" s="2">
        <v>17</v>
      </c>
      <c r="B102" s="2">
        <v>1</v>
      </c>
      <c r="C102" s="2">
        <f>ROW(SmtRes!A183)</f>
        <v>183</v>
      </c>
      <c r="D102" s="2">
        <f>ROW(EtalonRes!A189)</f>
        <v>189</v>
      </c>
      <c r="E102" s="2" t="s">
        <v>201</v>
      </c>
      <c r="F102" s="2" t="s">
        <v>202</v>
      </c>
      <c r="G102" s="2" t="s">
        <v>203</v>
      </c>
      <c r="H102" s="2" t="s">
        <v>135</v>
      </c>
      <c r="I102" s="2">
        <v>2487</v>
      </c>
      <c r="J102" s="2">
        <v>0</v>
      </c>
      <c r="K102" s="2">
        <v>2487</v>
      </c>
      <c r="L102" s="2"/>
      <c r="M102" s="2"/>
      <c r="N102" s="2"/>
      <c r="O102" s="2">
        <f t="shared" si="105"/>
        <v>131516.29999999999</v>
      </c>
      <c r="P102" s="2">
        <f t="shared" si="106"/>
        <v>8729.3700000000008</v>
      </c>
      <c r="Q102" s="2">
        <f>(ROUND((ROUND((((ET102*1.25))*AV102*I102),2)*BB102),2)+ROUND((ROUND(((AE102-((EU102*1.25)))*AV102*I102),2)*BS102),2))</f>
        <v>114464.18</v>
      </c>
      <c r="R102" s="2">
        <f t="shared" si="107"/>
        <v>22351.91</v>
      </c>
      <c r="S102" s="2">
        <f t="shared" si="108"/>
        <v>8322.75</v>
      </c>
      <c r="T102" s="2">
        <f t="shared" si="109"/>
        <v>0</v>
      </c>
      <c r="U102" s="2">
        <f t="shared" si="110"/>
        <v>743.61299999999994</v>
      </c>
      <c r="V102" s="2">
        <f t="shared" si="111"/>
        <v>0</v>
      </c>
      <c r="W102" s="2">
        <f t="shared" si="112"/>
        <v>0</v>
      </c>
      <c r="X102" s="2">
        <f t="shared" si="113"/>
        <v>8322.75</v>
      </c>
      <c r="Y102" s="2">
        <f t="shared" si="114"/>
        <v>5326.56</v>
      </c>
      <c r="Z102" s="2"/>
      <c r="AA102" s="2">
        <v>67439955</v>
      </c>
      <c r="AB102" s="2">
        <f t="shared" si="115"/>
        <v>52.881500000000003</v>
      </c>
      <c r="AC102" s="2">
        <f t="shared" ref="AC102:AC129" si="135">ROUND((ES102),6)</f>
        <v>3.51</v>
      </c>
      <c r="AD102" s="2">
        <f>ROUND(((((ET102*1.25))-((EU102*1.25)))+AE102),6)</f>
        <v>46.024999999999999</v>
      </c>
      <c r="AE102" s="2">
        <f>ROUND(((EU102*1.25)),6)</f>
        <v>8.9875000000000007</v>
      </c>
      <c r="AF102" s="2">
        <f>ROUND(((EV102*1.15)),6)</f>
        <v>3.3464999999999998</v>
      </c>
      <c r="AG102" s="2">
        <f t="shared" si="116"/>
        <v>0</v>
      </c>
      <c r="AH102" s="2">
        <f>((EW102*1.15))</f>
        <v>0.29899999999999999</v>
      </c>
      <c r="AI102" s="2">
        <f>((EX102*1.25))</f>
        <v>0</v>
      </c>
      <c r="AJ102" s="2">
        <f t="shared" si="117"/>
        <v>0</v>
      </c>
      <c r="AK102" s="2">
        <v>43.24</v>
      </c>
      <c r="AL102" s="2">
        <v>3.51</v>
      </c>
      <c r="AM102" s="2">
        <v>36.82</v>
      </c>
      <c r="AN102" s="2">
        <v>7.19</v>
      </c>
      <c r="AO102" s="2">
        <v>2.91</v>
      </c>
      <c r="AP102" s="2">
        <v>0</v>
      </c>
      <c r="AQ102" s="2">
        <v>0.26</v>
      </c>
      <c r="AR102" s="2">
        <v>0</v>
      </c>
      <c r="AS102" s="2">
        <v>0</v>
      </c>
      <c r="AT102" s="2">
        <v>100</v>
      </c>
      <c r="AU102" s="2">
        <v>64</v>
      </c>
      <c r="AV102" s="2">
        <v>1</v>
      </c>
      <c r="AW102" s="2">
        <v>1</v>
      </c>
      <c r="AX102" s="2"/>
      <c r="AY102" s="2"/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0</v>
      </c>
      <c r="BI102" s="2">
        <v>1</v>
      </c>
      <c r="BJ102" s="2" t="s">
        <v>204</v>
      </c>
      <c r="BK102" s="2"/>
      <c r="BL102" s="2"/>
      <c r="BM102" s="2">
        <v>98</v>
      </c>
      <c r="BN102" s="2">
        <v>0</v>
      </c>
      <c r="BO102" s="2" t="s">
        <v>3</v>
      </c>
      <c r="BP102" s="2">
        <v>0</v>
      </c>
      <c r="BQ102" s="2">
        <v>30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100</v>
      </c>
      <c r="CA102" s="2">
        <v>64</v>
      </c>
      <c r="CB102" s="2" t="s">
        <v>3</v>
      </c>
      <c r="CC102" s="2"/>
      <c r="CD102" s="2"/>
      <c r="CE102" s="2">
        <v>30</v>
      </c>
      <c r="CF102" s="2">
        <v>0</v>
      </c>
      <c r="CG102" s="2">
        <v>0</v>
      </c>
      <c r="CH102" s="2"/>
      <c r="CI102" s="2"/>
      <c r="CJ102" s="2"/>
      <c r="CK102" s="2"/>
      <c r="CL102" s="2"/>
      <c r="CM102" s="2">
        <v>0</v>
      </c>
      <c r="CN102" s="2" t="s">
        <v>205</v>
      </c>
      <c r="CO102" s="2">
        <v>0</v>
      </c>
      <c r="CP102" s="2">
        <f t="shared" si="118"/>
        <v>131516.29999999999</v>
      </c>
      <c r="CQ102" s="2">
        <f t="shared" si="119"/>
        <v>3.51</v>
      </c>
      <c r="CR102" s="2">
        <f>(ROUND((ROUND((((ET102*1.25))*AV102*1),2)*BB102),2)+ROUND((ROUND(((AE102-((EU102*1.25)))*AV102*1),2)*BS102),2))</f>
        <v>46.03</v>
      </c>
      <c r="CS102" s="2">
        <f t="shared" si="120"/>
        <v>8.99</v>
      </c>
      <c r="CT102" s="2">
        <f t="shared" si="121"/>
        <v>3.35</v>
      </c>
      <c r="CU102" s="2">
        <f t="shared" si="122"/>
        <v>0</v>
      </c>
      <c r="CV102" s="2">
        <f t="shared" si="134"/>
        <v>0.29899999999999999</v>
      </c>
      <c r="CW102" s="2">
        <f t="shared" si="123"/>
        <v>0</v>
      </c>
      <c r="CX102" s="2">
        <f t="shared" si="124"/>
        <v>0</v>
      </c>
      <c r="CY102" s="2">
        <f>((S102*BZ102)/100)</f>
        <v>8322.75</v>
      </c>
      <c r="CZ102" s="2">
        <f>((S102*CA102)/100)</f>
        <v>5326.56</v>
      </c>
      <c r="DA102" s="2"/>
      <c r="DB102" s="2"/>
      <c r="DC102" s="2" t="s">
        <v>3</v>
      </c>
      <c r="DD102" s="2" t="s">
        <v>3</v>
      </c>
      <c r="DE102" s="2" t="s">
        <v>21</v>
      </c>
      <c r="DF102" s="2" t="s">
        <v>21</v>
      </c>
      <c r="DG102" s="2" t="s">
        <v>22</v>
      </c>
      <c r="DH102" s="2" t="s">
        <v>3</v>
      </c>
      <c r="DI102" s="2" t="s">
        <v>22</v>
      </c>
      <c r="DJ102" s="2" t="s">
        <v>21</v>
      </c>
      <c r="DK102" s="2" t="s">
        <v>3</v>
      </c>
      <c r="DL102" s="2" t="s">
        <v>3</v>
      </c>
      <c r="DM102" s="2" t="s">
        <v>3</v>
      </c>
      <c r="DN102" s="2">
        <v>0</v>
      </c>
      <c r="DO102" s="2">
        <v>0</v>
      </c>
      <c r="DP102" s="2">
        <v>1.0469999999999999</v>
      </c>
      <c r="DQ102" s="2">
        <v>1</v>
      </c>
      <c r="DR102" s="2"/>
      <c r="DS102" s="2"/>
      <c r="DT102" s="2"/>
      <c r="DU102" s="2">
        <v>1013</v>
      </c>
      <c r="DV102" s="2" t="s">
        <v>135</v>
      </c>
      <c r="DW102" s="2" t="s">
        <v>135</v>
      </c>
      <c r="DX102" s="2">
        <v>1</v>
      </c>
      <c r="DY102" s="2"/>
      <c r="DZ102" s="2" t="s">
        <v>3</v>
      </c>
      <c r="EA102" s="2" t="s">
        <v>3</v>
      </c>
      <c r="EB102" s="2" t="s">
        <v>3</v>
      </c>
      <c r="EC102" s="2" t="s">
        <v>3</v>
      </c>
      <c r="ED102" s="2"/>
      <c r="EE102" s="2">
        <v>67038689</v>
      </c>
      <c r="EF102" s="2">
        <v>30</v>
      </c>
      <c r="EG102" s="2" t="s">
        <v>23</v>
      </c>
      <c r="EH102" s="2">
        <v>0</v>
      </c>
      <c r="EI102" s="2" t="s">
        <v>3</v>
      </c>
      <c r="EJ102" s="2">
        <v>1</v>
      </c>
      <c r="EK102" s="2">
        <v>98</v>
      </c>
      <c r="EL102" s="2" t="s">
        <v>206</v>
      </c>
      <c r="EM102" s="2" t="s">
        <v>207</v>
      </c>
      <c r="EN102" s="2"/>
      <c r="EO102" s="2" t="s">
        <v>208</v>
      </c>
      <c r="EP102" s="2"/>
      <c r="EQ102" s="2">
        <v>0</v>
      </c>
      <c r="ER102" s="2">
        <v>43.24</v>
      </c>
      <c r="ES102" s="2">
        <v>3.51</v>
      </c>
      <c r="ET102" s="2">
        <v>36.82</v>
      </c>
      <c r="EU102" s="2">
        <v>7.19</v>
      </c>
      <c r="EV102" s="2">
        <v>2.91</v>
      </c>
      <c r="EW102" s="2">
        <v>0.26</v>
      </c>
      <c r="EX102" s="2">
        <v>0</v>
      </c>
      <c r="EY102" s="2">
        <v>0</v>
      </c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>
        <v>0</v>
      </c>
      <c r="FR102" s="2">
        <f t="shared" si="125"/>
        <v>0</v>
      </c>
      <c r="FS102" s="2">
        <v>0</v>
      </c>
      <c r="FT102" s="2"/>
      <c r="FU102" s="2"/>
      <c r="FV102" s="2"/>
      <c r="FW102" s="2"/>
      <c r="FX102" s="2">
        <v>100</v>
      </c>
      <c r="FY102" s="2">
        <v>64</v>
      </c>
      <c r="FZ102" s="2"/>
      <c r="GA102" s="2" t="s">
        <v>3</v>
      </c>
      <c r="GB102" s="2"/>
      <c r="GC102" s="2"/>
      <c r="GD102" s="2">
        <v>0</v>
      </c>
      <c r="GE102" s="2"/>
      <c r="GF102" s="2">
        <v>-2061833725</v>
      </c>
      <c r="GG102" s="2">
        <v>2</v>
      </c>
      <c r="GH102" s="2">
        <v>1</v>
      </c>
      <c r="GI102" s="2">
        <v>-2</v>
      </c>
      <c r="GJ102" s="2">
        <v>0</v>
      </c>
      <c r="GK102" s="2">
        <f>ROUND(R102*(R12)/100,2)</f>
        <v>39115.839999999997</v>
      </c>
      <c r="GL102" s="2">
        <f t="shared" si="126"/>
        <v>0</v>
      </c>
      <c r="GM102" s="2">
        <f t="shared" si="127"/>
        <v>184281.45</v>
      </c>
      <c r="GN102" s="2">
        <f t="shared" si="128"/>
        <v>184281.45</v>
      </c>
      <c r="GO102" s="2">
        <f t="shared" si="129"/>
        <v>0</v>
      </c>
      <c r="GP102" s="2">
        <f t="shared" si="130"/>
        <v>0</v>
      </c>
      <c r="GQ102" s="2"/>
      <c r="GR102" s="2">
        <v>0</v>
      </c>
      <c r="GS102" s="2">
        <v>3</v>
      </c>
      <c r="GT102" s="2">
        <v>0</v>
      </c>
      <c r="GU102" s="2" t="s">
        <v>3</v>
      </c>
      <c r="GV102" s="2">
        <f t="shared" si="131"/>
        <v>0</v>
      </c>
      <c r="GW102" s="2">
        <v>1</v>
      </c>
      <c r="GX102" s="2">
        <f t="shared" si="132"/>
        <v>0</v>
      </c>
      <c r="GY102" s="2"/>
      <c r="GZ102" s="2"/>
      <c r="HA102" s="2">
        <v>0</v>
      </c>
      <c r="HB102" s="2">
        <v>0</v>
      </c>
      <c r="HC102" s="2">
        <f t="shared" si="133"/>
        <v>0</v>
      </c>
      <c r="HD102" s="2"/>
      <c r="HE102" s="2" t="s">
        <v>3</v>
      </c>
      <c r="HF102" s="2" t="s">
        <v>3</v>
      </c>
      <c r="HG102" s="2"/>
      <c r="HH102" s="2"/>
      <c r="HI102" s="2"/>
      <c r="HJ102" s="2"/>
      <c r="HK102" s="2"/>
      <c r="HL102" s="2"/>
      <c r="HM102" s="2" t="s">
        <v>3</v>
      </c>
      <c r="HN102" s="2" t="s">
        <v>3</v>
      </c>
      <c r="HO102" s="2" t="s">
        <v>3</v>
      </c>
      <c r="HP102" s="2" t="s">
        <v>3</v>
      </c>
      <c r="HQ102" s="2" t="s">
        <v>3</v>
      </c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>
        <v>0</v>
      </c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 spans="1:255" x14ac:dyDescent="0.2">
      <c r="A103">
        <v>17</v>
      </c>
      <c r="B103">
        <v>1</v>
      </c>
      <c r="C103">
        <f>ROW(SmtRes!A192)</f>
        <v>192</v>
      </c>
      <c r="D103">
        <f>ROW(EtalonRes!A198)</f>
        <v>198</v>
      </c>
      <c r="E103" t="s">
        <v>201</v>
      </c>
      <c r="F103" t="s">
        <v>202</v>
      </c>
      <c r="G103" t="s">
        <v>203</v>
      </c>
      <c r="H103" t="s">
        <v>135</v>
      </c>
      <c r="I103">
        <v>2487</v>
      </c>
      <c r="J103">
        <v>0</v>
      </c>
      <c r="K103">
        <v>2487</v>
      </c>
      <c r="O103">
        <f t="shared" si="105"/>
        <v>1965659.4</v>
      </c>
      <c r="P103">
        <f t="shared" si="106"/>
        <v>96546.83</v>
      </c>
      <c r="Q103">
        <f>(ROUND((ROUND((((ET103*1.25))*AV103*I103),2)*BB103),2)+ROUND((ROUND(((AE103-((EU103*1.25)))*AV103*I103),2)*BS103),2))</f>
        <v>1603512.59</v>
      </c>
      <c r="R103">
        <f t="shared" si="107"/>
        <v>713306.68</v>
      </c>
      <c r="S103">
        <f t="shared" si="108"/>
        <v>265599.98</v>
      </c>
      <c r="T103">
        <f t="shared" si="109"/>
        <v>0</v>
      </c>
      <c r="U103">
        <f t="shared" si="110"/>
        <v>778.5628109999999</v>
      </c>
      <c r="V103">
        <f t="shared" si="111"/>
        <v>0</v>
      </c>
      <c r="W103">
        <f t="shared" si="112"/>
        <v>0</v>
      </c>
      <c r="X103">
        <f t="shared" si="113"/>
        <v>220447.98</v>
      </c>
      <c r="Y103">
        <f t="shared" si="114"/>
        <v>108895.99</v>
      </c>
      <c r="AA103">
        <v>67439953</v>
      </c>
      <c r="AB103">
        <f t="shared" si="115"/>
        <v>52.881500000000003</v>
      </c>
      <c r="AC103">
        <f t="shared" si="135"/>
        <v>3.51</v>
      </c>
      <c r="AD103">
        <f>ROUND(((((ET103*1.25))-((EU103*1.25)))+AE103),6)</f>
        <v>46.024999999999999</v>
      </c>
      <c r="AE103">
        <f>ROUND(((EU103*1.25)),6)</f>
        <v>8.9875000000000007</v>
      </c>
      <c r="AF103">
        <f>ROUND(((EV103*1.15)),6)</f>
        <v>3.3464999999999998</v>
      </c>
      <c r="AG103">
        <f t="shared" si="116"/>
        <v>0</v>
      </c>
      <c r="AH103">
        <f>((EW103*1.15))</f>
        <v>0.29899999999999999</v>
      </c>
      <c r="AI103">
        <f>((EX103*1.25))</f>
        <v>0</v>
      </c>
      <c r="AJ103">
        <f t="shared" si="117"/>
        <v>0</v>
      </c>
      <c r="AK103">
        <v>43.24</v>
      </c>
      <c r="AL103">
        <v>3.51</v>
      </c>
      <c r="AM103">
        <v>36.82</v>
      </c>
      <c r="AN103">
        <v>7.19</v>
      </c>
      <c r="AO103">
        <v>2.91</v>
      </c>
      <c r="AP103">
        <v>0</v>
      </c>
      <c r="AQ103">
        <v>0.26</v>
      </c>
      <c r="AR103">
        <v>0</v>
      </c>
      <c r="AS103">
        <v>0</v>
      </c>
      <c r="AT103">
        <v>83</v>
      </c>
      <c r="AU103">
        <v>41</v>
      </c>
      <c r="AV103">
        <v>1.0469999999999999</v>
      </c>
      <c r="AW103">
        <v>1</v>
      </c>
      <c r="AZ103">
        <v>1</v>
      </c>
      <c r="BA103">
        <v>30.48</v>
      </c>
      <c r="BB103">
        <v>13.38</v>
      </c>
      <c r="BC103">
        <v>11.06</v>
      </c>
      <c r="BD103" t="s">
        <v>3</v>
      </c>
      <c r="BE103" t="s">
        <v>3</v>
      </c>
      <c r="BF103" t="s">
        <v>3</v>
      </c>
      <c r="BG103" t="s">
        <v>3</v>
      </c>
      <c r="BH103">
        <v>0</v>
      </c>
      <c r="BI103">
        <v>1</v>
      </c>
      <c r="BJ103" t="s">
        <v>204</v>
      </c>
      <c r="BM103">
        <v>98</v>
      </c>
      <c r="BN103">
        <v>0</v>
      </c>
      <c r="BO103" t="s">
        <v>202</v>
      </c>
      <c r="BP103">
        <v>1</v>
      </c>
      <c r="BQ103">
        <v>30</v>
      </c>
      <c r="BR103">
        <v>0</v>
      </c>
      <c r="BS103">
        <v>30.48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83</v>
      </c>
      <c r="CA103">
        <v>41</v>
      </c>
      <c r="CB103" t="s">
        <v>3</v>
      </c>
      <c r="CE103">
        <v>30</v>
      </c>
      <c r="CF103">
        <v>0</v>
      </c>
      <c r="CG103">
        <v>0</v>
      </c>
      <c r="CM103">
        <v>0</v>
      </c>
      <c r="CN103" t="s">
        <v>205</v>
      </c>
      <c r="CO103">
        <v>0</v>
      </c>
      <c r="CP103">
        <f t="shared" si="118"/>
        <v>1965659.4000000001</v>
      </c>
      <c r="CQ103">
        <f t="shared" si="119"/>
        <v>38.82</v>
      </c>
      <c r="CR103">
        <f>(ROUND((ROUND((((ET103*1.25))*AV103*1),2)*BB103),2)+ROUND((ROUND(((AE103-((EU103*1.25)))*AV103*1),2)*BS103),2))</f>
        <v>644.78</v>
      </c>
      <c r="CS103">
        <f t="shared" si="120"/>
        <v>286.82</v>
      </c>
      <c r="CT103">
        <f t="shared" si="121"/>
        <v>106.68</v>
      </c>
      <c r="CU103">
        <f t="shared" si="122"/>
        <v>0</v>
      </c>
      <c r="CV103">
        <f t="shared" si="134"/>
        <v>0.31305299999999997</v>
      </c>
      <c r="CW103">
        <f t="shared" si="123"/>
        <v>0</v>
      </c>
      <c r="CX103">
        <f t="shared" si="124"/>
        <v>0</v>
      </c>
      <c r="CY103">
        <f>S103*(BZ103/100)</f>
        <v>220447.98339999997</v>
      </c>
      <c r="CZ103">
        <f>S103*(CA103/100)</f>
        <v>108895.99179999999</v>
      </c>
      <c r="DC103" t="s">
        <v>3</v>
      </c>
      <c r="DD103" t="s">
        <v>3</v>
      </c>
      <c r="DE103" t="s">
        <v>21</v>
      </c>
      <c r="DF103" t="s">
        <v>21</v>
      </c>
      <c r="DG103" t="s">
        <v>22</v>
      </c>
      <c r="DH103" t="s">
        <v>3</v>
      </c>
      <c r="DI103" t="s">
        <v>22</v>
      </c>
      <c r="DJ103" t="s">
        <v>21</v>
      </c>
      <c r="DK103" t="s">
        <v>3</v>
      </c>
      <c r="DL103" t="s">
        <v>3</v>
      </c>
      <c r="DM103" t="s">
        <v>3</v>
      </c>
      <c r="DN103">
        <v>100</v>
      </c>
      <c r="DO103">
        <v>64</v>
      </c>
      <c r="DP103">
        <v>1.0469999999999999</v>
      </c>
      <c r="DQ103">
        <v>1</v>
      </c>
      <c r="DU103">
        <v>1013</v>
      </c>
      <c r="DV103" t="s">
        <v>135</v>
      </c>
      <c r="DW103" t="s">
        <v>135</v>
      </c>
      <c r="DX103">
        <v>1</v>
      </c>
      <c r="DZ103" t="s">
        <v>3</v>
      </c>
      <c r="EA103" t="s">
        <v>3</v>
      </c>
      <c r="EB103" t="s">
        <v>3</v>
      </c>
      <c r="EC103" t="s">
        <v>3</v>
      </c>
      <c r="EE103">
        <v>67038689</v>
      </c>
      <c r="EF103">
        <v>30</v>
      </c>
      <c r="EG103" t="s">
        <v>23</v>
      </c>
      <c r="EH103">
        <v>0</v>
      </c>
      <c r="EI103" t="s">
        <v>3</v>
      </c>
      <c r="EJ103">
        <v>1</v>
      </c>
      <c r="EK103">
        <v>98</v>
      </c>
      <c r="EL103" t="s">
        <v>206</v>
      </c>
      <c r="EM103" t="s">
        <v>207</v>
      </c>
      <c r="EO103" t="s">
        <v>208</v>
      </c>
      <c r="EQ103">
        <v>0</v>
      </c>
      <c r="ER103">
        <v>43.24</v>
      </c>
      <c r="ES103">
        <v>3.51</v>
      </c>
      <c r="ET103">
        <v>36.82</v>
      </c>
      <c r="EU103">
        <v>7.19</v>
      </c>
      <c r="EV103">
        <v>2.91</v>
      </c>
      <c r="EW103">
        <v>0.26</v>
      </c>
      <c r="EX103">
        <v>0</v>
      </c>
      <c r="EY103">
        <v>0</v>
      </c>
      <c r="FQ103">
        <v>0</v>
      </c>
      <c r="FR103">
        <f t="shared" si="125"/>
        <v>0</v>
      </c>
      <c r="FS103">
        <v>0</v>
      </c>
      <c r="FX103">
        <v>100</v>
      </c>
      <c r="FY103">
        <v>64</v>
      </c>
      <c r="GA103" t="s">
        <v>3</v>
      </c>
      <c r="GD103">
        <v>0</v>
      </c>
      <c r="GF103">
        <v>-2061833725</v>
      </c>
      <c r="GG103">
        <v>2</v>
      </c>
      <c r="GH103">
        <v>1</v>
      </c>
      <c r="GI103">
        <v>2</v>
      </c>
      <c r="GJ103">
        <v>0</v>
      </c>
      <c r="GK103">
        <f>ROUND(R103*(S12)/100,2)</f>
        <v>1141290.69</v>
      </c>
      <c r="GL103">
        <f t="shared" si="126"/>
        <v>0</v>
      </c>
      <c r="GM103">
        <f t="shared" si="127"/>
        <v>3436294.06</v>
      </c>
      <c r="GN103">
        <f t="shared" si="128"/>
        <v>3436294.06</v>
      </c>
      <c r="GO103">
        <f t="shared" si="129"/>
        <v>0</v>
      </c>
      <c r="GP103">
        <f t="shared" si="130"/>
        <v>0</v>
      </c>
      <c r="GR103">
        <v>0</v>
      </c>
      <c r="GS103">
        <v>3</v>
      </c>
      <c r="GT103">
        <v>0</v>
      </c>
      <c r="GU103" t="s">
        <v>3</v>
      </c>
      <c r="GV103">
        <f t="shared" si="131"/>
        <v>0</v>
      </c>
      <c r="GW103">
        <v>1</v>
      </c>
      <c r="GX103">
        <f t="shared" si="132"/>
        <v>0</v>
      </c>
      <c r="HA103">
        <v>0</v>
      </c>
      <c r="HB103">
        <v>0</v>
      </c>
      <c r="HC103">
        <f t="shared" si="133"/>
        <v>0</v>
      </c>
      <c r="HE103" t="s">
        <v>3</v>
      </c>
      <c r="HF103" t="s">
        <v>3</v>
      </c>
      <c r="HM103" t="s">
        <v>3</v>
      </c>
      <c r="HN103" t="s">
        <v>3</v>
      </c>
      <c r="HO103" t="s">
        <v>3</v>
      </c>
      <c r="HP103" t="s">
        <v>3</v>
      </c>
      <c r="HQ103" t="s">
        <v>3</v>
      </c>
      <c r="IK103">
        <v>0</v>
      </c>
    </row>
    <row r="104" spans="1:255" x14ac:dyDescent="0.2">
      <c r="A104" s="2">
        <v>18</v>
      </c>
      <c r="B104" s="2">
        <v>1</v>
      </c>
      <c r="C104" s="2">
        <v>182</v>
      </c>
      <c r="D104" s="2"/>
      <c r="E104" s="2" t="s">
        <v>209</v>
      </c>
      <c r="F104" s="2" t="s">
        <v>210</v>
      </c>
      <c r="G104" s="2" t="s">
        <v>211</v>
      </c>
      <c r="H104" s="2" t="s">
        <v>178</v>
      </c>
      <c r="I104" s="2">
        <f>I102*J104</f>
        <v>18.155100000000001</v>
      </c>
      <c r="J104" s="2">
        <v>7.3000000000000001E-3</v>
      </c>
      <c r="K104" s="2">
        <v>7.3000000000000001E-3</v>
      </c>
      <c r="L104" s="2"/>
      <c r="M104" s="2"/>
      <c r="N104" s="2"/>
      <c r="O104" s="2">
        <f t="shared" si="105"/>
        <v>20259.09</v>
      </c>
      <c r="P104" s="2">
        <f t="shared" si="106"/>
        <v>20259.09</v>
      </c>
      <c r="Q104" s="2">
        <f t="shared" ref="Q104:Q129" si="136">(ROUND((ROUND(((ET104)*AV104*I104),2)*BB104),2)+ROUND((ROUND(((AE104-(EU104))*AV104*I104),2)*BS104),2))</f>
        <v>0</v>
      </c>
      <c r="R104" s="2">
        <f t="shared" si="107"/>
        <v>0</v>
      </c>
      <c r="S104" s="2">
        <f t="shared" si="108"/>
        <v>0</v>
      </c>
      <c r="T104" s="2">
        <f t="shared" si="109"/>
        <v>0</v>
      </c>
      <c r="U104" s="2">
        <f t="shared" si="110"/>
        <v>0</v>
      </c>
      <c r="V104" s="2">
        <f t="shared" si="111"/>
        <v>0</v>
      </c>
      <c r="W104" s="2">
        <f t="shared" si="112"/>
        <v>0</v>
      </c>
      <c r="X104" s="2">
        <f t="shared" si="113"/>
        <v>0</v>
      </c>
      <c r="Y104" s="2">
        <f t="shared" si="114"/>
        <v>0</v>
      </c>
      <c r="Z104" s="2"/>
      <c r="AA104" s="2">
        <v>67439955</v>
      </c>
      <c r="AB104" s="2">
        <f t="shared" si="115"/>
        <v>1115.8900000000001</v>
      </c>
      <c r="AC104" s="2">
        <f t="shared" si="135"/>
        <v>1115.8900000000001</v>
      </c>
      <c r="AD104" s="2">
        <f t="shared" ref="AD104:AD129" si="137">ROUND((((ET104)-(EU104))+AE104),6)</f>
        <v>0</v>
      </c>
      <c r="AE104" s="2">
        <f t="shared" ref="AE104:AE129" si="138">ROUND((EU104),6)</f>
        <v>0</v>
      </c>
      <c r="AF104" s="2">
        <f t="shared" ref="AF104:AF129" si="139">ROUND((EV104),6)</f>
        <v>0</v>
      </c>
      <c r="AG104" s="2">
        <f t="shared" si="116"/>
        <v>0</v>
      </c>
      <c r="AH104" s="2">
        <f t="shared" ref="AH104:AH129" si="140">(EW104)</f>
        <v>0</v>
      </c>
      <c r="AI104" s="2">
        <f t="shared" ref="AI104:AI129" si="141">(EX104)</f>
        <v>0</v>
      </c>
      <c r="AJ104" s="2">
        <f t="shared" si="117"/>
        <v>0</v>
      </c>
      <c r="AK104" s="2">
        <v>1115.8900000000001</v>
      </c>
      <c r="AL104" s="2">
        <v>1115.8900000000001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100</v>
      </c>
      <c r="AU104" s="2">
        <v>64</v>
      </c>
      <c r="AV104" s="2">
        <v>1</v>
      </c>
      <c r="AW104" s="2">
        <v>1</v>
      </c>
      <c r="AX104" s="2"/>
      <c r="AY104" s="2"/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3</v>
      </c>
      <c r="BI104" s="2">
        <v>1</v>
      </c>
      <c r="BJ104" s="2" t="s">
        <v>212</v>
      </c>
      <c r="BK104" s="2"/>
      <c r="BL104" s="2"/>
      <c r="BM104" s="2">
        <v>98</v>
      </c>
      <c r="BN104" s="2">
        <v>0</v>
      </c>
      <c r="BO104" s="2" t="s">
        <v>3</v>
      </c>
      <c r="BP104" s="2">
        <v>0</v>
      </c>
      <c r="BQ104" s="2">
        <v>30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100</v>
      </c>
      <c r="CA104" s="2">
        <v>64</v>
      </c>
      <c r="CB104" s="2" t="s">
        <v>3</v>
      </c>
      <c r="CC104" s="2"/>
      <c r="CD104" s="2"/>
      <c r="CE104" s="2">
        <v>30</v>
      </c>
      <c r="CF104" s="2">
        <v>0</v>
      </c>
      <c r="CG104" s="2">
        <v>0</v>
      </c>
      <c r="CH104" s="2"/>
      <c r="CI104" s="2"/>
      <c r="CJ104" s="2"/>
      <c r="CK104" s="2"/>
      <c r="CL104" s="2"/>
      <c r="CM104" s="2">
        <v>0</v>
      </c>
      <c r="CN104" s="2" t="s">
        <v>3</v>
      </c>
      <c r="CO104" s="2">
        <v>0</v>
      </c>
      <c r="CP104" s="2">
        <f t="shared" si="118"/>
        <v>20259.09</v>
      </c>
      <c r="CQ104" s="2">
        <f t="shared" si="119"/>
        <v>1115.8900000000001</v>
      </c>
      <c r="CR104" s="2">
        <f t="shared" ref="CR104:CR129" si="142">(ROUND((ROUND(((ET104)*AV104*1),2)*BB104),2)+ROUND((ROUND(((AE104-(EU104))*AV104*1),2)*BS104),2))</f>
        <v>0</v>
      </c>
      <c r="CS104" s="2">
        <f t="shared" si="120"/>
        <v>0</v>
      </c>
      <c r="CT104" s="2">
        <f t="shared" si="121"/>
        <v>0</v>
      </c>
      <c r="CU104" s="2">
        <f t="shared" si="122"/>
        <v>0</v>
      </c>
      <c r="CV104" s="2">
        <f t="shared" si="134"/>
        <v>0</v>
      </c>
      <c r="CW104" s="2">
        <f t="shared" si="123"/>
        <v>0</v>
      </c>
      <c r="CX104" s="2">
        <f t="shared" si="124"/>
        <v>0</v>
      </c>
      <c r="CY104" s="2">
        <f>((S104*BZ104)/100)</f>
        <v>0</v>
      </c>
      <c r="CZ104" s="2">
        <f>((S104*CA104)/100)</f>
        <v>0</v>
      </c>
      <c r="DA104" s="2"/>
      <c r="DB104" s="2"/>
      <c r="DC104" s="2" t="s">
        <v>3</v>
      </c>
      <c r="DD104" s="2" t="s">
        <v>3</v>
      </c>
      <c r="DE104" s="2" t="s">
        <v>3</v>
      </c>
      <c r="DF104" s="2" t="s">
        <v>3</v>
      </c>
      <c r="DG104" s="2" t="s">
        <v>3</v>
      </c>
      <c r="DH104" s="2" t="s">
        <v>3</v>
      </c>
      <c r="DI104" s="2" t="s">
        <v>3</v>
      </c>
      <c r="DJ104" s="2" t="s">
        <v>3</v>
      </c>
      <c r="DK104" s="2" t="s">
        <v>3</v>
      </c>
      <c r="DL104" s="2" t="s">
        <v>3</v>
      </c>
      <c r="DM104" s="2" t="s">
        <v>3</v>
      </c>
      <c r="DN104" s="2">
        <v>0</v>
      </c>
      <c r="DO104" s="2">
        <v>0</v>
      </c>
      <c r="DP104" s="2">
        <v>1.0469999999999999</v>
      </c>
      <c r="DQ104" s="2">
        <v>1</v>
      </c>
      <c r="DR104" s="2"/>
      <c r="DS104" s="2"/>
      <c r="DT104" s="2"/>
      <c r="DU104" s="2">
        <v>1009</v>
      </c>
      <c r="DV104" s="2" t="s">
        <v>178</v>
      </c>
      <c r="DW104" s="2" t="s">
        <v>178</v>
      </c>
      <c r="DX104" s="2">
        <v>1000</v>
      </c>
      <c r="DY104" s="2"/>
      <c r="DZ104" s="2" t="s">
        <v>3</v>
      </c>
      <c r="EA104" s="2" t="s">
        <v>3</v>
      </c>
      <c r="EB104" s="2" t="s">
        <v>3</v>
      </c>
      <c r="EC104" s="2" t="s">
        <v>3</v>
      </c>
      <c r="ED104" s="2"/>
      <c r="EE104" s="2">
        <v>67038689</v>
      </c>
      <c r="EF104" s="2">
        <v>30</v>
      </c>
      <c r="EG104" s="2" t="s">
        <v>23</v>
      </c>
      <c r="EH104" s="2">
        <v>0</v>
      </c>
      <c r="EI104" s="2" t="s">
        <v>3</v>
      </c>
      <c r="EJ104" s="2">
        <v>1</v>
      </c>
      <c r="EK104" s="2">
        <v>98</v>
      </c>
      <c r="EL104" s="2" t="s">
        <v>206</v>
      </c>
      <c r="EM104" s="2" t="s">
        <v>207</v>
      </c>
      <c r="EN104" s="2"/>
      <c r="EO104" s="2" t="s">
        <v>3</v>
      </c>
      <c r="EP104" s="2"/>
      <c r="EQ104" s="2">
        <v>0</v>
      </c>
      <c r="ER104" s="2">
        <v>1115.8900000000001</v>
      </c>
      <c r="ES104" s="2">
        <v>1115.8900000000001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>
        <v>0</v>
      </c>
      <c r="FR104" s="2">
        <f t="shared" si="125"/>
        <v>0</v>
      </c>
      <c r="FS104" s="2">
        <v>0</v>
      </c>
      <c r="FT104" s="2"/>
      <c r="FU104" s="2"/>
      <c r="FV104" s="2"/>
      <c r="FW104" s="2"/>
      <c r="FX104" s="2">
        <v>100</v>
      </c>
      <c r="FY104" s="2">
        <v>64</v>
      </c>
      <c r="FZ104" s="2"/>
      <c r="GA104" s="2" t="s">
        <v>3</v>
      </c>
      <c r="GB104" s="2"/>
      <c r="GC104" s="2"/>
      <c r="GD104" s="2">
        <v>0</v>
      </c>
      <c r="GE104" s="2"/>
      <c r="GF104" s="2">
        <v>-9781629</v>
      </c>
      <c r="GG104" s="2">
        <v>2</v>
      </c>
      <c r="GH104" s="2">
        <v>1</v>
      </c>
      <c r="GI104" s="2">
        <v>-2</v>
      </c>
      <c r="GJ104" s="2">
        <v>0</v>
      </c>
      <c r="GK104" s="2">
        <f>ROUND(R104*(R12)/100,2)</f>
        <v>0</v>
      </c>
      <c r="GL104" s="2">
        <f t="shared" si="126"/>
        <v>0</v>
      </c>
      <c r="GM104" s="2">
        <f t="shared" si="127"/>
        <v>20259.09</v>
      </c>
      <c r="GN104" s="2">
        <f t="shared" si="128"/>
        <v>20259.09</v>
      </c>
      <c r="GO104" s="2">
        <f t="shared" si="129"/>
        <v>0</v>
      </c>
      <c r="GP104" s="2">
        <f t="shared" si="130"/>
        <v>0</v>
      </c>
      <c r="GQ104" s="2"/>
      <c r="GR104" s="2">
        <v>0</v>
      </c>
      <c r="GS104" s="2">
        <v>3</v>
      </c>
      <c r="GT104" s="2">
        <v>0</v>
      </c>
      <c r="GU104" s="2" t="s">
        <v>3</v>
      </c>
      <c r="GV104" s="2">
        <f t="shared" si="131"/>
        <v>0</v>
      </c>
      <c r="GW104" s="2">
        <v>1</v>
      </c>
      <c r="GX104" s="2">
        <f t="shared" si="132"/>
        <v>0</v>
      </c>
      <c r="GY104" s="2"/>
      <c r="GZ104" s="2"/>
      <c r="HA104" s="2">
        <v>0</v>
      </c>
      <c r="HB104" s="2">
        <v>0</v>
      </c>
      <c r="HC104" s="2">
        <f t="shared" si="133"/>
        <v>0</v>
      </c>
      <c r="HD104" s="2"/>
      <c r="HE104" s="2" t="s">
        <v>3</v>
      </c>
      <c r="HF104" s="2" t="s">
        <v>3</v>
      </c>
      <c r="HG104" s="2"/>
      <c r="HH104" s="2"/>
      <c r="HI104" s="2"/>
      <c r="HJ104" s="2"/>
      <c r="HK104" s="2"/>
      <c r="HL104" s="2"/>
      <c r="HM104" s="2" t="s">
        <v>3</v>
      </c>
      <c r="HN104" s="2" t="s">
        <v>3</v>
      </c>
      <c r="HO104" s="2" t="s">
        <v>3</v>
      </c>
      <c r="HP104" s="2" t="s">
        <v>3</v>
      </c>
      <c r="HQ104" s="2" t="s">
        <v>3</v>
      </c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>
        <v>0</v>
      </c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 spans="1:255" x14ac:dyDescent="0.2">
      <c r="A105">
        <v>18</v>
      </c>
      <c r="B105">
        <v>1</v>
      </c>
      <c r="C105">
        <v>191</v>
      </c>
      <c r="E105" t="s">
        <v>209</v>
      </c>
      <c r="F105" t="s">
        <v>210</v>
      </c>
      <c r="G105" t="s">
        <v>211</v>
      </c>
      <c r="H105" t="s">
        <v>178</v>
      </c>
      <c r="I105">
        <f>I103*J105</f>
        <v>18.155100000000001</v>
      </c>
      <c r="J105">
        <v>7.3000000000000001E-3</v>
      </c>
      <c r="K105">
        <v>7.3000000000000001E-3</v>
      </c>
      <c r="O105">
        <f t="shared" si="105"/>
        <v>82859.679999999993</v>
      </c>
      <c r="P105">
        <f t="shared" si="106"/>
        <v>82859.679999999993</v>
      </c>
      <c r="Q105">
        <f t="shared" si="136"/>
        <v>0</v>
      </c>
      <c r="R105">
        <f t="shared" si="107"/>
        <v>0</v>
      </c>
      <c r="S105">
        <f t="shared" si="108"/>
        <v>0</v>
      </c>
      <c r="T105">
        <f t="shared" si="109"/>
        <v>0</v>
      </c>
      <c r="U105">
        <f t="shared" si="110"/>
        <v>0</v>
      </c>
      <c r="V105">
        <f t="shared" si="111"/>
        <v>0</v>
      </c>
      <c r="W105">
        <f t="shared" si="112"/>
        <v>0</v>
      </c>
      <c r="X105">
        <f t="shared" si="113"/>
        <v>0</v>
      </c>
      <c r="Y105">
        <f t="shared" si="114"/>
        <v>0</v>
      </c>
      <c r="AA105">
        <v>67439953</v>
      </c>
      <c r="AB105">
        <f t="shared" si="115"/>
        <v>1115.8900000000001</v>
      </c>
      <c r="AC105">
        <f t="shared" si="135"/>
        <v>1115.8900000000001</v>
      </c>
      <c r="AD105">
        <f t="shared" si="137"/>
        <v>0</v>
      </c>
      <c r="AE105">
        <f t="shared" si="138"/>
        <v>0</v>
      </c>
      <c r="AF105">
        <f t="shared" si="139"/>
        <v>0</v>
      </c>
      <c r="AG105">
        <f t="shared" si="116"/>
        <v>0</v>
      </c>
      <c r="AH105">
        <f t="shared" si="140"/>
        <v>0</v>
      </c>
      <c r="AI105">
        <f t="shared" si="141"/>
        <v>0</v>
      </c>
      <c r="AJ105">
        <f t="shared" si="117"/>
        <v>0</v>
      </c>
      <c r="AK105">
        <v>1115.8900000000001</v>
      </c>
      <c r="AL105">
        <v>1115.8900000000001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1</v>
      </c>
      <c r="AW105">
        <v>1</v>
      </c>
      <c r="AZ105">
        <v>1</v>
      </c>
      <c r="BA105">
        <v>1</v>
      </c>
      <c r="BB105">
        <v>1</v>
      </c>
      <c r="BC105">
        <v>4.09</v>
      </c>
      <c r="BD105" t="s">
        <v>3</v>
      </c>
      <c r="BE105" t="s">
        <v>3</v>
      </c>
      <c r="BF105" t="s">
        <v>3</v>
      </c>
      <c r="BG105" t="s">
        <v>3</v>
      </c>
      <c r="BH105">
        <v>3</v>
      </c>
      <c r="BI105">
        <v>1</v>
      </c>
      <c r="BJ105" t="s">
        <v>212</v>
      </c>
      <c r="BM105">
        <v>98</v>
      </c>
      <c r="BN105">
        <v>0</v>
      </c>
      <c r="BO105" t="s">
        <v>210</v>
      </c>
      <c r="BP105">
        <v>1</v>
      </c>
      <c r="BQ105">
        <v>30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0</v>
      </c>
      <c r="CA105">
        <v>0</v>
      </c>
      <c r="CB105" t="s">
        <v>3</v>
      </c>
      <c r="CE105">
        <v>30</v>
      </c>
      <c r="CF105">
        <v>0</v>
      </c>
      <c r="CG105">
        <v>0</v>
      </c>
      <c r="CM105">
        <v>0</v>
      </c>
      <c r="CN105" t="s">
        <v>3</v>
      </c>
      <c r="CO105">
        <v>0</v>
      </c>
      <c r="CP105">
        <f t="shared" si="118"/>
        <v>82859.679999999993</v>
      </c>
      <c r="CQ105">
        <f t="shared" si="119"/>
        <v>4563.99</v>
      </c>
      <c r="CR105">
        <f t="shared" si="142"/>
        <v>0</v>
      </c>
      <c r="CS105">
        <f t="shared" si="120"/>
        <v>0</v>
      </c>
      <c r="CT105">
        <f t="shared" si="121"/>
        <v>0</v>
      </c>
      <c r="CU105">
        <f t="shared" si="122"/>
        <v>0</v>
      </c>
      <c r="CV105">
        <f t="shared" si="134"/>
        <v>0</v>
      </c>
      <c r="CW105">
        <f t="shared" si="123"/>
        <v>0</v>
      </c>
      <c r="CX105">
        <f t="shared" si="124"/>
        <v>0</v>
      </c>
      <c r="CY105">
        <f>S105*(BZ105/100)</f>
        <v>0</v>
      </c>
      <c r="CZ105">
        <f>S105*(CA105/100)</f>
        <v>0</v>
      </c>
      <c r="DC105" t="s">
        <v>3</v>
      </c>
      <c r="DD105" t="s">
        <v>3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100</v>
      </c>
      <c r="DO105">
        <v>64</v>
      </c>
      <c r="DP105">
        <v>1.0469999999999999</v>
      </c>
      <c r="DQ105">
        <v>1</v>
      </c>
      <c r="DU105">
        <v>1009</v>
      </c>
      <c r="DV105" t="s">
        <v>178</v>
      </c>
      <c r="DW105" t="s">
        <v>178</v>
      </c>
      <c r="DX105">
        <v>1000</v>
      </c>
      <c r="DZ105" t="s">
        <v>3</v>
      </c>
      <c r="EA105" t="s">
        <v>3</v>
      </c>
      <c r="EB105" t="s">
        <v>3</v>
      </c>
      <c r="EC105" t="s">
        <v>3</v>
      </c>
      <c r="EE105">
        <v>67038689</v>
      </c>
      <c r="EF105">
        <v>30</v>
      </c>
      <c r="EG105" t="s">
        <v>23</v>
      </c>
      <c r="EH105">
        <v>0</v>
      </c>
      <c r="EI105" t="s">
        <v>3</v>
      </c>
      <c r="EJ105">
        <v>1</v>
      </c>
      <c r="EK105">
        <v>98</v>
      </c>
      <c r="EL105" t="s">
        <v>206</v>
      </c>
      <c r="EM105" t="s">
        <v>207</v>
      </c>
      <c r="EO105" t="s">
        <v>3</v>
      </c>
      <c r="EQ105">
        <v>0</v>
      </c>
      <c r="ER105">
        <v>1115.8900000000001</v>
      </c>
      <c r="ES105">
        <v>1115.8900000000001</v>
      </c>
      <c r="ET105">
        <v>0</v>
      </c>
      <c r="EU105">
        <v>0</v>
      </c>
      <c r="EV105">
        <v>0</v>
      </c>
      <c r="EW105">
        <v>0</v>
      </c>
      <c r="EX105">
        <v>0</v>
      </c>
      <c r="FQ105">
        <v>0</v>
      </c>
      <c r="FR105">
        <f t="shared" si="125"/>
        <v>0</v>
      </c>
      <c r="FS105">
        <v>0</v>
      </c>
      <c r="FX105">
        <v>100</v>
      </c>
      <c r="FY105">
        <v>64</v>
      </c>
      <c r="GA105" t="s">
        <v>3</v>
      </c>
      <c r="GD105">
        <v>0</v>
      </c>
      <c r="GF105">
        <v>-9781629</v>
      </c>
      <c r="GG105">
        <v>2</v>
      </c>
      <c r="GH105">
        <v>1</v>
      </c>
      <c r="GI105">
        <v>2</v>
      </c>
      <c r="GJ105">
        <v>0</v>
      </c>
      <c r="GK105">
        <f>ROUND(R105*(S12)/100,2)</f>
        <v>0</v>
      </c>
      <c r="GL105">
        <f t="shared" si="126"/>
        <v>0</v>
      </c>
      <c r="GM105">
        <f t="shared" si="127"/>
        <v>82859.679999999993</v>
      </c>
      <c r="GN105">
        <f t="shared" si="128"/>
        <v>82859.679999999993</v>
      </c>
      <c r="GO105">
        <f t="shared" si="129"/>
        <v>0</v>
      </c>
      <c r="GP105">
        <f t="shared" si="130"/>
        <v>0</v>
      </c>
      <c r="GR105">
        <v>0</v>
      </c>
      <c r="GS105">
        <v>3</v>
      </c>
      <c r="GT105">
        <v>0</v>
      </c>
      <c r="GU105" t="s">
        <v>3</v>
      </c>
      <c r="GV105">
        <f t="shared" si="131"/>
        <v>0</v>
      </c>
      <c r="GW105">
        <v>1</v>
      </c>
      <c r="GX105">
        <f t="shared" si="132"/>
        <v>0</v>
      </c>
      <c r="HA105">
        <v>0</v>
      </c>
      <c r="HB105">
        <v>0</v>
      </c>
      <c r="HC105">
        <f t="shared" si="133"/>
        <v>0</v>
      </c>
      <c r="HE105" t="s">
        <v>3</v>
      </c>
      <c r="HF105" t="s">
        <v>3</v>
      </c>
      <c r="HM105" t="s">
        <v>3</v>
      </c>
      <c r="HN105" t="s">
        <v>3</v>
      </c>
      <c r="HO105" t="s">
        <v>3</v>
      </c>
      <c r="HP105" t="s">
        <v>3</v>
      </c>
      <c r="HQ105" t="s">
        <v>3</v>
      </c>
      <c r="IK105">
        <v>0</v>
      </c>
    </row>
    <row r="106" spans="1:255" x14ac:dyDescent="0.2">
      <c r="A106" s="2">
        <v>17</v>
      </c>
      <c r="B106" s="2">
        <v>1</v>
      </c>
      <c r="C106" s="2">
        <f>ROW(SmtRes!A202)</f>
        <v>202</v>
      </c>
      <c r="D106" s="2">
        <f>ROW(EtalonRes!A210)</f>
        <v>210</v>
      </c>
      <c r="E106" s="2" t="s">
        <v>213</v>
      </c>
      <c r="F106" s="2" t="s">
        <v>214</v>
      </c>
      <c r="G106" s="2" t="s">
        <v>215</v>
      </c>
      <c r="H106" s="2" t="s">
        <v>35</v>
      </c>
      <c r="I106" s="2">
        <f>ROUND(1447/100,9)</f>
        <v>14.47</v>
      </c>
      <c r="J106" s="2">
        <v>0</v>
      </c>
      <c r="K106" s="2">
        <f>ROUND(1447/100,9)</f>
        <v>14.47</v>
      </c>
      <c r="L106" s="2"/>
      <c r="M106" s="2"/>
      <c r="N106" s="2"/>
      <c r="O106" s="2">
        <f t="shared" si="105"/>
        <v>12895.66</v>
      </c>
      <c r="P106" s="2">
        <f t="shared" si="106"/>
        <v>7893.39</v>
      </c>
      <c r="Q106" s="2">
        <f t="shared" si="136"/>
        <v>0.43</v>
      </c>
      <c r="R106" s="2">
        <f t="shared" si="107"/>
        <v>0</v>
      </c>
      <c r="S106" s="2">
        <f t="shared" si="108"/>
        <v>5001.84</v>
      </c>
      <c r="T106" s="2">
        <f t="shared" si="109"/>
        <v>0</v>
      </c>
      <c r="U106" s="2">
        <f t="shared" si="110"/>
        <v>441.04560000000004</v>
      </c>
      <c r="V106" s="2">
        <f t="shared" si="111"/>
        <v>0</v>
      </c>
      <c r="W106" s="2">
        <f t="shared" si="112"/>
        <v>0</v>
      </c>
      <c r="X106" s="2">
        <f t="shared" si="113"/>
        <v>5001.84</v>
      </c>
      <c r="Y106" s="2">
        <f t="shared" si="114"/>
        <v>3201.18</v>
      </c>
      <c r="Z106" s="2"/>
      <c r="AA106" s="2">
        <v>67439955</v>
      </c>
      <c r="AB106" s="2">
        <f t="shared" si="115"/>
        <v>891.2</v>
      </c>
      <c r="AC106" s="2">
        <f t="shared" si="135"/>
        <v>545.5</v>
      </c>
      <c r="AD106" s="2">
        <f t="shared" si="137"/>
        <v>0.03</v>
      </c>
      <c r="AE106" s="2">
        <f t="shared" si="138"/>
        <v>0</v>
      </c>
      <c r="AF106" s="2">
        <f t="shared" si="139"/>
        <v>345.67</v>
      </c>
      <c r="AG106" s="2">
        <f t="shared" si="116"/>
        <v>0</v>
      </c>
      <c r="AH106" s="2">
        <f t="shared" si="140"/>
        <v>30.48</v>
      </c>
      <c r="AI106" s="2">
        <f t="shared" si="141"/>
        <v>0</v>
      </c>
      <c r="AJ106" s="2">
        <f t="shared" si="117"/>
        <v>0</v>
      </c>
      <c r="AK106" s="2">
        <v>891.2</v>
      </c>
      <c r="AL106" s="2">
        <v>545.5</v>
      </c>
      <c r="AM106" s="2">
        <v>0.03</v>
      </c>
      <c r="AN106" s="2">
        <v>0</v>
      </c>
      <c r="AO106" s="2">
        <v>345.67</v>
      </c>
      <c r="AP106" s="2">
        <v>0</v>
      </c>
      <c r="AQ106" s="2">
        <v>30.48</v>
      </c>
      <c r="AR106" s="2">
        <v>0</v>
      </c>
      <c r="AS106" s="2">
        <v>0</v>
      </c>
      <c r="AT106" s="2">
        <v>100</v>
      </c>
      <c r="AU106" s="2">
        <v>64</v>
      </c>
      <c r="AV106" s="2">
        <v>1</v>
      </c>
      <c r="AW106" s="2">
        <v>1</v>
      </c>
      <c r="AX106" s="2"/>
      <c r="AY106" s="2"/>
      <c r="AZ106" s="2">
        <v>1</v>
      </c>
      <c r="BA106" s="2">
        <v>1</v>
      </c>
      <c r="BB106" s="2">
        <v>1</v>
      </c>
      <c r="BC106" s="2">
        <v>1</v>
      </c>
      <c r="BD106" s="2" t="s">
        <v>3</v>
      </c>
      <c r="BE106" s="2" t="s">
        <v>3</v>
      </c>
      <c r="BF106" s="2" t="s">
        <v>3</v>
      </c>
      <c r="BG106" s="2" t="s">
        <v>3</v>
      </c>
      <c r="BH106" s="2">
        <v>0</v>
      </c>
      <c r="BI106" s="2">
        <v>1</v>
      </c>
      <c r="BJ106" s="2" t="s">
        <v>216</v>
      </c>
      <c r="BK106" s="2"/>
      <c r="BL106" s="2"/>
      <c r="BM106" s="2">
        <v>1757</v>
      </c>
      <c r="BN106" s="2">
        <v>0</v>
      </c>
      <c r="BO106" s="2" t="s">
        <v>3</v>
      </c>
      <c r="BP106" s="2">
        <v>0</v>
      </c>
      <c r="BQ106" s="2">
        <v>60</v>
      </c>
      <c r="BR106" s="2">
        <v>0</v>
      </c>
      <c r="BS106" s="2">
        <v>1</v>
      </c>
      <c r="BT106" s="2">
        <v>1</v>
      </c>
      <c r="BU106" s="2">
        <v>1</v>
      </c>
      <c r="BV106" s="2">
        <v>1</v>
      </c>
      <c r="BW106" s="2">
        <v>1</v>
      </c>
      <c r="BX106" s="2">
        <v>1</v>
      </c>
      <c r="BY106" s="2" t="s">
        <v>3</v>
      </c>
      <c r="BZ106" s="2">
        <v>100</v>
      </c>
      <c r="CA106" s="2">
        <v>64</v>
      </c>
      <c r="CB106" s="2" t="s">
        <v>3</v>
      </c>
      <c r="CC106" s="2"/>
      <c r="CD106" s="2"/>
      <c r="CE106" s="2">
        <v>30</v>
      </c>
      <c r="CF106" s="2">
        <v>0</v>
      </c>
      <c r="CG106" s="2">
        <v>0</v>
      </c>
      <c r="CH106" s="2"/>
      <c r="CI106" s="2"/>
      <c r="CJ106" s="2"/>
      <c r="CK106" s="2"/>
      <c r="CL106" s="2"/>
      <c r="CM106" s="2">
        <v>0</v>
      </c>
      <c r="CN106" s="2" t="s">
        <v>3</v>
      </c>
      <c r="CO106" s="2">
        <v>0</v>
      </c>
      <c r="CP106" s="2">
        <f t="shared" si="118"/>
        <v>12895.66</v>
      </c>
      <c r="CQ106" s="2">
        <f t="shared" si="119"/>
        <v>545.5</v>
      </c>
      <c r="CR106" s="2">
        <f t="shared" si="142"/>
        <v>0.03</v>
      </c>
      <c r="CS106" s="2">
        <f t="shared" si="120"/>
        <v>0</v>
      </c>
      <c r="CT106" s="2">
        <f t="shared" si="121"/>
        <v>345.67</v>
      </c>
      <c r="CU106" s="2">
        <f t="shared" si="122"/>
        <v>0</v>
      </c>
      <c r="CV106" s="2">
        <f t="shared" si="134"/>
        <v>30.48</v>
      </c>
      <c r="CW106" s="2">
        <f t="shared" si="123"/>
        <v>0</v>
      </c>
      <c r="CX106" s="2">
        <f t="shared" si="124"/>
        <v>0</v>
      </c>
      <c r="CY106" s="2">
        <f>((S106*BZ106)/100)</f>
        <v>5001.84</v>
      </c>
      <c r="CZ106" s="2">
        <f>((S106*CA106)/100)</f>
        <v>3201.1776</v>
      </c>
      <c r="DA106" s="2"/>
      <c r="DB106" s="2"/>
      <c r="DC106" s="2" t="s">
        <v>3</v>
      </c>
      <c r="DD106" s="2" t="s">
        <v>3</v>
      </c>
      <c r="DE106" s="2" t="s">
        <v>3</v>
      </c>
      <c r="DF106" s="2" t="s">
        <v>3</v>
      </c>
      <c r="DG106" s="2" t="s">
        <v>3</v>
      </c>
      <c r="DH106" s="2" t="s">
        <v>3</v>
      </c>
      <c r="DI106" s="2" t="s">
        <v>3</v>
      </c>
      <c r="DJ106" s="2" t="s">
        <v>3</v>
      </c>
      <c r="DK106" s="2" t="s">
        <v>3</v>
      </c>
      <c r="DL106" s="2" t="s">
        <v>3</v>
      </c>
      <c r="DM106" s="2" t="s">
        <v>3</v>
      </c>
      <c r="DN106" s="2">
        <v>0</v>
      </c>
      <c r="DO106" s="2">
        <v>0</v>
      </c>
      <c r="DP106" s="2">
        <v>1.0469999999999999</v>
      </c>
      <c r="DQ106" s="2">
        <v>1.0029999999999999</v>
      </c>
      <c r="DR106" s="2"/>
      <c r="DS106" s="2"/>
      <c r="DT106" s="2"/>
      <c r="DU106" s="2">
        <v>1005</v>
      </c>
      <c r="DV106" s="2" t="s">
        <v>35</v>
      </c>
      <c r="DW106" s="2" t="s">
        <v>35</v>
      </c>
      <c r="DX106" s="2">
        <v>100</v>
      </c>
      <c r="DY106" s="2"/>
      <c r="DZ106" s="2" t="s">
        <v>3</v>
      </c>
      <c r="EA106" s="2" t="s">
        <v>3</v>
      </c>
      <c r="EB106" s="2" t="s">
        <v>3</v>
      </c>
      <c r="EC106" s="2" t="s">
        <v>3</v>
      </c>
      <c r="ED106" s="2"/>
      <c r="EE106" s="2">
        <v>67040348</v>
      </c>
      <c r="EF106" s="2">
        <v>60</v>
      </c>
      <c r="EG106" s="2" t="s">
        <v>52</v>
      </c>
      <c r="EH106" s="2">
        <v>0</v>
      </c>
      <c r="EI106" s="2" t="s">
        <v>3</v>
      </c>
      <c r="EJ106" s="2">
        <v>1</v>
      </c>
      <c r="EK106" s="2">
        <v>1757</v>
      </c>
      <c r="EL106" s="2" t="s">
        <v>188</v>
      </c>
      <c r="EM106" s="2" t="s">
        <v>189</v>
      </c>
      <c r="EN106" s="2"/>
      <c r="EO106" s="2" t="s">
        <v>3</v>
      </c>
      <c r="EP106" s="2"/>
      <c r="EQ106" s="2">
        <v>0</v>
      </c>
      <c r="ER106" s="2">
        <v>891.2</v>
      </c>
      <c r="ES106" s="2">
        <v>545.5</v>
      </c>
      <c r="ET106" s="2">
        <v>0.03</v>
      </c>
      <c r="EU106" s="2">
        <v>0</v>
      </c>
      <c r="EV106" s="2">
        <v>345.67</v>
      </c>
      <c r="EW106" s="2">
        <v>30.48</v>
      </c>
      <c r="EX106" s="2">
        <v>0</v>
      </c>
      <c r="EY106" s="2">
        <v>0</v>
      </c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>
        <v>0</v>
      </c>
      <c r="FR106" s="2">
        <f t="shared" si="125"/>
        <v>0</v>
      </c>
      <c r="FS106" s="2">
        <v>0</v>
      </c>
      <c r="FT106" s="2"/>
      <c r="FU106" s="2"/>
      <c r="FV106" s="2"/>
      <c r="FW106" s="2"/>
      <c r="FX106" s="2">
        <v>100</v>
      </c>
      <c r="FY106" s="2">
        <v>64</v>
      </c>
      <c r="FZ106" s="2"/>
      <c r="GA106" s="2" t="s">
        <v>3</v>
      </c>
      <c r="GB106" s="2"/>
      <c r="GC106" s="2"/>
      <c r="GD106" s="2">
        <v>0</v>
      </c>
      <c r="GE106" s="2"/>
      <c r="GF106" s="2">
        <v>1289371440</v>
      </c>
      <c r="GG106" s="2">
        <v>2</v>
      </c>
      <c r="GH106" s="2">
        <v>1</v>
      </c>
      <c r="GI106" s="2">
        <v>-2</v>
      </c>
      <c r="GJ106" s="2">
        <v>0</v>
      </c>
      <c r="GK106" s="2">
        <f>ROUND(R106*(R12)/100,2)</f>
        <v>0</v>
      </c>
      <c r="GL106" s="2">
        <f t="shared" si="126"/>
        <v>0</v>
      </c>
      <c r="GM106" s="2">
        <f t="shared" si="127"/>
        <v>21098.68</v>
      </c>
      <c r="GN106" s="2">
        <f t="shared" si="128"/>
        <v>21098.68</v>
      </c>
      <c r="GO106" s="2">
        <f t="shared" si="129"/>
        <v>0</v>
      </c>
      <c r="GP106" s="2">
        <f t="shared" si="130"/>
        <v>0</v>
      </c>
      <c r="GQ106" s="2"/>
      <c r="GR106" s="2">
        <v>0</v>
      </c>
      <c r="GS106" s="2">
        <v>3</v>
      </c>
      <c r="GT106" s="2">
        <v>0</v>
      </c>
      <c r="GU106" s="2" t="s">
        <v>3</v>
      </c>
      <c r="GV106" s="2">
        <f t="shared" si="131"/>
        <v>0</v>
      </c>
      <c r="GW106" s="2">
        <v>1</v>
      </c>
      <c r="GX106" s="2">
        <f t="shared" si="132"/>
        <v>0</v>
      </c>
      <c r="GY106" s="2"/>
      <c r="GZ106" s="2"/>
      <c r="HA106" s="2">
        <v>0</v>
      </c>
      <c r="HB106" s="2">
        <v>0</v>
      </c>
      <c r="HC106" s="2">
        <f t="shared" si="133"/>
        <v>0</v>
      </c>
      <c r="HD106" s="2"/>
      <c r="HE106" s="2" t="s">
        <v>3</v>
      </c>
      <c r="HF106" s="2" t="s">
        <v>3</v>
      </c>
      <c r="HG106" s="2"/>
      <c r="HH106" s="2"/>
      <c r="HI106" s="2"/>
      <c r="HJ106" s="2"/>
      <c r="HK106" s="2"/>
      <c r="HL106" s="2"/>
      <c r="HM106" s="2" t="s">
        <v>3</v>
      </c>
      <c r="HN106" s="2" t="s">
        <v>3</v>
      </c>
      <c r="HO106" s="2" t="s">
        <v>3</v>
      </c>
      <c r="HP106" s="2" t="s">
        <v>3</v>
      </c>
      <c r="HQ106" s="2" t="s">
        <v>3</v>
      </c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>
        <v>0</v>
      </c>
      <c r="IL106" s="2"/>
      <c r="IM106" s="2"/>
      <c r="IN106" s="2"/>
      <c r="IO106" s="2"/>
      <c r="IP106" s="2"/>
      <c r="IQ106" s="2"/>
      <c r="IR106" s="2"/>
      <c r="IS106" s="2"/>
      <c r="IT106" s="2"/>
      <c r="IU106" s="2"/>
    </row>
    <row r="107" spans="1:255" x14ac:dyDescent="0.2">
      <c r="A107">
        <v>17</v>
      </c>
      <c r="B107">
        <v>1</v>
      </c>
      <c r="C107">
        <f>ROW(SmtRes!A212)</f>
        <v>212</v>
      </c>
      <c r="D107">
        <f>ROW(EtalonRes!A222)</f>
        <v>222</v>
      </c>
      <c r="E107" t="s">
        <v>213</v>
      </c>
      <c r="F107" t="s">
        <v>214</v>
      </c>
      <c r="G107" t="s">
        <v>215</v>
      </c>
      <c r="H107" t="s">
        <v>35</v>
      </c>
      <c r="I107">
        <f>ROUND(1447/100,9)</f>
        <v>14.47</v>
      </c>
      <c r="J107">
        <v>0</v>
      </c>
      <c r="K107">
        <f>ROUND(1447/100,9)</f>
        <v>14.47</v>
      </c>
      <c r="O107">
        <f t="shared" si="105"/>
        <v>181951.67</v>
      </c>
      <c r="P107">
        <f t="shared" si="106"/>
        <v>22326.14</v>
      </c>
      <c r="Q107">
        <f t="shared" si="136"/>
        <v>3.9</v>
      </c>
      <c r="R107">
        <f t="shared" si="107"/>
        <v>0</v>
      </c>
      <c r="S107">
        <f t="shared" si="108"/>
        <v>159621.63</v>
      </c>
      <c r="T107">
        <f t="shared" si="109"/>
        <v>0</v>
      </c>
      <c r="U107">
        <f t="shared" si="110"/>
        <v>461.77474319999999</v>
      </c>
      <c r="V107">
        <f t="shared" si="111"/>
        <v>0</v>
      </c>
      <c r="W107">
        <f t="shared" si="112"/>
        <v>0</v>
      </c>
      <c r="X107">
        <f t="shared" si="113"/>
        <v>132485.95000000001</v>
      </c>
      <c r="Y107">
        <f t="shared" si="114"/>
        <v>65444.87</v>
      </c>
      <c r="AA107">
        <v>67439953</v>
      </c>
      <c r="AB107">
        <f t="shared" si="115"/>
        <v>891.2</v>
      </c>
      <c r="AC107">
        <f t="shared" si="135"/>
        <v>545.5</v>
      </c>
      <c r="AD107">
        <f t="shared" si="137"/>
        <v>0.03</v>
      </c>
      <c r="AE107">
        <f t="shared" si="138"/>
        <v>0</v>
      </c>
      <c r="AF107">
        <f t="shared" si="139"/>
        <v>345.67</v>
      </c>
      <c r="AG107">
        <f t="shared" si="116"/>
        <v>0</v>
      </c>
      <c r="AH107">
        <f t="shared" si="140"/>
        <v>30.48</v>
      </c>
      <c r="AI107">
        <f t="shared" si="141"/>
        <v>0</v>
      </c>
      <c r="AJ107">
        <f t="shared" si="117"/>
        <v>0</v>
      </c>
      <c r="AK107">
        <v>891.2</v>
      </c>
      <c r="AL107">
        <v>545.5</v>
      </c>
      <c r="AM107">
        <v>0.03</v>
      </c>
      <c r="AN107">
        <v>0</v>
      </c>
      <c r="AO107">
        <v>345.67</v>
      </c>
      <c r="AP107">
        <v>0</v>
      </c>
      <c r="AQ107">
        <v>30.48</v>
      </c>
      <c r="AR107">
        <v>0</v>
      </c>
      <c r="AS107">
        <v>0</v>
      </c>
      <c r="AT107">
        <v>83</v>
      </c>
      <c r="AU107">
        <v>41</v>
      </c>
      <c r="AV107">
        <v>1.0469999999999999</v>
      </c>
      <c r="AW107">
        <v>1.0029999999999999</v>
      </c>
      <c r="AZ107">
        <v>1</v>
      </c>
      <c r="BA107">
        <v>30.48</v>
      </c>
      <c r="BB107">
        <v>8.67</v>
      </c>
      <c r="BC107">
        <v>2.82</v>
      </c>
      <c r="BD107" t="s">
        <v>3</v>
      </c>
      <c r="BE107" t="s">
        <v>3</v>
      </c>
      <c r="BF107" t="s">
        <v>3</v>
      </c>
      <c r="BG107" t="s">
        <v>3</v>
      </c>
      <c r="BH107">
        <v>0</v>
      </c>
      <c r="BI107">
        <v>1</v>
      </c>
      <c r="BJ107" t="s">
        <v>216</v>
      </c>
      <c r="BM107">
        <v>1757</v>
      </c>
      <c r="BN107">
        <v>0</v>
      </c>
      <c r="BO107" t="s">
        <v>214</v>
      </c>
      <c r="BP107">
        <v>1</v>
      </c>
      <c r="BQ107">
        <v>60</v>
      </c>
      <c r="BR107">
        <v>0</v>
      </c>
      <c r="BS107">
        <v>30.48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83</v>
      </c>
      <c r="CA107">
        <v>41</v>
      </c>
      <c r="CB107" t="s">
        <v>3</v>
      </c>
      <c r="CE107">
        <v>30</v>
      </c>
      <c r="CF107">
        <v>0</v>
      </c>
      <c r="CG107">
        <v>0</v>
      </c>
      <c r="CM107">
        <v>0</v>
      </c>
      <c r="CN107" t="s">
        <v>3</v>
      </c>
      <c r="CO107">
        <v>0</v>
      </c>
      <c r="CP107">
        <f t="shared" si="118"/>
        <v>181951.67</v>
      </c>
      <c r="CQ107">
        <f t="shared" si="119"/>
        <v>1542.93</v>
      </c>
      <c r="CR107">
        <f t="shared" si="142"/>
        <v>0.26</v>
      </c>
      <c r="CS107">
        <f t="shared" si="120"/>
        <v>0</v>
      </c>
      <c r="CT107">
        <f t="shared" si="121"/>
        <v>11031.32</v>
      </c>
      <c r="CU107">
        <f t="shared" si="122"/>
        <v>0</v>
      </c>
      <c r="CV107">
        <f t="shared" si="134"/>
        <v>31.912559999999999</v>
      </c>
      <c r="CW107">
        <f t="shared" si="123"/>
        <v>0</v>
      </c>
      <c r="CX107">
        <f t="shared" si="124"/>
        <v>0</v>
      </c>
      <c r="CY107">
        <f>S107*(BZ107/100)</f>
        <v>132485.9529</v>
      </c>
      <c r="CZ107">
        <f>S107*(CA107/100)</f>
        <v>65444.868299999995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100</v>
      </c>
      <c r="DO107">
        <v>64</v>
      </c>
      <c r="DP107">
        <v>1.0469999999999999</v>
      </c>
      <c r="DQ107">
        <v>1.0029999999999999</v>
      </c>
      <c r="DU107">
        <v>1005</v>
      </c>
      <c r="DV107" t="s">
        <v>35</v>
      </c>
      <c r="DW107" t="s">
        <v>35</v>
      </c>
      <c r="DX107">
        <v>100</v>
      </c>
      <c r="DZ107" t="s">
        <v>3</v>
      </c>
      <c r="EA107" t="s">
        <v>3</v>
      </c>
      <c r="EB107" t="s">
        <v>3</v>
      </c>
      <c r="EC107" t="s">
        <v>3</v>
      </c>
      <c r="EE107">
        <v>67040348</v>
      </c>
      <c r="EF107">
        <v>60</v>
      </c>
      <c r="EG107" t="s">
        <v>52</v>
      </c>
      <c r="EH107">
        <v>0</v>
      </c>
      <c r="EI107" t="s">
        <v>3</v>
      </c>
      <c r="EJ107">
        <v>1</v>
      </c>
      <c r="EK107">
        <v>1757</v>
      </c>
      <c r="EL107" t="s">
        <v>188</v>
      </c>
      <c r="EM107" t="s">
        <v>189</v>
      </c>
      <c r="EO107" t="s">
        <v>3</v>
      </c>
      <c r="EQ107">
        <v>0</v>
      </c>
      <c r="ER107">
        <v>891.2</v>
      </c>
      <c r="ES107">
        <v>545.5</v>
      </c>
      <c r="ET107">
        <v>0.03</v>
      </c>
      <c r="EU107">
        <v>0</v>
      </c>
      <c r="EV107">
        <v>345.67</v>
      </c>
      <c r="EW107">
        <v>30.48</v>
      </c>
      <c r="EX107">
        <v>0</v>
      </c>
      <c r="EY107">
        <v>0</v>
      </c>
      <c r="FQ107">
        <v>0</v>
      </c>
      <c r="FR107">
        <f t="shared" si="125"/>
        <v>0</v>
      </c>
      <c r="FS107">
        <v>0</v>
      </c>
      <c r="FX107">
        <v>100</v>
      </c>
      <c r="FY107">
        <v>64</v>
      </c>
      <c r="GA107" t="s">
        <v>3</v>
      </c>
      <c r="GD107">
        <v>0</v>
      </c>
      <c r="GF107">
        <v>1289371440</v>
      </c>
      <c r="GG107">
        <v>2</v>
      </c>
      <c r="GH107">
        <v>1</v>
      </c>
      <c r="GI107">
        <v>2</v>
      </c>
      <c r="GJ107">
        <v>0</v>
      </c>
      <c r="GK107">
        <f>ROUND(R107*(S12)/100,2)</f>
        <v>0</v>
      </c>
      <c r="GL107">
        <f t="shared" si="126"/>
        <v>0</v>
      </c>
      <c r="GM107">
        <f t="shared" si="127"/>
        <v>379882.49</v>
      </c>
      <c r="GN107">
        <f t="shared" si="128"/>
        <v>379882.49</v>
      </c>
      <c r="GO107">
        <f t="shared" si="129"/>
        <v>0</v>
      </c>
      <c r="GP107">
        <f t="shared" si="130"/>
        <v>0</v>
      </c>
      <c r="GR107">
        <v>0</v>
      </c>
      <c r="GS107">
        <v>3</v>
      </c>
      <c r="GT107">
        <v>0</v>
      </c>
      <c r="GU107" t="s">
        <v>3</v>
      </c>
      <c r="GV107">
        <f t="shared" si="131"/>
        <v>0</v>
      </c>
      <c r="GW107">
        <v>1</v>
      </c>
      <c r="GX107">
        <f t="shared" si="132"/>
        <v>0</v>
      </c>
      <c r="HA107">
        <v>0</v>
      </c>
      <c r="HB107">
        <v>0</v>
      </c>
      <c r="HC107">
        <f t="shared" si="133"/>
        <v>0</v>
      </c>
      <c r="HE107" t="s">
        <v>3</v>
      </c>
      <c r="HF107" t="s">
        <v>3</v>
      </c>
      <c r="HM107" t="s">
        <v>3</v>
      </c>
      <c r="HN107" t="s">
        <v>3</v>
      </c>
      <c r="HO107" t="s">
        <v>3</v>
      </c>
      <c r="HP107" t="s">
        <v>3</v>
      </c>
      <c r="HQ107" t="s">
        <v>3</v>
      </c>
      <c r="IK107">
        <v>0</v>
      </c>
    </row>
    <row r="108" spans="1:255" x14ac:dyDescent="0.2">
      <c r="A108" s="2">
        <v>18</v>
      </c>
      <c r="B108" s="2">
        <v>1</v>
      </c>
      <c r="C108" s="2">
        <v>200</v>
      </c>
      <c r="D108" s="2"/>
      <c r="E108" s="2" t="s">
        <v>217</v>
      </c>
      <c r="F108" s="2" t="s">
        <v>218</v>
      </c>
      <c r="G108" s="2" t="s">
        <v>219</v>
      </c>
      <c r="H108" s="2" t="s">
        <v>90</v>
      </c>
      <c r="I108" s="2">
        <f>I106*J108</f>
        <v>621.05240000000003</v>
      </c>
      <c r="J108" s="2">
        <v>42.92</v>
      </c>
      <c r="K108" s="2">
        <v>42.92</v>
      </c>
      <c r="L108" s="2"/>
      <c r="M108" s="2"/>
      <c r="N108" s="2"/>
      <c r="O108" s="2">
        <f t="shared" si="105"/>
        <v>83084.39</v>
      </c>
      <c r="P108" s="2">
        <f t="shared" si="106"/>
        <v>83084.39</v>
      </c>
      <c r="Q108" s="2">
        <f t="shared" si="136"/>
        <v>0</v>
      </c>
      <c r="R108" s="2">
        <f t="shared" si="107"/>
        <v>0</v>
      </c>
      <c r="S108" s="2">
        <f t="shared" si="108"/>
        <v>0</v>
      </c>
      <c r="T108" s="2">
        <f t="shared" si="109"/>
        <v>0</v>
      </c>
      <c r="U108" s="2">
        <f t="shared" si="110"/>
        <v>0</v>
      </c>
      <c r="V108" s="2">
        <f t="shared" si="111"/>
        <v>0</v>
      </c>
      <c r="W108" s="2">
        <f t="shared" si="112"/>
        <v>0</v>
      </c>
      <c r="X108" s="2">
        <f t="shared" si="113"/>
        <v>0</v>
      </c>
      <c r="Y108" s="2">
        <f t="shared" si="114"/>
        <v>0</v>
      </c>
      <c r="Z108" s="2"/>
      <c r="AA108" s="2">
        <v>67439955</v>
      </c>
      <c r="AB108" s="2">
        <f t="shared" si="115"/>
        <v>133.78</v>
      </c>
      <c r="AC108" s="2">
        <f t="shared" si="135"/>
        <v>133.78</v>
      </c>
      <c r="AD108" s="2">
        <f t="shared" si="137"/>
        <v>0</v>
      </c>
      <c r="AE108" s="2">
        <f t="shared" si="138"/>
        <v>0</v>
      </c>
      <c r="AF108" s="2">
        <f t="shared" si="139"/>
        <v>0</v>
      </c>
      <c r="AG108" s="2">
        <f t="shared" si="116"/>
        <v>0</v>
      </c>
      <c r="AH108" s="2">
        <f t="shared" si="140"/>
        <v>0</v>
      </c>
      <c r="AI108" s="2">
        <f t="shared" si="141"/>
        <v>0</v>
      </c>
      <c r="AJ108" s="2">
        <f t="shared" si="117"/>
        <v>0</v>
      </c>
      <c r="AK108" s="2">
        <v>133.78</v>
      </c>
      <c r="AL108" s="2">
        <v>133.78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100</v>
      </c>
      <c r="AU108" s="2">
        <v>64</v>
      </c>
      <c r="AV108" s="2">
        <v>1</v>
      </c>
      <c r="AW108" s="2">
        <v>1</v>
      </c>
      <c r="AX108" s="2"/>
      <c r="AY108" s="2"/>
      <c r="AZ108" s="2">
        <v>1</v>
      </c>
      <c r="BA108" s="2">
        <v>1</v>
      </c>
      <c r="BB108" s="2">
        <v>1</v>
      </c>
      <c r="BC108" s="2">
        <v>1</v>
      </c>
      <c r="BD108" s="2" t="s">
        <v>3</v>
      </c>
      <c r="BE108" s="2" t="s">
        <v>3</v>
      </c>
      <c r="BF108" s="2" t="s">
        <v>3</v>
      </c>
      <c r="BG108" s="2" t="s">
        <v>3</v>
      </c>
      <c r="BH108" s="2">
        <v>3</v>
      </c>
      <c r="BI108" s="2">
        <v>1</v>
      </c>
      <c r="BJ108" s="2" t="s">
        <v>220</v>
      </c>
      <c r="BK108" s="2"/>
      <c r="BL108" s="2"/>
      <c r="BM108" s="2">
        <v>1129</v>
      </c>
      <c r="BN108" s="2">
        <v>0</v>
      </c>
      <c r="BO108" s="2" t="s">
        <v>3</v>
      </c>
      <c r="BP108" s="2">
        <v>0</v>
      </c>
      <c r="BQ108" s="2">
        <v>30</v>
      </c>
      <c r="BR108" s="2">
        <v>0</v>
      </c>
      <c r="BS108" s="2">
        <v>1</v>
      </c>
      <c r="BT108" s="2">
        <v>1</v>
      </c>
      <c r="BU108" s="2">
        <v>1</v>
      </c>
      <c r="BV108" s="2">
        <v>1</v>
      </c>
      <c r="BW108" s="2">
        <v>1</v>
      </c>
      <c r="BX108" s="2">
        <v>1</v>
      </c>
      <c r="BY108" s="2" t="s">
        <v>3</v>
      </c>
      <c r="BZ108" s="2">
        <v>100</v>
      </c>
      <c r="CA108" s="2">
        <v>64</v>
      </c>
      <c r="CB108" s="2" t="s">
        <v>3</v>
      </c>
      <c r="CC108" s="2"/>
      <c r="CD108" s="2"/>
      <c r="CE108" s="2">
        <v>30</v>
      </c>
      <c r="CF108" s="2">
        <v>0</v>
      </c>
      <c r="CG108" s="2">
        <v>0</v>
      </c>
      <c r="CH108" s="2"/>
      <c r="CI108" s="2"/>
      <c r="CJ108" s="2"/>
      <c r="CK108" s="2"/>
      <c r="CL108" s="2"/>
      <c r="CM108" s="2">
        <v>0</v>
      </c>
      <c r="CN108" s="2" t="s">
        <v>3</v>
      </c>
      <c r="CO108" s="2">
        <v>0</v>
      </c>
      <c r="CP108" s="2">
        <f t="shared" si="118"/>
        <v>83084.39</v>
      </c>
      <c r="CQ108" s="2">
        <f t="shared" si="119"/>
        <v>133.78</v>
      </c>
      <c r="CR108" s="2">
        <f t="shared" si="142"/>
        <v>0</v>
      </c>
      <c r="CS108" s="2">
        <f t="shared" si="120"/>
        <v>0</v>
      </c>
      <c r="CT108" s="2">
        <f t="shared" si="121"/>
        <v>0</v>
      </c>
      <c r="CU108" s="2">
        <f t="shared" si="122"/>
        <v>0</v>
      </c>
      <c r="CV108" s="2">
        <f t="shared" si="134"/>
        <v>0</v>
      </c>
      <c r="CW108" s="2">
        <f t="shared" si="123"/>
        <v>0</v>
      </c>
      <c r="CX108" s="2">
        <f t="shared" si="124"/>
        <v>0</v>
      </c>
      <c r="CY108" s="2">
        <f>((S108*BZ108)/100)</f>
        <v>0</v>
      </c>
      <c r="CZ108" s="2">
        <f>((S108*CA108)/100)</f>
        <v>0</v>
      </c>
      <c r="DA108" s="2"/>
      <c r="DB108" s="2"/>
      <c r="DC108" s="2" t="s">
        <v>3</v>
      </c>
      <c r="DD108" s="2" t="s">
        <v>3</v>
      </c>
      <c r="DE108" s="2" t="s">
        <v>3</v>
      </c>
      <c r="DF108" s="2" t="s">
        <v>3</v>
      </c>
      <c r="DG108" s="2" t="s">
        <v>3</v>
      </c>
      <c r="DH108" s="2" t="s">
        <v>3</v>
      </c>
      <c r="DI108" s="2" t="s">
        <v>3</v>
      </c>
      <c r="DJ108" s="2" t="s">
        <v>3</v>
      </c>
      <c r="DK108" s="2" t="s">
        <v>3</v>
      </c>
      <c r="DL108" s="2" t="s">
        <v>3</v>
      </c>
      <c r="DM108" s="2" t="s">
        <v>3</v>
      </c>
      <c r="DN108" s="2">
        <v>0</v>
      </c>
      <c r="DO108" s="2">
        <v>0</v>
      </c>
      <c r="DP108" s="2">
        <v>1.0469999999999999</v>
      </c>
      <c r="DQ108" s="2">
        <v>1.0029999999999999</v>
      </c>
      <c r="DR108" s="2"/>
      <c r="DS108" s="2"/>
      <c r="DT108" s="2"/>
      <c r="DU108" s="2">
        <v>1009</v>
      </c>
      <c r="DV108" s="2" t="s">
        <v>90</v>
      </c>
      <c r="DW108" s="2" t="s">
        <v>90</v>
      </c>
      <c r="DX108" s="2">
        <v>1</v>
      </c>
      <c r="DY108" s="2"/>
      <c r="DZ108" s="2" t="s">
        <v>3</v>
      </c>
      <c r="EA108" s="2" t="s">
        <v>3</v>
      </c>
      <c r="EB108" s="2" t="s">
        <v>3</v>
      </c>
      <c r="EC108" s="2" t="s">
        <v>3</v>
      </c>
      <c r="ED108" s="2"/>
      <c r="EE108" s="2">
        <v>67039720</v>
      </c>
      <c r="EF108" s="2">
        <v>30</v>
      </c>
      <c r="EG108" s="2" t="s">
        <v>23</v>
      </c>
      <c r="EH108" s="2">
        <v>0</v>
      </c>
      <c r="EI108" s="2" t="s">
        <v>3</v>
      </c>
      <c r="EJ108" s="2">
        <v>1</v>
      </c>
      <c r="EK108" s="2">
        <v>1129</v>
      </c>
      <c r="EL108" s="2" t="s">
        <v>221</v>
      </c>
      <c r="EM108" s="2" t="s">
        <v>222</v>
      </c>
      <c r="EN108" s="2"/>
      <c r="EO108" s="2" t="s">
        <v>3</v>
      </c>
      <c r="EP108" s="2"/>
      <c r="EQ108" s="2">
        <v>0</v>
      </c>
      <c r="ER108" s="2">
        <v>133.78</v>
      </c>
      <c r="ES108" s="2">
        <v>133.78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>
        <v>0</v>
      </c>
      <c r="FR108" s="2">
        <f t="shared" si="125"/>
        <v>0</v>
      </c>
      <c r="FS108" s="2">
        <v>0</v>
      </c>
      <c r="FT108" s="2"/>
      <c r="FU108" s="2"/>
      <c r="FV108" s="2"/>
      <c r="FW108" s="2"/>
      <c r="FX108" s="2">
        <v>100</v>
      </c>
      <c r="FY108" s="2">
        <v>64</v>
      </c>
      <c r="FZ108" s="2"/>
      <c r="GA108" s="2" t="s">
        <v>3</v>
      </c>
      <c r="GB108" s="2"/>
      <c r="GC108" s="2"/>
      <c r="GD108" s="2">
        <v>0</v>
      </c>
      <c r="GE108" s="2"/>
      <c r="GF108" s="2">
        <v>-558085484</v>
      </c>
      <c r="GG108" s="2">
        <v>2</v>
      </c>
      <c r="GH108" s="2">
        <v>1</v>
      </c>
      <c r="GI108" s="2">
        <v>-2</v>
      </c>
      <c r="GJ108" s="2">
        <v>0</v>
      </c>
      <c r="GK108" s="2">
        <f>ROUND(R108*(R12)/100,2)</f>
        <v>0</v>
      </c>
      <c r="GL108" s="2">
        <f t="shared" si="126"/>
        <v>0</v>
      </c>
      <c r="GM108" s="2">
        <f t="shared" si="127"/>
        <v>83084.39</v>
      </c>
      <c r="GN108" s="2">
        <f t="shared" si="128"/>
        <v>83084.39</v>
      </c>
      <c r="GO108" s="2">
        <f t="shared" si="129"/>
        <v>0</v>
      </c>
      <c r="GP108" s="2">
        <f t="shared" si="130"/>
        <v>0</v>
      </c>
      <c r="GQ108" s="2"/>
      <c r="GR108" s="2">
        <v>0</v>
      </c>
      <c r="GS108" s="2">
        <v>3</v>
      </c>
      <c r="GT108" s="2">
        <v>0</v>
      </c>
      <c r="GU108" s="2" t="s">
        <v>3</v>
      </c>
      <c r="GV108" s="2">
        <f t="shared" si="131"/>
        <v>0</v>
      </c>
      <c r="GW108" s="2">
        <v>1</v>
      </c>
      <c r="GX108" s="2">
        <f t="shared" si="132"/>
        <v>0</v>
      </c>
      <c r="GY108" s="2"/>
      <c r="GZ108" s="2"/>
      <c r="HA108" s="2">
        <v>0</v>
      </c>
      <c r="HB108" s="2">
        <v>0</v>
      </c>
      <c r="HC108" s="2">
        <f t="shared" si="133"/>
        <v>0</v>
      </c>
      <c r="HD108" s="2"/>
      <c r="HE108" s="2" t="s">
        <v>3</v>
      </c>
      <c r="HF108" s="2" t="s">
        <v>3</v>
      </c>
      <c r="HG108" s="2"/>
      <c r="HH108" s="2"/>
      <c r="HI108" s="2"/>
      <c r="HJ108" s="2"/>
      <c r="HK108" s="2"/>
      <c r="HL108" s="2"/>
      <c r="HM108" s="2" t="s">
        <v>3</v>
      </c>
      <c r="HN108" s="2" t="s">
        <v>3</v>
      </c>
      <c r="HO108" s="2" t="s">
        <v>3</v>
      </c>
      <c r="HP108" s="2" t="s">
        <v>3</v>
      </c>
      <c r="HQ108" s="2" t="s">
        <v>3</v>
      </c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>
        <v>0</v>
      </c>
      <c r="IL108" s="2"/>
      <c r="IM108" s="2"/>
      <c r="IN108" s="2"/>
      <c r="IO108" s="2"/>
      <c r="IP108" s="2"/>
      <c r="IQ108" s="2"/>
      <c r="IR108" s="2"/>
      <c r="IS108" s="2"/>
      <c r="IT108" s="2"/>
      <c r="IU108" s="2"/>
    </row>
    <row r="109" spans="1:255" x14ac:dyDescent="0.2">
      <c r="A109">
        <v>18</v>
      </c>
      <c r="B109">
        <v>1</v>
      </c>
      <c r="C109">
        <v>210</v>
      </c>
      <c r="E109" t="s">
        <v>217</v>
      </c>
      <c r="F109" t="s">
        <v>218</v>
      </c>
      <c r="G109" t="s">
        <v>219</v>
      </c>
      <c r="H109" t="s">
        <v>90</v>
      </c>
      <c r="I109">
        <f>I107*J109</f>
        <v>621.05240000000003</v>
      </c>
      <c r="J109">
        <v>42.92</v>
      </c>
      <c r="K109">
        <v>42.92</v>
      </c>
      <c r="O109">
        <f t="shared" si="105"/>
        <v>146667.21</v>
      </c>
      <c r="P109">
        <f t="shared" si="106"/>
        <v>146667.21</v>
      </c>
      <c r="Q109">
        <f t="shared" si="136"/>
        <v>0</v>
      </c>
      <c r="R109">
        <f t="shared" si="107"/>
        <v>0</v>
      </c>
      <c r="S109">
        <f t="shared" si="108"/>
        <v>0</v>
      </c>
      <c r="T109">
        <f t="shared" si="109"/>
        <v>0</v>
      </c>
      <c r="U109">
        <f t="shared" si="110"/>
        <v>0</v>
      </c>
      <c r="V109">
        <f t="shared" si="111"/>
        <v>0</v>
      </c>
      <c r="W109">
        <f t="shared" si="112"/>
        <v>0</v>
      </c>
      <c r="X109">
        <f t="shared" si="113"/>
        <v>0</v>
      </c>
      <c r="Y109">
        <f t="shared" si="114"/>
        <v>0</v>
      </c>
      <c r="AA109">
        <v>67439953</v>
      </c>
      <c r="AB109">
        <f t="shared" si="115"/>
        <v>133.78</v>
      </c>
      <c r="AC109">
        <f t="shared" si="135"/>
        <v>133.78</v>
      </c>
      <c r="AD109">
        <f t="shared" si="137"/>
        <v>0</v>
      </c>
      <c r="AE109">
        <f t="shared" si="138"/>
        <v>0</v>
      </c>
      <c r="AF109">
        <f t="shared" si="139"/>
        <v>0</v>
      </c>
      <c r="AG109">
        <f t="shared" si="116"/>
        <v>0</v>
      </c>
      <c r="AH109">
        <f t="shared" si="140"/>
        <v>0</v>
      </c>
      <c r="AI109">
        <f t="shared" si="141"/>
        <v>0</v>
      </c>
      <c r="AJ109">
        <f t="shared" si="117"/>
        <v>0</v>
      </c>
      <c r="AK109">
        <v>133.78</v>
      </c>
      <c r="AL109">
        <v>133.78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1</v>
      </c>
      <c r="AW109">
        <v>1.0029999999999999</v>
      </c>
      <c r="AZ109">
        <v>1</v>
      </c>
      <c r="BA109">
        <v>1</v>
      </c>
      <c r="BB109">
        <v>1</v>
      </c>
      <c r="BC109">
        <v>1.76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1</v>
      </c>
      <c r="BJ109" t="s">
        <v>220</v>
      </c>
      <c r="BM109">
        <v>1129</v>
      </c>
      <c r="BN109">
        <v>0</v>
      </c>
      <c r="BO109" t="s">
        <v>218</v>
      </c>
      <c r="BP109">
        <v>1</v>
      </c>
      <c r="BQ109">
        <v>30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0</v>
      </c>
      <c r="CA109">
        <v>0</v>
      </c>
      <c r="CB109" t="s">
        <v>3</v>
      </c>
      <c r="CE109">
        <v>30</v>
      </c>
      <c r="CF109">
        <v>0</v>
      </c>
      <c r="CG109">
        <v>0</v>
      </c>
      <c r="CM109">
        <v>0</v>
      </c>
      <c r="CN109" t="s">
        <v>3</v>
      </c>
      <c r="CO109">
        <v>0</v>
      </c>
      <c r="CP109">
        <f t="shared" si="118"/>
        <v>146667.21</v>
      </c>
      <c r="CQ109">
        <f t="shared" si="119"/>
        <v>236.16</v>
      </c>
      <c r="CR109">
        <f t="shared" si="142"/>
        <v>0</v>
      </c>
      <c r="CS109">
        <f t="shared" si="120"/>
        <v>0</v>
      </c>
      <c r="CT109">
        <f t="shared" si="121"/>
        <v>0</v>
      </c>
      <c r="CU109">
        <f t="shared" si="122"/>
        <v>0</v>
      </c>
      <c r="CV109">
        <f t="shared" si="134"/>
        <v>0</v>
      </c>
      <c r="CW109">
        <f t="shared" si="123"/>
        <v>0</v>
      </c>
      <c r="CX109">
        <f t="shared" si="124"/>
        <v>0</v>
      </c>
      <c r="CY109">
        <f>S109*(BZ109/100)</f>
        <v>0</v>
      </c>
      <c r="CZ109">
        <f>S109*(CA109/100)</f>
        <v>0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100</v>
      </c>
      <c r="DO109">
        <v>64</v>
      </c>
      <c r="DP109">
        <v>1.0469999999999999</v>
      </c>
      <c r="DQ109">
        <v>1.0029999999999999</v>
      </c>
      <c r="DU109">
        <v>1009</v>
      </c>
      <c r="DV109" t="s">
        <v>90</v>
      </c>
      <c r="DW109" t="s">
        <v>90</v>
      </c>
      <c r="DX109">
        <v>1</v>
      </c>
      <c r="DZ109" t="s">
        <v>3</v>
      </c>
      <c r="EA109" t="s">
        <v>3</v>
      </c>
      <c r="EB109" t="s">
        <v>3</v>
      </c>
      <c r="EC109" t="s">
        <v>3</v>
      </c>
      <c r="EE109">
        <v>67039720</v>
      </c>
      <c r="EF109">
        <v>30</v>
      </c>
      <c r="EG109" t="s">
        <v>23</v>
      </c>
      <c r="EH109">
        <v>0</v>
      </c>
      <c r="EI109" t="s">
        <v>3</v>
      </c>
      <c r="EJ109">
        <v>1</v>
      </c>
      <c r="EK109">
        <v>1129</v>
      </c>
      <c r="EL109" t="s">
        <v>221</v>
      </c>
      <c r="EM109" t="s">
        <v>222</v>
      </c>
      <c r="EO109" t="s">
        <v>3</v>
      </c>
      <c r="EQ109">
        <v>0</v>
      </c>
      <c r="ER109">
        <v>133.78</v>
      </c>
      <c r="ES109">
        <v>133.78</v>
      </c>
      <c r="ET109">
        <v>0</v>
      </c>
      <c r="EU109">
        <v>0</v>
      </c>
      <c r="EV109">
        <v>0</v>
      </c>
      <c r="EW109">
        <v>0</v>
      </c>
      <c r="EX109">
        <v>0</v>
      </c>
      <c r="FQ109">
        <v>0</v>
      </c>
      <c r="FR109">
        <f t="shared" si="125"/>
        <v>0</v>
      </c>
      <c r="FS109">
        <v>0</v>
      </c>
      <c r="FX109">
        <v>100</v>
      </c>
      <c r="FY109">
        <v>64</v>
      </c>
      <c r="GA109" t="s">
        <v>3</v>
      </c>
      <c r="GD109">
        <v>0</v>
      </c>
      <c r="GF109">
        <v>-558085484</v>
      </c>
      <c r="GG109">
        <v>2</v>
      </c>
      <c r="GH109">
        <v>1</v>
      </c>
      <c r="GI109">
        <v>2</v>
      </c>
      <c r="GJ109">
        <v>0</v>
      </c>
      <c r="GK109">
        <f>ROUND(R109*(S12)/100,2)</f>
        <v>0</v>
      </c>
      <c r="GL109">
        <f t="shared" si="126"/>
        <v>0</v>
      </c>
      <c r="GM109">
        <f t="shared" si="127"/>
        <v>146667.21</v>
      </c>
      <c r="GN109">
        <f t="shared" si="128"/>
        <v>146667.21</v>
      </c>
      <c r="GO109">
        <f t="shared" si="129"/>
        <v>0</v>
      </c>
      <c r="GP109">
        <f t="shared" si="130"/>
        <v>0</v>
      </c>
      <c r="GR109">
        <v>0</v>
      </c>
      <c r="GS109">
        <v>3</v>
      </c>
      <c r="GT109">
        <v>0</v>
      </c>
      <c r="GU109" t="s">
        <v>3</v>
      </c>
      <c r="GV109">
        <f t="shared" si="131"/>
        <v>0</v>
      </c>
      <c r="GW109">
        <v>1</v>
      </c>
      <c r="GX109">
        <f t="shared" si="132"/>
        <v>0</v>
      </c>
      <c r="HA109">
        <v>0</v>
      </c>
      <c r="HB109">
        <v>0</v>
      </c>
      <c r="HC109">
        <f t="shared" si="133"/>
        <v>0</v>
      </c>
      <c r="HE109" t="s">
        <v>3</v>
      </c>
      <c r="HF109" t="s">
        <v>3</v>
      </c>
      <c r="HM109" t="s">
        <v>3</v>
      </c>
      <c r="HN109" t="s">
        <v>3</v>
      </c>
      <c r="HO109" t="s">
        <v>3</v>
      </c>
      <c r="HP109" t="s">
        <v>3</v>
      </c>
      <c r="HQ109" t="s">
        <v>3</v>
      </c>
      <c r="IK109">
        <v>0</v>
      </c>
    </row>
    <row r="110" spans="1:255" x14ac:dyDescent="0.2">
      <c r="A110" s="2">
        <v>17</v>
      </c>
      <c r="B110" s="2">
        <v>1</v>
      </c>
      <c r="C110" s="2">
        <f>ROW(SmtRes!A221)</f>
        <v>221</v>
      </c>
      <c r="D110" s="2">
        <f>ROW(EtalonRes!A233)</f>
        <v>233</v>
      </c>
      <c r="E110" s="2" t="s">
        <v>223</v>
      </c>
      <c r="F110" s="2" t="s">
        <v>185</v>
      </c>
      <c r="G110" s="2" t="s">
        <v>224</v>
      </c>
      <c r="H110" s="2" t="s">
        <v>35</v>
      </c>
      <c r="I110" s="2">
        <f>ROUND(109/100,9)</f>
        <v>1.0900000000000001</v>
      </c>
      <c r="J110" s="2">
        <v>0</v>
      </c>
      <c r="K110" s="2">
        <f>ROUND(109/100,9)</f>
        <v>1.0900000000000001</v>
      </c>
      <c r="L110" s="2"/>
      <c r="M110" s="2"/>
      <c r="N110" s="2"/>
      <c r="O110" s="2">
        <f t="shared" si="105"/>
        <v>1162.78</v>
      </c>
      <c r="P110" s="2">
        <f t="shared" si="106"/>
        <v>667.89</v>
      </c>
      <c r="Q110" s="2">
        <f t="shared" si="136"/>
        <v>0.03</v>
      </c>
      <c r="R110" s="2">
        <f t="shared" si="107"/>
        <v>0</v>
      </c>
      <c r="S110" s="2">
        <f t="shared" si="108"/>
        <v>494.86</v>
      </c>
      <c r="T110" s="2">
        <f t="shared" si="109"/>
        <v>0</v>
      </c>
      <c r="U110" s="2">
        <f t="shared" si="110"/>
        <v>44.036000000000001</v>
      </c>
      <c r="V110" s="2">
        <f t="shared" si="111"/>
        <v>0</v>
      </c>
      <c r="W110" s="2">
        <f t="shared" si="112"/>
        <v>0</v>
      </c>
      <c r="X110" s="2">
        <f t="shared" si="113"/>
        <v>494.86</v>
      </c>
      <c r="Y110" s="2">
        <f t="shared" si="114"/>
        <v>316.70999999999998</v>
      </c>
      <c r="Z110" s="2"/>
      <c r="AA110" s="2">
        <v>67439955</v>
      </c>
      <c r="AB110" s="2">
        <f t="shared" si="115"/>
        <v>1066.77</v>
      </c>
      <c r="AC110" s="2">
        <f t="shared" si="135"/>
        <v>612.74</v>
      </c>
      <c r="AD110" s="2">
        <f t="shared" si="137"/>
        <v>0.03</v>
      </c>
      <c r="AE110" s="2">
        <f t="shared" si="138"/>
        <v>0</v>
      </c>
      <c r="AF110" s="2">
        <f t="shared" si="139"/>
        <v>454</v>
      </c>
      <c r="AG110" s="2">
        <f t="shared" si="116"/>
        <v>0</v>
      </c>
      <c r="AH110" s="2">
        <f t="shared" si="140"/>
        <v>40.4</v>
      </c>
      <c r="AI110" s="2">
        <f t="shared" si="141"/>
        <v>0</v>
      </c>
      <c r="AJ110" s="2">
        <f t="shared" si="117"/>
        <v>0</v>
      </c>
      <c r="AK110" s="2">
        <v>1066.77</v>
      </c>
      <c r="AL110" s="2">
        <v>612.74</v>
      </c>
      <c r="AM110" s="2">
        <v>0.03</v>
      </c>
      <c r="AN110" s="2">
        <v>0</v>
      </c>
      <c r="AO110" s="2">
        <v>454</v>
      </c>
      <c r="AP110" s="2">
        <v>0</v>
      </c>
      <c r="AQ110" s="2">
        <v>40.4</v>
      </c>
      <c r="AR110" s="2">
        <v>0</v>
      </c>
      <c r="AS110" s="2">
        <v>0</v>
      </c>
      <c r="AT110" s="2">
        <v>100</v>
      </c>
      <c r="AU110" s="2">
        <v>64</v>
      </c>
      <c r="AV110" s="2">
        <v>1</v>
      </c>
      <c r="AW110" s="2">
        <v>1</v>
      </c>
      <c r="AX110" s="2"/>
      <c r="AY110" s="2"/>
      <c r="AZ110" s="2">
        <v>1</v>
      </c>
      <c r="BA110" s="2">
        <v>1</v>
      </c>
      <c r="BB110" s="2">
        <v>1</v>
      </c>
      <c r="BC110" s="2">
        <v>1</v>
      </c>
      <c r="BD110" s="2" t="s">
        <v>3</v>
      </c>
      <c r="BE110" s="2" t="s">
        <v>3</v>
      </c>
      <c r="BF110" s="2" t="s">
        <v>3</v>
      </c>
      <c r="BG110" s="2" t="s">
        <v>3</v>
      </c>
      <c r="BH110" s="2">
        <v>0</v>
      </c>
      <c r="BI110" s="2">
        <v>1</v>
      </c>
      <c r="BJ110" s="2" t="s">
        <v>187</v>
      </c>
      <c r="BK110" s="2"/>
      <c r="BL110" s="2"/>
      <c r="BM110" s="2">
        <v>1757</v>
      </c>
      <c r="BN110" s="2">
        <v>0</v>
      </c>
      <c r="BO110" s="2" t="s">
        <v>3</v>
      </c>
      <c r="BP110" s="2">
        <v>0</v>
      </c>
      <c r="BQ110" s="2">
        <v>60</v>
      </c>
      <c r="BR110" s="2">
        <v>0</v>
      </c>
      <c r="BS110" s="2">
        <v>1</v>
      </c>
      <c r="BT110" s="2">
        <v>1</v>
      </c>
      <c r="BU110" s="2">
        <v>1</v>
      </c>
      <c r="BV110" s="2">
        <v>1</v>
      </c>
      <c r="BW110" s="2">
        <v>1</v>
      </c>
      <c r="BX110" s="2">
        <v>1</v>
      </c>
      <c r="BY110" s="2" t="s">
        <v>3</v>
      </c>
      <c r="BZ110" s="2">
        <v>100</v>
      </c>
      <c r="CA110" s="2">
        <v>64</v>
      </c>
      <c r="CB110" s="2" t="s">
        <v>3</v>
      </c>
      <c r="CC110" s="2"/>
      <c r="CD110" s="2"/>
      <c r="CE110" s="2">
        <v>30</v>
      </c>
      <c r="CF110" s="2">
        <v>0</v>
      </c>
      <c r="CG110" s="2">
        <v>0</v>
      </c>
      <c r="CH110" s="2"/>
      <c r="CI110" s="2"/>
      <c r="CJ110" s="2"/>
      <c r="CK110" s="2"/>
      <c r="CL110" s="2"/>
      <c r="CM110" s="2">
        <v>0</v>
      </c>
      <c r="CN110" s="2" t="s">
        <v>3</v>
      </c>
      <c r="CO110" s="2">
        <v>0</v>
      </c>
      <c r="CP110" s="2">
        <f t="shared" si="118"/>
        <v>1162.78</v>
      </c>
      <c r="CQ110" s="2">
        <f t="shared" si="119"/>
        <v>612.74</v>
      </c>
      <c r="CR110" s="2">
        <f t="shared" si="142"/>
        <v>0.03</v>
      </c>
      <c r="CS110" s="2">
        <f t="shared" si="120"/>
        <v>0</v>
      </c>
      <c r="CT110" s="2">
        <f t="shared" si="121"/>
        <v>454</v>
      </c>
      <c r="CU110" s="2">
        <f t="shared" si="122"/>
        <v>0</v>
      </c>
      <c r="CV110" s="2">
        <f t="shared" si="134"/>
        <v>40.4</v>
      </c>
      <c r="CW110" s="2">
        <f t="shared" si="123"/>
        <v>0</v>
      </c>
      <c r="CX110" s="2">
        <f t="shared" si="124"/>
        <v>0</v>
      </c>
      <c r="CY110" s="2">
        <f>((S110*BZ110)/100)</f>
        <v>494.86</v>
      </c>
      <c r="CZ110" s="2">
        <f>((S110*CA110)/100)</f>
        <v>316.71039999999999</v>
      </c>
      <c r="DA110" s="2"/>
      <c r="DB110" s="2"/>
      <c r="DC110" s="2" t="s">
        <v>3</v>
      </c>
      <c r="DD110" s="2" t="s">
        <v>3</v>
      </c>
      <c r="DE110" s="2" t="s">
        <v>3</v>
      </c>
      <c r="DF110" s="2" t="s">
        <v>3</v>
      </c>
      <c r="DG110" s="2" t="s">
        <v>3</v>
      </c>
      <c r="DH110" s="2" t="s">
        <v>3</v>
      </c>
      <c r="DI110" s="2" t="s">
        <v>3</v>
      </c>
      <c r="DJ110" s="2" t="s">
        <v>3</v>
      </c>
      <c r="DK110" s="2" t="s">
        <v>3</v>
      </c>
      <c r="DL110" s="2" t="s">
        <v>3</v>
      </c>
      <c r="DM110" s="2" t="s">
        <v>3</v>
      </c>
      <c r="DN110" s="2">
        <v>0</v>
      </c>
      <c r="DO110" s="2">
        <v>0</v>
      </c>
      <c r="DP110" s="2">
        <v>1.0469999999999999</v>
      </c>
      <c r="DQ110" s="2">
        <v>1.0029999999999999</v>
      </c>
      <c r="DR110" s="2"/>
      <c r="DS110" s="2"/>
      <c r="DT110" s="2"/>
      <c r="DU110" s="2">
        <v>1005</v>
      </c>
      <c r="DV110" s="2" t="s">
        <v>35</v>
      </c>
      <c r="DW110" s="2" t="s">
        <v>35</v>
      </c>
      <c r="DX110" s="2">
        <v>100</v>
      </c>
      <c r="DY110" s="2"/>
      <c r="DZ110" s="2" t="s">
        <v>3</v>
      </c>
      <c r="EA110" s="2" t="s">
        <v>3</v>
      </c>
      <c r="EB110" s="2" t="s">
        <v>3</v>
      </c>
      <c r="EC110" s="2" t="s">
        <v>3</v>
      </c>
      <c r="ED110" s="2"/>
      <c r="EE110" s="2">
        <v>67040348</v>
      </c>
      <c r="EF110" s="2">
        <v>60</v>
      </c>
      <c r="EG110" s="2" t="s">
        <v>52</v>
      </c>
      <c r="EH110" s="2">
        <v>0</v>
      </c>
      <c r="EI110" s="2" t="s">
        <v>3</v>
      </c>
      <c r="EJ110" s="2">
        <v>1</v>
      </c>
      <c r="EK110" s="2">
        <v>1757</v>
      </c>
      <c r="EL110" s="2" t="s">
        <v>188</v>
      </c>
      <c r="EM110" s="2" t="s">
        <v>189</v>
      </c>
      <c r="EN110" s="2"/>
      <c r="EO110" s="2" t="s">
        <v>3</v>
      </c>
      <c r="EP110" s="2"/>
      <c r="EQ110" s="2">
        <v>0</v>
      </c>
      <c r="ER110" s="2">
        <v>1066.77</v>
      </c>
      <c r="ES110" s="2">
        <v>612.74</v>
      </c>
      <c r="ET110" s="2">
        <v>0.03</v>
      </c>
      <c r="EU110" s="2">
        <v>0</v>
      </c>
      <c r="EV110" s="2">
        <v>454</v>
      </c>
      <c r="EW110" s="2">
        <v>40.4</v>
      </c>
      <c r="EX110" s="2">
        <v>0</v>
      </c>
      <c r="EY110" s="2">
        <v>0</v>
      </c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>
        <v>0</v>
      </c>
      <c r="FR110" s="2">
        <f t="shared" si="125"/>
        <v>0</v>
      </c>
      <c r="FS110" s="2">
        <v>0</v>
      </c>
      <c r="FT110" s="2"/>
      <c r="FU110" s="2"/>
      <c r="FV110" s="2"/>
      <c r="FW110" s="2"/>
      <c r="FX110" s="2">
        <v>100</v>
      </c>
      <c r="FY110" s="2">
        <v>64</v>
      </c>
      <c r="FZ110" s="2"/>
      <c r="GA110" s="2" t="s">
        <v>3</v>
      </c>
      <c r="GB110" s="2"/>
      <c r="GC110" s="2"/>
      <c r="GD110" s="2">
        <v>0</v>
      </c>
      <c r="GE110" s="2"/>
      <c r="GF110" s="2">
        <v>-881466027</v>
      </c>
      <c r="GG110" s="2">
        <v>2</v>
      </c>
      <c r="GH110" s="2">
        <v>1</v>
      </c>
      <c r="GI110" s="2">
        <v>-2</v>
      </c>
      <c r="GJ110" s="2">
        <v>0</v>
      </c>
      <c r="GK110" s="2">
        <f>ROUND(R110*(R12)/100,2)</f>
        <v>0</v>
      </c>
      <c r="GL110" s="2">
        <f t="shared" si="126"/>
        <v>0</v>
      </c>
      <c r="GM110" s="2">
        <f t="shared" si="127"/>
        <v>1974.35</v>
      </c>
      <c r="GN110" s="2">
        <f t="shared" si="128"/>
        <v>1974.35</v>
      </c>
      <c r="GO110" s="2">
        <f t="shared" si="129"/>
        <v>0</v>
      </c>
      <c r="GP110" s="2">
        <f t="shared" si="130"/>
        <v>0</v>
      </c>
      <c r="GQ110" s="2"/>
      <c r="GR110" s="2">
        <v>0</v>
      </c>
      <c r="GS110" s="2">
        <v>3</v>
      </c>
      <c r="GT110" s="2">
        <v>0</v>
      </c>
      <c r="GU110" s="2" t="s">
        <v>3</v>
      </c>
      <c r="GV110" s="2">
        <f t="shared" si="131"/>
        <v>0</v>
      </c>
      <c r="GW110" s="2">
        <v>1</v>
      </c>
      <c r="GX110" s="2">
        <f t="shared" si="132"/>
        <v>0</v>
      </c>
      <c r="GY110" s="2"/>
      <c r="GZ110" s="2"/>
      <c r="HA110" s="2">
        <v>0</v>
      </c>
      <c r="HB110" s="2">
        <v>0</v>
      </c>
      <c r="HC110" s="2">
        <f t="shared" si="133"/>
        <v>0</v>
      </c>
      <c r="HD110" s="2"/>
      <c r="HE110" s="2" t="s">
        <v>3</v>
      </c>
      <c r="HF110" s="2" t="s">
        <v>3</v>
      </c>
      <c r="HG110" s="2"/>
      <c r="HH110" s="2"/>
      <c r="HI110" s="2"/>
      <c r="HJ110" s="2"/>
      <c r="HK110" s="2"/>
      <c r="HL110" s="2"/>
      <c r="HM110" s="2" t="s">
        <v>3</v>
      </c>
      <c r="HN110" s="2" t="s">
        <v>3</v>
      </c>
      <c r="HO110" s="2" t="s">
        <v>3</v>
      </c>
      <c r="HP110" s="2" t="s">
        <v>3</v>
      </c>
      <c r="HQ110" s="2" t="s">
        <v>3</v>
      </c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>
        <v>0</v>
      </c>
      <c r="IL110" s="2"/>
      <c r="IM110" s="2"/>
      <c r="IN110" s="2"/>
      <c r="IO110" s="2"/>
      <c r="IP110" s="2"/>
      <c r="IQ110" s="2"/>
      <c r="IR110" s="2"/>
      <c r="IS110" s="2"/>
      <c r="IT110" s="2"/>
      <c r="IU110" s="2"/>
    </row>
    <row r="111" spans="1:255" x14ac:dyDescent="0.2">
      <c r="A111">
        <v>17</v>
      </c>
      <c r="B111">
        <v>1</v>
      </c>
      <c r="C111">
        <f>ROW(SmtRes!A230)</f>
        <v>230</v>
      </c>
      <c r="D111">
        <f>ROW(EtalonRes!A244)</f>
        <v>244</v>
      </c>
      <c r="E111" t="s">
        <v>223</v>
      </c>
      <c r="F111" t="s">
        <v>185</v>
      </c>
      <c r="G111" t="s">
        <v>224</v>
      </c>
      <c r="H111" t="s">
        <v>35</v>
      </c>
      <c r="I111">
        <f>ROUND(109/100,9)</f>
        <v>1.0900000000000001</v>
      </c>
      <c r="J111">
        <v>0</v>
      </c>
      <c r="K111">
        <f>ROUND(109/100,9)</f>
        <v>1.0900000000000001</v>
      </c>
      <c r="O111">
        <f t="shared" si="105"/>
        <v>17842.419999999998</v>
      </c>
      <c r="P111">
        <f t="shared" si="106"/>
        <v>2049.86</v>
      </c>
      <c r="Q111">
        <f t="shared" si="136"/>
        <v>0.26</v>
      </c>
      <c r="R111">
        <f t="shared" si="107"/>
        <v>0</v>
      </c>
      <c r="S111">
        <f t="shared" si="108"/>
        <v>15792.3</v>
      </c>
      <c r="T111">
        <f t="shared" si="109"/>
        <v>0</v>
      </c>
      <c r="U111">
        <f t="shared" si="110"/>
        <v>46.105691999999998</v>
      </c>
      <c r="V111">
        <f t="shared" si="111"/>
        <v>0</v>
      </c>
      <c r="W111">
        <f t="shared" si="112"/>
        <v>0</v>
      </c>
      <c r="X111">
        <f t="shared" si="113"/>
        <v>13107.61</v>
      </c>
      <c r="Y111">
        <f t="shared" si="114"/>
        <v>6474.84</v>
      </c>
      <c r="AA111">
        <v>67439953</v>
      </c>
      <c r="AB111">
        <f t="shared" si="115"/>
        <v>1066.77</v>
      </c>
      <c r="AC111">
        <f t="shared" si="135"/>
        <v>612.74</v>
      </c>
      <c r="AD111">
        <f t="shared" si="137"/>
        <v>0.03</v>
      </c>
      <c r="AE111">
        <f t="shared" si="138"/>
        <v>0</v>
      </c>
      <c r="AF111">
        <f t="shared" si="139"/>
        <v>454</v>
      </c>
      <c r="AG111">
        <f t="shared" si="116"/>
        <v>0</v>
      </c>
      <c r="AH111">
        <f t="shared" si="140"/>
        <v>40.4</v>
      </c>
      <c r="AI111">
        <f t="shared" si="141"/>
        <v>0</v>
      </c>
      <c r="AJ111">
        <f t="shared" si="117"/>
        <v>0</v>
      </c>
      <c r="AK111">
        <v>1066.77</v>
      </c>
      <c r="AL111">
        <v>612.74</v>
      </c>
      <c r="AM111">
        <v>0.03</v>
      </c>
      <c r="AN111">
        <v>0</v>
      </c>
      <c r="AO111">
        <v>454</v>
      </c>
      <c r="AP111">
        <v>0</v>
      </c>
      <c r="AQ111">
        <v>40.4</v>
      </c>
      <c r="AR111">
        <v>0</v>
      </c>
      <c r="AS111">
        <v>0</v>
      </c>
      <c r="AT111">
        <v>83</v>
      </c>
      <c r="AU111">
        <v>41</v>
      </c>
      <c r="AV111">
        <v>1.0469999999999999</v>
      </c>
      <c r="AW111">
        <v>1.0029999999999999</v>
      </c>
      <c r="AZ111">
        <v>1</v>
      </c>
      <c r="BA111">
        <v>30.48</v>
      </c>
      <c r="BB111">
        <v>8.67</v>
      </c>
      <c r="BC111">
        <v>3.06</v>
      </c>
      <c r="BD111" t="s">
        <v>3</v>
      </c>
      <c r="BE111" t="s">
        <v>3</v>
      </c>
      <c r="BF111" t="s">
        <v>3</v>
      </c>
      <c r="BG111" t="s">
        <v>3</v>
      </c>
      <c r="BH111">
        <v>0</v>
      </c>
      <c r="BI111">
        <v>1</v>
      </c>
      <c r="BJ111" t="s">
        <v>187</v>
      </c>
      <c r="BM111">
        <v>1757</v>
      </c>
      <c r="BN111">
        <v>0</v>
      </c>
      <c r="BO111" t="s">
        <v>185</v>
      </c>
      <c r="BP111">
        <v>1</v>
      </c>
      <c r="BQ111">
        <v>60</v>
      </c>
      <c r="BR111">
        <v>0</v>
      </c>
      <c r="BS111">
        <v>30.48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83</v>
      </c>
      <c r="CA111">
        <v>41</v>
      </c>
      <c r="CB111" t="s">
        <v>3</v>
      </c>
      <c r="CE111">
        <v>30</v>
      </c>
      <c r="CF111">
        <v>0</v>
      </c>
      <c r="CG111">
        <v>0</v>
      </c>
      <c r="CM111">
        <v>0</v>
      </c>
      <c r="CN111" t="s">
        <v>3</v>
      </c>
      <c r="CO111">
        <v>0</v>
      </c>
      <c r="CP111">
        <f t="shared" si="118"/>
        <v>17842.419999999998</v>
      </c>
      <c r="CQ111">
        <f t="shared" si="119"/>
        <v>1880.61</v>
      </c>
      <c r="CR111">
        <f t="shared" si="142"/>
        <v>0.26</v>
      </c>
      <c r="CS111">
        <f t="shared" si="120"/>
        <v>0</v>
      </c>
      <c r="CT111">
        <f t="shared" si="121"/>
        <v>14488.36</v>
      </c>
      <c r="CU111">
        <f t="shared" si="122"/>
        <v>0</v>
      </c>
      <c r="CV111">
        <f t="shared" si="134"/>
        <v>42.298799999999993</v>
      </c>
      <c r="CW111">
        <f t="shared" si="123"/>
        <v>0</v>
      </c>
      <c r="CX111">
        <f t="shared" si="124"/>
        <v>0</v>
      </c>
      <c r="CY111">
        <f>S111*(BZ111/100)</f>
        <v>13107.608999999999</v>
      </c>
      <c r="CZ111">
        <f>S111*(CA111/100)</f>
        <v>6474.8429999999989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100</v>
      </c>
      <c r="DO111">
        <v>64</v>
      </c>
      <c r="DP111">
        <v>1.0469999999999999</v>
      </c>
      <c r="DQ111">
        <v>1.0029999999999999</v>
      </c>
      <c r="DU111">
        <v>1005</v>
      </c>
      <c r="DV111" t="s">
        <v>35</v>
      </c>
      <c r="DW111" t="s">
        <v>35</v>
      </c>
      <c r="DX111">
        <v>100</v>
      </c>
      <c r="DZ111" t="s">
        <v>3</v>
      </c>
      <c r="EA111" t="s">
        <v>3</v>
      </c>
      <c r="EB111" t="s">
        <v>3</v>
      </c>
      <c r="EC111" t="s">
        <v>3</v>
      </c>
      <c r="EE111">
        <v>67040348</v>
      </c>
      <c r="EF111">
        <v>60</v>
      </c>
      <c r="EG111" t="s">
        <v>52</v>
      </c>
      <c r="EH111">
        <v>0</v>
      </c>
      <c r="EI111" t="s">
        <v>3</v>
      </c>
      <c r="EJ111">
        <v>1</v>
      </c>
      <c r="EK111">
        <v>1757</v>
      </c>
      <c r="EL111" t="s">
        <v>188</v>
      </c>
      <c r="EM111" t="s">
        <v>189</v>
      </c>
      <c r="EO111" t="s">
        <v>3</v>
      </c>
      <c r="EQ111">
        <v>0</v>
      </c>
      <c r="ER111">
        <v>1066.77</v>
      </c>
      <c r="ES111">
        <v>612.74</v>
      </c>
      <c r="ET111">
        <v>0.03</v>
      </c>
      <c r="EU111">
        <v>0</v>
      </c>
      <c r="EV111">
        <v>454</v>
      </c>
      <c r="EW111">
        <v>40.4</v>
      </c>
      <c r="EX111">
        <v>0</v>
      </c>
      <c r="EY111">
        <v>0</v>
      </c>
      <c r="FQ111">
        <v>0</v>
      </c>
      <c r="FR111">
        <f t="shared" si="125"/>
        <v>0</v>
      </c>
      <c r="FS111">
        <v>0</v>
      </c>
      <c r="FX111">
        <v>100</v>
      </c>
      <c r="FY111">
        <v>64</v>
      </c>
      <c r="GA111" t="s">
        <v>3</v>
      </c>
      <c r="GD111">
        <v>0</v>
      </c>
      <c r="GF111">
        <v>-881466027</v>
      </c>
      <c r="GG111">
        <v>2</v>
      </c>
      <c r="GH111">
        <v>1</v>
      </c>
      <c r="GI111">
        <v>2</v>
      </c>
      <c r="GJ111">
        <v>0</v>
      </c>
      <c r="GK111">
        <f>ROUND(R111*(S12)/100,2)</f>
        <v>0</v>
      </c>
      <c r="GL111">
        <f t="shared" si="126"/>
        <v>0</v>
      </c>
      <c r="GM111">
        <f t="shared" si="127"/>
        <v>37424.870000000003</v>
      </c>
      <c r="GN111">
        <f t="shared" si="128"/>
        <v>37424.870000000003</v>
      </c>
      <c r="GO111">
        <f t="shared" si="129"/>
        <v>0</v>
      </c>
      <c r="GP111">
        <f t="shared" si="130"/>
        <v>0</v>
      </c>
      <c r="GR111">
        <v>0</v>
      </c>
      <c r="GS111">
        <v>3</v>
      </c>
      <c r="GT111">
        <v>0</v>
      </c>
      <c r="GU111" t="s">
        <v>3</v>
      </c>
      <c r="GV111">
        <f t="shared" si="131"/>
        <v>0</v>
      </c>
      <c r="GW111">
        <v>1</v>
      </c>
      <c r="GX111">
        <f t="shared" si="132"/>
        <v>0</v>
      </c>
      <c r="HA111">
        <v>0</v>
      </c>
      <c r="HB111">
        <v>0</v>
      </c>
      <c r="HC111">
        <f t="shared" si="133"/>
        <v>0</v>
      </c>
      <c r="HE111" t="s">
        <v>3</v>
      </c>
      <c r="HF111" t="s">
        <v>3</v>
      </c>
      <c r="HM111" t="s">
        <v>3</v>
      </c>
      <c r="HN111" t="s">
        <v>3</v>
      </c>
      <c r="HO111" t="s">
        <v>3</v>
      </c>
      <c r="HP111" t="s">
        <v>3</v>
      </c>
      <c r="HQ111" t="s">
        <v>3</v>
      </c>
      <c r="IK111">
        <v>0</v>
      </c>
    </row>
    <row r="112" spans="1:255" x14ac:dyDescent="0.2">
      <c r="A112" s="2">
        <v>18</v>
      </c>
      <c r="B112" s="2">
        <v>1</v>
      </c>
      <c r="C112" s="2">
        <v>221</v>
      </c>
      <c r="D112" s="2"/>
      <c r="E112" s="2" t="s">
        <v>225</v>
      </c>
      <c r="F112" s="2" t="s">
        <v>191</v>
      </c>
      <c r="G112" s="2" t="s">
        <v>192</v>
      </c>
      <c r="H112" s="2" t="s">
        <v>90</v>
      </c>
      <c r="I112" s="2">
        <f>I110*J112</f>
        <v>55.698999999999998</v>
      </c>
      <c r="J112" s="2">
        <v>51.099999999999994</v>
      </c>
      <c r="K112" s="2">
        <v>51.1</v>
      </c>
      <c r="L112" s="2"/>
      <c r="M112" s="2"/>
      <c r="N112" s="2"/>
      <c r="O112" s="2">
        <f t="shared" si="105"/>
        <v>6276.16</v>
      </c>
      <c r="P112" s="2">
        <f t="shared" si="106"/>
        <v>6276.16</v>
      </c>
      <c r="Q112" s="2">
        <f t="shared" si="136"/>
        <v>0</v>
      </c>
      <c r="R112" s="2">
        <f t="shared" si="107"/>
        <v>0</v>
      </c>
      <c r="S112" s="2">
        <f t="shared" si="108"/>
        <v>0</v>
      </c>
      <c r="T112" s="2">
        <f t="shared" si="109"/>
        <v>0</v>
      </c>
      <c r="U112" s="2">
        <f t="shared" si="110"/>
        <v>0</v>
      </c>
      <c r="V112" s="2">
        <f t="shared" si="111"/>
        <v>0</v>
      </c>
      <c r="W112" s="2">
        <f t="shared" si="112"/>
        <v>0</v>
      </c>
      <c r="X112" s="2">
        <f t="shared" si="113"/>
        <v>0</v>
      </c>
      <c r="Y112" s="2">
        <f t="shared" si="114"/>
        <v>0</v>
      </c>
      <c r="Z112" s="2"/>
      <c r="AA112" s="2">
        <v>67439955</v>
      </c>
      <c r="AB112" s="2">
        <f t="shared" si="115"/>
        <v>112.68</v>
      </c>
      <c r="AC112" s="2">
        <f t="shared" si="135"/>
        <v>112.68</v>
      </c>
      <c r="AD112" s="2">
        <f t="shared" si="137"/>
        <v>0</v>
      </c>
      <c r="AE112" s="2">
        <f t="shared" si="138"/>
        <v>0</v>
      </c>
      <c r="AF112" s="2">
        <f t="shared" si="139"/>
        <v>0</v>
      </c>
      <c r="AG112" s="2">
        <f t="shared" si="116"/>
        <v>0</v>
      </c>
      <c r="AH112" s="2">
        <f t="shared" si="140"/>
        <v>0</v>
      </c>
      <c r="AI112" s="2">
        <f t="shared" si="141"/>
        <v>0</v>
      </c>
      <c r="AJ112" s="2">
        <f t="shared" si="117"/>
        <v>0</v>
      </c>
      <c r="AK112" s="2">
        <v>112.68</v>
      </c>
      <c r="AL112" s="2">
        <v>112.68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100</v>
      </c>
      <c r="AU112" s="2">
        <v>64</v>
      </c>
      <c r="AV112" s="2">
        <v>1</v>
      </c>
      <c r="AW112" s="2">
        <v>1</v>
      </c>
      <c r="AX112" s="2"/>
      <c r="AY112" s="2"/>
      <c r="AZ112" s="2">
        <v>1</v>
      </c>
      <c r="BA112" s="2">
        <v>1</v>
      </c>
      <c r="BB112" s="2">
        <v>1</v>
      </c>
      <c r="BC112" s="2">
        <v>1</v>
      </c>
      <c r="BD112" s="2" t="s">
        <v>3</v>
      </c>
      <c r="BE112" s="2" t="s">
        <v>3</v>
      </c>
      <c r="BF112" s="2" t="s">
        <v>3</v>
      </c>
      <c r="BG112" s="2" t="s">
        <v>3</v>
      </c>
      <c r="BH112" s="2">
        <v>3</v>
      </c>
      <c r="BI112" s="2">
        <v>1</v>
      </c>
      <c r="BJ112" s="2" t="s">
        <v>193</v>
      </c>
      <c r="BK112" s="2"/>
      <c r="BL112" s="2"/>
      <c r="BM112" s="2">
        <v>1757</v>
      </c>
      <c r="BN112" s="2">
        <v>0</v>
      </c>
      <c r="BO112" s="2" t="s">
        <v>3</v>
      </c>
      <c r="BP112" s="2">
        <v>0</v>
      </c>
      <c r="BQ112" s="2">
        <v>60</v>
      </c>
      <c r="BR112" s="2">
        <v>0</v>
      </c>
      <c r="BS112" s="2">
        <v>1</v>
      </c>
      <c r="BT112" s="2">
        <v>1</v>
      </c>
      <c r="BU112" s="2">
        <v>1</v>
      </c>
      <c r="BV112" s="2">
        <v>1</v>
      </c>
      <c r="BW112" s="2">
        <v>1</v>
      </c>
      <c r="BX112" s="2">
        <v>1</v>
      </c>
      <c r="BY112" s="2" t="s">
        <v>3</v>
      </c>
      <c r="BZ112" s="2">
        <v>100</v>
      </c>
      <c r="CA112" s="2">
        <v>64</v>
      </c>
      <c r="CB112" s="2" t="s">
        <v>3</v>
      </c>
      <c r="CC112" s="2"/>
      <c r="CD112" s="2"/>
      <c r="CE112" s="2">
        <v>30</v>
      </c>
      <c r="CF112" s="2">
        <v>0</v>
      </c>
      <c r="CG112" s="2">
        <v>0</v>
      </c>
      <c r="CH112" s="2"/>
      <c r="CI112" s="2"/>
      <c r="CJ112" s="2"/>
      <c r="CK112" s="2"/>
      <c r="CL112" s="2"/>
      <c r="CM112" s="2">
        <v>0</v>
      </c>
      <c r="CN112" s="2" t="s">
        <v>3</v>
      </c>
      <c r="CO112" s="2">
        <v>0</v>
      </c>
      <c r="CP112" s="2">
        <f t="shared" si="118"/>
        <v>6276.16</v>
      </c>
      <c r="CQ112" s="2">
        <f t="shared" si="119"/>
        <v>112.68</v>
      </c>
      <c r="CR112" s="2">
        <f t="shared" si="142"/>
        <v>0</v>
      </c>
      <c r="CS112" s="2">
        <f t="shared" si="120"/>
        <v>0</v>
      </c>
      <c r="CT112" s="2">
        <f t="shared" si="121"/>
        <v>0</v>
      </c>
      <c r="CU112" s="2">
        <f t="shared" si="122"/>
        <v>0</v>
      </c>
      <c r="CV112" s="2">
        <f t="shared" si="134"/>
        <v>0</v>
      </c>
      <c r="CW112" s="2">
        <f t="shared" si="123"/>
        <v>0</v>
      </c>
      <c r="CX112" s="2">
        <f t="shared" si="124"/>
        <v>0</v>
      </c>
      <c r="CY112" s="2">
        <f>((S112*BZ112)/100)</f>
        <v>0</v>
      </c>
      <c r="CZ112" s="2">
        <f>((S112*CA112)/100)</f>
        <v>0</v>
      </c>
      <c r="DA112" s="2"/>
      <c r="DB112" s="2"/>
      <c r="DC112" s="2" t="s">
        <v>3</v>
      </c>
      <c r="DD112" s="2" t="s">
        <v>3</v>
      </c>
      <c r="DE112" s="2" t="s">
        <v>3</v>
      </c>
      <c r="DF112" s="2" t="s">
        <v>3</v>
      </c>
      <c r="DG112" s="2" t="s">
        <v>3</v>
      </c>
      <c r="DH112" s="2" t="s">
        <v>3</v>
      </c>
      <c r="DI112" s="2" t="s">
        <v>3</v>
      </c>
      <c r="DJ112" s="2" t="s">
        <v>3</v>
      </c>
      <c r="DK112" s="2" t="s">
        <v>3</v>
      </c>
      <c r="DL112" s="2" t="s">
        <v>3</v>
      </c>
      <c r="DM112" s="2" t="s">
        <v>3</v>
      </c>
      <c r="DN112" s="2">
        <v>0</v>
      </c>
      <c r="DO112" s="2">
        <v>0</v>
      </c>
      <c r="DP112" s="2">
        <v>1.0469999999999999</v>
      </c>
      <c r="DQ112" s="2">
        <v>1.0029999999999999</v>
      </c>
      <c r="DR112" s="2"/>
      <c r="DS112" s="2"/>
      <c r="DT112" s="2"/>
      <c r="DU112" s="2">
        <v>1009</v>
      </c>
      <c r="DV112" s="2" t="s">
        <v>90</v>
      </c>
      <c r="DW112" s="2" t="s">
        <v>90</v>
      </c>
      <c r="DX112" s="2">
        <v>1</v>
      </c>
      <c r="DY112" s="2"/>
      <c r="DZ112" s="2" t="s">
        <v>3</v>
      </c>
      <c r="EA112" s="2" t="s">
        <v>3</v>
      </c>
      <c r="EB112" s="2" t="s">
        <v>3</v>
      </c>
      <c r="EC112" s="2" t="s">
        <v>3</v>
      </c>
      <c r="ED112" s="2"/>
      <c r="EE112" s="2">
        <v>67040348</v>
      </c>
      <c r="EF112" s="2">
        <v>60</v>
      </c>
      <c r="EG112" s="2" t="s">
        <v>52</v>
      </c>
      <c r="EH112" s="2">
        <v>0</v>
      </c>
      <c r="EI112" s="2" t="s">
        <v>3</v>
      </c>
      <c r="EJ112" s="2">
        <v>1</v>
      </c>
      <c r="EK112" s="2">
        <v>1757</v>
      </c>
      <c r="EL112" s="2" t="s">
        <v>188</v>
      </c>
      <c r="EM112" s="2" t="s">
        <v>189</v>
      </c>
      <c r="EN112" s="2"/>
      <c r="EO112" s="2" t="s">
        <v>3</v>
      </c>
      <c r="EP112" s="2"/>
      <c r="EQ112" s="2">
        <v>0</v>
      </c>
      <c r="ER112" s="2">
        <v>112.68</v>
      </c>
      <c r="ES112" s="2">
        <v>112.68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>
        <v>0</v>
      </c>
      <c r="FR112" s="2">
        <f t="shared" si="125"/>
        <v>0</v>
      </c>
      <c r="FS112" s="2">
        <v>0</v>
      </c>
      <c r="FT112" s="2"/>
      <c r="FU112" s="2"/>
      <c r="FV112" s="2"/>
      <c r="FW112" s="2"/>
      <c r="FX112" s="2">
        <v>100</v>
      </c>
      <c r="FY112" s="2">
        <v>64</v>
      </c>
      <c r="FZ112" s="2"/>
      <c r="GA112" s="2" t="s">
        <v>3</v>
      </c>
      <c r="GB112" s="2"/>
      <c r="GC112" s="2"/>
      <c r="GD112" s="2">
        <v>0</v>
      </c>
      <c r="GE112" s="2"/>
      <c r="GF112" s="2">
        <v>-2031480448</v>
      </c>
      <c r="GG112" s="2">
        <v>2</v>
      </c>
      <c r="GH112" s="2">
        <v>1</v>
      </c>
      <c r="GI112" s="2">
        <v>-2</v>
      </c>
      <c r="GJ112" s="2">
        <v>0</v>
      </c>
      <c r="GK112" s="2">
        <f>ROUND(R112*(R12)/100,2)</f>
        <v>0</v>
      </c>
      <c r="GL112" s="2">
        <f t="shared" si="126"/>
        <v>0</v>
      </c>
      <c r="GM112" s="2">
        <f t="shared" si="127"/>
        <v>6276.16</v>
      </c>
      <c r="GN112" s="2">
        <f t="shared" si="128"/>
        <v>6276.16</v>
      </c>
      <c r="GO112" s="2">
        <f t="shared" si="129"/>
        <v>0</v>
      </c>
      <c r="GP112" s="2">
        <f t="shared" si="130"/>
        <v>0</v>
      </c>
      <c r="GQ112" s="2"/>
      <c r="GR112" s="2">
        <v>0</v>
      </c>
      <c r="GS112" s="2">
        <v>3</v>
      </c>
      <c r="GT112" s="2">
        <v>0</v>
      </c>
      <c r="GU112" s="2" t="s">
        <v>3</v>
      </c>
      <c r="GV112" s="2">
        <f t="shared" si="131"/>
        <v>0</v>
      </c>
      <c r="GW112" s="2">
        <v>1</v>
      </c>
      <c r="GX112" s="2">
        <f t="shared" si="132"/>
        <v>0</v>
      </c>
      <c r="GY112" s="2"/>
      <c r="GZ112" s="2"/>
      <c r="HA112" s="2">
        <v>0</v>
      </c>
      <c r="HB112" s="2">
        <v>0</v>
      </c>
      <c r="HC112" s="2">
        <f t="shared" si="133"/>
        <v>0</v>
      </c>
      <c r="HD112" s="2"/>
      <c r="HE112" s="2" t="s">
        <v>3</v>
      </c>
      <c r="HF112" s="2" t="s">
        <v>3</v>
      </c>
      <c r="HG112" s="2"/>
      <c r="HH112" s="2"/>
      <c r="HI112" s="2"/>
      <c r="HJ112" s="2"/>
      <c r="HK112" s="2"/>
      <c r="HL112" s="2"/>
      <c r="HM112" s="2" t="s">
        <v>3</v>
      </c>
      <c r="HN112" s="2" t="s">
        <v>3</v>
      </c>
      <c r="HO112" s="2" t="s">
        <v>3</v>
      </c>
      <c r="HP112" s="2" t="s">
        <v>3</v>
      </c>
      <c r="HQ112" s="2" t="s">
        <v>3</v>
      </c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>
        <v>0</v>
      </c>
      <c r="IL112" s="2"/>
      <c r="IM112" s="2"/>
      <c r="IN112" s="2"/>
      <c r="IO112" s="2"/>
      <c r="IP112" s="2"/>
      <c r="IQ112" s="2"/>
      <c r="IR112" s="2"/>
      <c r="IS112" s="2"/>
      <c r="IT112" s="2"/>
      <c r="IU112" s="2"/>
    </row>
    <row r="113" spans="1:255" x14ac:dyDescent="0.2">
      <c r="A113">
        <v>18</v>
      </c>
      <c r="B113">
        <v>1</v>
      </c>
      <c r="C113">
        <v>230</v>
      </c>
      <c r="E113" t="s">
        <v>225</v>
      </c>
      <c r="F113" t="s">
        <v>191</v>
      </c>
      <c r="G113" t="s">
        <v>192</v>
      </c>
      <c r="H113" t="s">
        <v>90</v>
      </c>
      <c r="I113">
        <f>I111*J113</f>
        <v>55.698999999999998</v>
      </c>
      <c r="J113">
        <v>51.099999999999994</v>
      </c>
      <c r="K113">
        <v>51.1</v>
      </c>
      <c r="O113">
        <f t="shared" si="105"/>
        <v>24865.21</v>
      </c>
      <c r="P113">
        <f t="shared" si="106"/>
        <v>24865.21</v>
      </c>
      <c r="Q113">
        <f t="shared" si="136"/>
        <v>0</v>
      </c>
      <c r="R113">
        <f t="shared" si="107"/>
        <v>0</v>
      </c>
      <c r="S113">
        <f t="shared" si="108"/>
        <v>0</v>
      </c>
      <c r="T113">
        <f t="shared" si="109"/>
        <v>0</v>
      </c>
      <c r="U113">
        <f t="shared" si="110"/>
        <v>0</v>
      </c>
      <c r="V113">
        <f t="shared" si="111"/>
        <v>0</v>
      </c>
      <c r="W113">
        <f t="shared" si="112"/>
        <v>0</v>
      </c>
      <c r="X113">
        <f t="shared" si="113"/>
        <v>0</v>
      </c>
      <c r="Y113">
        <f t="shared" si="114"/>
        <v>0</v>
      </c>
      <c r="AA113">
        <v>67439953</v>
      </c>
      <c r="AB113">
        <f t="shared" si="115"/>
        <v>112.68</v>
      </c>
      <c r="AC113">
        <f t="shared" si="135"/>
        <v>112.68</v>
      </c>
      <c r="AD113">
        <f t="shared" si="137"/>
        <v>0</v>
      </c>
      <c r="AE113">
        <f t="shared" si="138"/>
        <v>0</v>
      </c>
      <c r="AF113">
        <f t="shared" si="139"/>
        <v>0</v>
      </c>
      <c r="AG113">
        <f t="shared" si="116"/>
        <v>0</v>
      </c>
      <c r="AH113">
        <f t="shared" si="140"/>
        <v>0</v>
      </c>
      <c r="AI113">
        <f t="shared" si="141"/>
        <v>0</v>
      </c>
      <c r="AJ113">
        <f t="shared" si="117"/>
        <v>0</v>
      </c>
      <c r="AK113">
        <v>112.68</v>
      </c>
      <c r="AL113">
        <v>112.68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1</v>
      </c>
      <c r="AW113">
        <v>1.0029999999999999</v>
      </c>
      <c r="AZ113">
        <v>1</v>
      </c>
      <c r="BA113">
        <v>1</v>
      </c>
      <c r="BB113">
        <v>1</v>
      </c>
      <c r="BC113">
        <v>3.95</v>
      </c>
      <c r="BD113" t="s">
        <v>3</v>
      </c>
      <c r="BE113" t="s">
        <v>3</v>
      </c>
      <c r="BF113" t="s">
        <v>3</v>
      </c>
      <c r="BG113" t="s">
        <v>3</v>
      </c>
      <c r="BH113">
        <v>3</v>
      </c>
      <c r="BI113">
        <v>1</v>
      </c>
      <c r="BJ113" t="s">
        <v>193</v>
      </c>
      <c r="BM113">
        <v>1757</v>
      </c>
      <c r="BN113">
        <v>0</v>
      </c>
      <c r="BO113" t="s">
        <v>191</v>
      </c>
      <c r="BP113">
        <v>1</v>
      </c>
      <c r="BQ113">
        <v>60</v>
      </c>
      <c r="BR113">
        <v>0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0</v>
      </c>
      <c r="CA113">
        <v>0</v>
      </c>
      <c r="CB113" t="s">
        <v>3</v>
      </c>
      <c r="CE113">
        <v>30</v>
      </c>
      <c r="CF113">
        <v>0</v>
      </c>
      <c r="CG113">
        <v>0</v>
      </c>
      <c r="CM113">
        <v>0</v>
      </c>
      <c r="CN113" t="s">
        <v>3</v>
      </c>
      <c r="CO113">
        <v>0</v>
      </c>
      <c r="CP113">
        <f t="shared" si="118"/>
        <v>24865.21</v>
      </c>
      <c r="CQ113">
        <f t="shared" si="119"/>
        <v>446.43</v>
      </c>
      <c r="CR113">
        <f t="shared" si="142"/>
        <v>0</v>
      </c>
      <c r="CS113">
        <f t="shared" si="120"/>
        <v>0</v>
      </c>
      <c r="CT113">
        <f t="shared" si="121"/>
        <v>0</v>
      </c>
      <c r="CU113">
        <f t="shared" si="122"/>
        <v>0</v>
      </c>
      <c r="CV113">
        <f t="shared" si="134"/>
        <v>0</v>
      </c>
      <c r="CW113">
        <f t="shared" si="123"/>
        <v>0</v>
      </c>
      <c r="CX113">
        <f t="shared" si="124"/>
        <v>0</v>
      </c>
      <c r="CY113">
        <f>S113*(BZ113/100)</f>
        <v>0</v>
      </c>
      <c r="CZ113">
        <f>S113*(CA113/100)</f>
        <v>0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100</v>
      </c>
      <c r="DO113">
        <v>64</v>
      </c>
      <c r="DP113">
        <v>1.0469999999999999</v>
      </c>
      <c r="DQ113">
        <v>1.0029999999999999</v>
      </c>
      <c r="DU113">
        <v>1009</v>
      </c>
      <c r="DV113" t="s">
        <v>90</v>
      </c>
      <c r="DW113" t="s">
        <v>90</v>
      </c>
      <c r="DX113">
        <v>1</v>
      </c>
      <c r="DZ113" t="s">
        <v>3</v>
      </c>
      <c r="EA113" t="s">
        <v>3</v>
      </c>
      <c r="EB113" t="s">
        <v>3</v>
      </c>
      <c r="EC113" t="s">
        <v>3</v>
      </c>
      <c r="EE113">
        <v>67040348</v>
      </c>
      <c r="EF113">
        <v>60</v>
      </c>
      <c r="EG113" t="s">
        <v>52</v>
      </c>
      <c r="EH113">
        <v>0</v>
      </c>
      <c r="EI113" t="s">
        <v>3</v>
      </c>
      <c r="EJ113">
        <v>1</v>
      </c>
      <c r="EK113">
        <v>1757</v>
      </c>
      <c r="EL113" t="s">
        <v>188</v>
      </c>
      <c r="EM113" t="s">
        <v>189</v>
      </c>
      <c r="EO113" t="s">
        <v>3</v>
      </c>
      <c r="EQ113">
        <v>0</v>
      </c>
      <c r="ER113">
        <v>112.68</v>
      </c>
      <c r="ES113">
        <v>112.68</v>
      </c>
      <c r="ET113">
        <v>0</v>
      </c>
      <c r="EU113">
        <v>0</v>
      </c>
      <c r="EV113">
        <v>0</v>
      </c>
      <c r="EW113">
        <v>0</v>
      </c>
      <c r="EX113">
        <v>0</v>
      </c>
      <c r="FQ113">
        <v>0</v>
      </c>
      <c r="FR113">
        <f t="shared" si="125"/>
        <v>0</v>
      </c>
      <c r="FS113">
        <v>0</v>
      </c>
      <c r="FX113">
        <v>100</v>
      </c>
      <c r="FY113">
        <v>64</v>
      </c>
      <c r="GA113" t="s">
        <v>3</v>
      </c>
      <c r="GD113">
        <v>0</v>
      </c>
      <c r="GF113">
        <v>-2031480448</v>
      </c>
      <c r="GG113">
        <v>2</v>
      </c>
      <c r="GH113">
        <v>1</v>
      </c>
      <c r="GI113">
        <v>2</v>
      </c>
      <c r="GJ113">
        <v>0</v>
      </c>
      <c r="GK113">
        <f>ROUND(R113*(S12)/100,2)</f>
        <v>0</v>
      </c>
      <c r="GL113">
        <f t="shared" si="126"/>
        <v>0</v>
      </c>
      <c r="GM113">
        <f t="shared" si="127"/>
        <v>24865.21</v>
      </c>
      <c r="GN113">
        <f t="shared" si="128"/>
        <v>24865.21</v>
      </c>
      <c r="GO113">
        <f t="shared" si="129"/>
        <v>0</v>
      </c>
      <c r="GP113">
        <f t="shared" si="130"/>
        <v>0</v>
      </c>
      <c r="GR113">
        <v>0</v>
      </c>
      <c r="GS113">
        <v>3</v>
      </c>
      <c r="GT113">
        <v>0</v>
      </c>
      <c r="GU113" t="s">
        <v>3</v>
      </c>
      <c r="GV113">
        <f t="shared" si="131"/>
        <v>0</v>
      </c>
      <c r="GW113">
        <v>1</v>
      </c>
      <c r="GX113">
        <f t="shared" si="132"/>
        <v>0</v>
      </c>
      <c r="HA113">
        <v>0</v>
      </c>
      <c r="HB113">
        <v>0</v>
      </c>
      <c r="HC113">
        <f t="shared" si="133"/>
        <v>0</v>
      </c>
      <c r="HE113" t="s">
        <v>3</v>
      </c>
      <c r="HF113" t="s">
        <v>3</v>
      </c>
      <c r="HM113" t="s">
        <v>3</v>
      </c>
      <c r="HN113" t="s">
        <v>3</v>
      </c>
      <c r="HO113" t="s">
        <v>3</v>
      </c>
      <c r="HP113" t="s">
        <v>3</v>
      </c>
      <c r="HQ113" t="s">
        <v>3</v>
      </c>
      <c r="IK113">
        <v>0</v>
      </c>
    </row>
    <row r="114" spans="1:255" x14ac:dyDescent="0.2">
      <c r="A114" s="2">
        <v>17</v>
      </c>
      <c r="B114" s="2">
        <v>1</v>
      </c>
      <c r="C114" s="2">
        <f>ROW(SmtRes!A233)</f>
        <v>233</v>
      </c>
      <c r="D114" s="2">
        <f>ROW(EtalonRes!A246)</f>
        <v>246</v>
      </c>
      <c r="E114" s="2" t="s">
        <v>226</v>
      </c>
      <c r="F114" s="2" t="s">
        <v>227</v>
      </c>
      <c r="G114" s="2" t="s">
        <v>228</v>
      </c>
      <c r="H114" s="2" t="s">
        <v>135</v>
      </c>
      <c r="I114" s="2">
        <v>2487</v>
      </c>
      <c r="J114" s="2">
        <v>0</v>
      </c>
      <c r="K114" s="2">
        <v>2487</v>
      </c>
      <c r="L114" s="2"/>
      <c r="M114" s="2"/>
      <c r="N114" s="2"/>
      <c r="O114" s="2">
        <f t="shared" si="105"/>
        <v>44392.95</v>
      </c>
      <c r="P114" s="2">
        <f t="shared" si="106"/>
        <v>32455.35</v>
      </c>
      <c r="Q114" s="2">
        <f t="shared" si="136"/>
        <v>0</v>
      </c>
      <c r="R114" s="2">
        <f t="shared" si="107"/>
        <v>0</v>
      </c>
      <c r="S114" s="2">
        <f t="shared" si="108"/>
        <v>11937.6</v>
      </c>
      <c r="T114" s="2">
        <f t="shared" si="109"/>
        <v>0</v>
      </c>
      <c r="U114" s="2">
        <f t="shared" si="110"/>
        <v>945.06000000000006</v>
      </c>
      <c r="V114" s="2">
        <f t="shared" si="111"/>
        <v>0</v>
      </c>
      <c r="W114" s="2">
        <f t="shared" si="112"/>
        <v>0</v>
      </c>
      <c r="X114" s="2">
        <f t="shared" si="113"/>
        <v>11937.6</v>
      </c>
      <c r="Y114" s="2">
        <f t="shared" si="114"/>
        <v>7640.06</v>
      </c>
      <c r="Z114" s="2"/>
      <c r="AA114" s="2">
        <v>67439955</v>
      </c>
      <c r="AB114" s="2">
        <f t="shared" si="115"/>
        <v>17.850000000000001</v>
      </c>
      <c r="AC114" s="2">
        <f t="shared" si="135"/>
        <v>13.05</v>
      </c>
      <c r="AD114" s="2">
        <f t="shared" si="137"/>
        <v>0</v>
      </c>
      <c r="AE114" s="2">
        <f t="shared" si="138"/>
        <v>0</v>
      </c>
      <c r="AF114" s="2">
        <f t="shared" si="139"/>
        <v>4.8</v>
      </c>
      <c r="AG114" s="2">
        <f t="shared" si="116"/>
        <v>0</v>
      </c>
      <c r="AH114" s="2">
        <f t="shared" si="140"/>
        <v>0.38</v>
      </c>
      <c r="AI114" s="2">
        <f t="shared" si="141"/>
        <v>0</v>
      </c>
      <c r="AJ114" s="2">
        <f t="shared" si="117"/>
        <v>0</v>
      </c>
      <c r="AK114" s="2">
        <v>17.850000000000001</v>
      </c>
      <c r="AL114" s="2">
        <v>13.05</v>
      </c>
      <c r="AM114" s="2">
        <v>0</v>
      </c>
      <c r="AN114" s="2">
        <v>0</v>
      </c>
      <c r="AO114" s="2">
        <v>4.8</v>
      </c>
      <c r="AP114" s="2">
        <v>0</v>
      </c>
      <c r="AQ114" s="2">
        <v>0.38</v>
      </c>
      <c r="AR114" s="2">
        <v>0</v>
      </c>
      <c r="AS114" s="2">
        <v>0</v>
      </c>
      <c r="AT114" s="2">
        <v>100</v>
      </c>
      <c r="AU114" s="2">
        <v>64</v>
      </c>
      <c r="AV114" s="2">
        <v>1</v>
      </c>
      <c r="AW114" s="2">
        <v>1</v>
      </c>
      <c r="AX114" s="2"/>
      <c r="AY114" s="2"/>
      <c r="AZ114" s="2">
        <v>1</v>
      </c>
      <c r="BA114" s="2">
        <v>1</v>
      </c>
      <c r="BB114" s="2">
        <v>1</v>
      </c>
      <c r="BC114" s="2">
        <v>1</v>
      </c>
      <c r="BD114" s="2" t="s">
        <v>3</v>
      </c>
      <c r="BE114" s="2" t="s">
        <v>3</v>
      </c>
      <c r="BF114" s="2" t="s">
        <v>3</v>
      </c>
      <c r="BG114" s="2" t="s">
        <v>3</v>
      </c>
      <c r="BH114" s="2">
        <v>0</v>
      </c>
      <c r="BI114" s="2">
        <v>1</v>
      </c>
      <c r="BJ114" s="2" t="s">
        <v>229</v>
      </c>
      <c r="BK114" s="2"/>
      <c r="BL114" s="2"/>
      <c r="BM114" s="2">
        <v>478</v>
      </c>
      <c r="BN114" s="2">
        <v>0</v>
      </c>
      <c r="BO114" s="2" t="s">
        <v>3</v>
      </c>
      <c r="BP114" s="2">
        <v>0</v>
      </c>
      <c r="BQ114" s="2">
        <v>60</v>
      </c>
      <c r="BR114" s="2">
        <v>0</v>
      </c>
      <c r="BS114" s="2">
        <v>1</v>
      </c>
      <c r="BT114" s="2">
        <v>1</v>
      </c>
      <c r="BU114" s="2">
        <v>1</v>
      </c>
      <c r="BV114" s="2">
        <v>1</v>
      </c>
      <c r="BW114" s="2">
        <v>1</v>
      </c>
      <c r="BX114" s="2">
        <v>1</v>
      </c>
      <c r="BY114" s="2" t="s">
        <v>3</v>
      </c>
      <c r="BZ114" s="2">
        <v>100</v>
      </c>
      <c r="CA114" s="2">
        <v>64</v>
      </c>
      <c r="CB114" s="2" t="s">
        <v>3</v>
      </c>
      <c r="CC114" s="2"/>
      <c r="CD114" s="2"/>
      <c r="CE114" s="2">
        <v>30</v>
      </c>
      <c r="CF114" s="2">
        <v>0</v>
      </c>
      <c r="CG114" s="2">
        <v>0</v>
      </c>
      <c r="CH114" s="2"/>
      <c r="CI114" s="2"/>
      <c r="CJ114" s="2"/>
      <c r="CK114" s="2"/>
      <c r="CL114" s="2"/>
      <c r="CM114" s="2">
        <v>0</v>
      </c>
      <c r="CN114" s="2" t="s">
        <v>3</v>
      </c>
      <c r="CO114" s="2">
        <v>0</v>
      </c>
      <c r="CP114" s="2">
        <f t="shared" si="118"/>
        <v>44392.95</v>
      </c>
      <c r="CQ114" s="2">
        <f t="shared" si="119"/>
        <v>13.05</v>
      </c>
      <c r="CR114" s="2">
        <f t="shared" si="142"/>
        <v>0</v>
      </c>
      <c r="CS114" s="2">
        <f t="shared" si="120"/>
        <v>0</v>
      </c>
      <c r="CT114" s="2">
        <f t="shared" si="121"/>
        <v>4.8</v>
      </c>
      <c r="CU114" s="2">
        <f t="shared" si="122"/>
        <v>0</v>
      </c>
      <c r="CV114" s="2">
        <f t="shared" si="134"/>
        <v>0.38</v>
      </c>
      <c r="CW114" s="2">
        <f t="shared" si="123"/>
        <v>0</v>
      </c>
      <c r="CX114" s="2">
        <f t="shared" si="124"/>
        <v>0</v>
      </c>
      <c r="CY114" s="2">
        <f>((S114*BZ114)/100)</f>
        <v>11937.6</v>
      </c>
      <c r="CZ114" s="2">
        <f>((S114*CA114)/100)</f>
        <v>7640.0640000000003</v>
      </c>
      <c r="DA114" s="2"/>
      <c r="DB114" s="2"/>
      <c r="DC114" s="2" t="s">
        <v>3</v>
      </c>
      <c r="DD114" s="2" t="s">
        <v>3</v>
      </c>
      <c r="DE114" s="2" t="s">
        <v>3</v>
      </c>
      <c r="DF114" s="2" t="s">
        <v>3</v>
      </c>
      <c r="DG114" s="2" t="s">
        <v>3</v>
      </c>
      <c r="DH114" s="2" t="s">
        <v>3</v>
      </c>
      <c r="DI114" s="2" t="s">
        <v>3</v>
      </c>
      <c r="DJ114" s="2" t="s">
        <v>3</v>
      </c>
      <c r="DK114" s="2" t="s">
        <v>3</v>
      </c>
      <c r="DL114" s="2" t="s">
        <v>3</v>
      </c>
      <c r="DM114" s="2" t="s">
        <v>3</v>
      </c>
      <c r="DN114" s="2">
        <v>0</v>
      </c>
      <c r="DO114" s="2">
        <v>0</v>
      </c>
      <c r="DP114" s="2">
        <v>1.0249999999999999</v>
      </c>
      <c r="DQ114" s="2">
        <v>1</v>
      </c>
      <c r="DR114" s="2"/>
      <c r="DS114" s="2"/>
      <c r="DT114" s="2"/>
      <c r="DU114" s="2">
        <v>1013</v>
      </c>
      <c r="DV114" s="2" t="s">
        <v>135</v>
      </c>
      <c r="DW114" s="2" t="s">
        <v>135</v>
      </c>
      <c r="DX114" s="2">
        <v>1</v>
      </c>
      <c r="DY114" s="2"/>
      <c r="DZ114" s="2" t="s">
        <v>3</v>
      </c>
      <c r="EA114" s="2" t="s">
        <v>3</v>
      </c>
      <c r="EB114" s="2" t="s">
        <v>3</v>
      </c>
      <c r="EC114" s="2" t="s">
        <v>3</v>
      </c>
      <c r="ED114" s="2"/>
      <c r="EE114" s="2">
        <v>67039069</v>
      </c>
      <c r="EF114" s="2">
        <v>60</v>
      </c>
      <c r="EG114" s="2" t="s">
        <v>52</v>
      </c>
      <c r="EH114" s="2">
        <v>0</v>
      </c>
      <c r="EI114" s="2" t="s">
        <v>3</v>
      </c>
      <c r="EJ114" s="2">
        <v>1</v>
      </c>
      <c r="EK114" s="2">
        <v>478</v>
      </c>
      <c r="EL114" s="2" t="s">
        <v>230</v>
      </c>
      <c r="EM114" s="2" t="s">
        <v>231</v>
      </c>
      <c r="EN114" s="2"/>
      <c r="EO114" s="2" t="s">
        <v>3</v>
      </c>
      <c r="EP114" s="2"/>
      <c r="EQ114" s="2">
        <v>0</v>
      </c>
      <c r="ER114" s="2">
        <v>17.850000000000001</v>
      </c>
      <c r="ES114" s="2">
        <v>13.05</v>
      </c>
      <c r="ET114" s="2">
        <v>0</v>
      </c>
      <c r="EU114" s="2">
        <v>0</v>
      </c>
      <c r="EV114" s="2">
        <v>4.8</v>
      </c>
      <c r="EW114" s="2">
        <v>0.38</v>
      </c>
      <c r="EX114" s="2">
        <v>0</v>
      </c>
      <c r="EY114" s="2">
        <v>0</v>
      </c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>
        <v>0</v>
      </c>
      <c r="FR114" s="2">
        <f t="shared" si="125"/>
        <v>0</v>
      </c>
      <c r="FS114" s="2">
        <v>0</v>
      </c>
      <c r="FT114" s="2"/>
      <c r="FU114" s="2"/>
      <c r="FV114" s="2"/>
      <c r="FW114" s="2"/>
      <c r="FX114" s="2">
        <v>100</v>
      </c>
      <c r="FY114" s="2">
        <v>64</v>
      </c>
      <c r="FZ114" s="2"/>
      <c r="GA114" s="2" t="s">
        <v>3</v>
      </c>
      <c r="GB114" s="2"/>
      <c r="GC114" s="2"/>
      <c r="GD114" s="2">
        <v>0</v>
      </c>
      <c r="GE114" s="2"/>
      <c r="GF114" s="2">
        <v>2121692800</v>
      </c>
      <c r="GG114" s="2">
        <v>2</v>
      </c>
      <c r="GH114" s="2">
        <v>1</v>
      </c>
      <c r="GI114" s="2">
        <v>-2</v>
      </c>
      <c r="GJ114" s="2">
        <v>0</v>
      </c>
      <c r="GK114" s="2">
        <f>ROUND(R114*(R12)/100,2)</f>
        <v>0</v>
      </c>
      <c r="GL114" s="2">
        <f t="shared" si="126"/>
        <v>0</v>
      </c>
      <c r="GM114" s="2">
        <f t="shared" si="127"/>
        <v>63970.61</v>
      </c>
      <c r="GN114" s="2">
        <f t="shared" si="128"/>
        <v>63970.61</v>
      </c>
      <c r="GO114" s="2">
        <f t="shared" si="129"/>
        <v>0</v>
      </c>
      <c r="GP114" s="2">
        <f t="shared" si="130"/>
        <v>0</v>
      </c>
      <c r="GQ114" s="2"/>
      <c r="GR114" s="2">
        <v>0</v>
      </c>
      <c r="GS114" s="2">
        <v>3</v>
      </c>
      <c r="GT114" s="2">
        <v>0</v>
      </c>
      <c r="GU114" s="2" t="s">
        <v>3</v>
      </c>
      <c r="GV114" s="2">
        <f t="shared" si="131"/>
        <v>0</v>
      </c>
      <c r="GW114" s="2">
        <v>1</v>
      </c>
      <c r="GX114" s="2">
        <f t="shared" si="132"/>
        <v>0</v>
      </c>
      <c r="GY114" s="2"/>
      <c r="GZ114" s="2"/>
      <c r="HA114" s="2">
        <v>0</v>
      </c>
      <c r="HB114" s="2">
        <v>0</v>
      </c>
      <c r="HC114" s="2">
        <f t="shared" si="133"/>
        <v>0</v>
      </c>
      <c r="HD114" s="2"/>
      <c r="HE114" s="2" t="s">
        <v>3</v>
      </c>
      <c r="HF114" s="2" t="s">
        <v>3</v>
      </c>
      <c r="HG114" s="2"/>
      <c r="HH114" s="2"/>
      <c r="HI114" s="2"/>
      <c r="HJ114" s="2"/>
      <c r="HK114" s="2"/>
      <c r="HL114" s="2"/>
      <c r="HM114" s="2" t="s">
        <v>3</v>
      </c>
      <c r="HN114" s="2" t="s">
        <v>3</v>
      </c>
      <c r="HO114" s="2" t="s">
        <v>3</v>
      </c>
      <c r="HP114" s="2" t="s">
        <v>3</v>
      </c>
      <c r="HQ114" s="2" t="s">
        <v>3</v>
      </c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>
        <v>0</v>
      </c>
      <c r="IL114" s="2"/>
      <c r="IM114" s="2"/>
      <c r="IN114" s="2"/>
      <c r="IO114" s="2"/>
      <c r="IP114" s="2"/>
      <c r="IQ114" s="2"/>
      <c r="IR114" s="2"/>
      <c r="IS114" s="2"/>
      <c r="IT114" s="2"/>
      <c r="IU114" s="2"/>
    </row>
    <row r="115" spans="1:255" x14ac:dyDescent="0.2">
      <c r="A115">
        <v>17</v>
      </c>
      <c r="B115">
        <v>1</v>
      </c>
      <c r="C115">
        <f>ROW(SmtRes!A236)</f>
        <v>236</v>
      </c>
      <c r="D115">
        <f>ROW(EtalonRes!A248)</f>
        <v>248</v>
      </c>
      <c r="E115" t="s">
        <v>226</v>
      </c>
      <c r="F115" t="s">
        <v>227</v>
      </c>
      <c r="G115" t="s">
        <v>228</v>
      </c>
      <c r="H115" t="s">
        <v>135</v>
      </c>
      <c r="I115">
        <v>2487</v>
      </c>
      <c r="J115">
        <v>0</v>
      </c>
      <c r="K115">
        <v>2487</v>
      </c>
      <c r="O115">
        <f t="shared" si="105"/>
        <v>843881.63</v>
      </c>
      <c r="P115">
        <f t="shared" si="106"/>
        <v>470927.13</v>
      </c>
      <c r="Q115">
        <f t="shared" si="136"/>
        <v>0</v>
      </c>
      <c r="R115">
        <f t="shared" si="107"/>
        <v>0</v>
      </c>
      <c r="S115">
        <f t="shared" si="108"/>
        <v>372954.5</v>
      </c>
      <c r="T115">
        <f t="shared" si="109"/>
        <v>0</v>
      </c>
      <c r="U115">
        <f t="shared" si="110"/>
        <v>968.68649999999991</v>
      </c>
      <c r="V115">
        <f t="shared" si="111"/>
        <v>0</v>
      </c>
      <c r="W115">
        <f t="shared" si="112"/>
        <v>0</v>
      </c>
      <c r="X115">
        <f t="shared" si="113"/>
        <v>309552.24</v>
      </c>
      <c r="Y115">
        <f t="shared" si="114"/>
        <v>152911.35</v>
      </c>
      <c r="AA115">
        <v>67439953</v>
      </c>
      <c r="AB115">
        <f t="shared" si="115"/>
        <v>17.850000000000001</v>
      </c>
      <c r="AC115">
        <f t="shared" si="135"/>
        <v>13.05</v>
      </c>
      <c r="AD115">
        <f t="shared" si="137"/>
        <v>0</v>
      </c>
      <c r="AE115">
        <f t="shared" si="138"/>
        <v>0</v>
      </c>
      <c r="AF115">
        <f t="shared" si="139"/>
        <v>4.8</v>
      </c>
      <c r="AG115">
        <f t="shared" si="116"/>
        <v>0</v>
      </c>
      <c r="AH115">
        <f t="shared" si="140"/>
        <v>0.38</v>
      </c>
      <c r="AI115">
        <f t="shared" si="141"/>
        <v>0</v>
      </c>
      <c r="AJ115">
        <f t="shared" si="117"/>
        <v>0</v>
      </c>
      <c r="AK115">
        <v>17.850000000000001</v>
      </c>
      <c r="AL115">
        <v>13.05</v>
      </c>
      <c r="AM115">
        <v>0</v>
      </c>
      <c r="AN115">
        <v>0</v>
      </c>
      <c r="AO115">
        <v>4.8</v>
      </c>
      <c r="AP115">
        <v>0</v>
      </c>
      <c r="AQ115">
        <v>0.38</v>
      </c>
      <c r="AR115">
        <v>0</v>
      </c>
      <c r="AS115">
        <v>0</v>
      </c>
      <c r="AT115">
        <v>83</v>
      </c>
      <c r="AU115">
        <v>41</v>
      </c>
      <c r="AV115">
        <v>1.0249999999999999</v>
      </c>
      <c r="AW115">
        <v>1</v>
      </c>
      <c r="AZ115">
        <v>1</v>
      </c>
      <c r="BA115">
        <v>30.48</v>
      </c>
      <c r="BB115">
        <v>1</v>
      </c>
      <c r="BC115">
        <v>14.51</v>
      </c>
      <c r="BD115" t="s">
        <v>3</v>
      </c>
      <c r="BE115" t="s">
        <v>3</v>
      </c>
      <c r="BF115" t="s">
        <v>3</v>
      </c>
      <c r="BG115" t="s">
        <v>3</v>
      </c>
      <c r="BH115">
        <v>0</v>
      </c>
      <c r="BI115">
        <v>1</v>
      </c>
      <c r="BJ115" t="s">
        <v>229</v>
      </c>
      <c r="BM115">
        <v>478</v>
      </c>
      <c r="BN115">
        <v>0</v>
      </c>
      <c r="BO115" t="s">
        <v>227</v>
      </c>
      <c r="BP115">
        <v>1</v>
      </c>
      <c r="BQ115">
        <v>60</v>
      </c>
      <c r="BR115">
        <v>0</v>
      </c>
      <c r="BS115">
        <v>30.48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83</v>
      </c>
      <c r="CA115">
        <v>41</v>
      </c>
      <c r="CB115" t="s">
        <v>3</v>
      </c>
      <c r="CE115">
        <v>30</v>
      </c>
      <c r="CF115">
        <v>0</v>
      </c>
      <c r="CG115">
        <v>0</v>
      </c>
      <c r="CM115">
        <v>0</v>
      </c>
      <c r="CN115" t="s">
        <v>3</v>
      </c>
      <c r="CO115">
        <v>0</v>
      </c>
      <c r="CP115">
        <f t="shared" si="118"/>
        <v>843881.63</v>
      </c>
      <c r="CQ115">
        <f t="shared" si="119"/>
        <v>189.36</v>
      </c>
      <c r="CR115">
        <f t="shared" si="142"/>
        <v>0</v>
      </c>
      <c r="CS115">
        <f t="shared" si="120"/>
        <v>0</v>
      </c>
      <c r="CT115">
        <f t="shared" si="121"/>
        <v>149.96</v>
      </c>
      <c r="CU115">
        <f t="shared" si="122"/>
        <v>0</v>
      </c>
      <c r="CV115">
        <f t="shared" si="134"/>
        <v>0.38949999999999996</v>
      </c>
      <c r="CW115">
        <f t="shared" si="123"/>
        <v>0</v>
      </c>
      <c r="CX115">
        <f t="shared" si="124"/>
        <v>0</v>
      </c>
      <c r="CY115">
        <f>S115*(BZ115/100)</f>
        <v>309552.23499999999</v>
      </c>
      <c r="CZ115">
        <f>S115*(CA115/100)</f>
        <v>152911.345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100</v>
      </c>
      <c r="DO115">
        <v>64</v>
      </c>
      <c r="DP115">
        <v>1.0249999999999999</v>
      </c>
      <c r="DQ115">
        <v>1</v>
      </c>
      <c r="DU115">
        <v>1013</v>
      </c>
      <c r="DV115" t="s">
        <v>135</v>
      </c>
      <c r="DW115" t="s">
        <v>135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67039069</v>
      </c>
      <c r="EF115">
        <v>60</v>
      </c>
      <c r="EG115" t="s">
        <v>52</v>
      </c>
      <c r="EH115">
        <v>0</v>
      </c>
      <c r="EI115" t="s">
        <v>3</v>
      </c>
      <c r="EJ115">
        <v>1</v>
      </c>
      <c r="EK115">
        <v>478</v>
      </c>
      <c r="EL115" t="s">
        <v>230</v>
      </c>
      <c r="EM115" t="s">
        <v>231</v>
      </c>
      <c r="EO115" t="s">
        <v>3</v>
      </c>
      <c r="EQ115">
        <v>0</v>
      </c>
      <c r="ER115">
        <v>17.850000000000001</v>
      </c>
      <c r="ES115">
        <v>13.05</v>
      </c>
      <c r="ET115">
        <v>0</v>
      </c>
      <c r="EU115">
        <v>0</v>
      </c>
      <c r="EV115">
        <v>4.8</v>
      </c>
      <c r="EW115">
        <v>0.38</v>
      </c>
      <c r="EX115">
        <v>0</v>
      </c>
      <c r="EY115">
        <v>0</v>
      </c>
      <c r="FQ115">
        <v>0</v>
      </c>
      <c r="FR115">
        <f t="shared" si="125"/>
        <v>0</v>
      </c>
      <c r="FS115">
        <v>0</v>
      </c>
      <c r="FX115">
        <v>100</v>
      </c>
      <c r="FY115">
        <v>64</v>
      </c>
      <c r="GA115" t="s">
        <v>3</v>
      </c>
      <c r="GD115">
        <v>0</v>
      </c>
      <c r="GF115">
        <v>2121692800</v>
      </c>
      <c r="GG115">
        <v>2</v>
      </c>
      <c r="GH115">
        <v>1</v>
      </c>
      <c r="GI115">
        <v>2</v>
      </c>
      <c r="GJ115">
        <v>0</v>
      </c>
      <c r="GK115">
        <f>ROUND(R115*(S12)/100,2)</f>
        <v>0</v>
      </c>
      <c r="GL115">
        <f t="shared" si="126"/>
        <v>0</v>
      </c>
      <c r="GM115">
        <f t="shared" si="127"/>
        <v>1306345.22</v>
      </c>
      <c r="GN115">
        <f t="shared" si="128"/>
        <v>1306345.22</v>
      </c>
      <c r="GO115">
        <f t="shared" si="129"/>
        <v>0</v>
      </c>
      <c r="GP115">
        <f t="shared" si="130"/>
        <v>0</v>
      </c>
      <c r="GR115">
        <v>0</v>
      </c>
      <c r="GS115">
        <v>3</v>
      </c>
      <c r="GT115">
        <v>0</v>
      </c>
      <c r="GU115" t="s">
        <v>3</v>
      </c>
      <c r="GV115">
        <f t="shared" si="131"/>
        <v>0</v>
      </c>
      <c r="GW115">
        <v>1</v>
      </c>
      <c r="GX115">
        <f t="shared" si="132"/>
        <v>0</v>
      </c>
      <c r="HA115">
        <v>0</v>
      </c>
      <c r="HB115">
        <v>0</v>
      </c>
      <c r="HC115">
        <f t="shared" si="133"/>
        <v>0</v>
      </c>
      <c r="HE115" t="s">
        <v>3</v>
      </c>
      <c r="HF115" t="s">
        <v>3</v>
      </c>
      <c r="HM115" t="s">
        <v>3</v>
      </c>
      <c r="HN115" t="s">
        <v>3</v>
      </c>
      <c r="HO115" t="s">
        <v>3</v>
      </c>
      <c r="HP115" t="s">
        <v>3</v>
      </c>
      <c r="HQ115" t="s">
        <v>3</v>
      </c>
      <c r="IK115">
        <v>0</v>
      </c>
    </row>
    <row r="116" spans="1:255" x14ac:dyDescent="0.2">
      <c r="A116" s="2">
        <v>18</v>
      </c>
      <c r="B116" s="2">
        <v>1</v>
      </c>
      <c r="C116" s="2">
        <v>232</v>
      </c>
      <c r="D116" s="2"/>
      <c r="E116" s="2" t="s">
        <v>232</v>
      </c>
      <c r="F116" s="2" t="s">
        <v>233</v>
      </c>
      <c r="G116" s="2" t="s">
        <v>478</v>
      </c>
      <c r="H116" s="2" t="s">
        <v>235</v>
      </c>
      <c r="I116" s="2">
        <f>I114*J116</f>
        <v>-248.7</v>
      </c>
      <c r="J116" s="2">
        <v>-9.9999999999999992E-2</v>
      </c>
      <c r="K116" s="2">
        <v>-0.1</v>
      </c>
      <c r="L116" s="2"/>
      <c r="M116" s="2"/>
      <c r="N116" s="2"/>
      <c r="O116" s="2">
        <f t="shared" si="105"/>
        <v>-32455.35</v>
      </c>
      <c r="P116" s="2">
        <f t="shared" si="106"/>
        <v>-32455.35</v>
      </c>
      <c r="Q116" s="2">
        <f t="shared" si="136"/>
        <v>0</v>
      </c>
      <c r="R116" s="2">
        <f t="shared" si="107"/>
        <v>0</v>
      </c>
      <c r="S116" s="2">
        <f t="shared" si="108"/>
        <v>0</v>
      </c>
      <c r="T116" s="2">
        <f t="shared" si="109"/>
        <v>0</v>
      </c>
      <c r="U116" s="2">
        <f t="shared" si="110"/>
        <v>0</v>
      </c>
      <c r="V116" s="2">
        <f t="shared" si="111"/>
        <v>0</v>
      </c>
      <c r="W116" s="2">
        <f t="shared" si="112"/>
        <v>0</v>
      </c>
      <c r="X116" s="2">
        <f t="shared" si="113"/>
        <v>0</v>
      </c>
      <c r="Y116" s="2">
        <f t="shared" si="114"/>
        <v>0</v>
      </c>
      <c r="Z116" s="2"/>
      <c r="AA116" s="2">
        <v>67439955</v>
      </c>
      <c r="AB116" s="2">
        <f t="shared" si="115"/>
        <v>130.5</v>
      </c>
      <c r="AC116" s="2">
        <f t="shared" si="135"/>
        <v>130.5</v>
      </c>
      <c r="AD116" s="2">
        <f t="shared" si="137"/>
        <v>0</v>
      </c>
      <c r="AE116" s="2">
        <f t="shared" si="138"/>
        <v>0</v>
      </c>
      <c r="AF116" s="2">
        <f t="shared" si="139"/>
        <v>0</v>
      </c>
      <c r="AG116" s="2">
        <f t="shared" si="116"/>
        <v>0</v>
      </c>
      <c r="AH116" s="2">
        <f t="shared" si="140"/>
        <v>0</v>
      </c>
      <c r="AI116" s="2">
        <f t="shared" si="141"/>
        <v>0</v>
      </c>
      <c r="AJ116" s="2">
        <f t="shared" si="117"/>
        <v>0</v>
      </c>
      <c r="AK116" s="2">
        <v>130.5</v>
      </c>
      <c r="AL116" s="2">
        <v>130.5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100</v>
      </c>
      <c r="AU116" s="2">
        <v>64</v>
      </c>
      <c r="AV116" s="2">
        <v>1</v>
      </c>
      <c r="AW116" s="2">
        <v>1</v>
      </c>
      <c r="AX116" s="2"/>
      <c r="AY116" s="2"/>
      <c r="AZ116" s="2">
        <v>1</v>
      </c>
      <c r="BA116" s="2">
        <v>1</v>
      </c>
      <c r="BB116" s="2">
        <v>1</v>
      </c>
      <c r="BC116" s="2">
        <v>1</v>
      </c>
      <c r="BD116" s="2" t="s">
        <v>3</v>
      </c>
      <c r="BE116" s="2" t="s">
        <v>3</v>
      </c>
      <c r="BF116" s="2" t="s">
        <v>3</v>
      </c>
      <c r="BG116" s="2" t="s">
        <v>3</v>
      </c>
      <c r="BH116" s="2">
        <v>3</v>
      </c>
      <c r="BI116" s="2">
        <v>1</v>
      </c>
      <c r="BJ116" s="2" t="s">
        <v>236</v>
      </c>
      <c r="BK116" s="2"/>
      <c r="BL116" s="2"/>
      <c r="BM116" s="2">
        <v>478</v>
      </c>
      <c r="BN116" s="2">
        <v>0</v>
      </c>
      <c r="BO116" s="2" t="s">
        <v>3</v>
      </c>
      <c r="BP116" s="2">
        <v>0</v>
      </c>
      <c r="BQ116" s="2">
        <v>60</v>
      </c>
      <c r="BR116" s="2">
        <v>0</v>
      </c>
      <c r="BS116" s="2">
        <v>1</v>
      </c>
      <c r="BT116" s="2">
        <v>1</v>
      </c>
      <c r="BU116" s="2">
        <v>1</v>
      </c>
      <c r="BV116" s="2">
        <v>1</v>
      </c>
      <c r="BW116" s="2">
        <v>1</v>
      </c>
      <c r="BX116" s="2">
        <v>1</v>
      </c>
      <c r="BY116" s="2" t="s">
        <v>3</v>
      </c>
      <c r="BZ116" s="2">
        <v>100</v>
      </c>
      <c r="CA116" s="2">
        <v>64</v>
      </c>
      <c r="CB116" s="2" t="s">
        <v>3</v>
      </c>
      <c r="CC116" s="2"/>
      <c r="CD116" s="2"/>
      <c r="CE116" s="2">
        <v>30</v>
      </c>
      <c r="CF116" s="2">
        <v>0</v>
      </c>
      <c r="CG116" s="2">
        <v>0</v>
      </c>
      <c r="CH116" s="2"/>
      <c r="CI116" s="2"/>
      <c r="CJ116" s="2"/>
      <c r="CK116" s="2"/>
      <c r="CL116" s="2"/>
      <c r="CM116" s="2">
        <v>0</v>
      </c>
      <c r="CN116" s="2" t="s">
        <v>3</v>
      </c>
      <c r="CO116" s="2">
        <v>0</v>
      </c>
      <c r="CP116" s="2">
        <f t="shared" si="118"/>
        <v>-32455.35</v>
      </c>
      <c r="CQ116" s="2">
        <f t="shared" si="119"/>
        <v>130.5</v>
      </c>
      <c r="CR116" s="2">
        <f t="shared" si="142"/>
        <v>0</v>
      </c>
      <c r="CS116" s="2">
        <f t="shared" si="120"/>
        <v>0</v>
      </c>
      <c r="CT116" s="2">
        <f t="shared" si="121"/>
        <v>0</v>
      </c>
      <c r="CU116" s="2">
        <f t="shared" si="122"/>
        <v>0</v>
      </c>
      <c r="CV116" s="2">
        <f t="shared" si="134"/>
        <v>0</v>
      </c>
      <c r="CW116" s="2">
        <f t="shared" si="123"/>
        <v>0</v>
      </c>
      <c r="CX116" s="2">
        <f t="shared" si="124"/>
        <v>0</v>
      </c>
      <c r="CY116" s="2">
        <f>((S116*BZ116)/100)</f>
        <v>0</v>
      </c>
      <c r="CZ116" s="2">
        <f>((S116*CA116)/100)</f>
        <v>0</v>
      </c>
      <c r="DA116" s="2"/>
      <c r="DB116" s="2"/>
      <c r="DC116" s="2" t="s">
        <v>3</v>
      </c>
      <c r="DD116" s="2" t="s">
        <v>3</v>
      </c>
      <c r="DE116" s="2" t="s">
        <v>3</v>
      </c>
      <c r="DF116" s="2" t="s">
        <v>3</v>
      </c>
      <c r="DG116" s="2" t="s">
        <v>3</v>
      </c>
      <c r="DH116" s="2" t="s">
        <v>3</v>
      </c>
      <c r="DI116" s="2" t="s">
        <v>3</v>
      </c>
      <c r="DJ116" s="2" t="s">
        <v>3</v>
      </c>
      <c r="DK116" s="2" t="s">
        <v>3</v>
      </c>
      <c r="DL116" s="2" t="s">
        <v>3</v>
      </c>
      <c r="DM116" s="2" t="s">
        <v>3</v>
      </c>
      <c r="DN116" s="2">
        <v>0</v>
      </c>
      <c r="DO116" s="2">
        <v>0</v>
      </c>
      <c r="DP116" s="2">
        <v>1.0249999999999999</v>
      </c>
      <c r="DQ116" s="2">
        <v>1</v>
      </c>
      <c r="DR116" s="2"/>
      <c r="DS116" s="2"/>
      <c r="DT116" s="2"/>
      <c r="DU116" s="2">
        <v>1002</v>
      </c>
      <c r="DV116" s="2" t="s">
        <v>235</v>
      </c>
      <c r="DW116" s="2" t="s">
        <v>235</v>
      </c>
      <c r="DX116" s="2">
        <v>1</v>
      </c>
      <c r="DY116" s="2"/>
      <c r="DZ116" s="2" t="s">
        <v>3</v>
      </c>
      <c r="EA116" s="2" t="s">
        <v>3</v>
      </c>
      <c r="EB116" s="2" t="s">
        <v>3</v>
      </c>
      <c r="EC116" s="2" t="s">
        <v>3</v>
      </c>
      <c r="ED116" s="2"/>
      <c r="EE116" s="2">
        <v>67039069</v>
      </c>
      <c r="EF116" s="2">
        <v>60</v>
      </c>
      <c r="EG116" s="2" t="s">
        <v>52</v>
      </c>
      <c r="EH116" s="2">
        <v>0</v>
      </c>
      <c r="EI116" s="2" t="s">
        <v>3</v>
      </c>
      <c r="EJ116" s="2">
        <v>1</v>
      </c>
      <c r="EK116" s="2">
        <v>478</v>
      </c>
      <c r="EL116" s="2" t="s">
        <v>230</v>
      </c>
      <c r="EM116" s="2" t="s">
        <v>231</v>
      </c>
      <c r="EN116" s="2"/>
      <c r="EO116" s="2" t="s">
        <v>3</v>
      </c>
      <c r="EP116" s="2"/>
      <c r="EQ116" s="2">
        <v>0</v>
      </c>
      <c r="ER116" s="2">
        <v>130.5</v>
      </c>
      <c r="ES116" s="2">
        <v>130.5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>
        <v>0</v>
      </c>
      <c r="FR116" s="2">
        <f t="shared" si="125"/>
        <v>0</v>
      </c>
      <c r="FS116" s="2">
        <v>0</v>
      </c>
      <c r="FT116" s="2"/>
      <c r="FU116" s="2"/>
      <c r="FV116" s="2"/>
      <c r="FW116" s="2"/>
      <c r="FX116" s="2">
        <v>100</v>
      </c>
      <c r="FY116" s="2">
        <v>64</v>
      </c>
      <c r="FZ116" s="2"/>
      <c r="GA116" s="2" t="s">
        <v>3</v>
      </c>
      <c r="GB116" s="2"/>
      <c r="GC116" s="2"/>
      <c r="GD116" s="2">
        <v>0</v>
      </c>
      <c r="GE116" s="2"/>
      <c r="GF116" s="2">
        <v>-1122874280</v>
      </c>
      <c r="GG116" s="2">
        <v>2</v>
      </c>
      <c r="GH116" s="2">
        <v>1</v>
      </c>
      <c r="GI116" s="2">
        <v>-2</v>
      </c>
      <c r="GJ116" s="2">
        <v>0</v>
      </c>
      <c r="GK116" s="2">
        <f>ROUND(R116*(R12)/100,2)</f>
        <v>0</v>
      </c>
      <c r="GL116" s="2">
        <f t="shared" si="126"/>
        <v>0</v>
      </c>
      <c r="GM116" s="2">
        <f t="shared" si="127"/>
        <v>-32455.35</v>
      </c>
      <c r="GN116" s="2">
        <f t="shared" si="128"/>
        <v>-32455.35</v>
      </c>
      <c r="GO116" s="2">
        <f t="shared" si="129"/>
        <v>0</v>
      </c>
      <c r="GP116" s="2">
        <f t="shared" si="130"/>
        <v>0</v>
      </c>
      <c r="GQ116" s="2"/>
      <c r="GR116" s="2">
        <v>0</v>
      </c>
      <c r="GS116" s="2">
        <v>3</v>
      </c>
      <c r="GT116" s="2">
        <v>0</v>
      </c>
      <c r="GU116" s="2" t="s">
        <v>3</v>
      </c>
      <c r="GV116" s="2">
        <f t="shared" si="131"/>
        <v>0</v>
      </c>
      <c r="GW116" s="2">
        <v>1</v>
      </c>
      <c r="GX116" s="2">
        <f t="shared" si="132"/>
        <v>0</v>
      </c>
      <c r="GY116" s="2"/>
      <c r="GZ116" s="2"/>
      <c r="HA116" s="2">
        <v>0</v>
      </c>
      <c r="HB116" s="2">
        <v>0</v>
      </c>
      <c r="HC116" s="2">
        <f t="shared" si="133"/>
        <v>0</v>
      </c>
      <c r="HD116" s="2"/>
      <c r="HE116" s="2" t="s">
        <v>3</v>
      </c>
      <c r="HF116" s="2" t="s">
        <v>3</v>
      </c>
      <c r="HG116" s="2"/>
      <c r="HH116" s="2"/>
      <c r="HI116" s="2"/>
      <c r="HJ116" s="2"/>
      <c r="HK116" s="2"/>
      <c r="HL116" s="2"/>
      <c r="HM116" s="2" t="s">
        <v>3</v>
      </c>
      <c r="HN116" s="2" t="s">
        <v>3</v>
      </c>
      <c r="HO116" s="2" t="s">
        <v>3</v>
      </c>
      <c r="HP116" s="2" t="s">
        <v>3</v>
      </c>
      <c r="HQ116" s="2" t="s">
        <v>3</v>
      </c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>
        <v>0</v>
      </c>
      <c r="IL116" s="2"/>
      <c r="IM116" s="2"/>
      <c r="IN116" s="2"/>
      <c r="IO116" s="2"/>
      <c r="IP116" s="2"/>
      <c r="IQ116" s="2"/>
      <c r="IR116" s="2"/>
      <c r="IS116" s="2"/>
      <c r="IT116" s="2"/>
      <c r="IU116" s="2"/>
    </row>
    <row r="117" spans="1:255" x14ac:dyDescent="0.2">
      <c r="A117">
        <v>18</v>
      </c>
      <c r="B117">
        <v>1</v>
      </c>
      <c r="C117">
        <v>235</v>
      </c>
      <c r="E117" t="s">
        <v>232</v>
      </c>
      <c r="F117" t="s">
        <v>233</v>
      </c>
      <c r="G117" t="s">
        <v>478</v>
      </c>
      <c r="H117" t="s">
        <v>235</v>
      </c>
      <c r="I117">
        <f>I115*J117</f>
        <v>-248.7</v>
      </c>
      <c r="J117">
        <v>-9.9999999999999992E-2</v>
      </c>
      <c r="K117">
        <v>-0.1</v>
      </c>
      <c r="O117">
        <f t="shared" si="105"/>
        <v>-470927.13</v>
      </c>
      <c r="P117">
        <f t="shared" si="106"/>
        <v>-470927.13</v>
      </c>
      <c r="Q117">
        <f t="shared" si="136"/>
        <v>0</v>
      </c>
      <c r="R117">
        <f t="shared" si="107"/>
        <v>0</v>
      </c>
      <c r="S117">
        <f t="shared" si="108"/>
        <v>0</v>
      </c>
      <c r="T117">
        <f t="shared" si="109"/>
        <v>0</v>
      </c>
      <c r="U117">
        <f t="shared" si="110"/>
        <v>0</v>
      </c>
      <c r="V117">
        <f t="shared" si="111"/>
        <v>0</v>
      </c>
      <c r="W117">
        <f t="shared" si="112"/>
        <v>0</v>
      </c>
      <c r="X117">
        <f t="shared" si="113"/>
        <v>0</v>
      </c>
      <c r="Y117">
        <f t="shared" si="114"/>
        <v>0</v>
      </c>
      <c r="AA117">
        <v>67439953</v>
      </c>
      <c r="AB117">
        <f t="shared" si="115"/>
        <v>130.5</v>
      </c>
      <c r="AC117">
        <f t="shared" si="135"/>
        <v>130.5</v>
      </c>
      <c r="AD117">
        <f t="shared" si="137"/>
        <v>0</v>
      </c>
      <c r="AE117">
        <f t="shared" si="138"/>
        <v>0</v>
      </c>
      <c r="AF117">
        <f t="shared" si="139"/>
        <v>0</v>
      </c>
      <c r="AG117">
        <f t="shared" si="116"/>
        <v>0</v>
      </c>
      <c r="AH117">
        <f t="shared" si="140"/>
        <v>0</v>
      </c>
      <c r="AI117">
        <f t="shared" si="141"/>
        <v>0</v>
      </c>
      <c r="AJ117">
        <f t="shared" si="117"/>
        <v>0</v>
      </c>
      <c r="AK117">
        <v>130.5</v>
      </c>
      <c r="AL117">
        <v>130.5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</v>
      </c>
      <c r="AW117">
        <v>1</v>
      </c>
      <c r="AZ117">
        <v>1</v>
      </c>
      <c r="BA117">
        <v>1</v>
      </c>
      <c r="BB117">
        <v>1</v>
      </c>
      <c r="BC117">
        <v>14.51</v>
      </c>
      <c r="BD117" t="s">
        <v>3</v>
      </c>
      <c r="BE117" t="s">
        <v>3</v>
      </c>
      <c r="BF117" t="s">
        <v>3</v>
      </c>
      <c r="BG117" t="s">
        <v>3</v>
      </c>
      <c r="BH117">
        <v>3</v>
      </c>
      <c r="BI117">
        <v>1</v>
      </c>
      <c r="BJ117" t="s">
        <v>236</v>
      </c>
      <c r="BM117">
        <v>478</v>
      </c>
      <c r="BN117">
        <v>0</v>
      </c>
      <c r="BO117" t="s">
        <v>233</v>
      </c>
      <c r="BP117">
        <v>1</v>
      </c>
      <c r="BQ117">
        <v>60</v>
      </c>
      <c r="BR117">
        <v>0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0</v>
      </c>
      <c r="CA117">
        <v>0</v>
      </c>
      <c r="CB117" t="s">
        <v>3</v>
      </c>
      <c r="CE117">
        <v>30</v>
      </c>
      <c r="CF117">
        <v>0</v>
      </c>
      <c r="CG117">
        <v>0</v>
      </c>
      <c r="CM117">
        <v>0</v>
      </c>
      <c r="CN117" t="s">
        <v>3</v>
      </c>
      <c r="CO117">
        <v>0</v>
      </c>
      <c r="CP117">
        <f t="shared" si="118"/>
        <v>-470927.13</v>
      </c>
      <c r="CQ117">
        <f t="shared" si="119"/>
        <v>1893.56</v>
      </c>
      <c r="CR117">
        <f t="shared" si="142"/>
        <v>0</v>
      </c>
      <c r="CS117">
        <f t="shared" si="120"/>
        <v>0</v>
      </c>
      <c r="CT117">
        <f t="shared" si="121"/>
        <v>0</v>
      </c>
      <c r="CU117">
        <f t="shared" si="122"/>
        <v>0</v>
      </c>
      <c r="CV117">
        <f t="shared" si="134"/>
        <v>0</v>
      </c>
      <c r="CW117">
        <f t="shared" si="123"/>
        <v>0</v>
      </c>
      <c r="CX117">
        <f t="shared" si="124"/>
        <v>0</v>
      </c>
      <c r="CY117">
        <f>S117*(BZ117/100)</f>
        <v>0</v>
      </c>
      <c r="CZ117">
        <f>S117*(CA117/100)</f>
        <v>0</v>
      </c>
      <c r="DC117" t="s">
        <v>3</v>
      </c>
      <c r="DD117" t="s">
        <v>3</v>
      </c>
      <c r="DE117" t="s">
        <v>3</v>
      </c>
      <c r="DF117" t="s">
        <v>3</v>
      </c>
      <c r="DG117" t="s">
        <v>3</v>
      </c>
      <c r="DH117" t="s">
        <v>3</v>
      </c>
      <c r="DI117" t="s">
        <v>3</v>
      </c>
      <c r="DJ117" t="s">
        <v>3</v>
      </c>
      <c r="DK117" t="s">
        <v>3</v>
      </c>
      <c r="DL117" t="s">
        <v>3</v>
      </c>
      <c r="DM117" t="s">
        <v>3</v>
      </c>
      <c r="DN117">
        <v>100</v>
      </c>
      <c r="DO117">
        <v>64</v>
      </c>
      <c r="DP117">
        <v>1.0249999999999999</v>
      </c>
      <c r="DQ117">
        <v>1</v>
      </c>
      <c r="DU117">
        <v>1002</v>
      </c>
      <c r="DV117" t="s">
        <v>235</v>
      </c>
      <c r="DW117" t="s">
        <v>235</v>
      </c>
      <c r="DX117">
        <v>1</v>
      </c>
      <c r="DZ117" t="s">
        <v>3</v>
      </c>
      <c r="EA117" t="s">
        <v>3</v>
      </c>
      <c r="EB117" t="s">
        <v>3</v>
      </c>
      <c r="EC117" t="s">
        <v>3</v>
      </c>
      <c r="EE117">
        <v>67039069</v>
      </c>
      <c r="EF117">
        <v>60</v>
      </c>
      <c r="EG117" t="s">
        <v>52</v>
      </c>
      <c r="EH117">
        <v>0</v>
      </c>
      <c r="EI117" t="s">
        <v>3</v>
      </c>
      <c r="EJ117">
        <v>1</v>
      </c>
      <c r="EK117">
        <v>478</v>
      </c>
      <c r="EL117" t="s">
        <v>230</v>
      </c>
      <c r="EM117" t="s">
        <v>231</v>
      </c>
      <c r="EO117" t="s">
        <v>3</v>
      </c>
      <c r="EQ117">
        <v>0</v>
      </c>
      <c r="ER117">
        <v>130.5</v>
      </c>
      <c r="ES117">
        <v>130.5</v>
      </c>
      <c r="ET117">
        <v>0</v>
      </c>
      <c r="EU117">
        <v>0</v>
      </c>
      <c r="EV117">
        <v>0</v>
      </c>
      <c r="EW117">
        <v>0</v>
      </c>
      <c r="EX117">
        <v>0</v>
      </c>
      <c r="FQ117">
        <v>0</v>
      </c>
      <c r="FR117">
        <f t="shared" si="125"/>
        <v>0</v>
      </c>
      <c r="FS117">
        <v>0</v>
      </c>
      <c r="FX117">
        <v>100</v>
      </c>
      <c r="FY117">
        <v>64</v>
      </c>
      <c r="GA117" t="s">
        <v>3</v>
      </c>
      <c r="GD117">
        <v>0</v>
      </c>
      <c r="GF117">
        <v>-1122874280</v>
      </c>
      <c r="GG117">
        <v>2</v>
      </c>
      <c r="GH117">
        <v>1</v>
      </c>
      <c r="GI117">
        <v>2</v>
      </c>
      <c r="GJ117">
        <v>0</v>
      </c>
      <c r="GK117">
        <f>ROUND(R117*(S12)/100,2)</f>
        <v>0</v>
      </c>
      <c r="GL117">
        <f t="shared" si="126"/>
        <v>0</v>
      </c>
      <c r="GM117">
        <f t="shared" si="127"/>
        <v>-470927.13</v>
      </c>
      <c r="GN117">
        <f t="shared" si="128"/>
        <v>-470927.13</v>
      </c>
      <c r="GO117">
        <f t="shared" si="129"/>
        <v>0</v>
      </c>
      <c r="GP117">
        <f t="shared" si="130"/>
        <v>0</v>
      </c>
      <c r="GR117">
        <v>0</v>
      </c>
      <c r="GS117">
        <v>0</v>
      </c>
      <c r="GT117">
        <v>0</v>
      </c>
      <c r="GU117" t="s">
        <v>3</v>
      </c>
      <c r="GV117">
        <f t="shared" si="131"/>
        <v>0</v>
      </c>
      <c r="GW117">
        <v>1</v>
      </c>
      <c r="GX117">
        <f t="shared" si="132"/>
        <v>0</v>
      </c>
      <c r="HA117">
        <v>0</v>
      </c>
      <c r="HB117">
        <v>0</v>
      </c>
      <c r="HC117">
        <f t="shared" si="133"/>
        <v>0</v>
      </c>
      <c r="HE117" t="s">
        <v>3</v>
      </c>
      <c r="HF117" t="s">
        <v>3</v>
      </c>
      <c r="HM117" t="s">
        <v>3</v>
      </c>
      <c r="HN117" t="s">
        <v>3</v>
      </c>
      <c r="HO117" t="s">
        <v>3</v>
      </c>
      <c r="HP117" t="s">
        <v>3</v>
      </c>
      <c r="HQ117" t="s">
        <v>3</v>
      </c>
      <c r="IK117">
        <v>0</v>
      </c>
    </row>
    <row r="118" spans="1:255" x14ac:dyDescent="0.2">
      <c r="A118" s="2">
        <v>18</v>
      </c>
      <c r="B118" s="2">
        <v>1</v>
      </c>
      <c r="C118" s="2">
        <v>233</v>
      </c>
      <c r="D118" s="2"/>
      <c r="E118" s="2" t="s">
        <v>237</v>
      </c>
      <c r="F118" s="2" t="s">
        <v>73</v>
      </c>
      <c r="G118" s="2" t="s">
        <v>238</v>
      </c>
      <c r="H118" s="2" t="s">
        <v>235</v>
      </c>
      <c r="I118" s="2">
        <f>I114*J118</f>
        <v>497.4</v>
      </c>
      <c r="J118" s="2">
        <v>0.19999999999999998</v>
      </c>
      <c r="K118" s="2">
        <v>0.2</v>
      </c>
      <c r="L118" s="2"/>
      <c r="M118" s="2"/>
      <c r="N118" s="2"/>
      <c r="O118" s="2">
        <f t="shared" si="105"/>
        <v>348180</v>
      </c>
      <c r="P118" s="2">
        <f t="shared" si="106"/>
        <v>348180</v>
      </c>
      <c r="Q118" s="2">
        <f t="shared" si="136"/>
        <v>0</v>
      </c>
      <c r="R118" s="2">
        <f t="shared" si="107"/>
        <v>0</v>
      </c>
      <c r="S118" s="2">
        <f t="shared" si="108"/>
        <v>0</v>
      </c>
      <c r="T118" s="2">
        <f t="shared" si="109"/>
        <v>0</v>
      </c>
      <c r="U118" s="2">
        <f t="shared" si="110"/>
        <v>0</v>
      </c>
      <c r="V118" s="2">
        <f t="shared" si="111"/>
        <v>0</v>
      </c>
      <c r="W118" s="2">
        <f t="shared" si="112"/>
        <v>0</v>
      </c>
      <c r="X118" s="2">
        <f t="shared" si="113"/>
        <v>0</v>
      </c>
      <c r="Y118" s="2">
        <f t="shared" si="114"/>
        <v>0</v>
      </c>
      <c r="Z118" s="2"/>
      <c r="AA118" s="2">
        <v>67439955</v>
      </c>
      <c r="AB118" s="2">
        <f t="shared" si="115"/>
        <v>700</v>
      </c>
      <c r="AC118" s="2">
        <f t="shared" si="135"/>
        <v>700</v>
      </c>
      <c r="AD118" s="2">
        <f t="shared" si="137"/>
        <v>0</v>
      </c>
      <c r="AE118" s="2">
        <f t="shared" si="138"/>
        <v>0</v>
      </c>
      <c r="AF118" s="2">
        <f t="shared" si="139"/>
        <v>0</v>
      </c>
      <c r="AG118" s="2">
        <f t="shared" si="116"/>
        <v>0</v>
      </c>
      <c r="AH118" s="2">
        <f t="shared" si="140"/>
        <v>0</v>
      </c>
      <c r="AI118" s="2">
        <f t="shared" si="141"/>
        <v>0</v>
      </c>
      <c r="AJ118" s="2">
        <f t="shared" si="117"/>
        <v>0</v>
      </c>
      <c r="AK118" s="2">
        <v>700</v>
      </c>
      <c r="AL118" s="2">
        <v>700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1</v>
      </c>
      <c r="AW118" s="2">
        <v>1</v>
      </c>
      <c r="AX118" s="2"/>
      <c r="AY118" s="2"/>
      <c r="AZ118" s="2">
        <v>1</v>
      </c>
      <c r="BA118" s="2">
        <v>1</v>
      </c>
      <c r="BB118" s="2">
        <v>1</v>
      </c>
      <c r="BC118" s="2">
        <v>1</v>
      </c>
      <c r="BD118" s="2" t="s">
        <v>3</v>
      </c>
      <c r="BE118" s="2" t="s">
        <v>3</v>
      </c>
      <c r="BF118" s="2" t="s">
        <v>3</v>
      </c>
      <c r="BG118" s="2" t="s">
        <v>3</v>
      </c>
      <c r="BH118" s="2">
        <v>3</v>
      </c>
      <c r="BI118" s="2">
        <v>1</v>
      </c>
      <c r="BJ118" s="2" t="s">
        <v>3</v>
      </c>
      <c r="BK118" s="2"/>
      <c r="BL118" s="2"/>
      <c r="BM118" s="2">
        <v>400002</v>
      </c>
      <c r="BN118" s="2">
        <v>0</v>
      </c>
      <c r="BO118" s="2" t="s">
        <v>3</v>
      </c>
      <c r="BP118" s="2">
        <v>0</v>
      </c>
      <c r="BQ118" s="2">
        <v>202</v>
      </c>
      <c r="BR118" s="2">
        <v>0</v>
      </c>
      <c r="BS118" s="2">
        <v>1</v>
      </c>
      <c r="BT118" s="2">
        <v>1</v>
      </c>
      <c r="BU118" s="2">
        <v>1</v>
      </c>
      <c r="BV118" s="2">
        <v>1</v>
      </c>
      <c r="BW118" s="2">
        <v>1</v>
      </c>
      <c r="BX118" s="2">
        <v>1</v>
      </c>
      <c r="BY118" s="2" t="s">
        <v>3</v>
      </c>
      <c r="BZ118" s="2">
        <v>0</v>
      </c>
      <c r="CA118" s="2">
        <v>0</v>
      </c>
      <c r="CB118" s="2" t="s">
        <v>3</v>
      </c>
      <c r="CC118" s="2"/>
      <c r="CD118" s="2"/>
      <c r="CE118" s="2">
        <v>30</v>
      </c>
      <c r="CF118" s="2">
        <v>0</v>
      </c>
      <c r="CG118" s="2">
        <v>0</v>
      </c>
      <c r="CH118" s="2"/>
      <c r="CI118" s="2"/>
      <c r="CJ118" s="2"/>
      <c r="CK118" s="2"/>
      <c r="CL118" s="2"/>
      <c r="CM118" s="2">
        <v>0</v>
      </c>
      <c r="CN118" s="2" t="s">
        <v>3</v>
      </c>
      <c r="CO118" s="2">
        <v>0</v>
      </c>
      <c r="CP118" s="2">
        <f t="shared" si="118"/>
        <v>348180</v>
      </c>
      <c r="CQ118" s="2">
        <f t="shared" si="119"/>
        <v>700</v>
      </c>
      <c r="CR118" s="2">
        <f t="shared" si="142"/>
        <v>0</v>
      </c>
      <c r="CS118" s="2">
        <f t="shared" si="120"/>
        <v>0</v>
      </c>
      <c r="CT118" s="2">
        <f t="shared" si="121"/>
        <v>0</v>
      </c>
      <c r="CU118" s="2">
        <f t="shared" si="122"/>
        <v>0</v>
      </c>
      <c r="CV118" s="2">
        <f t="shared" si="134"/>
        <v>0</v>
      </c>
      <c r="CW118" s="2">
        <f t="shared" si="123"/>
        <v>0</v>
      </c>
      <c r="CX118" s="2">
        <f t="shared" si="124"/>
        <v>0</v>
      </c>
      <c r="CY118" s="2">
        <f>((S118*BZ118)/100)</f>
        <v>0</v>
      </c>
      <c r="CZ118" s="2">
        <f>((S118*CA118)/100)</f>
        <v>0</v>
      </c>
      <c r="DA118" s="2"/>
      <c r="DB118" s="2"/>
      <c r="DC118" s="2" t="s">
        <v>3</v>
      </c>
      <c r="DD118" s="2" t="s">
        <v>3</v>
      </c>
      <c r="DE118" s="2" t="s">
        <v>3</v>
      </c>
      <c r="DF118" s="2" t="s">
        <v>3</v>
      </c>
      <c r="DG118" s="2" t="s">
        <v>3</v>
      </c>
      <c r="DH118" s="2" t="s">
        <v>3</v>
      </c>
      <c r="DI118" s="2" t="s">
        <v>3</v>
      </c>
      <c r="DJ118" s="2" t="s">
        <v>3</v>
      </c>
      <c r="DK118" s="2" t="s">
        <v>3</v>
      </c>
      <c r="DL118" s="2" t="s">
        <v>3</v>
      </c>
      <c r="DM118" s="2" t="s">
        <v>3</v>
      </c>
      <c r="DN118" s="2">
        <v>0</v>
      </c>
      <c r="DO118" s="2">
        <v>0</v>
      </c>
      <c r="DP118" s="2">
        <v>1</v>
      </c>
      <c r="DQ118" s="2">
        <v>1</v>
      </c>
      <c r="DR118" s="2"/>
      <c r="DS118" s="2"/>
      <c r="DT118" s="2"/>
      <c r="DU118" s="2">
        <v>1002</v>
      </c>
      <c r="DV118" s="2" t="s">
        <v>235</v>
      </c>
      <c r="DW118" s="2" t="s">
        <v>235</v>
      </c>
      <c r="DX118" s="2">
        <v>1</v>
      </c>
      <c r="DY118" s="2"/>
      <c r="DZ118" s="2" t="s">
        <v>3</v>
      </c>
      <c r="EA118" s="2" t="s">
        <v>3</v>
      </c>
      <c r="EB118" s="2" t="s">
        <v>3</v>
      </c>
      <c r="EC118" s="2" t="s">
        <v>3</v>
      </c>
      <c r="ED118" s="2"/>
      <c r="EE118" s="2">
        <v>67040662</v>
      </c>
      <c r="EF118" s="2">
        <v>202</v>
      </c>
      <c r="EG118" s="2" t="s">
        <v>75</v>
      </c>
      <c r="EH118" s="2">
        <v>0</v>
      </c>
      <c r="EI118" s="2" t="s">
        <v>3</v>
      </c>
      <c r="EJ118" s="2">
        <v>1</v>
      </c>
      <c r="EK118" s="2">
        <v>400002</v>
      </c>
      <c r="EL118" s="2" t="s">
        <v>76</v>
      </c>
      <c r="EM118" s="2" t="s">
        <v>75</v>
      </c>
      <c r="EN118" s="2"/>
      <c r="EO118" s="2" t="s">
        <v>3</v>
      </c>
      <c r="EP118" s="2"/>
      <c r="EQ118" s="2">
        <v>0</v>
      </c>
      <c r="ER118" s="2">
        <v>0</v>
      </c>
      <c r="ES118" s="2">
        <v>700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>
        <v>0</v>
      </c>
      <c r="FR118" s="2">
        <f t="shared" si="125"/>
        <v>0</v>
      </c>
      <c r="FS118" s="2">
        <v>0</v>
      </c>
      <c r="FT118" s="2"/>
      <c r="FU118" s="2"/>
      <c r="FV118" s="2"/>
      <c r="FW118" s="2"/>
      <c r="FX118" s="2">
        <v>0</v>
      </c>
      <c r="FY118" s="2">
        <v>0</v>
      </c>
      <c r="FZ118" s="2"/>
      <c r="GA118" s="2" t="s">
        <v>239</v>
      </c>
      <c r="GB118" s="2"/>
      <c r="GC118" s="2"/>
      <c r="GD118" s="2">
        <v>0</v>
      </c>
      <c r="GE118" s="2"/>
      <c r="GF118" s="2">
        <v>1521103615</v>
      </c>
      <c r="GG118" s="2">
        <v>2</v>
      </c>
      <c r="GH118" s="2">
        <v>4</v>
      </c>
      <c r="GI118" s="2">
        <v>-2</v>
      </c>
      <c r="GJ118" s="2">
        <v>0</v>
      </c>
      <c r="GK118" s="2">
        <f>ROUND(R118*(R12)/100,2)</f>
        <v>0</v>
      </c>
      <c r="GL118" s="2">
        <f t="shared" si="126"/>
        <v>0</v>
      </c>
      <c r="GM118" s="2">
        <f t="shared" si="127"/>
        <v>348180</v>
      </c>
      <c r="GN118" s="2">
        <f t="shared" si="128"/>
        <v>348180</v>
      </c>
      <c r="GO118" s="2">
        <f t="shared" si="129"/>
        <v>0</v>
      </c>
      <c r="GP118" s="2">
        <f t="shared" si="130"/>
        <v>0</v>
      </c>
      <c r="GQ118" s="2"/>
      <c r="GR118" s="2">
        <v>0</v>
      </c>
      <c r="GS118" s="2">
        <v>2</v>
      </c>
      <c r="GT118" s="2">
        <v>0</v>
      </c>
      <c r="GU118" s="2" t="s">
        <v>3</v>
      </c>
      <c r="GV118" s="2">
        <f t="shared" si="131"/>
        <v>0</v>
      </c>
      <c r="GW118" s="2">
        <v>1</v>
      </c>
      <c r="GX118" s="2">
        <f t="shared" si="132"/>
        <v>0</v>
      </c>
      <c r="GY118" s="2"/>
      <c r="GZ118" s="2"/>
      <c r="HA118" s="2">
        <v>0</v>
      </c>
      <c r="HB118" s="2">
        <v>0</v>
      </c>
      <c r="HC118" s="2">
        <f t="shared" si="133"/>
        <v>0</v>
      </c>
      <c r="HD118" s="2"/>
      <c r="HE118" s="2" t="s">
        <v>78</v>
      </c>
      <c r="HF118" s="2" t="s">
        <v>78</v>
      </c>
      <c r="HG118" s="2"/>
      <c r="HH118" s="2"/>
      <c r="HI118" s="2"/>
      <c r="HJ118" s="2"/>
      <c r="HK118" s="2"/>
      <c r="HL118" s="2"/>
      <c r="HM118" s="2" t="s">
        <v>3</v>
      </c>
      <c r="HN118" s="2" t="s">
        <v>3</v>
      </c>
      <c r="HO118" s="2" t="s">
        <v>3</v>
      </c>
      <c r="HP118" s="2" t="s">
        <v>3</v>
      </c>
      <c r="HQ118" s="2" t="s">
        <v>3</v>
      </c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>
        <v>0</v>
      </c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 spans="1:255" x14ac:dyDescent="0.2">
      <c r="A119">
        <v>18</v>
      </c>
      <c r="B119">
        <v>1</v>
      </c>
      <c r="C119">
        <v>236</v>
      </c>
      <c r="E119" t="s">
        <v>237</v>
      </c>
      <c r="F119" t="s">
        <v>73</v>
      </c>
      <c r="G119" t="s">
        <v>238</v>
      </c>
      <c r="H119" t="s">
        <v>235</v>
      </c>
      <c r="I119">
        <f>I115*J119</f>
        <v>497.4</v>
      </c>
      <c r="J119">
        <v>0.19999999999999998</v>
      </c>
      <c r="K119">
        <v>0.2</v>
      </c>
      <c r="O119">
        <f t="shared" si="105"/>
        <v>348180</v>
      </c>
      <c r="P119">
        <f t="shared" si="106"/>
        <v>348180</v>
      </c>
      <c r="Q119">
        <f t="shared" si="136"/>
        <v>0</v>
      </c>
      <c r="R119">
        <f t="shared" si="107"/>
        <v>0</v>
      </c>
      <c r="S119">
        <f t="shared" si="108"/>
        <v>0</v>
      </c>
      <c r="T119">
        <f t="shared" si="109"/>
        <v>0</v>
      </c>
      <c r="U119">
        <f t="shared" si="110"/>
        <v>0</v>
      </c>
      <c r="V119">
        <f t="shared" si="111"/>
        <v>0</v>
      </c>
      <c r="W119">
        <f t="shared" si="112"/>
        <v>0</v>
      </c>
      <c r="X119">
        <f t="shared" si="113"/>
        <v>0</v>
      </c>
      <c r="Y119">
        <f t="shared" si="114"/>
        <v>0</v>
      </c>
      <c r="AA119">
        <v>67439953</v>
      </c>
      <c r="AB119">
        <f t="shared" si="115"/>
        <v>700</v>
      </c>
      <c r="AC119">
        <f t="shared" si="135"/>
        <v>700</v>
      </c>
      <c r="AD119">
        <f t="shared" si="137"/>
        <v>0</v>
      </c>
      <c r="AE119">
        <f t="shared" si="138"/>
        <v>0</v>
      </c>
      <c r="AF119">
        <f t="shared" si="139"/>
        <v>0</v>
      </c>
      <c r="AG119">
        <f t="shared" si="116"/>
        <v>0</v>
      </c>
      <c r="AH119">
        <f t="shared" si="140"/>
        <v>0</v>
      </c>
      <c r="AI119">
        <f t="shared" si="141"/>
        <v>0</v>
      </c>
      <c r="AJ119">
        <f t="shared" si="117"/>
        <v>0</v>
      </c>
      <c r="AK119">
        <v>700</v>
      </c>
      <c r="AL119">
        <v>700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1</v>
      </c>
      <c r="AW119">
        <v>1</v>
      </c>
      <c r="AZ119">
        <v>1</v>
      </c>
      <c r="BA119">
        <v>1</v>
      </c>
      <c r="BB119">
        <v>1</v>
      </c>
      <c r="BC119">
        <v>1</v>
      </c>
      <c r="BD119" t="s">
        <v>3</v>
      </c>
      <c r="BE119" t="s">
        <v>3</v>
      </c>
      <c r="BF119" t="s">
        <v>3</v>
      </c>
      <c r="BG119" t="s">
        <v>3</v>
      </c>
      <c r="BH119">
        <v>3</v>
      </c>
      <c r="BI119">
        <v>1</v>
      </c>
      <c r="BJ119" t="s">
        <v>3</v>
      </c>
      <c r="BM119">
        <v>400002</v>
      </c>
      <c r="BN119">
        <v>0</v>
      </c>
      <c r="BO119" t="s">
        <v>3</v>
      </c>
      <c r="BP119">
        <v>0</v>
      </c>
      <c r="BQ119">
        <v>202</v>
      </c>
      <c r="BR119">
        <v>0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0</v>
      </c>
      <c r="CA119">
        <v>0</v>
      </c>
      <c r="CB119" t="s">
        <v>3</v>
      </c>
      <c r="CE119">
        <v>30</v>
      </c>
      <c r="CF119">
        <v>0</v>
      </c>
      <c r="CG119">
        <v>0</v>
      </c>
      <c r="CM119">
        <v>0</v>
      </c>
      <c r="CN119" t="s">
        <v>3</v>
      </c>
      <c r="CO119">
        <v>0</v>
      </c>
      <c r="CP119">
        <f t="shared" si="118"/>
        <v>348180</v>
      </c>
      <c r="CQ119">
        <f t="shared" si="119"/>
        <v>700</v>
      </c>
      <c r="CR119">
        <f t="shared" si="142"/>
        <v>0</v>
      </c>
      <c r="CS119">
        <f t="shared" si="120"/>
        <v>0</v>
      </c>
      <c r="CT119">
        <f t="shared" si="121"/>
        <v>0</v>
      </c>
      <c r="CU119">
        <f t="shared" si="122"/>
        <v>0</v>
      </c>
      <c r="CV119">
        <f t="shared" si="134"/>
        <v>0</v>
      </c>
      <c r="CW119">
        <f t="shared" si="123"/>
        <v>0</v>
      </c>
      <c r="CX119">
        <f t="shared" si="124"/>
        <v>0</v>
      </c>
      <c r="CY119">
        <f>S119*(BZ119/100)</f>
        <v>0</v>
      </c>
      <c r="CZ119">
        <f>S119*(CA119/100)</f>
        <v>0</v>
      </c>
      <c r="DC119" t="s">
        <v>3</v>
      </c>
      <c r="DD119" t="s">
        <v>3</v>
      </c>
      <c r="DE119" t="s">
        <v>3</v>
      </c>
      <c r="DF119" t="s">
        <v>3</v>
      </c>
      <c r="DG119" t="s">
        <v>3</v>
      </c>
      <c r="DH119" t="s">
        <v>3</v>
      </c>
      <c r="DI119" t="s">
        <v>3</v>
      </c>
      <c r="DJ119" t="s">
        <v>3</v>
      </c>
      <c r="DK119" t="s">
        <v>3</v>
      </c>
      <c r="DL119" t="s">
        <v>3</v>
      </c>
      <c r="DM119" t="s">
        <v>3</v>
      </c>
      <c r="DN119">
        <v>0</v>
      </c>
      <c r="DO119">
        <v>0</v>
      </c>
      <c r="DP119">
        <v>1</v>
      </c>
      <c r="DQ119">
        <v>1</v>
      </c>
      <c r="DU119">
        <v>1002</v>
      </c>
      <c r="DV119" t="s">
        <v>235</v>
      </c>
      <c r="DW119" t="s">
        <v>235</v>
      </c>
      <c r="DX119">
        <v>1</v>
      </c>
      <c r="DZ119" t="s">
        <v>3</v>
      </c>
      <c r="EA119" t="s">
        <v>3</v>
      </c>
      <c r="EB119" t="s">
        <v>3</v>
      </c>
      <c r="EC119" t="s">
        <v>3</v>
      </c>
      <c r="EE119">
        <v>67040662</v>
      </c>
      <c r="EF119">
        <v>202</v>
      </c>
      <c r="EG119" t="s">
        <v>75</v>
      </c>
      <c r="EH119">
        <v>0</v>
      </c>
      <c r="EI119" t="s">
        <v>3</v>
      </c>
      <c r="EJ119">
        <v>1</v>
      </c>
      <c r="EK119">
        <v>400002</v>
      </c>
      <c r="EL119" t="s">
        <v>76</v>
      </c>
      <c r="EM119" t="s">
        <v>75</v>
      </c>
      <c r="EO119" t="s">
        <v>3</v>
      </c>
      <c r="EQ119">
        <v>0</v>
      </c>
      <c r="ER119">
        <v>700</v>
      </c>
      <c r="ES119">
        <v>700</v>
      </c>
      <c r="ET119">
        <v>0</v>
      </c>
      <c r="EU119">
        <v>0</v>
      </c>
      <c r="EV119">
        <v>0</v>
      </c>
      <c r="EW119">
        <v>0</v>
      </c>
      <c r="EX119">
        <v>0</v>
      </c>
      <c r="EZ119">
        <v>5</v>
      </c>
      <c r="FC119">
        <v>1</v>
      </c>
      <c r="FD119">
        <v>18</v>
      </c>
      <c r="FF119">
        <v>840</v>
      </c>
      <c r="FQ119">
        <v>0</v>
      </c>
      <c r="FR119">
        <f t="shared" si="125"/>
        <v>0</v>
      </c>
      <c r="FS119">
        <v>0</v>
      </c>
      <c r="FX119">
        <v>0</v>
      </c>
      <c r="FY119">
        <v>0</v>
      </c>
      <c r="GA119" t="s">
        <v>239</v>
      </c>
      <c r="GD119">
        <v>0</v>
      </c>
      <c r="GF119">
        <v>1521103615</v>
      </c>
      <c r="GG119">
        <v>2</v>
      </c>
      <c r="GH119">
        <v>3</v>
      </c>
      <c r="GI119">
        <v>-2</v>
      </c>
      <c r="GJ119">
        <v>0</v>
      </c>
      <c r="GK119">
        <f>ROUND(R119*(S12)/100,2)</f>
        <v>0</v>
      </c>
      <c r="GL119">
        <f t="shared" si="126"/>
        <v>0</v>
      </c>
      <c r="GM119">
        <f t="shared" si="127"/>
        <v>348180</v>
      </c>
      <c r="GN119">
        <f t="shared" si="128"/>
        <v>348180</v>
      </c>
      <c r="GO119">
        <f t="shared" si="129"/>
        <v>0</v>
      </c>
      <c r="GP119">
        <f t="shared" si="130"/>
        <v>0</v>
      </c>
      <c r="GR119">
        <v>1</v>
      </c>
      <c r="GS119">
        <v>1</v>
      </c>
      <c r="GT119">
        <v>0</v>
      </c>
      <c r="GU119" t="s">
        <v>3</v>
      </c>
      <c r="GV119">
        <f t="shared" si="131"/>
        <v>0</v>
      </c>
      <c r="GW119">
        <v>1</v>
      </c>
      <c r="GX119">
        <f t="shared" si="132"/>
        <v>0</v>
      </c>
      <c r="HA119">
        <v>0</v>
      </c>
      <c r="HB119">
        <v>0</v>
      </c>
      <c r="HC119">
        <f t="shared" si="133"/>
        <v>0</v>
      </c>
      <c r="HE119" t="s">
        <v>78</v>
      </c>
      <c r="HF119" t="s">
        <v>78</v>
      </c>
      <c r="HM119" t="s">
        <v>3</v>
      </c>
      <c r="HN119" t="s">
        <v>3</v>
      </c>
      <c r="HO119" t="s">
        <v>3</v>
      </c>
      <c r="HP119" t="s">
        <v>3</v>
      </c>
      <c r="HQ119" t="s">
        <v>3</v>
      </c>
      <c r="IK119">
        <v>0</v>
      </c>
    </row>
    <row r="120" spans="1:255" x14ac:dyDescent="0.2">
      <c r="A120" s="2">
        <v>17</v>
      </c>
      <c r="B120" s="2">
        <v>1</v>
      </c>
      <c r="C120" s="2">
        <f>ROW(SmtRes!A238)</f>
        <v>238</v>
      </c>
      <c r="D120" s="2">
        <f>ROW(EtalonRes!A250)</f>
        <v>250</v>
      </c>
      <c r="E120" s="2" t="s">
        <v>240</v>
      </c>
      <c r="F120" s="2" t="s">
        <v>241</v>
      </c>
      <c r="G120" s="2" t="s">
        <v>242</v>
      </c>
      <c r="H120" s="2" t="s">
        <v>35</v>
      </c>
      <c r="I120" s="2">
        <f>ROUND(230/100,9)</f>
        <v>2.2999999999999998</v>
      </c>
      <c r="J120" s="2">
        <v>0</v>
      </c>
      <c r="K120" s="2">
        <f>ROUND(230/100,9)</f>
        <v>2.2999999999999998</v>
      </c>
      <c r="L120" s="2"/>
      <c r="M120" s="2"/>
      <c r="N120" s="2"/>
      <c r="O120" s="2">
        <f t="shared" ref="O120:O129" si="143">ROUND(CP120,2)</f>
        <v>945.39</v>
      </c>
      <c r="P120" s="2">
        <f t="shared" ref="P120:P129" si="144">ROUND((ROUND((AC120*AW120*I120),2)*BC120),2)</f>
        <v>0</v>
      </c>
      <c r="Q120" s="2">
        <f t="shared" si="136"/>
        <v>16.739999999999998</v>
      </c>
      <c r="R120" s="2">
        <f t="shared" ref="R120:R129" si="145">ROUND((ROUND((AE120*AV120*I120),2)*BS120),2)</f>
        <v>8.76</v>
      </c>
      <c r="S120" s="2">
        <f t="shared" ref="S120:S129" si="146">ROUND((ROUND((AF120*AV120*I120),2)*BA120),2)</f>
        <v>928.65</v>
      </c>
      <c r="T120" s="2">
        <f t="shared" ref="T120:T129" si="147">ROUND(CU120*I120,2)</f>
        <v>0</v>
      </c>
      <c r="U120" s="2">
        <f t="shared" ref="U120:U129" si="148">CV120*I120</f>
        <v>88.274000000000001</v>
      </c>
      <c r="V120" s="2">
        <f t="shared" ref="V120:V129" si="149">CW120*I120</f>
        <v>0</v>
      </c>
      <c r="W120" s="2">
        <f t="shared" ref="W120:W129" si="150">ROUND(CX120*I120,2)</f>
        <v>0</v>
      </c>
      <c r="X120" s="2">
        <f t="shared" ref="X120:X129" si="151">ROUND(CY120,2)</f>
        <v>742.92</v>
      </c>
      <c r="Y120" s="2">
        <f t="shared" ref="Y120:Y129" si="152">ROUND(CZ120,2)</f>
        <v>510.76</v>
      </c>
      <c r="Z120" s="2"/>
      <c r="AA120" s="2">
        <v>67439955</v>
      </c>
      <c r="AB120" s="2">
        <f t="shared" ref="AB120:AB129" si="153">ROUND((AC120+AD120+AF120),6)</f>
        <v>411.04</v>
      </c>
      <c r="AC120" s="2">
        <f t="shared" si="135"/>
        <v>0</v>
      </c>
      <c r="AD120" s="2">
        <f t="shared" si="137"/>
        <v>7.28</v>
      </c>
      <c r="AE120" s="2">
        <f t="shared" si="138"/>
        <v>3.81</v>
      </c>
      <c r="AF120" s="2">
        <f t="shared" si="139"/>
        <v>403.76</v>
      </c>
      <c r="AG120" s="2">
        <f t="shared" ref="AG120:AG129" si="154">ROUND((AP120),6)</f>
        <v>0</v>
      </c>
      <c r="AH120" s="2">
        <f t="shared" si="140"/>
        <v>38.380000000000003</v>
      </c>
      <c r="AI120" s="2">
        <f t="shared" si="141"/>
        <v>0</v>
      </c>
      <c r="AJ120" s="2">
        <f t="shared" ref="AJ120:AJ129" si="155">(AS120)</f>
        <v>0</v>
      </c>
      <c r="AK120" s="2">
        <v>411.04</v>
      </c>
      <c r="AL120" s="2">
        <v>0</v>
      </c>
      <c r="AM120" s="2">
        <v>7.28</v>
      </c>
      <c r="AN120" s="2">
        <v>3.81</v>
      </c>
      <c r="AO120" s="2">
        <v>403.76</v>
      </c>
      <c r="AP120" s="2">
        <v>0</v>
      </c>
      <c r="AQ120" s="2">
        <v>38.380000000000003</v>
      </c>
      <c r="AR120" s="2">
        <v>0</v>
      </c>
      <c r="AS120" s="2">
        <v>0</v>
      </c>
      <c r="AT120" s="2">
        <v>80</v>
      </c>
      <c r="AU120" s="2">
        <v>55</v>
      </c>
      <c r="AV120" s="2">
        <v>1</v>
      </c>
      <c r="AW120" s="2">
        <v>1</v>
      </c>
      <c r="AX120" s="2"/>
      <c r="AY120" s="2"/>
      <c r="AZ120" s="2">
        <v>1</v>
      </c>
      <c r="BA120" s="2">
        <v>1</v>
      </c>
      <c r="BB120" s="2">
        <v>1</v>
      </c>
      <c r="BC120" s="2">
        <v>1</v>
      </c>
      <c r="BD120" s="2" t="s">
        <v>3</v>
      </c>
      <c r="BE120" s="2" t="s">
        <v>3</v>
      </c>
      <c r="BF120" s="2" t="s">
        <v>3</v>
      </c>
      <c r="BG120" s="2" t="s">
        <v>3</v>
      </c>
      <c r="BH120" s="2">
        <v>0</v>
      </c>
      <c r="BI120" s="2">
        <v>1</v>
      </c>
      <c r="BJ120" s="2" t="s">
        <v>243</v>
      </c>
      <c r="BK120" s="2"/>
      <c r="BL120" s="2"/>
      <c r="BM120" s="2">
        <v>419</v>
      </c>
      <c r="BN120" s="2">
        <v>0</v>
      </c>
      <c r="BO120" s="2" t="s">
        <v>3</v>
      </c>
      <c r="BP120" s="2">
        <v>0</v>
      </c>
      <c r="BQ120" s="2">
        <v>60</v>
      </c>
      <c r="BR120" s="2">
        <v>0</v>
      </c>
      <c r="BS120" s="2">
        <v>1</v>
      </c>
      <c r="BT120" s="2">
        <v>1</v>
      </c>
      <c r="BU120" s="2">
        <v>1</v>
      </c>
      <c r="BV120" s="2">
        <v>1</v>
      </c>
      <c r="BW120" s="2">
        <v>1</v>
      </c>
      <c r="BX120" s="2">
        <v>1</v>
      </c>
      <c r="BY120" s="2" t="s">
        <v>3</v>
      </c>
      <c r="BZ120" s="2">
        <v>80</v>
      </c>
      <c r="CA120" s="2">
        <v>55</v>
      </c>
      <c r="CB120" s="2" t="s">
        <v>3</v>
      </c>
      <c r="CC120" s="2"/>
      <c r="CD120" s="2"/>
      <c r="CE120" s="2">
        <v>30</v>
      </c>
      <c r="CF120" s="2">
        <v>0</v>
      </c>
      <c r="CG120" s="2">
        <v>0</v>
      </c>
      <c r="CH120" s="2"/>
      <c r="CI120" s="2"/>
      <c r="CJ120" s="2"/>
      <c r="CK120" s="2"/>
      <c r="CL120" s="2"/>
      <c r="CM120" s="2">
        <v>0</v>
      </c>
      <c r="CN120" s="2" t="s">
        <v>3</v>
      </c>
      <c r="CO120" s="2">
        <v>0</v>
      </c>
      <c r="CP120" s="2">
        <f t="shared" ref="CP120:CP129" si="156">(P120+Q120+S120)</f>
        <v>945.39</v>
      </c>
      <c r="CQ120" s="2">
        <f t="shared" ref="CQ120:CQ129" si="157">ROUND((ROUND((AC120*AW120*1),2)*BC120),2)</f>
        <v>0</v>
      </c>
      <c r="CR120" s="2">
        <f t="shared" si="142"/>
        <v>7.28</v>
      </c>
      <c r="CS120" s="2">
        <f t="shared" ref="CS120:CS129" si="158">ROUND((ROUND((AE120*AV120*1),2)*BS120),2)</f>
        <v>3.81</v>
      </c>
      <c r="CT120" s="2">
        <f t="shared" ref="CT120:CT129" si="159">ROUND((ROUND((AF120*AV120*1),2)*BA120),2)</f>
        <v>403.76</v>
      </c>
      <c r="CU120" s="2">
        <f t="shared" ref="CU120:CU129" si="160">AG120</f>
        <v>0</v>
      </c>
      <c r="CV120" s="2">
        <f t="shared" si="134"/>
        <v>38.380000000000003</v>
      </c>
      <c r="CW120" s="2">
        <f t="shared" ref="CW120:CW129" si="161">AI120</f>
        <v>0</v>
      </c>
      <c r="CX120" s="2">
        <f t="shared" ref="CX120:CX129" si="162">AJ120</f>
        <v>0</v>
      </c>
      <c r="CY120" s="2">
        <f>((S120*BZ120)/100)</f>
        <v>742.92</v>
      </c>
      <c r="CZ120" s="2">
        <f>((S120*CA120)/100)</f>
        <v>510.75749999999999</v>
      </c>
      <c r="DA120" s="2"/>
      <c r="DB120" s="2"/>
      <c r="DC120" s="2" t="s">
        <v>3</v>
      </c>
      <c r="DD120" s="2" t="s">
        <v>3</v>
      </c>
      <c r="DE120" s="2" t="s">
        <v>3</v>
      </c>
      <c r="DF120" s="2" t="s">
        <v>3</v>
      </c>
      <c r="DG120" s="2" t="s">
        <v>3</v>
      </c>
      <c r="DH120" s="2" t="s">
        <v>3</v>
      </c>
      <c r="DI120" s="2" t="s">
        <v>3</v>
      </c>
      <c r="DJ120" s="2" t="s">
        <v>3</v>
      </c>
      <c r="DK120" s="2" t="s">
        <v>3</v>
      </c>
      <c r="DL120" s="2" t="s">
        <v>3</v>
      </c>
      <c r="DM120" s="2" t="s">
        <v>3</v>
      </c>
      <c r="DN120" s="2">
        <v>0</v>
      </c>
      <c r="DO120" s="2">
        <v>0</v>
      </c>
      <c r="DP120" s="2">
        <v>1.0469999999999999</v>
      </c>
      <c r="DQ120" s="2">
        <v>1</v>
      </c>
      <c r="DR120" s="2"/>
      <c r="DS120" s="2"/>
      <c r="DT120" s="2"/>
      <c r="DU120" s="2">
        <v>1005</v>
      </c>
      <c r="DV120" s="2" t="s">
        <v>35</v>
      </c>
      <c r="DW120" s="2" t="s">
        <v>35</v>
      </c>
      <c r="DX120" s="2">
        <v>100</v>
      </c>
      <c r="DY120" s="2"/>
      <c r="DZ120" s="2" t="s">
        <v>3</v>
      </c>
      <c r="EA120" s="2" t="s">
        <v>3</v>
      </c>
      <c r="EB120" s="2" t="s">
        <v>3</v>
      </c>
      <c r="EC120" s="2" t="s">
        <v>3</v>
      </c>
      <c r="ED120" s="2"/>
      <c r="EE120" s="2">
        <v>67039010</v>
      </c>
      <c r="EF120" s="2">
        <v>60</v>
      </c>
      <c r="EG120" s="2" t="s">
        <v>52</v>
      </c>
      <c r="EH120" s="2">
        <v>0</v>
      </c>
      <c r="EI120" s="2" t="s">
        <v>3</v>
      </c>
      <c r="EJ120" s="2">
        <v>1</v>
      </c>
      <c r="EK120" s="2">
        <v>419</v>
      </c>
      <c r="EL120" s="2" t="s">
        <v>244</v>
      </c>
      <c r="EM120" s="2" t="s">
        <v>245</v>
      </c>
      <c r="EN120" s="2"/>
      <c r="EO120" s="2" t="s">
        <v>3</v>
      </c>
      <c r="EP120" s="2"/>
      <c r="EQ120" s="2">
        <v>0</v>
      </c>
      <c r="ER120" s="2">
        <v>411.04</v>
      </c>
      <c r="ES120" s="2">
        <v>0</v>
      </c>
      <c r="ET120" s="2">
        <v>7.28</v>
      </c>
      <c r="EU120" s="2">
        <v>3.81</v>
      </c>
      <c r="EV120" s="2">
        <v>403.76</v>
      </c>
      <c r="EW120" s="2">
        <v>38.380000000000003</v>
      </c>
      <c r="EX120" s="2">
        <v>0</v>
      </c>
      <c r="EY120" s="2">
        <v>0</v>
      </c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>
        <v>0</v>
      </c>
      <c r="FR120" s="2">
        <f t="shared" ref="FR120:FR129" si="163">ROUND(IF(BI120=3,GM120,0),2)</f>
        <v>0</v>
      </c>
      <c r="FS120" s="2">
        <v>0</v>
      </c>
      <c r="FT120" s="2"/>
      <c r="FU120" s="2"/>
      <c r="FV120" s="2"/>
      <c r="FW120" s="2"/>
      <c r="FX120" s="2">
        <v>80</v>
      </c>
      <c r="FY120" s="2">
        <v>55</v>
      </c>
      <c r="FZ120" s="2"/>
      <c r="GA120" s="2" t="s">
        <v>3</v>
      </c>
      <c r="GB120" s="2"/>
      <c r="GC120" s="2"/>
      <c r="GD120" s="2">
        <v>0</v>
      </c>
      <c r="GE120" s="2"/>
      <c r="GF120" s="2">
        <v>1514819704</v>
      </c>
      <c r="GG120" s="2">
        <v>2</v>
      </c>
      <c r="GH120" s="2">
        <v>1</v>
      </c>
      <c r="GI120" s="2">
        <v>-2</v>
      </c>
      <c r="GJ120" s="2">
        <v>0</v>
      </c>
      <c r="GK120" s="2">
        <f>ROUND(R120*(R12)/100,2)</f>
        <v>15.33</v>
      </c>
      <c r="GL120" s="2">
        <f t="shared" ref="GL120:GL129" si="164">ROUND(IF(AND(BH120=3,BI120=3,FS120&lt;&gt;0),P120,0),2)</f>
        <v>0</v>
      </c>
      <c r="GM120" s="2">
        <f t="shared" ref="GM120:GM125" si="165">ROUND(O120+X120+Y120+GK120,2)+GX120</f>
        <v>2214.4</v>
      </c>
      <c r="GN120" s="2">
        <f t="shared" ref="GN120:GN129" si="166">IF(OR(BI120=0,BI120=1),GM120,0)</f>
        <v>2214.4</v>
      </c>
      <c r="GO120" s="2">
        <f t="shared" ref="GO120:GO129" si="167">IF(BI120=2,GM120,0)</f>
        <v>0</v>
      </c>
      <c r="GP120" s="2">
        <f t="shared" ref="GP120:GP129" si="168">IF(BI120=4,GM120+GX120,0)</f>
        <v>0</v>
      </c>
      <c r="GQ120" s="2"/>
      <c r="GR120" s="2">
        <v>0</v>
      </c>
      <c r="GS120" s="2">
        <v>3</v>
      </c>
      <c r="GT120" s="2">
        <v>0</v>
      </c>
      <c r="GU120" s="2" t="s">
        <v>3</v>
      </c>
      <c r="GV120" s="2">
        <f t="shared" ref="GV120:GV129" si="169">ROUND((GT120),6)</f>
        <v>0</v>
      </c>
      <c r="GW120" s="2">
        <v>1</v>
      </c>
      <c r="GX120" s="2">
        <f t="shared" ref="GX120:GX129" si="170">ROUND(HC120*I120,2)</f>
        <v>0</v>
      </c>
      <c r="GY120" s="2"/>
      <c r="GZ120" s="2"/>
      <c r="HA120" s="2">
        <v>0</v>
      </c>
      <c r="HB120" s="2">
        <v>0</v>
      </c>
      <c r="HC120" s="2">
        <f t="shared" ref="HC120:HC129" si="171">GV120*GW120</f>
        <v>0</v>
      </c>
      <c r="HD120" s="2"/>
      <c r="HE120" s="2" t="s">
        <v>3</v>
      </c>
      <c r="HF120" s="2" t="s">
        <v>3</v>
      </c>
      <c r="HG120" s="2"/>
      <c r="HH120" s="2"/>
      <c r="HI120" s="2"/>
      <c r="HJ120" s="2"/>
      <c r="HK120" s="2"/>
      <c r="HL120" s="2"/>
      <c r="HM120" s="2" t="s">
        <v>3</v>
      </c>
      <c r="HN120" s="2" t="s">
        <v>3</v>
      </c>
      <c r="HO120" s="2" t="s">
        <v>3</v>
      </c>
      <c r="HP120" s="2" t="s">
        <v>3</v>
      </c>
      <c r="HQ120" s="2" t="s">
        <v>3</v>
      </c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>
        <v>0</v>
      </c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 spans="1:255" x14ac:dyDescent="0.2">
      <c r="A121">
        <v>17</v>
      </c>
      <c r="B121">
        <v>1</v>
      </c>
      <c r="C121">
        <f>ROW(SmtRes!A240)</f>
        <v>240</v>
      </c>
      <c r="D121">
        <f>ROW(EtalonRes!A252)</f>
        <v>252</v>
      </c>
      <c r="E121" t="s">
        <v>240</v>
      </c>
      <c r="F121" t="s">
        <v>241</v>
      </c>
      <c r="G121" t="s">
        <v>242</v>
      </c>
      <c r="H121" t="s">
        <v>35</v>
      </c>
      <c r="I121">
        <f>ROUND(230/100,9)</f>
        <v>2.2999999999999998</v>
      </c>
      <c r="J121">
        <v>0</v>
      </c>
      <c r="K121">
        <f>ROUND(230/100,9)</f>
        <v>2.2999999999999998</v>
      </c>
      <c r="O121">
        <f t="shared" si="143"/>
        <v>29618.63</v>
      </c>
      <c r="P121">
        <f t="shared" si="144"/>
        <v>0</v>
      </c>
      <c r="Q121">
        <f t="shared" si="136"/>
        <v>352.7</v>
      </c>
      <c r="R121">
        <f t="shared" si="145"/>
        <v>276.02</v>
      </c>
      <c r="S121">
        <f t="shared" si="146"/>
        <v>29265.93</v>
      </c>
      <c r="T121">
        <f t="shared" si="147"/>
        <v>0</v>
      </c>
      <c r="U121">
        <f t="shared" si="148"/>
        <v>92.422877999999997</v>
      </c>
      <c r="V121">
        <f t="shared" si="149"/>
        <v>0</v>
      </c>
      <c r="W121">
        <f t="shared" si="150"/>
        <v>0</v>
      </c>
      <c r="X121">
        <f t="shared" si="151"/>
        <v>20486.150000000001</v>
      </c>
      <c r="Y121">
        <f t="shared" si="152"/>
        <v>11999.03</v>
      </c>
      <c r="AA121">
        <v>67439953</v>
      </c>
      <c r="AB121">
        <f t="shared" si="153"/>
        <v>411.04</v>
      </c>
      <c r="AC121">
        <f t="shared" si="135"/>
        <v>0</v>
      </c>
      <c r="AD121">
        <f t="shared" si="137"/>
        <v>7.28</v>
      </c>
      <c r="AE121">
        <f t="shared" si="138"/>
        <v>3.81</v>
      </c>
      <c r="AF121">
        <f t="shared" si="139"/>
        <v>403.76</v>
      </c>
      <c r="AG121">
        <f t="shared" si="154"/>
        <v>0</v>
      </c>
      <c r="AH121">
        <f t="shared" si="140"/>
        <v>38.380000000000003</v>
      </c>
      <c r="AI121">
        <f t="shared" si="141"/>
        <v>0</v>
      </c>
      <c r="AJ121">
        <f t="shared" si="155"/>
        <v>0</v>
      </c>
      <c r="AK121">
        <v>411.04</v>
      </c>
      <c r="AL121">
        <v>0</v>
      </c>
      <c r="AM121">
        <v>7.28</v>
      </c>
      <c r="AN121">
        <v>3.81</v>
      </c>
      <c r="AO121">
        <v>403.76</v>
      </c>
      <c r="AP121">
        <v>0</v>
      </c>
      <c r="AQ121">
        <v>38.380000000000003</v>
      </c>
      <c r="AR121">
        <v>0</v>
      </c>
      <c r="AS121">
        <v>0</v>
      </c>
      <c r="AT121">
        <v>70</v>
      </c>
      <c r="AU121">
        <v>41</v>
      </c>
      <c r="AV121">
        <v>1.0469999999999999</v>
      </c>
      <c r="AW121">
        <v>1</v>
      </c>
      <c r="AZ121">
        <v>1</v>
      </c>
      <c r="BA121">
        <v>30.1</v>
      </c>
      <c r="BB121">
        <v>20.12</v>
      </c>
      <c r="BC121">
        <v>1</v>
      </c>
      <c r="BD121" t="s">
        <v>3</v>
      </c>
      <c r="BE121" t="s">
        <v>3</v>
      </c>
      <c r="BF121" t="s">
        <v>3</v>
      </c>
      <c r="BG121" t="s">
        <v>3</v>
      </c>
      <c r="BH121">
        <v>0</v>
      </c>
      <c r="BI121">
        <v>1</v>
      </c>
      <c r="BJ121" t="s">
        <v>243</v>
      </c>
      <c r="BM121">
        <v>419</v>
      </c>
      <c r="BN121">
        <v>0</v>
      </c>
      <c r="BO121" t="s">
        <v>241</v>
      </c>
      <c r="BP121">
        <v>1</v>
      </c>
      <c r="BQ121">
        <v>60</v>
      </c>
      <c r="BR121">
        <v>0</v>
      </c>
      <c r="BS121">
        <v>30.1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70</v>
      </c>
      <c r="CA121">
        <v>41</v>
      </c>
      <c r="CB121" t="s">
        <v>3</v>
      </c>
      <c r="CE121">
        <v>30</v>
      </c>
      <c r="CF121">
        <v>0</v>
      </c>
      <c r="CG121">
        <v>0</v>
      </c>
      <c r="CM121">
        <v>0</v>
      </c>
      <c r="CN121" t="s">
        <v>3</v>
      </c>
      <c r="CO121">
        <v>0</v>
      </c>
      <c r="CP121">
        <f t="shared" si="156"/>
        <v>29618.63</v>
      </c>
      <c r="CQ121">
        <f t="shared" si="157"/>
        <v>0</v>
      </c>
      <c r="CR121">
        <f t="shared" si="142"/>
        <v>153.31</v>
      </c>
      <c r="CS121">
        <f t="shared" si="158"/>
        <v>120.1</v>
      </c>
      <c r="CT121">
        <f t="shared" si="159"/>
        <v>12724.47</v>
      </c>
      <c r="CU121">
        <f t="shared" si="160"/>
        <v>0</v>
      </c>
      <c r="CV121">
        <f t="shared" si="134"/>
        <v>40.183860000000003</v>
      </c>
      <c r="CW121">
        <f t="shared" si="161"/>
        <v>0</v>
      </c>
      <c r="CX121">
        <f t="shared" si="162"/>
        <v>0</v>
      </c>
      <c r="CY121">
        <f>S121*(BZ121/100)</f>
        <v>20486.150999999998</v>
      </c>
      <c r="CZ121">
        <f>S121*(CA121/100)</f>
        <v>11999.031299999999</v>
      </c>
      <c r="DC121" t="s">
        <v>3</v>
      </c>
      <c r="DD121" t="s">
        <v>3</v>
      </c>
      <c r="DE121" t="s">
        <v>3</v>
      </c>
      <c r="DF121" t="s">
        <v>3</v>
      </c>
      <c r="DG121" t="s">
        <v>3</v>
      </c>
      <c r="DH121" t="s">
        <v>3</v>
      </c>
      <c r="DI121" t="s">
        <v>3</v>
      </c>
      <c r="DJ121" t="s">
        <v>3</v>
      </c>
      <c r="DK121" t="s">
        <v>3</v>
      </c>
      <c r="DL121" t="s">
        <v>3</v>
      </c>
      <c r="DM121" t="s">
        <v>3</v>
      </c>
      <c r="DN121">
        <v>80</v>
      </c>
      <c r="DO121">
        <v>55</v>
      </c>
      <c r="DP121">
        <v>1.0469999999999999</v>
      </c>
      <c r="DQ121">
        <v>1</v>
      </c>
      <c r="DU121">
        <v>1005</v>
      </c>
      <c r="DV121" t="s">
        <v>35</v>
      </c>
      <c r="DW121" t="s">
        <v>35</v>
      </c>
      <c r="DX121">
        <v>100</v>
      </c>
      <c r="DZ121" t="s">
        <v>3</v>
      </c>
      <c r="EA121" t="s">
        <v>3</v>
      </c>
      <c r="EB121" t="s">
        <v>3</v>
      </c>
      <c r="EC121" t="s">
        <v>3</v>
      </c>
      <c r="EE121">
        <v>67039010</v>
      </c>
      <c r="EF121">
        <v>60</v>
      </c>
      <c r="EG121" t="s">
        <v>52</v>
      </c>
      <c r="EH121">
        <v>0</v>
      </c>
      <c r="EI121" t="s">
        <v>3</v>
      </c>
      <c r="EJ121">
        <v>1</v>
      </c>
      <c r="EK121">
        <v>419</v>
      </c>
      <c r="EL121" t="s">
        <v>244</v>
      </c>
      <c r="EM121" t="s">
        <v>245</v>
      </c>
      <c r="EO121" t="s">
        <v>3</v>
      </c>
      <c r="EQ121">
        <v>0</v>
      </c>
      <c r="ER121">
        <v>411.04</v>
      </c>
      <c r="ES121">
        <v>0</v>
      </c>
      <c r="ET121">
        <v>7.28</v>
      </c>
      <c r="EU121">
        <v>3.81</v>
      </c>
      <c r="EV121">
        <v>403.76</v>
      </c>
      <c r="EW121">
        <v>38.380000000000003</v>
      </c>
      <c r="EX121">
        <v>0</v>
      </c>
      <c r="EY121">
        <v>0</v>
      </c>
      <c r="FQ121">
        <v>0</v>
      </c>
      <c r="FR121">
        <f t="shared" si="163"/>
        <v>0</v>
      </c>
      <c r="FS121">
        <v>0</v>
      </c>
      <c r="FX121">
        <v>80</v>
      </c>
      <c r="FY121">
        <v>55</v>
      </c>
      <c r="GA121" t="s">
        <v>3</v>
      </c>
      <c r="GD121">
        <v>0</v>
      </c>
      <c r="GF121">
        <v>1514819704</v>
      </c>
      <c r="GG121">
        <v>2</v>
      </c>
      <c r="GH121">
        <v>1</v>
      </c>
      <c r="GI121">
        <v>2</v>
      </c>
      <c r="GJ121">
        <v>0</v>
      </c>
      <c r="GK121">
        <f>ROUND(R121*(S12)/100,2)</f>
        <v>441.63</v>
      </c>
      <c r="GL121">
        <f t="shared" si="164"/>
        <v>0</v>
      </c>
      <c r="GM121">
        <f t="shared" si="165"/>
        <v>62545.440000000002</v>
      </c>
      <c r="GN121">
        <f t="shared" si="166"/>
        <v>62545.440000000002</v>
      </c>
      <c r="GO121">
        <f t="shared" si="167"/>
        <v>0</v>
      </c>
      <c r="GP121">
        <f t="shared" si="168"/>
        <v>0</v>
      </c>
      <c r="GR121">
        <v>0</v>
      </c>
      <c r="GS121">
        <v>3</v>
      </c>
      <c r="GT121">
        <v>0</v>
      </c>
      <c r="GU121" t="s">
        <v>3</v>
      </c>
      <c r="GV121">
        <f t="shared" si="169"/>
        <v>0</v>
      </c>
      <c r="GW121">
        <v>1</v>
      </c>
      <c r="GX121">
        <f t="shared" si="170"/>
        <v>0</v>
      </c>
      <c r="HA121">
        <v>0</v>
      </c>
      <c r="HB121">
        <v>0</v>
      </c>
      <c r="HC121">
        <f t="shared" si="171"/>
        <v>0</v>
      </c>
      <c r="HE121" t="s">
        <v>3</v>
      </c>
      <c r="HF121" t="s">
        <v>3</v>
      </c>
      <c r="HM121" t="s">
        <v>3</v>
      </c>
      <c r="HN121" t="s">
        <v>3</v>
      </c>
      <c r="HO121" t="s">
        <v>3</v>
      </c>
      <c r="HP121" t="s">
        <v>3</v>
      </c>
      <c r="HQ121" t="s">
        <v>3</v>
      </c>
      <c r="IK121">
        <v>0</v>
      </c>
    </row>
    <row r="122" spans="1:255" x14ac:dyDescent="0.2">
      <c r="A122" s="2">
        <v>17</v>
      </c>
      <c r="B122" s="2">
        <v>1</v>
      </c>
      <c r="C122" s="2">
        <f>ROW(SmtRes!A242)</f>
        <v>242</v>
      </c>
      <c r="D122" s="2">
        <f>ROW(EtalonRes!A254)</f>
        <v>254</v>
      </c>
      <c r="E122" s="2" t="s">
        <v>246</v>
      </c>
      <c r="F122" s="2" t="s">
        <v>247</v>
      </c>
      <c r="G122" s="2" t="s">
        <v>248</v>
      </c>
      <c r="H122" s="2" t="s">
        <v>35</v>
      </c>
      <c r="I122" s="2">
        <f>ROUND(400/100,9)</f>
        <v>4</v>
      </c>
      <c r="J122" s="2">
        <v>0</v>
      </c>
      <c r="K122" s="2">
        <f>ROUND(400/100,9)</f>
        <v>4</v>
      </c>
      <c r="L122" s="2"/>
      <c r="M122" s="2"/>
      <c r="N122" s="2"/>
      <c r="O122" s="2">
        <f t="shared" si="143"/>
        <v>103.44</v>
      </c>
      <c r="P122" s="2">
        <f t="shared" si="144"/>
        <v>0</v>
      </c>
      <c r="Q122" s="2">
        <f t="shared" si="136"/>
        <v>0</v>
      </c>
      <c r="R122" s="2">
        <f t="shared" si="145"/>
        <v>0</v>
      </c>
      <c r="S122" s="2">
        <f t="shared" si="146"/>
        <v>103.44</v>
      </c>
      <c r="T122" s="2">
        <f t="shared" si="147"/>
        <v>0</v>
      </c>
      <c r="U122" s="2">
        <f t="shared" si="148"/>
        <v>10.119999999999999</v>
      </c>
      <c r="V122" s="2">
        <f t="shared" si="149"/>
        <v>0</v>
      </c>
      <c r="W122" s="2">
        <f t="shared" si="150"/>
        <v>0</v>
      </c>
      <c r="X122" s="2">
        <f t="shared" si="151"/>
        <v>94.13</v>
      </c>
      <c r="Y122" s="2">
        <f t="shared" si="152"/>
        <v>72.41</v>
      </c>
      <c r="Z122" s="2"/>
      <c r="AA122" s="2">
        <v>67439955</v>
      </c>
      <c r="AB122" s="2">
        <f t="shared" si="153"/>
        <v>25.86</v>
      </c>
      <c r="AC122" s="2">
        <f t="shared" si="135"/>
        <v>0</v>
      </c>
      <c r="AD122" s="2">
        <f t="shared" si="137"/>
        <v>0</v>
      </c>
      <c r="AE122" s="2">
        <f t="shared" si="138"/>
        <v>0</v>
      </c>
      <c r="AF122" s="2">
        <f t="shared" si="139"/>
        <v>25.86</v>
      </c>
      <c r="AG122" s="2">
        <f t="shared" si="154"/>
        <v>0</v>
      </c>
      <c r="AH122" s="2">
        <f t="shared" si="140"/>
        <v>2.5299999999999998</v>
      </c>
      <c r="AI122" s="2">
        <f t="shared" si="141"/>
        <v>0</v>
      </c>
      <c r="AJ122" s="2">
        <f t="shared" si="155"/>
        <v>0</v>
      </c>
      <c r="AK122" s="2">
        <v>25.86</v>
      </c>
      <c r="AL122" s="2">
        <v>0</v>
      </c>
      <c r="AM122" s="2">
        <v>0</v>
      </c>
      <c r="AN122" s="2">
        <v>0</v>
      </c>
      <c r="AO122" s="2">
        <v>25.86</v>
      </c>
      <c r="AP122" s="2">
        <v>0</v>
      </c>
      <c r="AQ122" s="2">
        <v>2.5299999999999998</v>
      </c>
      <c r="AR122" s="2">
        <v>0</v>
      </c>
      <c r="AS122" s="2">
        <v>0</v>
      </c>
      <c r="AT122" s="2">
        <v>91</v>
      </c>
      <c r="AU122" s="2">
        <v>70</v>
      </c>
      <c r="AV122" s="2">
        <v>1</v>
      </c>
      <c r="AW122" s="2">
        <v>1</v>
      </c>
      <c r="AX122" s="2"/>
      <c r="AY122" s="2"/>
      <c r="AZ122" s="2">
        <v>1</v>
      </c>
      <c r="BA122" s="2">
        <v>1</v>
      </c>
      <c r="BB122" s="2">
        <v>1</v>
      </c>
      <c r="BC122" s="2">
        <v>1</v>
      </c>
      <c r="BD122" s="2" t="s">
        <v>3</v>
      </c>
      <c r="BE122" s="2" t="s">
        <v>3</v>
      </c>
      <c r="BF122" s="2" t="s">
        <v>3</v>
      </c>
      <c r="BG122" s="2" t="s">
        <v>3</v>
      </c>
      <c r="BH122" s="2">
        <v>0</v>
      </c>
      <c r="BI122" s="2">
        <v>1</v>
      </c>
      <c r="BJ122" s="2" t="s">
        <v>249</v>
      </c>
      <c r="BK122" s="2"/>
      <c r="BL122" s="2"/>
      <c r="BM122" s="2">
        <v>682</v>
      </c>
      <c r="BN122" s="2">
        <v>0</v>
      </c>
      <c r="BO122" s="2" t="s">
        <v>3</v>
      </c>
      <c r="BP122" s="2">
        <v>0</v>
      </c>
      <c r="BQ122" s="2">
        <v>60</v>
      </c>
      <c r="BR122" s="2">
        <v>0</v>
      </c>
      <c r="BS122" s="2">
        <v>1</v>
      </c>
      <c r="BT122" s="2">
        <v>1</v>
      </c>
      <c r="BU122" s="2">
        <v>1</v>
      </c>
      <c r="BV122" s="2">
        <v>1</v>
      </c>
      <c r="BW122" s="2">
        <v>1</v>
      </c>
      <c r="BX122" s="2">
        <v>1</v>
      </c>
      <c r="BY122" s="2" t="s">
        <v>3</v>
      </c>
      <c r="BZ122" s="2">
        <v>91</v>
      </c>
      <c r="CA122" s="2">
        <v>70</v>
      </c>
      <c r="CB122" s="2" t="s">
        <v>3</v>
      </c>
      <c r="CC122" s="2"/>
      <c r="CD122" s="2"/>
      <c r="CE122" s="2">
        <v>30</v>
      </c>
      <c r="CF122" s="2">
        <v>0</v>
      </c>
      <c r="CG122" s="2">
        <v>0</v>
      </c>
      <c r="CH122" s="2"/>
      <c r="CI122" s="2"/>
      <c r="CJ122" s="2"/>
      <c r="CK122" s="2"/>
      <c r="CL122" s="2"/>
      <c r="CM122" s="2">
        <v>0</v>
      </c>
      <c r="CN122" s="2" t="s">
        <v>3</v>
      </c>
      <c r="CO122" s="2">
        <v>0</v>
      </c>
      <c r="CP122" s="2">
        <f t="shared" si="156"/>
        <v>103.44</v>
      </c>
      <c r="CQ122" s="2">
        <f t="shared" si="157"/>
        <v>0</v>
      </c>
      <c r="CR122" s="2">
        <f t="shared" si="142"/>
        <v>0</v>
      </c>
      <c r="CS122" s="2">
        <f t="shared" si="158"/>
        <v>0</v>
      </c>
      <c r="CT122" s="2">
        <f t="shared" si="159"/>
        <v>25.86</v>
      </c>
      <c r="CU122" s="2">
        <f t="shared" si="160"/>
        <v>0</v>
      </c>
      <c r="CV122" s="2">
        <f t="shared" si="134"/>
        <v>2.5299999999999998</v>
      </c>
      <c r="CW122" s="2">
        <f t="shared" si="161"/>
        <v>0</v>
      </c>
      <c r="CX122" s="2">
        <f t="shared" si="162"/>
        <v>0</v>
      </c>
      <c r="CY122" s="2">
        <f>((S122*BZ122)/100)</f>
        <v>94.130399999999995</v>
      </c>
      <c r="CZ122" s="2">
        <f>((S122*CA122)/100)</f>
        <v>72.408000000000001</v>
      </c>
      <c r="DA122" s="2"/>
      <c r="DB122" s="2"/>
      <c r="DC122" s="2" t="s">
        <v>3</v>
      </c>
      <c r="DD122" s="2" t="s">
        <v>3</v>
      </c>
      <c r="DE122" s="2" t="s">
        <v>3</v>
      </c>
      <c r="DF122" s="2" t="s">
        <v>3</v>
      </c>
      <c r="DG122" s="2" t="s">
        <v>3</v>
      </c>
      <c r="DH122" s="2" t="s">
        <v>3</v>
      </c>
      <c r="DI122" s="2" t="s">
        <v>3</v>
      </c>
      <c r="DJ122" s="2" t="s">
        <v>3</v>
      </c>
      <c r="DK122" s="2" t="s">
        <v>3</v>
      </c>
      <c r="DL122" s="2" t="s">
        <v>3</v>
      </c>
      <c r="DM122" s="2" t="s">
        <v>3</v>
      </c>
      <c r="DN122" s="2">
        <v>0</v>
      </c>
      <c r="DO122" s="2">
        <v>0</v>
      </c>
      <c r="DP122" s="2">
        <v>1.0469999999999999</v>
      </c>
      <c r="DQ122" s="2">
        <v>1.002</v>
      </c>
      <c r="DR122" s="2"/>
      <c r="DS122" s="2"/>
      <c r="DT122" s="2"/>
      <c r="DU122" s="2">
        <v>1005</v>
      </c>
      <c r="DV122" s="2" t="s">
        <v>35</v>
      </c>
      <c r="DW122" s="2" t="s">
        <v>35</v>
      </c>
      <c r="DX122" s="2">
        <v>100</v>
      </c>
      <c r="DY122" s="2"/>
      <c r="DZ122" s="2" t="s">
        <v>3</v>
      </c>
      <c r="EA122" s="2" t="s">
        <v>3</v>
      </c>
      <c r="EB122" s="2" t="s">
        <v>3</v>
      </c>
      <c r="EC122" s="2" t="s">
        <v>3</v>
      </c>
      <c r="ED122" s="2"/>
      <c r="EE122" s="2">
        <v>67039273</v>
      </c>
      <c r="EF122" s="2">
        <v>60</v>
      </c>
      <c r="EG122" s="2" t="s">
        <v>52</v>
      </c>
      <c r="EH122" s="2">
        <v>0</v>
      </c>
      <c r="EI122" s="2" t="s">
        <v>3</v>
      </c>
      <c r="EJ122" s="2">
        <v>1</v>
      </c>
      <c r="EK122" s="2">
        <v>682</v>
      </c>
      <c r="EL122" s="2" t="s">
        <v>53</v>
      </c>
      <c r="EM122" s="2" t="s">
        <v>54</v>
      </c>
      <c r="EN122" s="2"/>
      <c r="EO122" s="2" t="s">
        <v>3</v>
      </c>
      <c r="EP122" s="2"/>
      <c r="EQ122" s="2">
        <v>0</v>
      </c>
      <c r="ER122" s="2">
        <v>25.86</v>
      </c>
      <c r="ES122" s="2">
        <v>0</v>
      </c>
      <c r="ET122" s="2">
        <v>0</v>
      </c>
      <c r="EU122" s="2">
        <v>0</v>
      </c>
      <c r="EV122" s="2">
        <v>25.86</v>
      </c>
      <c r="EW122" s="2">
        <v>2.5299999999999998</v>
      </c>
      <c r="EX122" s="2">
        <v>0</v>
      </c>
      <c r="EY122" s="2">
        <v>0</v>
      </c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>
        <v>0</v>
      </c>
      <c r="FR122" s="2">
        <f t="shared" si="163"/>
        <v>0</v>
      </c>
      <c r="FS122" s="2">
        <v>0</v>
      </c>
      <c r="FT122" s="2"/>
      <c r="FU122" s="2"/>
      <c r="FV122" s="2"/>
      <c r="FW122" s="2"/>
      <c r="FX122" s="2">
        <v>91</v>
      </c>
      <c r="FY122" s="2">
        <v>70</v>
      </c>
      <c r="FZ122" s="2"/>
      <c r="GA122" s="2" t="s">
        <v>3</v>
      </c>
      <c r="GB122" s="2"/>
      <c r="GC122" s="2"/>
      <c r="GD122" s="2">
        <v>0</v>
      </c>
      <c r="GE122" s="2"/>
      <c r="GF122" s="2">
        <v>-428853786</v>
      </c>
      <c r="GG122" s="2">
        <v>2</v>
      </c>
      <c r="GH122" s="2">
        <v>1</v>
      </c>
      <c r="GI122" s="2">
        <v>-2</v>
      </c>
      <c r="GJ122" s="2">
        <v>0</v>
      </c>
      <c r="GK122" s="2">
        <f>ROUND(R122*(R12)/100,2)</f>
        <v>0</v>
      </c>
      <c r="GL122" s="2">
        <f t="shared" si="164"/>
        <v>0</v>
      </c>
      <c r="GM122" s="2">
        <f t="shared" si="165"/>
        <v>269.98</v>
      </c>
      <c r="GN122" s="2">
        <f t="shared" si="166"/>
        <v>269.98</v>
      </c>
      <c r="GO122" s="2">
        <f t="shared" si="167"/>
        <v>0</v>
      </c>
      <c r="GP122" s="2">
        <f t="shared" si="168"/>
        <v>0</v>
      </c>
      <c r="GQ122" s="2"/>
      <c r="GR122" s="2">
        <v>0</v>
      </c>
      <c r="GS122" s="2">
        <v>3</v>
      </c>
      <c r="GT122" s="2">
        <v>0</v>
      </c>
      <c r="GU122" s="2" t="s">
        <v>3</v>
      </c>
      <c r="GV122" s="2">
        <f t="shared" si="169"/>
        <v>0</v>
      </c>
      <c r="GW122" s="2">
        <v>1</v>
      </c>
      <c r="GX122" s="2">
        <f t="shared" si="170"/>
        <v>0</v>
      </c>
      <c r="GY122" s="2"/>
      <c r="GZ122" s="2"/>
      <c r="HA122" s="2">
        <v>0</v>
      </c>
      <c r="HB122" s="2">
        <v>0</v>
      </c>
      <c r="HC122" s="2">
        <f t="shared" si="171"/>
        <v>0</v>
      </c>
      <c r="HD122" s="2"/>
      <c r="HE122" s="2" t="s">
        <v>3</v>
      </c>
      <c r="HF122" s="2" t="s">
        <v>3</v>
      </c>
      <c r="HG122" s="2"/>
      <c r="HH122" s="2"/>
      <c r="HI122" s="2"/>
      <c r="HJ122" s="2"/>
      <c r="HK122" s="2"/>
      <c r="HL122" s="2"/>
      <c r="HM122" s="2" t="s">
        <v>3</v>
      </c>
      <c r="HN122" s="2" t="s">
        <v>3</v>
      </c>
      <c r="HO122" s="2" t="s">
        <v>3</v>
      </c>
      <c r="HP122" s="2" t="s">
        <v>3</v>
      </c>
      <c r="HQ122" s="2" t="s">
        <v>3</v>
      </c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>
        <v>0</v>
      </c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 spans="1:255" x14ac:dyDescent="0.2">
      <c r="A123">
        <v>17</v>
      </c>
      <c r="B123">
        <v>1</v>
      </c>
      <c r="C123">
        <f>ROW(SmtRes!A244)</f>
        <v>244</v>
      </c>
      <c r="D123">
        <f>ROW(EtalonRes!A256)</f>
        <v>256</v>
      </c>
      <c r="E123" t="s">
        <v>246</v>
      </c>
      <c r="F123" t="s">
        <v>247</v>
      </c>
      <c r="G123" t="s">
        <v>248</v>
      </c>
      <c r="H123" t="s">
        <v>35</v>
      </c>
      <c r="I123">
        <f>ROUND(400/100,9)</f>
        <v>4</v>
      </c>
      <c r="J123">
        <v>0</v>
      </c>
      <c r="K123">
        <f>ROUND(400/100,9)</f>
        <v>4</v>
      </c>
      <c r="O123">
        <f t="shared" si="143"/>
        <v>3300.98</v>
      </c>
      <c r="P123">
        <f t="shared" si="144"/>
        <v>0</v>
      </c>
      <c r="Q123">
        <f t="shared" si="136"/>
        <v>0</v>
      </c>
      <c r="R123">
        <f t="shared" si="145"/>
        <v>0</v>
      </c>
      <c r="S123">
        <f t="shared" si="146"/>
        <v>3300.98</v>
      </c>
      <c r="T123">
        <f t="shared" si="147"/>
        <v>0</v>
      </c>
      <c r="U123">
        <f t="shared" si="148"/>
        <v>10.595639999999998</v>
      </c>
      <c r="V123">
        <f t="shared" si="149"/>
        <v>0</v>
      </c>
      <c r="W123">
        <f t="shared" si="150"/>
        <v>0</v>
      </c>
      <c r="X123">
        <f t="shared" si="151"/>
        <v>2475.7399999999998</v>
      </c>
      <c r="Y123">
        <f t="shared" si="152"/>
        <v>1353.4</v>
      </c>
      <c r="AA123">
        <v>67439953</v>
      </c>
      <c r="AB123">
        <f t="shared" si="153"/>
        <v>25.86</v>
      </c>
      <c r="AC123">
        <f t="shared" si="135"/>
        <v>0</v>
      </c>
      <c r="AD123">
        <f t="shared" si="137"/>
        <v>0</v>
      </c>
      <c r="AE123">
        <f t="shared" si="138"/>
        <v>0</v>
      </c>
      <c r="AF123">
        <f t="shared" si="139"/>
        <v>25.86</v>
      </c>
      <c r="AG123">
        <f t="shared" si="154"/>
        <v>0</v>
      </c>
      <c r="AH123">
        <f t="shared" si="140"/>
        <v>2.5299999999999998</v>
      </c>
      <c r="AI123">
        <f t="shared" si="141"/>
        <v>0</v>
      </c>
      <c r="AJ123">
        <f t="shared" si="155"/>
        <v>0</v>
      </c>
      <c r="AK123">
        <v>25.86</v>
      </c>
      <c r="AL123">
        <v>0</v>
      </c>
      <c r="AM123">
        <v>0</v>
      </c>
      <c r="AN123">
        <v>0</v>
      </c>
      <c r="AO123">
        <v>25.86</v>
      </c>
      <c r="AP123">
        <v>0</v>
      </c>
      <c r="AQ123">
        <v>2.5299999999999998</v>
      </c>
      <c r="AR123">
        <v>0</v>
      </c>
      <c r="AS123">
        <v>0</v>
      </c>
      <c r="AT123">
        <v>75</v>
      </c>
      <c r="AU123">
        <v>41</v>
      </c>
      <c r="AV123">
        <v>1.0469999999999999</v>
      </c>
      <c r="AW123">
        <v>1.002</v>
      </c>
      <c r="AZ123">
        <v>1</v>
      </c>
      <c r="BA123">
        <v>30.48</v>
      </c>
      <c r="BB123">
        <v>1</v>
      </c>
      <c r="BC123">
        <v>1</v>
      </c>
      <c r="BD123" t="s">
        <v>3</v>
      </c>
      <c r="BE123" t="s">
        <v>3</v>
      </c>
      <c r="BF123" t="s">
        <v>3</v>
      </c>
      <c r="BG123" t="s">
        <v>3</v>
      </c>
      <c r="BH123">
        <v>0</v>
      </c>
      <c r="BI123">
        <v>1</v>
      </c>
      <c r="BJ123" t="s">
        <v>249</v>
      </c>
      <c r="BM123">
        <v>682</v>
      </c>
      <c r="BN123">
        <v>0</v>
      </c>
      <c r="BO123" t="s">
        <v>247</v>
      </c>
      <c r="BP123">
        <v>1</v>
      </c>
      <c r="BQ123">
        <v>60</v>
      </c>
      <c r="BR123">
        <v>0</v>
      </c>
      <c r="BS123">
        <v>30.48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75</v>
      </c>
      <c r="CA123">
        <v>41</v>
      </c>
      <c r="CB123" t="s">
        <v>3</v>
      </c>
      <c r="CE123">
        <v>30</v>
      </c>
      <c r="CF123">
        <v>0</v>
      </c>
      <c r="CG123">
        <v>0</v>
      </c>
      <c r="CM123">
        <v>0</v>
      </c>
      <c r="CN123" t="s">
        <v>3</v>
      </c>
      <c r="CO123">
        <v>0</v>
      </c>
      <c r="CP123">
        <f t="shared" si="156"/>
        <v>3300.98</v>
      </c>
      <c r="CQ123">
        <f t="shared" si="157"/>
        <v>0</v>
      </c>
      <c r="CR123">
        <f t="shared" si="142"/>
        <v>0</v>
      </c>
      <c r="CS123">
        <f t="shared" si="158"/>
        <v>0</v>
      </c>
      <c r="CT123">
        <f t="shared" si="159"/>
        <v>825.4</v>
      </c>
      <c r="CU123">
        <f t="shared" si="160"/>
        <v>0</v>
      </c>
      <c r="CV123">
        <f t="shared" si="134"/>
        <v>2.6489099999999994</v>
      </c>
      <c r="CW123">
        <f t="shared" si="161"/>
        <v>0</v>
      </c>
      <c r="CX123">
        <f t="shared" si="162"/>
        <v>0</v>
      </c>
      <c r="CY123">
        <f>S123*(BZ123/100)</f>
        <v>2475.7350000000001</v>
      </c>
      <c r="CZ123">
        <f>S123*(CA123/100)</f>
        <v>1353.4017999999999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91</v>
      </c>
      <c r="DO123">
        <v>70</v>
      </c>
      <c r="DP123">
        <v>1.0469999999999999</v>
      </c>
      <c r="DQ123">
        <v>1.002</v>
      </c>
      <c r="DU123">
        <v>1005</v>
      </c>
      <c r="DV123" t="s">
        <v>35</v>
      </c>
      <c r="DW123" t="s">
        <v>35</v>
      </c>
      <c r="DX123">
        <v>100</v>
      </c>
      <c r="DZ123" t="s">
        <v>3</v>
      </c>
      <c r="EA123" t="s">
        <v>3</v>
      </c>
      <c r="EB123" t="s">
        <v>3</v>
      </c>
      <c r="EC123" t="s">
        <v>3</v>
      </c>
      <c r="EE123">
        <v>67039273</v>
      </c>
      <c r="EF123">
        <v>60</v>
      </c>
      <c r="EG123" t="s">
        <v>52</v>
      </c>
      <c r="EH123">
        <v>0</v>
      </c>
      <c r="EI123" t="s">
        <v>3</v>
      </c>
      <c r="EJ123">
        <v>1</v>
      </c>
      <c r="EK123">
        <v>682</v>
      </c>
      <c r="EL123" t="s">
        <v>53</v>
      </c>
      <c r="EM123" t="s">
        <v>54</v>
      </c>
      <c r="EO123" t="s">
        <v>3</v>
      </c>
      <c r="EQ123">
        <v>0</v>
      </c>
      <c r="ER123">
        <v>25.86</v>
      </c>
      <c r="ES123">
        <v>0</v>
      </c>
      <c r="ET123">
        <v>0</v>
      </c>
      <c r="EU123">
        <v>0</v>
      </c>
      <c r="EV123">
        <v>25.86</v>
      </c>
      <c r="EW123">
        <v>2.5299999999999998</v>
      </c>
      <c r="EX123">
        <v>0</v>
      </c>
      <c r="EY123">
        <v>0</v>
      </c>
      <c r="FQ123">
        <v>0</v>
      </c>
      <c r="FR123">
        <f t="shared" si="163"/>
        <v>0</v>
      </c>
      <c r="FS123">
        <v>0</v>
      </c>
      <c r="FX123">
        <v>91</v>
      </c>
      <c r="FY123">
        <v>70</v>
      </c>
      <c r="GA123" t="s">
        <v>3</v>
      </c>
      <c r="GD123">
        <v>0</v>
      </c>
      <c r="GF123">
        <v>-428853786</v>
      </c>
      <c r="GG123">
        <v>2</v>
      </c>
      <c r="GH123">
        <v>1</v>
      </c>
      <c r="GI123">
        <v>2</v>
      </c>
      <c r="GJ123">
        <v>0</v>
      </c>
      <c r="GK123">
        <f>ROUND(R123*(S12)/100,2)</f>
        <v>0</v>
      </c>
      <c r="GL123">
        <f t="shared" si="164"/>
        <v>0</v>
      </c>
      <c r="GM123">
        <f t="shared" si="165"/>
        <v>7130.12</v>
      </c>
      <c r="GN123">
        <f t="shared" si="166"/>
        <v>7130.12</v>
      </c>
      <c r="GO123">
        <f t="shared" si="167"/>
        <v>0</v>
      </c>
      <c r="GP123">
        <f t="shared" si="168"/>
        <v>0</v>
      </c>
      <c r="GR123">
        <v>0</v>
      </c>
      <c r="GS123">
        <v>3</v>
      </c>
      <c r="GT123">
        <v>0</v>
      </c>
      <c r="GU123" t="s">
        <v>3</v>
      </c>
      <c r="GV123">
        <f t="shared" si="169"/>
        <v>0</v>
      </c>
      <c r="GW123">
        <v>1</v>
      </c>
      <c r="GX123">
        <f t="shared" si="170"/>
        <v>0</v>
      </c>
      <c r="HA123">
        <v>0</v>
      </c>
      <c r="HB123">
        <v>0</v>
      </c>
      <c r="HC123">
        <f t="shared" si="171"/>
        <v>0</v>
      </c>
      <c r="HE123" t="s">
        <v>3</v>
      </c>
      <c r="HF123" t="s">
        <v>3</v>
      </c>
      <c r="HM123" t="s">
        <v>3</v>
      </c>
      <c r="HN123" t="s">
        <v>3</v>
      </c>
      <c r="HO123" t="s">
        <v>3</v>
      </c>
      <c r="HP123" t="s">
        <v>3</v>
      </c>
      <c r="HQ123" t="s">
        <v>3</v>
      </c>
      <c r="IK123">
        <v>0</v>
      </c>
    </row>
    <row r="124" spans="1:255" x14ac:dyDescent="0.2">
      <c r="A124" s="2">
        <v>17</v>
      </c>
      <c r="B124" s="2">
        <v>1</v>
      </c>
      <c r="C124" s="2">
        <f>ROW(SmtRes!A245)</f>
        <v>245</v>
      </c>
      <c r="D124" s="2">
        <f>ROW(EtalonRes!A257)</f>
        <v>257</v>
      </c>
      <c r="E124" s="2" t="s">
        <v>250</v>
      </c>
      <c r="F124" s="2" t="s">
        <v>251</v>
      </c>
      <c r="G124" s="2" t="s">
        <v>252</v>
      </c>
      <c r="H124" s="2" t="s">
        <v>68</v>
      </c>
      <c r="I124" s="2">
        <v>55</v>
      </c>
      <c r="J124" s="2">
        <v>0</v>
      </c>
      <c r="K124" s="2">
        <v>55</v>
      </c>
      <c r="L124" s="2"/>
      <c r="M124" s="2"/>
      <c r="N124" s="2"/>
      <c r="O124" s="2">
        <f t="shared" si="143"/>
        <v>529.1</v>
      </c>
      <c r="P124" s="2">
        <f t="shared" si="144"/>
        <v>0</v>
      </c>
      <c r="Q124" s="2">
        <f t="shared" si="136"/>
        <v>0</v>
      </c>
      <c r="R124" s="2">
        <f t="shared" si="145"/>
        <v>0</v>
      </c>
      <c r="S124" s="2">
        <f t="shared" si="146"/>
        <v>529.1</v>
      </c>
      <c r="T124" s="2">
        <f t="shared" si="147"/>
        <v>0</v>
      </c>
      <c r="U124" s="2">
        <f t="shared" si="148"/>
        <v>56.1</v>
      </c>
      <c r="V124" s="2">
        <f t="shared" si="149"/>
        <v>0</v>
      </c>
      <c r="W124" s="2">
        <f t="shared" si="150"/>
        <v>0</v>
      </c>
      <c r="X124" s="2">
        <f t="shared" si="151"/>
        <v>481.48</v>
      </c>
      <c r="Y124" s="2">
        <f t="shared" si="152"/>
        <v>370.37</v>
      </c>
      <c r="Z124" s="2"/>
      <c r="AA124" s="2">
        <v>67439955</v>
      </c>
      <c r="AB124" s="2">
        <f t="shared" si="153"/>
        <v>9.6199999999999992</v>
      </c>
      <c r="AC124" s="2">
        <f t="shared" si="135"/>
        <v>0</v>
      </c>
      <c r="AD124" s="2">
        <f t="shared" si="137"/>
        <v>0</v>
      </c>
      <c r="AE124" s="2">
        <f t="shared" si="138"/>
        <v>0</v>
      </c>
      <c r="AF124" s="2">
        <f t="shared" si="139"/>
        <v>9.6199999999999992</v>
      </c>
      <c r="AG124" s="2">
        <f t="shared" si="154"/>
        <v>0</v>
      </c>
      <c r="AH124" s="2">
        <f t="shared" si="140"/>
        <v>1.02</v>
      </c>
      <c r="AI124" s="2">
        <f t="shared" si="141"/>
        <v>0</v>
      </c>
      <c r="AJ124" s="2">
        <f t="shared" si="155"/>
        <v>0</v>
      </c>
      <c r="AK124" s="2">
        <v>9.6199999999999992</v>
      </c>
      <c r="AL124" s="2">
        <v>0</v>
      </c>
      <c r="AM124" s="2">
        <v>0</v>
      </c>
      <c r="AN124" s="2">
        <v>0</v>
      </c>
      <c r="AO124" s="2">
        <v>9.6199999999999992</v>
      </c>
      <c r="AP124" s="2">
        <v>0</v>
      </c>
      <c r="AQ124" s="2">
        <v>1.02</v>
      </c>
      <c r="AR124" s="2">
        <v>0</v>
      </c>
      <c r="AS124" s="2">
        <v>0</v>
      </c>
      <c r="AT124" s="2">
        <v>91</v>
      </c>
      <c r="AU124" s="2">
        <v>70</v>
      </c>
      <c r="AV124" s="2">
        <v>1</v>
      </c>
      <c r="AW124" s="2">
        <v>1</v>
      </c>
      <c r="AX124" s="2"/>
      <c r="AY124" s="2"/>
      <c r="AZ124" s="2">
        <v>1</v>
      </c>
      <c r="BA124" s="2">
        <v>1</v>
      </c>
      <c r="BB124" s="2">
        <v>1</v>
      </c>
      <c r="BC124" s="2">
        <v>1</v>
      </c>
      <c r="BD124" s="2" t="s">
        <v>3</v>
      </c>
      <c r="BE124" s="2" t="s">
        <v>3</v>
      </c>
      <c r="BF124" s="2" t="s">
        <v>3</v>
      </c>
      <c r="BG124" s="2" t="s">
        <v>3</v>
      </c>
      <c r="BH124" s="2">
        <v>0</v>
      </c>
      <c r="BI124" s="2">
        <v>1</v>
      </c>
      <c r="BJ124" s="2" t="s">
        <v>253</v>
      </c>
      <c r="BK124" s="2"/>
      <c r="BL124" s="2"/>
      <c r="BM124" s="2">
        <v>682</v>
      </c>
      <c r="BN124" s="2">
        <v>0</v>
      </c>
      <c r="BO124" s="2" t="s">
        <v>3</v>
      </c>
      <c r="BP124" s="2">
        <v>0</v>
      </c>
      <c r="BQ124" s="2">
        <v>60</v>
      </c>
      <c r="BR124" s="2">
        <v>0</v>
      </c>
      <c r="BS124" s="2">
        <v>1</v>
      </c>
      <c r="BT124" s="2">
        <v>1</v>
      </c>
      <c r="BU124" s="2">
        <v>1</v>
      </c>
      <c r="BV124" s="2">
        <v>1</v>
      </c>
      <c r="BW124" s="2">
        <v>1</v>
      </c>
      <c r="BX124" s="2">
        <v>1</v>
      </c>
      <c r="BY124" s="2" t="s">
        <v>3</v>
      </c>
      <c r="BZ124" s="2">
        <v>91</v>
      </c>
      <c r="CA124" s="2">
        <v>70</v>
      </c>
      <c r="CB124" s="2" t="s">
        <v>3</v>
      </c>
      <c r="CC124" s="2"/>
      <c r="CD124" s="2"/>
      <c r="CE124" s="2">
        <v>30</v>
      </c>
      <c r="CF124" s="2">
        <v>0</v>
      </c>
      <c r="CG124" s="2">
        <v>0</v>
      </c>
      <c r="CH124" s="2"/>
      <c r="CI124" s="2"/>
      <c r="CJ124" s="2"/>
      <c r="CK124" s="2"/>
      <c r="CL124" s="2"/>
      <c r="CM124" s="2">
        <v>0</v>
      </c>
      <c r="CN124" s="2" t="s">
        <v>254</v>
      </c>
      <c r="CO124" s="2">
        <v>0</v>
      </c>
      <c r="CP124" s="2">
        <f t="shared" si="156"/>
        <v>529.1</v>
      </c>
      <c r="CQ124" s="2">
        <f t="shared" si="157"/>
        <v>0</v>
      </c>
      <c r="CR124" s="2">
        <f t="shared" si="142"/>
        <v>0</v>
      </c>
      <c r="CS124" s="2">
        <f t="shared" si="158"/>
        <v>0</v>
      </c>
      <c r="CT124" s="2">
        <f t="shared" si="159"/>
        <v>9.6199999999999992</v>
      </c>
      <c r="CU124" s="2">
        <f t="shared" si="160"/>
        <v>0</v>
      </c>
      <c r="CV124" s="2">
        <f t="shared" si="134"/>
        <v>1.02</v>
      </c>
      <c r="CW124" s="2">
        <f t="shared" si="161"/>
        <v>0</v>
      </c>
      <c r="CX124" s="2">
        <f t="shared" si="162"/>
        <v>0</v>
      </c>
      <c r="CY124" s="2">
        <f>((S124*BZ124)/100)</f>
        <v>481.48099999999999</v>
      </c>
      <c r="CZ124" s="2">
        <f>((S124*CA124)/100)</f>
        <v>370.37</v>
      </c>
      <c r="DA124" s="2"/>
      <c r="DB124" s="2"/>
      <c r="DC124" s="2" t="s">
        <v>3</v>
      </c>
      <c r="DD124" s="2" t="s">
        <v>3</v>
      </c>
      <c r="DE124" s="2" t="s">
        <v>3</v>
      </c>
      <c r="DF124" s="2" t="s">
        <v>3</v>
      </c>
      <c r="DG124" s="2" t="s">
        <v>3</v>
      </c>
      <c r="DH124" s="2" t="s">
        <v>3</v>
      </c>
      <c r="DI124" s="2" t="s">
        <v>3</v>
      </c>
      <c r="DJ124" s="2" t="s">
        <v>3</v>
      </c>
      <c r="DK124" s="2" t="s">
        <v>3</v>
      </c>
      <c r="DL124" s="2" t="s">
        <v>3</v>
      </c>
      <c r="DM124" s="2" t="s">
        <v>3</v>
      </c>
      <c r="DN124" s="2">
        <v>0</v>
      </c>
      <c r="DO124" s="2">
        <v>0</v>
      </c>
      <c r="DP124" s="2">
        <v>1.0469999999999999</v>
      </c>
      <c r="DQ124" s="2">
        <v>1.002</v>
      </c>
      <c r="DR124" s="2"/>
      <c r="DS124" s="2"/>
      <c r="DT124" s="2"/>
      <c r="DU124" s="2">
        <v>1013</v>
      </c>
      <c r="DV124" s="2" t="s">
        <v>68</v>
      </c>
      <c r="DW124" s="2" t="s">
        <v>68</v>
      </c>
      <c r="DX124" s="2">
        <v>1</v>
      </c>
      <c r="DY124" s="2"/>
      <c r="DZ124" s="2" t="s">
        <v>3</v>
      </c>
      <c r="EA124" s="2" t="s">
        <v>3</v>
      </c>
      <c r="EB124" s="2" t="s">
        <v>3</v>
      </c>
      <c r="EC124" s="2" t="s">
        <v>3</v>
      </c>
      <c r="ED124" s="2"/>
      <c r="EE124" s="2">
        <v>67039273</v>
      </c>
      <c r="EF124" s="2">
        <v>60</v>
      </c>
      <c r="EG124" s="2" t="s">
        <v>52</v>
      </c>
      <c r="EH124" s="2">
        <v>0</v>
      </c>
      <c r="EI124" s="2" t="s">
        <v>3</v>
      </c>
      <c r="EJ124" s="2">
        <v>1</v>
      </c>
      <c r="EK124" s="2">
        <v>682</v>
      </c>
      <c r="EL124" s="2" t="s">
        <v>53</v>
      </c>
      <c r="EM124" s="2" t="s">
        <v>54</v>
      </c>
      <c r="EN124" s="2"/>
      <c r="EO124" s="2" t="s">
        <v>255</v>
      </c>
      <c r="EP124" s="2"/>
      <c r="EQ124" s="2">
        <v>0</v>
      </c>
      <c r="ER124" s="2">
        <v>9.6199999999999992</v>
      </c>
      <c r="ES124" s="2">
        <v>0</v>
      </c>
      <c r="ET124" s="2">
        <v>0</v>
      </c>
      <c r="EU124" s="2">
        <v>0</v>
      </c>
      <c r="EV124" s="2">
        <v>9.6199999999999992</v>
      </c>
      <c r="EW124" s="2">
        <v>1.02</v>
      </c>
      <c r="EX124" s="2">
        <v>0</v>
      </c>
      <c r="EY124" s="2">
        <v>0</v>
      </c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>
        <v>0</v>
      </c>
      <c r="FR124" s="2">
        <f t="shared" si="163"/>
        <v>0</v>
      </c>
      <c r="FS124" s="2">
        <v>0</v>
      </c>
      <c r="FT124" s="2"/>
      <c r="FU124" s="2"/>
      <c r="FV124" s="2"/>
      <c r="FW124" s="2"/>
      <c r="FX124" s="2">
        <v>91</v>
      </c>
      <c r="FY124" s="2">
        <v>70</v>
      </c>
      <c r="FZ124" s="2"/>
      <c r="GA124" s="2" t="s">
        <v>3</v>
      </c>
      <c r="GB124" s="2"/>
      <c r="GC124" s="2"/>
      <c r="GD124" s="2">
        <v>0</v>
      </c>
      <c r="GE124" s="2"/>
      <c r="GF124" s="2">
        <v>903638064</v>
      </c>
      <c r="GG124" s="2">
        <v>2</v>
      </c>
      <c r="GH124" s="2">
        <v>1</v>
      </c>
      <c r="GI124" s="2">
        <v>-2</v>
      </c>
      <c r="GJ124" s="2">
        <v>0</v>
      </c>
      <c r="GK124" s="2">
        <f>ROUND(R124*(R12)/100,2)</f>
        <v>0</v>
      </c>
      <c r="GL124" s="2">
        <f t="shared" si="164"/>
        <v>0</v>
      </c>
      <c r="GM124" s="2">
        <f t="shared" si="165"/>
        <v>1380.95</v>
      </c>
      <c r="GN124" s="2">
        <f t="shared" si="166"/>
        <v>1380.95</v>
      </c>
      <c r="GO124" s="2">
        <f t="shared" si="167"/>
        <v>0</v>
      </c>
      <c r="GP124" s="2">
        <f t="shared" si="168"/>
        <v>0</v>
      </c>
      <c r="GQ124" s="2"/>
      <c r="GR124" s="2">
        <v>0</v>
      </c>
      <c r="GS124" s="2">
        <v>3</v>
      </c>
      <c r="GT124" s="2">
        <v>0</v>
      </c>
      <c r="GU124" s="2" t="s">
        <v>3</v>
      </c>
      <c r="GV124" s="2">
        <f t="shared" si="169"/>
        <v>0</v>
      </c>
      <c r="GW124" s="2">
        <v>1</v>
      </c>
      <c r="GX124" s="2">
        <f t="shared" si="170"/>
        <v>0</v>
      </c>
      <c r="GY124" s="2"/>
      <c r="GZ124" s="2"/>
      <c r="HA124" s="2">
        <v>0</v>
      </c>
      <c r="HB124" s="2">
        <v>0</v>
      </c>
      <c r="HC124" s="2">
        <f t="shared" si="171"/>
        <v>0</v>
      </c>
      <c r="HD124" s="2"/>
      <c r="HE124" s="2" t="s">
        <v>3</v>
      </c>
      <c r="HF124" s="2" t="s">
        <v>3</v>
      </c>
      <c r="HG124" s="2"/>
      <c r="HH124" s="2"/>
      <c r="HI124" s="2"/>
      <c r="HJ124" s="2"/>
      <c r="HK124" s="2"/>
      <c r="HL124" s="2"/>
      <c r="HM124" s="2" t="s">
        <v>3</v>
      </c>
      <c r="HN124" s="2" t="s">
        <v>3</v>
      </c>
      <c r="HO124" s="2" t="s">
        <v>3</v>
      </c>
      <c r="HP124" s="2" t="s">
        <v>3</v>
      </c>
      <c r="HQ124" s="2" t="s">
        <v>3</v>
      </c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>
        <v>0</v>
      </c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 spans="1:255" x14ac:dyDescent="0.2">
      <c r="A125">
        <v>17</v>
      </c>
      <c r="B125">
        <v>1</v>
      </c>
      <c r="C125">
        <f>ROW(SmtRes!A246)</f>
        <v>246</v>
      </c>
      <c r="D125">
        <f>ROW(EtalonRes!A258)</f>
        <v>258</v>
      </c>
      <c r="E125" t="s">
        <v>250</v>
      </c>
      <c r="F125" t="s">
        <v>251</v>
      </c>
      <c r="G125" t="s">
        <v>252</v>
      </c>
      <c r="H125" t="s">
        <v>68</v>
      </c>
      <c r="I125">
        <v>55</v>
      </c>
      <c r="J125">
        <v>0</v>
      </c>
      <c r="K125">
        <v>55</v>
      </c>
      <c r="O125">
        <f t="shared" si="143"/>
        <v>16885.009999999998</v>
      </c>
      <c r="P125">
        <f t="shared" si="144"/>
        <v>0</v>
      </c>
      <c r="Q125">
        <f t="shared" si="136"/>
        <v>0</v>
      </c>
      <c r="R125">
        <f t="shared" si="145"/>
        <v>0</v>
      </c>
      <c r="S125">
        <f t="shared" si="146"/>
        <v>16885.009999999998</v>
      </c>
      <c r="T125">
        <f t="shared" si="147"/>
        <v>0</v>
      </c>
      <c r="U125">
        <f t="shared" si="148"/>
        <v>58.736699999999992</v>
      </c>
      <c r="V125">
        <f t="shared" si="149"/>
        <v>0</v>
      </c>
      <c r="W125">
        <f t="shared" si="150"/>
        <v>0</v>
      </c>
      <c r="X125">
        <f t="shared" si="151"/>
        <v>12663.76</v>
      </c>
      <c r="Y125">
        <f t="shared" si="152"/>
        <v>6922.85</v>
      </c>
      <c r="AA125">
        <v>67439953</v>
      </c>
      <c r="AB125">
        <f t="shared" si="153"/>
        <v>9.6199999999999992</v>
      </c>
      <c r="AC125">
        <f t="shared" si="135"/>
        <v>0</v>
      </c>
      <c r="AD125">
        <f t="shared" si="137"/>
        <v>0</v>
      </c>
      <c r="AE125">
        <f t="shared" si="138"/>
        <v>0</v>
      </c>
      <c r="AF125">
        <f t="shared" si="139"/>
        <v>9.6199999999999992</v>
      </c>
      <c r="AG125">
        <f t="shared" si="154"/>
        <v>0</v>
      </c>
      <c r="AH125">
        <f t="shared" si="140"/>
        <v>1.02</v>
      </c>
      <c r="AI125">
        <f t="shared" si="141"/>
        <v>0</v>
      </c>
      <c r="AJ125">
        <f t="shared" si="155"/>
        <v>0</v>
      </c>
      <c r="AK125">
        <v>9.6199999999999992</v>
      </c>
      <c r="AL125">
        <v>0</v>
      </c>
      <c r="AM125">
        <v>0</v>
      </c>
      <c r="AN125">
        <v>0</v>
      </c>
      <c r="AO125">
        <v>9.6199999999999992</v>
      </c>
      <c r="AP125">
        <v>0</v>
      </c>
      <c r="AQ125">
        <v>1.02</v>
      </c>
      <c r="AR125">
        <v>0</v>
      </c>
      <c r="AS125">
        <v>0</v>
      </c>
      <c r="AT125">
        <v>75</v>
      </c>
      <c r="AU125">
        <v>41</v>
      </c>
      <c r="AV125">
        <v>1.0469999999999999</v>
      </c>
      <c r="AW125">
        <v>1.002</v>
      </c>
      <c r="AZ125">
        <v>1</v>
      </c>
      <c r="BA125">
        <v>30.48</v>
      </c>
      <c r="BB125">
        <v>1</v>
      </c>
      <c r="BC125">
        <v>1</v>
      </c>
      <c r="BD125" t="s">
        <v>3</v>
      </c>
      <c r="BE125" t="s">
        <v>3</v>
      </c>
      <c r="BF125" t="s">
        <v>3</v>
      </c>
      <c r="BG125" t="s">
        <v>3</v>
      </c>
      <c r="BH125">
        <v>0</v>
      </c>
      <c r="BI125">
        <v>1</v>
      </c>
      <c r="BJ125" t="s">
        <v>253</v>
      </c>
      <c r="BM125">
        <v>682</v>
      </c>
      <c r="BN125">
        <v>0</v>
      </c>
      <c r="BO125" t="s">
        <v>251</v>
      </c>
      <c r="BP125">
        <v>1</v>
      </c>
      <c r="BQ125">
        <v>60</v>
      </c>
      <c r="BR125">
        <v>0</v>
      </c>
      <c r="BS125">
        <v>30.48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75</v>
      </c>
      <c r="CA125">
        <v>41</v>
      </c>
      <c r="CB125" t="s">
        <v>3</v>
      </c>
      <c r="CE125">
        <v>30</v>
      </c>
      <c r="CF125">
        <v>0</v>
      </c>
      <c r="CG125">
        <v>0</v>
      </c>
      <c r="CM125">
        <v>0</v>
      </c>
      <c r="CN125" t="s">
        <v>254</v>
      </c>
      <c r="CO125">
        <v>0</v>
      </c>
      <c r="CP125">
        <f t="shared" si="156"/>
        <v>16885.009999999998</v>
      </c>
      <c r="CQ125">
        <f t="shared" si="157"/>
        <v>0</v>
      </c>
      <c r="CR125">
        <f t="shared" si="142"/>
        <v>0</v>
      </c>
      <c r="CS125">
        <f t="shared" si="158"/>
        <v>0</v>
      </c>
      <c r="CT125">
        <f t="shared" si="159"/>
        <v>306.93</v>
      </c>
      <c r="CU125">
        <f t="shared" si="160"/>
        <v>0</v>
      </c>
      <c r="CV125">
        <f t="shared" si="134"/>
        <v>1.0679399999999999</v>
      </c>
      <c r="CW125">
        <f t="shared" si="161"/>
        <v>0</v>
      </c>
      <c r="CX125">
        <f t="shared" si="162"/>
        <v>0</v>
      </c>
      <c r="CY125">
        <f>S125*(BZ125/100)</f>
        <v>12663.7575</v>
      </c>
      <c r="CZ125">
        <f>S125*(CA125/100)</f>
        <v>6922.8540999999987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91</v>
      </c>
      <c r="DO125">
        <v>70</v>
      </c>
      <c r="DP125">
        <v>1.0469999999999999</v>
      </c>
      <c r="DQ125">
        <v>1.002</v>
      </c>
      <c r="DU125">
        <v>1013</v>
      </c>
      <c r="DV125" t="s">
        <v>68</v>
      </c>
      <c r="DW125" t="s">
        <v>68</v>
      </c>
      <c r="DX125">
        <v>1</v>
      </c>
      <c r="DZ125" t="s">
        <v>3</v>
      </c>
      <c r="EA125" t="s">
        <v>3</v>
      </c>
      <c r="EB125" t="s">
        <v>3</v>
      </c>
      <c r="EC125" t="s">
        <v>3</v>
      </c>
      <c r="EE125">
        <v>67039273</v>
      </c>
      <c r="EF125">
        <v>60</v>
      </c>
      <c r="EG125" t="s">
        <v>52</v>
      </c>
      <c r="EH125">
        <v>0</v>
      </c>
      <c r="EI125" t="s">
        <v>3</v>
      </c>
      <c r="EJ125">
        <v>1</v>
      </c>
      <c r="EK125">
        <v>682</v>
      </c>
      <c r="EL125" t="s">
        <v>53</v>
      </c>
      <c r="EM125" t="s">
        <v>54</v>
      </c>
      <c r="EO125" t="s">
        <v>255</v>
      </c>
      <c r="EQ125">
        <v>0</v>
      </c>
      <c r="ER125">
        <v>9.6199999999999992</v>
      </c>
      <c r="ES125">
        <v>0</v>
      </c>
      <c r="ET125">
        <v>0</v>
      </c>
      <c r="EU125">
        <v>0</v>
      </c>
      <c r="EV125">
        <v>9.6199999999999992</v>
      </c>
      <c r="EW125">
        <v>1.02</v>
      </c>
      <c r="EX125">
        <v>0</v>
      </c>
      <c r="EY125">
        <v>0</v>
      </c>
      <c r="FQ125">
        <v>0</v>
      </c>
      <c r="FR125">
        <f t="shared" si="163"/>
        <v>0</v>
      </c>
      <c r="FS125">
        <v>0</v>
      </c>
      <c r="FX125">
        <v>91</v>
      </c>
      <c r="FY125">
        <v>70</v>
      </c>
      <c r="GA125" t="s">
        <v>3</v>
      </c>
      <c r="GD125">
        <v>0</v>
      </c>
      <c r="GF125">
        <v>903638064</v>
      </c>
      <c r="GG125">
        <v>2</v>
      </c>
      <c r="GH125">
        <v>1</v>
      </c>
      <c r="GI125">
        <v>2</v>
      </c>
      <c r="GJ125">
        <v>0</v>
      </c>
      <c r="GK125">
        <f>ROUND(R125*(S12)/100,2)</f>
        <v>0</v>
      </c>
      <c r="GL125">
        <f t="shared" si="164"/>
        <v>0</v>
      </c>
      <c r="GM125">
        <f t="shared" si="165"/>
        <v>36471.620000000003</v>
      </c>
      <c r="GN125">
        <f t="shared" si="166"/>
        <v>36471.620000000003</v>
      </c>
      <c r="GO125">
        <f t="shared" si="167"/>
        <v>0</v>
      </c>
      <c r="GP125">
        <f t="shared" si="168"/>
        <v>0</v>
      </c>
      <c r="GR125">
        <v>0</v>
      </c>
      <c r="GS125">
        <v>0</v>
      </c>
      <c r="GT125">
        <v>0</v>
      </c>
      <c r="GU125" t="s">
        <v>3</v>
      </c>
      <c r="GV125">
        <f t="shared" si="169"/>
        <v>0</v>
      </c>
      <c r="GW125">
        <v>1</v>
      </c>
      <c r="GX125">
        <f t="shared" si="170"/>
        <v>0</v>
      </c>
      <c r="HA125">
        <v>0</v>
      </c>
      <c r="HB125">
        <v>0</v>
      </c>
      <c r="HC125">
        <f t="shared" si="171"/>
        <v>0</v>
      </c>
      <c r="HE125" t="s">
        <v>3</v>
      </c>
      <c r="HF125" t="s">
        <v>3</v>
      </c>
      <c r="HM125" t="s">
        <v>3</v>
      </c>
      <c r="HN125" t="s">
        <v>3</v>
      </c>
      <c r="HO125" t="s">
        <v>3</v>
      </c>
      <c r="HP125" t="s">
        <v>3</v>
      </c>
      <c r="HQ125" t="s">
        <v>3</v>
      </c>
      <c r="IK125">
        <v>0</v>
      </c>
    </row>
    <row r="126" spans="1:255" x14ac:dyDescent="0.2">
      <c r="A126" s="2">
        <v>17</v>
      </c>
      <c r="B126" s="2">
        <v>1</v>
      </c>
      <c r="C126" s="2">
        <f>ROW(SmtRes!A247)</f>
        <v>247</v>
      </c>
      <c r="D126" s="2">
        <f>ROW(EtalonRes!A259)</f>
        <v>259</v>
      </c>
      <c r="E126" s="2" t="s">
        <v>256</v>
      </c>
      <c r="F126" s="2" t="s">
        <v>257</v>
      </c>
      <c r="G126" s="2" t="s">
        <v>258</v>
      </c>
      <c r="H126" s="2" t="s">
        <v>178</v>
      </c>
      <c r="I126" s="2">
        <v>55</v>
      </c>
      <c r="J126" s="2">
        <v>0</v>
      </c>
      <c r="K126" s="2">
        <v>55</v>
      </c>
      <c r="L126" s="2"/>
      <c r="M126" s="2"/>
      <c r="N126" s="2"/>
      <c r="O126" s="2">
        <f t="shared" si="143"/>
        <v>2754.4</v>
      </c>
      <c r="P126" s="2">
        <f t="shared" si="144"/>
        <v>0</v>
      </c>
      <c r="Q126" s="2">
        <f t="shared" si="136"/>
        <v>2754.4</v>
      </c>
      <c r="R126" s="2">
        <f t="shared" si="145"/>
        <v>0</v>
      </c>
      <c r="S126" s="2">
        <f t="shared" si="146"/>
        <v>0</v>
      </c>
      <c r="T126" s="2">
        <f t="shared" si="147"/>
        <v>0</v>
      </c>
      <c r="U126" s="2">
        <f t="shared" si="148"/>
        <v>0</v>
      </c>
      <c r="V126" s="2">
        <f t="shared" si="149"/>
        <v>0</v>
      </c>
      <c r="W126" s="2">
        <f t="shared" si="150"/>
        <v>0</v>
      </c>
      <c r="X126" s="2">
        <f t="shared" si="151"/>
        <v>0</v>
      </c>
      <c r="Y126" s="2">
        <f t="shared" si="152"/>
        <v>0</v>
      </c>
      <c r="Z126" s="2"/>
      <c r="AA126" s="2">
        <v>67439955</v>
      </c>
      <c r="AB126" s="2">
        <f t="shared" si="153"/>
        <v>50.08</v>
      </c>
      <c r="AC126" s="2">
        <f t="shared" si="135"/>
        <v>0</v>
      </c>
      <c r="AD126" s="2">
        <f t="shared" si="137"/>
        <v>50.08</v>
      </c>
      <c r="AE126" s="2">
        <f t="shared" si="138"/>
        <v>0</v>
      </c>
      <c r="AF126" s="2">
        <f t="shared" si="139"/>
        <v>0</v>
      </c>
      <c r="AG126" s="2">
        <f t="shared" si="154"/>
        <v>0</v>
      </c>
      <c r="AH126" s="2">
        <f t="shared" si="140"/>
        <v>0</v>
      </c>
      <c r="AI126" s="2">
        <f t="shared" si="141"/>
        <v>0</v>
      </c>
      <c r="AJ126" s="2">
        <f t="shared" si="155"/>
        <v>0</v>
      </c>
      <c r="AK126" s="2">
        <v>50.08</v>
      </c>
      <c r="AL126" s="2">
        <v>0</v>
      </c>
      <c r="AM126" s="2">
        <v>50.08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1</v>
      </c>
      <c r="AW126" s="2">
        <v>1</v>
      </c>
      <c r="AX126" s="2"/>
      <c r="AY126" s="2"/>
      <c r="AZ126" s="2">
        <v>1</v>
      </c>
      <c r="BA126" s="2">
        <v>1</v>
      </c>
      <c r="BB126" s="2">
        <v>1</v>
      </c>
      <c r="BC126" s="2">
        <v>1</v>
      </c>
      <c r="BD126" s="2" t="s">
        <v>3</v>
      </c>
      <c r="BE126" s="2" t="s">
        <v>3</v>
      </c>
      <c r="BF126" s="2" t="s">
        <v>3</v>
      </c>
      <c r="BG126" s="2" t="s">
        <v>3</v>
      </c>
      <c r="BH126" s="2">
        <v>0</v>
      </c>
      <c r="BI126" s="2">
        <v>4</v>
      </c>
      <c r="BJ126" s="2" t="s">
        <v>259</v>
      </c>
      <c r="BK126" s="2"/>
      <c r="BL126" s="2"/>
      <c r="BM126" s="2">
        <v>1113</v>
      </c>
      <c r="BN126" s="2">
        <v>0</v>
      </c>
      <c r="BO126" s="2" t="s">
        <v>3</v>
      </c>
      <c r="BP126" s="2">
        <v>0</v>
      </c>
      <c r="BQ126" s="2">
        <v>150</v>
      </c>
      <c r="BR126" s="2">
        <v>0</v>
      </c>
      <c r="BS126" s="2">
        <v>1</v>
      </c>
      <c r="BT126" s="2">
        <v>1</v>
      </c>
      <c r="BU126" s="2">
        <v>1</v>
      </c>
      <c r="BV126" s="2">
        <v>1</v>
      </c>
      <c r="BW126" s="2">
        <v>1</v>
      </c>
      <c r="BX126" s="2">
        <v>1</v>
      </c>
      <c r="BY126" s="2" t="s">
        <v>3</v>
      </c>
      <c r="BZ126" s="2">
        <v>0</v>
      </c>
      <c r="CA126" s="2">
        <v>0</v>
      </c>
      <c r="CB126" s="2" t="s">
        <v>3</v>
      </c>
      <c r="CC126" s="2"/>
      <c r="CD126" s="2"/>
      <c r="CE126" s="2">
        <v>30</v>
      </c>
      <c r="CF126" s="2">
        <v>0</v>
      </c>
      <c r="CG126" s="2">
        <v>0</v>
      </c>
      <c r="CH126" s="2"/>
      <c r="CI126" s="2"/>
      <c r="CJ126" s="2"/>
      <c r="CK126" s="2"/>
      <c r="CL126" s="2"/>
      <c r="CM126" s="2">
        <v>0</v>
      </c>
      <c r="CN126" s="2" t="s">
        <v>3</v>
      </c>
      <c r="CO126" s="2">
        <v>0</v>
      </c>
      <c r="CP126" s="2">
        <f t="shared" si="156"/>
        <v>2754.4</v>
      </c>
      <c r="CQ126" s="2">
        <f t="shared" si="157"/>
        <v>0</v>
      </c>
      <c r="CR126" s="2">
        <f t="shared" si="142"/>
        <v>50.08</v>
      </c>
      <c r="CS126" s="2">
        <f t="shared" si="158"/>
        <v>0</v>
      </c>
      <c r="CT126" s="2">
        <f t="shared" si="159"/>
        <v>0</v>
      </c>
      <c r="CU126" s="2">
        <f t="shared" si="160"/>
        <v>0</v>
      </c>
      <c r="CV126" s="2">
        <f t="shared" si="134"/>
        <v>0</v>
      </c>
      <c r="CW126" s="2">
        <f t="shared" si="161"/>
        <v>0</v>
      </c>
      <c r="CX126" s="2">
        <f t="shared" si="162"/>
        <v>0</v>
      </c>
      <c r="CY126" s="2">
        <f>((S126*BZ126)/100)</f>
        <v>0</v>
      </c>
      <c r="CZ126" s="2">
        <f>((S126*CA126)/100)</f>
        <v>0</v>
      </c>
      <c r="DA126" s="2"/>
      <c r="DB126" s="2"/>
      <c r="DC126" s="2" t="s">
        <v>3</v>
      </c>
      <c r="DD126" s="2" t="s">
        <v>3</v>
      </c>
      <c r="DE126" s="2" t="s">
        <v>3</v>
      </c>
      <c r="DF126" s="2" t="s">
        <v>3</v>
      </c>
      <c r="DG126" s="2" t="s">
        <v>3</v>
      </c>
      <c r="DH126" s="2" t="s">
        <v>3</v>
      </c>
      <c r="DI126" s="2" t="s">
        <v>3</v>
      </c>
      <c r="DJ126" s="2" t="s">
        <v>3</v>
      </c>
      <c r="DK126" s="2" t="s">
        <v>3</v>
      </c>
      <c r="DL126" s="2" t="s">
        <v>3</v>
      </c>
      <c r="DM126" s="2" t="s">
        <v>3</v>
      </c>
      <c r="DN126" s="2">
        <v>0</v>
      </c>
      <c r="DO126" s="2">
        <v>0</v>
      </c>
      <c r="DP126" s="2">
        <v>1</v>
      </c>
      <c r="DQ126" s="2">
        <v>1</v>
      </c>
      <c r="DR126" s="2"/>
      <c r="DS126" s="2"/>
      <c r="DT126" s="2"/>
      <c r="DU126" s="2">
        <v>1009</v>
      </c>
      <c r="DV126" s="2" t="s">
        <v>178</v>
      </c>
      <c r="DW126" s="2" t="s">
        <v>178</v>
      </c>
      <c r="DX126" s="2">
        <v>1000</v>
      </c>
      <c r="DY126" s="2"/>
      <c r="DZ126" s="2" t="s">
        <v>3</v>
      </c>
      <c r="EA126" s="2" t="s">
        <v>3</v>
      </c>
      <c r="EB126" s="2" t="s">
        <v>3</v>
      </c>
      <c r="EC126" s="2" t="s">
        <v>3</v>
      </c>
      <c r="ED126" s="2"/>
      <c r="EE126" s="2">
        <v>67039704</v>
      </c>
      <c r="EF126" s="2">
        <v>150</v>
      </c>
      <c r="EG126" s="2" t="s">
        <v>260</v>
      </c>
      <c r="EH126" s="2">
        <v>0</v>
      </c>
      <c r="EI126" s="2" t="s">
        <v>3</v>
      </c>
      <c r="EJ126" s="2">
        <v>4</v>
      </c>
      <c r="EK126" s="2">
        <v>1113</v>
      </c>
      <c r="EL126" s="2" t="s">
        <v>261</v>
      </c>
      <c r="EM126" s="2" t="s">
        <v>262</v>
      </c>
      <c r="EN126" s="2"/>
      <c r="EO126" s="2" t="s">
        <v>3</v>
      </c>
      <c r="EP126" s="2"/>
      <c r="EQ126" s="2">
        <v>0</v>
      </c>
      <c r="ER126" s="2">
        <v>50.08</v>
      </c>
      <c r="ES126" s="2">
        <v>0</v>
      </c>
      <c r="ET126" s="2">
        <v>50.08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>
        <v>0</v>
      </c>
      <c r="FR126" s="2">
        <f t="shared" si="163"/>
        <v>0</v>
      </c>
      <c r="FS126" s="2">
        <v>0</v>
      </c>
      <c r="FT126" s="2"/>
      <c r="FU126" s="2"/>
      <c r="FV126" s="2"/>
      <c r="FW126" s="2"/>
      <c r="FX126" s="2">
        <v>0</v>
      </c>
      <c r="FY126" s="2">
        <v>0</v>
      </c>
      <c r="FZ126" s="2"/>
      <c r="GA126" s="2" t="s">
        <v>3</v>
      </c>
      <c r="GB126" s="2"/>
      <c r="GC126" s="2"/>
      <c r="GD126" s="2">
        <v>1</v>
      </c>
      <c r="GE126" s="2"/>
      <c r="GF126" s="2">
        <v>-429436832</v>
      </c>
      <c r="GG126" s="2">
        <v>2</v>
      </c>
      <c r="GH126" s="2">
        <v>1</v>
      </c>
      <c r="GI126" s="2">
        <v>-2</v>
      </c>
      <c r="GJ126" s="2">
        <v>0</v>
      </c>
      <c r="GK126" s="2">
        <v>0</v>
      </c>
      <c r="GL126" s="2">
        <f t="shared" si="164"/>
        <v>0</v>
      </c>
      <c r="GM126" s="2">
        <f>ROUND(O126+X126+Y126,2)+GX126</f>
        <v>2754.4</v>
      </c>
      <c r="GN126" s="2">
        <f t="shared" si="166"/>
        <v>0</v>
      </c>
      <c r="GO126" s="2">
        <f t="shared" si="167"/>
        <v>0</v>
      </c>
      <c r="GP126" s="2">
        <f t="shared" si="168"/>
        <v>2754.4</v>
      </c>
      <c r="GQ126" s="2"/>
      <c r="GR126" s="2">
        <v>0</v>
      </c>
      <c r="GS126" s="2">
        <v>3</v>
      </c>
      <c r="GT126" s="2">
        <v>0</v>
      </c>
      <c r="GU126" s="2" t="s">
        <v>3</v>
      </c>
      <c r="GV126" s="2">
        <f t="shared" si="169"/>
        <v>0</v>
      </c>
      <c r="GW126" s="2">
        <v>1</v>
      </c>
      <c r="GX126" s="2">
        <f t="shared" si="170"/>
        <v>0</v>
      </c>
      <c r="GY126" s="2"/>
      <c r="GZ126" s="2"/>
      <c r="HA126" s="2">
        <v>0</v>
      </c>
      <c r="HB126" s="2">
        <v>0</v>
      </c>
      <c r="HC126" s="2">
        <f t="shared" si="171"/>
        <v>0</v>
      </c>
      <c r="HD126" s="2"/>
      <c r="HE126" s="2" t="s">
        <v>3</v>
      </c>
      <c r="HF126" s="2" t="s">
        <v>3</v>
      </c>
      <c r="HG126" s="2"/>
      <c r="HH126" s="2"/>
      <c r="HI126" s="2"/>
      <c r="HJ126" s="2"/>
      <c r="HK126" s="2"/>
      <c r="HL126" s="2"/>
      <c r="HM126" s="2" t="s">
        <v>3</v>
      </c>
      <c r="HN126" s="2" t="s">
        <v>3</v>
      </c>
      <c r="HO126" s="2" t="s">
        <v>3</v>
      </c>
      <c r="HP126" s="2" t="s">
        <v>3</v>
      </c>
      <c r="HQ126" s="2" t="s">
        <v>3</v>
      </c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>
        <v>0</v>
      </c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 spans="1:255" x14ac:dyDescent="0.2">
      <c r="A127">
        <v>17</v>
      </c>
      <c r="B127">
        <v>1</v>
      </c>
      <c r="C127">
        <f>ROW(SmtRes!A248)</f>
        <v>248</v>
      </c>
      <c r="D127">
        <f>ROW(EtalonRes!A260)</f>
        <v>260</v>
      </c>
      <c r="E127" t="s">
        <v>256</v>
      </c>
      <c r="F127" t="s">
        <v>257</v>
      </c>
      <c r="G127" t="s">
        <v>258</v>
      </c>
      <c r="H127" t="s">
        <v>178</v>
      </c>
      <c r="I127">
        <v>55</v>
      </c>
      <c r="J127">
        <v>0</v>
      </c>
      <c r="K127">
        <v>55</v>
      </c>
      <c r="O127">
        <f t="shared" si="143"/>
        <v>40159.15</v>
      </c>
      <c r="P127">
        <f t="shared" si="144"/>
        <v>0</v>
      </c>
      <c r="Q127">
        <f t="shared" si="136"/>
        <v>40159.15</v>
      </c>
      <c r="R127">
        <f t="shared" si="145"/>
        <v>0</v>
      </c>
      <c r="S127">
        <f t="shared" si="146"/>
        <v>0</v>
      </c>
      <c r="T127">
        <f t="shared" si="147"/>
        <v>0</v>
      </c>
      <c r="U127">
        <f t="shared" si="148"/>
        <v>0</v>
      </c>
      <c r="V127">
        <f t="shared" si="149"/>
        <v>0</v>
      </c>
      <c r="W127">
        <f t="shared" si="150"/>
        <v>0</v>
      </c>
      <c r="X127">
        <f t="shared" si="151"/>
        <v>0</v>
      </c>
      <c r="Y127">
        <f t="shared" si="152"/>
        <v>0</v>
      </c>
      <c r="AA127">
        <v>67439953</v>
      </c>
      <c r="AB127">
        <f t="shared" si="153"/>
        <v>50.08</v>
      </c>
      <c r="AC127">
        <f t="shared" si="135"/>
        <v>0</v>
      </c>
      <c r="AD127">
        <f t="shared" si="137"/>
        <v>50.08</v>
      </c>
      <c r="AE127">
        <f t="shared" si="138"/>
        <v>0</v>
      </c>
      <c r="AF127">
        <f t="shared" si="139"/>
        <v>0</v>
      </c>
      <c r="AG127">
        <f t="shared" si="154"/>
        <v>0</v>
      </c>
      <c r="AH127">
        <f t="shared" si="140"/>
        <v>0</v>
      </c>
      <c r="AI127">
        <f t="shared" si="141"/>
        <v>0</v>
      </c>
      <c r="AJ127">
        <f t="shared" si="155"/>
        <v>0</v>
      </c>
      <c r="AK127">
        <v>50.08</v>
      </c>
      <c r="AL127">
        <v>0</v>
      </c>
      <c r="AM127">
        <v>50.08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95</v>
      </c>
      <c r="AU127">
        <v>65</v>
      </c>
      <c r="AV127">
        <v>1</v>
      </c>
      <c r="AW127">
        <v>1</v>
      </c>
      <c r="AZ127">
        <v>1</v>
      </c>
      <c r="BA127">
        <v>1</v>
      </c>
      <c r="BB127">
        <v>14.58</v>
      </c>
      <c r="BC127">
        <v>1</v>
      </c>
      <c r="BD127" t="s">
        <v>3</v>
      </c>
      <c r="BE127" t="s">
        <v>3</v>
      </c>
      <c r="BF127" t="s">
        <v>3</v>
      </c>
      <c r="BG127" t="s">
        <v>3</v>
      </c>
      <c r="BH127">
        <v>0</v>
      </c>
      <c r="BI127">
        <v>4</v>
      </c>
      <c r="BJ127" t="s">
        <v>259</v>
      </c>
      <c r="BM127">
        <v>1113</v>
      </c>
      <c r="BN127">
        <v>0</v>
      </c>
      <c r="BO127" t="s">
        <v>257</v>
      </c>
      <c r="BP127">
        <v>1</v>
      </c>
      <c r="BQ127">
        <v>150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95</v>
      </c>
      <c r="CA127">
        <v>65</v>
      </c>
      <c r="CB127" t="s">
        <v>3</v>
      </c>
      <c r="CE127">
        <v>30</v>
      </c>
      <c r="CF127">
        <v>0</v>
      </c>
      <c r="CG127">
        <v>0</v>
      </c>
      <c r="CM127">
        <v>0</v>
      </c>
      <c r="CN127" t="s">
        <v>3</v>
      </c>
      <c r="CO127">
        <v>0</v>
      </c>
      <c r="CP127">
        <f t="shared" si="156"/>
        <v>40159.15</v>
      </c>
      <c r="CQ127">
        <f t="shared" si="157"/>
        <v>0</v>
      </c>
      <c r="CR127">
        <f t="shared" si="142"/>
        <v>730.17</v>
      </c>
      <c r="CS127">
        <f t="shared" si="158"/>
        <v>0</v>
      </c>
      <c r="CT127">
        <f t="shared" si="159"/>
        <v>0</v>
      </c>
      <c r="CU127">
        <f t="shared" si="160"/>
        <v>0</v>
      </c>
      <c r="CV127">
        <f t="shared" si="134"/>
        <v>0</v>
      </c>
      <c r="CW127">
        <f t="shared" si="161"/>
        <v>0</v>
      </c>
      <c r="CX127">
        <f t="shared" si="162"/>
        <v>0</v>
      </c>
      <c r="CY127">
        <f>S127*(BZ127/100)</f>
        <v>0</v>
      </c>
      <c r="CZ127">
        <f>S127*(CA127/100)</f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1009</v>
      </c>
      <c r="DV127" t="s">
        <v>178</v>
      </c>
      <c r="DW127" t="s">
        <v>178</v>
      </c>
      <c r="DX127">
        <v>1000</v>
      </c>
      <c r="DZ127" t="s">
        <v>3</v>
      </c>
      <c r="EA127" t="s">
        <v>3</v>
      </c>
      <c r="EB127" t="s">
        <v>3</v>
      </c>
      <c r="EC127" t="s">
        <v>3</v>
      </c>
      <c r="EE127">
        <v>67039704</v>
      </c>
      <c r="EF127">
        <v>150</v>
      </c>
      <c r="EG127" t="s">
        <v>260</v>
      </c>
      <c r="EH127">
        <v>0</v>
      </c>
      <c r="EI127" t="s">
        <v>3</v>
      </c>
      <c r="EJ127">
        <v>4</v>
      </c>
      <c r="EK127">
        <v>1113</v>
      </c>
      <c r="EL127" t="s">
        <v>261</v>
      </c>
      <c r="EM127" t="s">
        <v>262</v>
      </c>
      <c r="EO127" t="s">
        <v>3</v>
      </c>
      <c r="EQ127">
        <v>0</v>
      </c>
      <c r="ER127">
        <v>50.08</v>
      </c>
      <c r="ES127">
        <v>0</v>
      </c>
      <c r="ET127">
        <v>50.08</v>
      </c>
      <c r="EU127">
        <v>0</v>
      </c>
      <c r="EV127">
        <v>0</v>
      </c>
      <c r="EW127">
        <v>0</v>
      </c>
      <c r="EX127">
        <v>0</v>
      </c>
      <c r="EY127">
        <v>0</v>
      </c>
      <c r="FQ127">
        <v>0</v>
      </c>
      <c r="FR127">
        <f t="shared" si="163"/>
        <v>0</v>
      </c>
      <c r="FS127">
        <v>0</v>
      </c>
      <c r="FX127">
        <v>0</v>
      </c>
      <c r="FY127">
        <v>0</v>
      </c>
      <c r="GA127" t="s">
        <v>3</v>
      </c>
      <c r="GD127">
        <v>0</v>
      </c>
      <c r="GF127">
        <v>-429436832</v>
      </c>
      <c r="GG127">
        <v>2</v>
      </c>
      <c r="GH127">
        <v>1</v>
      </c>
      <c r="GI127">
        <v>2</v>
      </c>
      <c r="GJ127">
        <v>0</v>
      </c>
      <c r="GK127">
        <f>ROUND(R127*(S12)/100,2)</f>
        <v>0</v>
      </c>
      <c r="GL127">
        <f t="shared" si="164"/>
        <v>0</v>
      </c>
      <c r="GM127">
        <f>ROUND(O127+X127+Y127+GK127,2)+GX127</f>
        <v>40159.15</v>
      </c>
      <c r="GN127">
        <f t="shared" si="166"/>
        <v>0</v>
      </c>
      <c r="GO127">
        <f t="shared" si="167"/>
        <v>0</v>
      </c>
      <c r="GP127">
        <f t="shared" si="168"/>
        <v>40159.15</v>
      </c>
      <c r="GR127">
        <v>0</v>
      </c>
      <c r="GS127">
        <v>3</v>
      </c>
      <c r="GT127">
        <v>0</v>
      </c>
      <c r="GU127" t="s">
        <v>3</v>
      </c>
      <c r="GV127">
        <f t="shared" si="169"/>
        <v>0</v>
      </c>
      <c r="GW127">
        <v>1</v>
      </c>
      <c r="GX127">
        <f t="shared" si="170"/>
        <v>0</v>
      </c>
      <c r="HA127">
        <v>0</v>
      </c>
      <c r="HB127">
        <v>0</v>
      </c>
      <c r="HC127">
        <f t="shared" si="171"/>
        <v>0</v>
      </c>
      <c r="HE127" t="s">
        <v>3</v>
      </c>
      <c r="HF127" t="s">
        <v>3</v>
      </c>
      <c r="HM127" t="s">
        <v>3</v>
      </c>
      <c r="HN127" t="s">
        <v>3</v>
      </c>
      <c r="HO127" t="s">
        <v>3</v>
      </c>
      <c r="HP127" t="s">
        <v>3</v>
      </c>
      <c r="HQ127" t="s">
        <v>3</v>
      </c>
      <c r="IK127">
        <v>0</v>
      </c>
    </row>
    <row r="128" spans="1:255" x14ac:dyDescent="0.2">
      <c r="A128" s="2">
        <v>17</v>
      </c>
      <c r="B128" s="2">
        <v>1</v>
      </c>
      <c r="C128" s="2">
        <f>ROW(SmtRes!A249)</f>
        <v>249</v>
      </c>
      <c r="D128" s="2">
        <f>ROW(EtalonRes!A261)</f>
        <v>261</v>
      </c>
      <c r="E128" s="2" t="s">
        <v>263</v>
      </c>
      <c r="F128" s="2" t="s">
        <v>264</v>
      </c>
      <c r="G128" s="2" t="s">
        <v>265</v>
      </c>
      <c r="H128" s="2" t="s">
        <v>68</v>
      </c>
      <c r="I128" s="2">
        <v>55</v>
      </c>
      <c r="J128" s="2">
        <v>0</v>
      </c>
      <c r="K128" s="2">
        <v>55</v>
      </c>
      <c r="L128" s="2"/>
      <c r="M128" s="2"/>
      <c r="N128" s="2"/>
      <c r="O128" s="2">
        <f t="shared" si="143"/>
        <v>9202.6</v>
      </c>
      <c r="P128" s="2">
        <f t="shared" si="144"/>
        <v>0</v>
      </c>
      <c r="Q128" s="2">
        <f t="shared" si="136"/>
        <v>9202.6</v>
      </c>
      <c r="R128" s="2">
        <f t="shared" si="145"/>
        <v>0</v>
      </c>
      <c r="S128" s="2">
        <f t="shared" si="146"/>
        <v>0</v>
      </c>
      <c r="T128" s="2">
        <f t="shared" si="147"/>
        <v>0</v>
      </c>
      <c r="U128" s="2">
        <f t="shared" si="148"/>
        <v>0</v>
      </c>
      <c r="V128" s="2">
        <f t="shared" si="149"/>
        <v>0</v>
      </c>
      <c r="W128" s="2">
        <f t="shared" si="150"/>
        <v>0</v>
      </c>
      <c r="X128" s="2">
        <f t="shared" si="151"/>
        <v>0</v>
      </c>
      <c r="Y128" s="2">
        <f t="shared" si="152"/>
        <v>0</v>
      </c>
      <c r="Z128" s="2"/>
      <c r="AA128" s="2">
        <v>67439955</v>
      </c>
      <c r="AB128" s="2">
        <f t="shared" si="153"/>
        <v>167.32</v>
      </c>
      <c r="AC128" s="2">
        <f t="shared" si="135"/>
        <v>0</v>
      </c>
      <c r="AD128" s="2">
        <f t="shared" si="137"/>
        <v>167.32</v>
      </c>
      <c r="AE128" s="2">
        <f t="shared" si="138"/>
        <v>0</v>
      </c>
      <c r="AF128" s="2">
        <f t="shared" si="139"/>
        <v>0</v>
      </c>
      <c r="AG128" s="2">
        <f t="shared" si="154"/>
        <v>0</v>
      </c>
      <c r="AH128" s="2">
        <f t="shared" si="140"/>
        <v>0</v>
      </c>
      <c r="AI128" s="2">
        <f t="shared" si="141"/>
        <v>0</v>
      </c>
      <c r="AJ128" s="2">
        <f t="shared" si="155"/>
        <v>0</v>
      </c>
      <c r="AK128" s="2">
        <v>167.32</v>
      </c>
      <c r="AL128" s="2">
        <v>0</v>
      </c>
      <c r="AM128" s="2">
        <v>167.32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1</v>
      </c>
      <c r="AW128" s="2">
        <v>1</v>
      </c>
      <c r="AX128" s="2"/>
      <c r="AY128" s="2"/>
      <c r="AZ128" s="2">
        <v>1</v>
      </c>
      <c r="BA128" s="2">
        <v>1</v>
      </c>
      <c r="BB128" s="2">
        <v>1</v>
      </c>
      <c r="BC128" s="2">
        <v>1</v>
      </c>
      <c r="BD128" s="2" t="s">
        <v>3</v>
      </c>
      <c r="BE128" s="2" t="s">
        <v>3</v>
      </c>
      <c r="BF128" s="2" t="s">
        <v>3</v>
      </c>
      <c r="BG128" s="2" t="s">
        <v>3</v>
      </c>
      <c r="BH128" s="2">
        <v>0</v>
      </c>
      <c r="BI128" s="2">
        <v>4</v>
      </c>
      <c r="BJ128" s="2" t="s">
        <v>266</v>
      </c>
      <c r="BK128" s="2"/>
      <c r="BL128" s="2"/>
      <c r="BM128" s="2">
        <v>1113</v>
      </c>
      <c r="BN128" s="2">
        <v>0</v>
      </c>
      <c r="BO128" s="2" t="s">
        <v>3</v>
      </c>
      <c r="BP128" s="2">
        <v>0</v>
      </c>
      <c r="BQ128" s="2">
        <v>150</v>
      </c>
      <c r="BR128" s="2">
        <v>0</v>
      </c>
      <c r="BS128" s="2">
        <v>1</v>
      </c>
      <c r="BT128" s="2">
        <v>1</v>
      </c>
      <c r="BU128" s="2">
        <v>1</v>
      </c>
      <c r="BV128" s="2">
        <v>1</v>
      </c>
      <c r="BW128" s="2">
        <v>1</v>
      </c>
      <c r="BX128" s="2">
        <v>1</v>
      </c>
      <c r="BY128" s="2" t="s">
        <v>3</v>
      </c>
      <c r="BZ128" s="2">
        <v>0</v>
      </c>
      <c r="CA128" s="2">
        <v>0</v>
      </c>
      <c r="CB128" s="2" t="s">
        <v>3</v>
      </c>
      <c r="CC128" s="2"/>
      <c r="CD128" s="2"/>
      <c r="CE128" s="2">
        <v>30</v>
      </c>
      <c r="CF128" s="2">
        <v>0</v>
      </c>
      <c r="CG128" s="2">
        <v>0</v>
      </c>
      <c r="CH128" s="2"/>
      <c r="CI128" s="2"/>
      <c r="CJ128" s="2"/>
      <c r="CK128" s="2"/>
      <c r="CL128" s="2"/>
      <c r="CM128" s="2">
        <v>0</v>
      </c>
      <c r="CN128" s="2" t="s">
        <v>3</v>
      </c>
      <c r="CO128" s="2">
        <v>0</v>
      </c>
      <c r="CP128" s="2">
        <f t="shared" si="156"/>
        <v>9202.6</v>
      </c>
      <c r="CQ128" s="2">
        <f t="shared" si="157"/>
        <v>0</v>
      </c>
      <c r="CR128" s="2">
        <f t="shared" si="142"/>
        <v>167.32</v>
      </c>
      <c r="CS128" s="2">
        <f t="shared" si="158"/>
        <v>0</v>
      </c>
      <c r="CT128" s="2">
        <f t="shared" si="159"/>
        <v>0</v>
      </c>
      <c r="CU128" s="2">
        <f t="shared" si="160"/>
        <v>0</v>
      </c>
      <c r="CV128" s="2">
        <f t="shared" si="134"/>
        <v>0</v>
      </c>
      <c r="CW128" s="2">
        <f t="shared" si="161"/>
        <v>0</v>
      </c>
      <c r="CX128" s="2">
        <f t="shared" si="162"/>
        <v>0</v>
      </c>
      <c r="CY128" s="2">
        <f>((S128*BZ128)/100)</f>
        <v>0</v>
      </c>
      <c r="CZ128" s="2">
        <f>((S128*CA128)/100)</f>
        <v>0</v>
      </c>
      <c r="DA128" s="2"/>
      <c r="DB128" s="2"/>
      <c r="DC128" s="2" t="s">
        <v>3</v>
      </c>
      <c r="DD128" s="2" t="s">
        <v>3</v>
      </c>
      <c r="DE128" s="2" t="s">
        <v>3</v>
      </c>
      <c r="DF128" s="2" t="s">
        <v>3</v>
      </c>
      <c r="DG128" s="2" t="s">
        <v>3</v>
      </c>
      <c r="DH128" s="2" t="s">
        <v>3</v>
      </c>
      <c r="DI128" s="2" t="s">
        <v>3</v>
      </c>
      <c r="DJ128" s="2" t="s">
        <v>3</v>
      </c>
      <c r="DK128" s="2" t="s">
        <v>3</v>
      </c>
      <c r="DL128" s="2" t="s">
        <v>3</v>
      </c>
      <c r="DM128" s="2" t="s">
        <v>3</v>
      </c>
      <c r="DN128" s="2">
        <v>0</v>
      </c>
      <c r="DO128" s="2">
        <v>0</v>
      </c>
      <c r="DP128" s="2">
        <v>1</v>
      </c>
      <c r="DQ128" s="2">
        <v>1</v>
      </c>
      <c r="DR128" s="2"/>
      <c r="DS128" s="2"/>
      <c r="DT128" s="2"/>
      <c r="DU128" s="2">
        <v>1013</v>
      </c>
      <c r="DV128" s="2" t="s">
        <v>68</v>
      </c>
      <c r="DW128" s="2" t="s">
        <v>68</v>
      </c>
      <c r="DX128" s="2">
        <v>1</v>
      </c>
      <c r="DY128" s="2"/>
      <c r="DZ128" s="2" t="s">
        <v>3</v>
      </c>
      <c r="EA128" s="2" t="s">
        <v>3</v>
      </c>
      <c r="EB128" s="2" t="s">
        <v>3</v>
      </c>
      <c r="EC128" s="2" t="s">
        <v>3</v>
      </c>
      <c r="ED128" s="2"/>
      <c r="EE128" s="2">
        <v>67039704</v>
      </c>
      <c r="EF128" s="2">
        <v>150</v>
      </c>
      <c r="EG128" s="2" t="s">
        <v>260</v>
      </c>
      <c r="EH128" s="2">
        <v>0</v>
      </c>
      <c r="EI128" s="2" t="s">
        <v>3</v>
      </c>
      <c r="EJ128" s="2">
        <v>4</v>
      </c>
      <c r="EK128" s="2">
        <v>1113</v>
      </c>
      <c r="EL128" s="2" t="s">
        <v>261</v>
      </c>
      <c r="EM128" s="2" t="s">
        <v>262</v>
      </c>
      <c r="EN128" s="2"/>
      <c r="EO128" s="2" t="s">
        <v>3</v>
      </c>
      <c r="EP128" s="2"/>
      <c r="EQ128" s="2">
        <v>0</v>
      </c>
      <c r="ER128" s="2">
        <v>167.32</v>
      </c>
      <c r="ES128" s="2">
        <v>0</v>
      </c>
      <c r="ET128" s="2">
        <v>167.32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>
        <v>0</v>
      </c>
      <c r="FR128" s="2">
        <f t="shared" si="163"/>
        <v>0</v>
      </c>
      <c r="FS128" s="2">
        <v>0</v>
      </c>
      <c r="FT128" s="2"/>
      <c r="FU128" s="2"/>
      <c r="FV128" s="2"/>
      <c r="FW128" s="2"/>
      <c r="FX128" s="2">
        <v>0</v>
      </c>
      <c r="FY128" s="2">
        <v>0</v>
      </c>
      <c r="FZ128" s="2"/>
      <c r="GA128" s="2" t="s">
        <v>3</v>
      </c>
      <c r="GB128" s="2"/>
      <c r="GC128" s="2"/>
      <c r="GD128" s="2">
        <v>1</v>
      </c>
      <c r="GE128" s="2"/>
      <c r="GF128" s="2">
        <v>427984858</v>
      </c>
      <c r="GG128" s="2">
        <v>2</v>
      </c>
      <c r="GH128" s="2">
        <v>1</v>
      </c>
      <c r="GI128" s="2">
        <v>-2</v>
      </c>
      <c r="GJ128" s="2">
        <v>0</v>
      </c>
      <c r="GK128" s="2">
        <v>0</v>
      </c>
      <c r="GL128" s="2">
        <f t="shared" si="164"/>
        <v>0</v>
      </c>
      <c r="GM128" s="2">
        <f>ROUND(O128+X128+Y128,2)+GX128</f>
        <v>9202.6</v>
      </c>
      <c r="GN128" s="2">
        <f t="shared" si="166"/>
        <v>0</v>
      </c>
      <c r="GO128" s="2">
        <f t="shared" si="167"/>
        <v>0</v>
      </c>
      <c r="GP128" s="2">
        <f t="shared" si="168"/>
        <v>9202.6</v>
      </c>
      <c r="GQ128" s="2"/>
      <c r="GR128" s="2">
        <v>0</v>
      </c>
      <c r="GS128" s="2">
        <v>3</v>
      </c>
      <c r="GT128" s="2">
        <v>0</v>
      </c>
      <c r="GU128" s="2" t="s">
        <v>3</v>
      </c>
      <c r="GV128" s="2">
        <f t="shared" si="169"/>
        <v>0</v>
      </c>
      <c r="GW128" s="2">
        <v>1</v>
      </c>
      <c r="GX128" s="2">
        <f t="shared" si="170"/>
        <v>0</v>
      </c>
      <c r="GY128" s="2"/>
      <c r="GZ128" s="2"/>
      <c r="HA128" s="2">
        <v>0</v>
      </c>
      <c r="HB128" s="2">
        <v>0</v>
      </c>
      <c r="HC128" s="2">
        <f t="shared" si="171"/>
        <v>0</v>
      </c>
      <c r="HD128" s="2"/>
      <c r="HE128" s="2" t="s">
        <v>3</v>
      </c>
      <c r="HF128" s="2" t="s">
        <v>3</v>
      </c>
      <c r="HG128" s="2"/>
      <c r="HH128" s="2"/>
      <c r="HI128" s="2"/>
      <c r="HJ128" s="2"/>
      <c r="HK128" s="2"/>
      <c r="HL128" s="2"/>
      <c r="HM128" s="2" t="s">
        <v>3</v>
      </c>
      <c r="HN128" s="2" t="s">
        <v>3</v>
      </c>
      <c r="HO128" s="2" t="s">
        <v>3</v>
      </c>
      <c r="HP128" s="2" t="s">
        <v>3</v>
      </c>
      <c r="HQ128" s="2" t="s">
        <v>3</v>
      </c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>
        <v>0</v>
      </c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 spans="1:245" x14ac:dyDescent="0.2">
      <c r="A129">
        <v>17</v>
      </c>
      <c r="B129">
        <v>1</v>
      </c>
      <c r="C129">
        <f>ROW(SmtRes!A250)</f>
        <v>250</v>
      </c>
      <c r="D129">
        <f>ROW(EtalonRes!A262)</f>
        <v>262</v>
      </c>
      <c r="E129" t="s">
        <v>263</v>
      </c>
      <c r="F129" t="s">
        <v>264</v>
      </c>
      <c r="G129" t="s">
        <v>265</v>
      </c>
      <c r="H129" t="s">
        <v>68</v>
      </c>
      <c r="I129">
        <v>55</v>
      </c>
      <c r="J129">
        <v>0</v>
      </c>
      <c r="K129">
        <v>55</v>
      </c>
      <c r="O129">
        <f t="shared" si="143"/>
        <v>76749.679999999993</v>
      </c>
      <c r="P129">
        <f t="shared" si="144"/>
        <v>0</v>
      </c>
      <c r="Q129">
        <f t="shared" si="136"/>
        <v>76749.679999999993</v>
      </c>
      <c r="R129">
        <f t="shared" si="145"/>
        <v>0</v>
      </c>
      <c r="S129">
        <f t="shared" si="146"/>
        <v>0</v>
      </c>
      <c r="T129">
        <f t="shared" si="147"/>
        <v>0</v>
      </c>
      <c r="U129">
        <f t="shared" si="148"/>
        <v>0</v>
      </c>
      <c r="V129">
        <f t="shared" si="149"/>
        <v>0</v>
      </c>
      <c r="W129">
        <f t="shared" si="150"/>
        <v>0</v>
      </c>
      <c r="X129">
        <f t="shared" si="151"/>
        <v>0</v>
      </c>
      <c r="Y129">
        <f t="shared" si="152"/>
        <v>0</v>
      </c>
      <c r="AA129">
        <v>67439953</v>
      </c>
      <c r="AB129">
        <f t="shared" si="153"/>
        <v>167.32</v>
      </c>
      <c r="AC129">
        <f t="shared" si="135"/>
        <v>0</v>
      </c>
      <c r="AD129">
        <f t="shared" si="137"/>
        <v>167.32</v>
      </c>
      <c r="AE129">
        <f t="shared" si="138"/>
        <v>0</v>
      </c>
      <c r="AF129">
        <f t="shared" si="139"/>
        <v>0</v>
      </c>
      <c r="AG129">
        <f t="shared" si="154"/>
        <v>0</v>
      </c>
      <c r="AH129">
        <f t="shared" si="140"/>
        <v>0</v>
      </c>
      <c r="AI129">
        <f t="shared" si="141"/>
        <v>0</v>
      </c>
      <c r="AJ129">
        <f t="shared" si="155"/>
        <v>0</v>
      </c>
      <c r="AK129">
        <v>167.32</v>
      </c>
      <c r="AL129">
        <v>0</v>
      </c>
      <c r="AM129">
        <v>167.32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95</v>
      </c>
      <c r="AU129">
        <v>65</v>
      </c>
      <c r="AV129">
        <v>1</v>
      </c>
      <c r="AW129">
        <v>1</v>
      </c>
      <c r="AZ129">
        <v>1</v>
      </c>
      <c r="BA129">
        <v>1</v>
      </c>
      <c r="BB129">
        <v>8.34</v>
      </c>
      <c r="BC129">
        <v>1</v>
      </c>
      <c r="BD129" t="s">
        <v>3</v>
      </c>
      <c r="BE129" t="s">
        <v>3</v>
      </c>
      <c r="BF129" t="s">
        <v>3</v>
      </c>
      <c r="BG129" t="s">
        <v>3</v>
      </c>
      <c r="BH129">
        <v>0</v>
      </c>
      <c r="BI129">
        <v>4</v>
      </c>
      <c r="BJ129" t="s">
        <v>266</v>
      </c>
      <c r="BM129">
        <v>1113</v>
      </c>
      <c r="BN129">
        <v>0</v>
      </c>
      <c r="BO129" t="s">
        <v>264</v>
      </c>
      <c r="BP129">
        <v>1</v>
      </c>
      <c r="BQ129">
        <v>150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95</v>
      </c>
      <c r="CA129">
        <v>65</v>
      </c>
      <c r="CB129" t="s">
        <v>3</v>
      </c>
      <c r="CE129">
        <v>30</v>
      </c>
      <c r="CF129">
        <v>0</v>
      </c>
      <c r="CG129">
        <v>0</v>
      </c>
      <c r="CM129">
        <v>0</v>
      </c>
      <c r="CN129" t="s">
        <v>3</v>
      </c>
      <c r="CO129">
        <v>0</v>
      </c>
      <c r="CP129">
        <f t="shared" si="156"/>
        <v>76749.679999999993</v>
      </c>
      <c r="CQ129">
        <f t="shared" si="157"/>
        <v>0</v>
      </c>
      <c r="CR129">
        <f t="shared" si="142"/>
        <v>1395.45</v>
      </c>
      <c r="CS129">
        <f t="shared" si="158"/>
        <v>0</v>
      </c>
      <c r="CT129">
        <f t="shared" si="159"/>
        <v>0</v>
      </c>
      <c r="CU129">
        <f t="shared" si="160"/>
        <v>0</v>
      </c>
      <c r="CV129">
        <f t="shared" si="134"/>
        <v>0</v>
      </c>
      <c r="CW129">
        <f t="shared" si="161"/>
        <v>0</v>
      </c>
      <c r="CX129">
        <f t="shared" si="162"/>
        <v>0</v>
      </c>
      <c r="CY129">
        <f>S129*(BZ129/100)</f>
        <v>0</v>
      </c>
      <c r="CZ129">
        <f>S129*(CA129/100)</f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1013</v>
      </c>
      <c r="DV129" t="s">
        <v>68</v>
      </c>
      <c r="DW129" t="s">
        <v>68</v>
      </c>
      <c r="DX129">
        <v>1</v>
      </c>
      <c r="DZ129" t="s">
        <v>3</v>
      </c>
      <c r="EA129" t="s">
        <v>3</v>
      </c>
      <c r="EB129" t="s">
        <v>3</v>
      </c>
      <c r="EC129" t="s">
        <v>3</v>
      </c>
      <c r="EE129">
        <v>67039704</v>
      </c>
      <c r="EF129">
        <v>150</v>
      </c>
      <c r="EG129" t="s">
        <v>260</v>
      </c>
      <c r="EH129">
        <v>0</v>
      </c>
      <c r="EI129" t="s">
        <v>3</v>
      </c>
      <c r="EJ129">
        <v>4</v>
      </c>
      <c r="EK129">
        <v>1113</v>
      </c>
      <c r="EL129" t="s">
        <v>261</v>
      </c>
      <c r="EM129" t="s">
        <v>262</v>
      </c>
      <c r="EO129" t="s">
        <v>3</v>
      </c>
      <c r="EQ129">
        <v>0</v>
      </c>
      <c r="ER129">
        <v>167.32</v>
      </c>
      <c r="ES129">
        <v>0</v>
      </c>
      <c r="ET129">
        <v>167.32</v>
      </c>
      <c r="EU129">
        <v>0</v>
      </c>
      <c r="EV129">
        <v>0</v>
      </c>
      <c r="EW129">
        <v>0</v>
      </c>
      <c r="EX129">
        <v>0</v>
      </c>
      <c r="EY129">
        <v>0</v>
      </c>
      <c r="FQ129">
        <v>0</v>
      </c>
      <c r="FR129">
        <f t="shared" si="163"/>
        <v>0</v>
      </c>
      <c r="FS129">
        <v>0</v>
      </c>
      <c r="FX129">
        <v>0</v>
      </c>
      <c r="FY129">
        <v>0</v>
      </c>
      <c r="GA129" t="s">
        <v>3</v>
      </c>
      <c r="GD129">
        <v>0</v>
      </c>
      <c r="GF129">
        <v>427984858</v>
      </c>
      <c r="GG129">
        <v>2</v>
      </c>
      <c r="GH129">
        <v>1</v>
      </c>
      <c r="GI129">
        <v>2</v>
      </c>
      <c r="GJ129">
        <v>0</v>
      </c>
      <c r="GK129">
        <f>ROUND(R129*(S12)/100,2)</f>
        <v>0</v>
      </c>
      <c r="GL129">
        <f t="shared" si="164"/>
        <v>0</v>
      </c>
      <c r="GM129">
        <f>ROUND(O129+X129+Y129+GK129,2)+GX129</f>
        <v>76749.679999999993</v>
      </c>
      <c r="GN129">
        <f t="shared" si="166"/>
        <v>0</v>
      </c>
      <c r="GO129">
        <f t="shared" si="167"/>
        <v>0</v>
      </c>
      <c r="GP129">
        <f t="shared" si="168"/>
        <v>76749.679999999993</v>
      </c>
      <c r="GR129">
        <v>0</v>
      </c>
      <c r="GS129">
        <v>0</v>
      </c>
      <c r="GT129">
        <v>0</v>
      </c>
      <c r="GU129" t="s">
        <v>3</v>
      </c>
      <c r="GV129">
        <f t="shared" si="169"/>
        <v>0</v>
      </c>
      <c r="GW129">
        <v>1</v>
      </c>
      <c r="GX129">
        <f t="shared" si="170"/>
        <v>0</v>
      </c>
      <c r="HA129">
        <v>0</v>
      </c>
      <c r="HB129">
        <v>0</v>
      </c>
      <c r="HC129">
        <f t="shared" si="171"/>
        <v>0</v>
      </c>
      <c r="HE129" t="s">
        <v>3</v>
      </c>
      <c r="HF129" t="s">
        <v>3</v>
      </c>
      <c r="HM129" t="s">
        <v>3</v>
      </c>
      <c r="HN129" t="s">
        <v>3</v>
      </c>
      <c r="HO129" t="s">
        <v>3</v>
      </c>
      <c r="HP129" t="s">
        <v>3</v>
      </c>
      <c r="HQ129" t="s">
        <v>3</v>
      </c>
      <c r="IK129">
        <v>0</v>
      </c>
    </row>
    <row r="131" spans="1:245" x14ac:dyDescent="0.2">
      <c r="A131" s="3">
        <v>51</v>
      </c>
      <c r="B131" s="3">
        <f>B20</f>
        <v>1</v>
      </c>
      <c r="C131" s="3">
        <f>A20</f>
        <v>3</v>
      </c>
      <c r="D131" s="3">
        <f>ROW(A20)</f>
        <v>20</v>
      </c>
      <c r="E131" s="3"/>
      <c r="F131" s="3" t="str">
        <f>IF(F20&lt;&gt;"",F20,"")</f>
        <v>Ремонт стен фасада здания строения № 18 (1-тех. этаж) и вентиляционной шахты ФГУП "Киноконцерн "Мосфильм", ул. Мосфильмовская, д. 1</v>
      </c>
      <c r="G131" s="3" t="str">
        <f>IF(G20&lt;&gt;"",G20,"")</f>
        <v>Ремонт стен фасада здания строения № 18 (1-тех. этаж) и вентиляционной шахты ФГУП "Киноконцерн "Мосфильм", ул. Мосфильмовская, д. 1</v>
      </c>
      <c r="H131" s="3">
        <v>0</v>
      </c>
      <c r="I131" s="3"/>
      <c r="J131" s="3"/>
      <c r="K131" s="3"/>
      <c r="L131" s="3"/>
      <c r="M131" s="3"/>
      <c r="N131" s="3"/>
      <c r="O131" s="3">
        <f t="shared" ref="O131:T131" si="172">ROUND(AB131,2)</f>
        <v>1390384.86</v>
      </c>
      <c r="P131" s="3">
        <f t="shared" si="172"/>
        <v>1183280.0900000001</v>
      </c>
      <c r="Q131" s="3">
        <f t="shared" si="172"/>
        <v>133587.65</v>
      </c>
      <c r="R131" s="3">
        <f t="shared" si="172"/>
        <v>22981.48</v>
      </c>
      <c r="S131" s="3">
        <f t="shared" si="172"/>
        <v>73517.119999999995</v>
      </c>
      <c r="T131" s="3">
        <f t="shared" si="172"/>
        <v>0</v>
      </c>
      <c r="U131" s="3">
        <f>AH131</f>
        <v>6205.8418500000016</v>
      </c>
      <c r="V131" s="3">
        <f>AI131</f>
        <v>0</v>
      </c>
      <c r="W131" s="3">
        <f>ROUND(AJ131,2)</f>
        <v>0</v>
      </c>
      <c r="X131" s="3">
        <f>ROUND(AK131,2)</f>
        <v>69904.58</v>
      </c>
      <c r="Y131" s="3">
        <f>ROUND(AL131,2)</f>
        <v>49277.2</v>
      </c>
      <c r="Z131" s="3"/>
      <c r="AA131" s="3"/>
      <c r="AB131" s="3">
        <f>ROUND(SUMIF(AA24:AA129,"=67439955",O24:O129),2)</f>
        <v>1390384.86</v>
      </c>
      <c r="AC131" s="3">
        <f>ROUND(SUMIF(AA24:AA129,"=67439955",P24:P129),2)</f>
        <v>1183280.0900000001</v>
      </c>
      <c r="AD131" s="3">
        <f>ROUND(SUMIF(AA24:AA129,"=67439955",Q24:Q129),2)</f>
        <v>133587.65</v>
      </c>
      <c r="AE131" s="3">
        <f>ROUND(SUMIF(AA24:AA129,"=67439955",R24:R129),2)</f>
        <v>22981.48</v>
      </c>
      <c r="AF131" s="3">
        <f>ROUND(SUMIF(AA24:AA129,"=67439955",S24:S129),2)</f>
        <v>73517.119999999995</v>
      </c>
      <c r="AG131" s="3">
        <f>ROUND(SUMIF(AA24:AA129,"=67439955",T24:T129),2)</f>
        <v>0</v>
      </c>
      <c r="AH131" s="3">
        <f>SUMIF(AA24:AA129,"=67439955",U24:U129)</f>
        <v>6205.8418500000016</v>
      </c>
      <c r="AI131" s="3">
        <f>SUMIF(AA24:AA129,"=67439955",V24:V129)</f>
        <v>0</v>
      </c>
      <c r="AJ131" s="3">
        <f>ROUND(SUMIF(AA24:AA129,"=67439955",W24:W129),2)</f>
        <v>0</v>
      </c>
      <c r="AK131" s="3">
        <f>ROUND(SUMIF(AA24:AA129,"=67439955",X24:X129),2)</f>
        <v>69904.58</v>
      </c>
      <c r="AL131" s="3">
        <f>ROUND(SUMIF(AA24:AA129,"=67439955",Y24:Y129),2)</f>
        <v>49277.2</v>
      </c>
      <c r="AM131" s="3"/>
      <c r="AN131" s="3"/>
      <c r="AO131" s="3">
        <f t="shared" ref="AO131:BD131" si="173">ROUND(BX131,2)</f>
        <v>0</v>
      </c>
      <c r="AP131" s="3">
        <f t="shared" si="173"/>
        <v>0</v>
      </c>
      <c r="AQ131" s="3">
        <f t="shared" si="173"/>
        <v>0</v>
      </c>
      <c r="AR131" s="3">
        <f t="shared" si="173"/>
        <v>1549784.22</v>
      </c>
      <c r="AS131" s="3">
        <f t="shared" si="173"/>
        <v>1537827.22</v>
      </c>
      <c r="AT131" s="3">
        <f t="shared" si="173"/>
        <v>0</v>
      </c>
      <c r="AU131" s="3">
        <f t="shared" si="173"/>
        <v>11957</v>
      </c>
      <c r="AV131" s="3">
        <f t="shared" si="173"/>
        <v>1183280.0900000001</v>
      </c>
      <c r="AW131" s="3">
        <f t="shared" si="173"/>
        <v>1183280.0900000001</v>
      </c>
      <c r="AX131" s="3">
        <f t="shared" si="173"/>
        <v>0</v>
      </c>
      <c r="AY131" s="3">
        <f t="shared" si="173"/>
        <v>1183280.0900000001</v>
      </c>
      <c r="AZ131" s="3">
        <f t="shared" si="173"/>
        <v>0</v>
      </c>
      <c r="BA131" s="3">
        <f t="shared" si="173"/>
        <v>0</v>
      </c>
      <c r="BB131" s="3">
        <f t="shared" si="173"/>
        <v>0</v>
      </c>
      <c r="BC131" s="3">
        <f t="shared" si="173"/>
        <v>0</v>
      </c>
      <c r="BD131" s="3">
        <f t="shared" si="173"/>
        <v>0</v>
      </c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>
        <f>ROUND(SUMIF(AA24:AA129,"=67439955",FQ24:FQ129),2)</f>
        <v>0</v>
      </c>
      <c r="BY131" s="3">
        <f>ROUND(SUMIF(AA24:AA129,"=67439955",FR24:FR129),2)</f>
        <v>0</v>
      </c>
      <c r="BZ131" s="3">
        <f>ROUND(SUMIF(AA24:AA129,"=67439955",GL24:GL129),2)</f>
        <v>0</v>
      </c>
      <c r="CA131" s="3">
        <f>ROUND(SUMIF(AA24:AA129,"=67439955",GM24:GM129),2)</f>
        <v>1549784.22</v>
      </c>
      <c r="CB131" s="3">
        <f>ROUND(SUMIF(AA24:AA129,"=67439955",GN24:GN129),2)</f>
        <v>1537827.22</v>
      </c>
      <c r="CC131" s="3">
        <f>ROUND(SUMIF(AA24:AA129,"=67439955",GO24:GO129),2)</f>
        <v>0</v>
      </c>
      <c r="CD131" s="3">
        <f>ROUND(SUMIF(AA24:AA129,"=67439955",GP24:GP129),2)</f>
        <v>11957</v>
      </c>
      <c r="CE131" s="3">
        <f>AC131-BX131</f>
        <v>1183280.0900000001</v>
      </c>
      <c r="CF131" s="3">
        <f>AC131-BY131</f>
        <v>1183280.0900000001</v>
      </c>
      <c r="CG131" s="3">
        <f>BX131-BZ131</f>
        <v>0</v>
      </c>
      <c r="CH131" s="3">
        <f>AC131-BX131-BY131+BZ131</f>
        <v>1183280.0900000001</v>
      </c>
      <c r="CI131" s="3">
        <f>BY131-BZ131</f>
        <v>0</v>
      </c>
      <c r="CJ131" s="3">
        <f>ROUND(SUMIF(AA24:AA129,"=67439955",GX24:GX129),2)</f>
        <v>0</v>
      </c>
      <c r="CK131" s="3">
        <f>ROUND(SUMIF(AA24:AA129,"=67439955",GY24:GY129),2)</f>
        <v>0</v>
      </c>
      <c r="CL131" s="3">
        <f>ROUND(SUMIF(AA24:AA129,"=67439955",GZ24:GZ129),2)</f>
        <v>0</v>
      </c>
      <c r="CM131" s="3">
        <f>ROUND(SUMIF(AA24:AA129,"=67439955",HD24:HD129),2)</f>
        <v>0</v>
      </c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4">
        <f t="shared" ref="DG131:DL131" si="174">ROUND(DT131,2)</f>
        <v>6329995.4100000001</v>
      </c>
      <c r="DH131" s="4">
        <f t="shared" si="174"/>
        <v>2195488.6800000002</v>
      </c>
      <c r="DI131" s="4">
        <f t="shared" si="174"/>
        <v>1797801.47</v>
      </c>
      <c r="DJ131" s="4">
        <f t="shared" si="174"/>
        <v>732618.07</v>
      </c>
      <c r="DK131" s="4">
        <f t="shared" si="174"/>
        <v>2336705.2599999998</v>
      </c>
      <c r="DL131" s="4">
        <f t="shared" si="174"/>
        <v>0</v>
      </c>
      <c r="DM131" s="4">
        <f>DZ131</f>
        <v>6473.6796679499994</v>
      </c>
      <c r="DN131" s="4">
        <f>EA131</f>
        <v>0</v>
      </c>
      <c r="DO131" s="4">
        <f>ROUND(EB131,2)</f>
        <v>0</v>
      </c>
      <c r="DP131" s="4">
        <f>ROUND(EC131,2)</f>
        <v>1838476.29</v>
      </c>
      <c r="DQ131" s="4">
        <f>ROUND(ED131,2)</f>
        <v>958049.17</v>
      </c>
      <c r="DR131" s="4"/>
      <c r="DS131" s="4"/>
      <c r="DT131" s="4">
        <f>ROUND(SUMIF(AA24:AA129,"=67439953",O24:O129),2)</f>
        <v>6329995.4100000001</v>
      </c>
      <c r="DU131" s="4">
        <f>ROUND(SUMIF(AA24:AA129,"=67439953",P24:P129),2)</f>
        <v>2195488.6800000002</v>
      </c>
      <c r="DV131" s="4">
        <f>ROUND(SUMIF(AA24:AA129,"=67439953",Q24:Q129),2)</f>
        <v>1797801.47</v>
      </c>
      <c r="DW131" s="4">
        <f>ROUND(SUMIF(AA24:AA129,"=67439953",R24:R129),2)</f>
        <v>732618.07</v>
      </c>
      <c r="DX131" s="4">
        <f>ROUND(SUMIF(AA24:AA129,"=67439953",S24:S129),2)</f>
        <v>2336705.2599999998</v>
      </c>
      <c r="DY131" s="4">
        <f>ROUND(SUMIF(AA24:AA129,"=67439953",T24:T129),2)</f>
        <v>0</v>
      </c>
      <c r="DZ131" s="4">
        <f>SUMIF(AA24:AA129,"=67439953",U24:U129)</f>
        <v>6473.6796679499994</v>
      </c>
      <c r="EA131" s="4">
        <f>SUMIF(AA24:AA129,"=67439953",V24:V129)</f>
        <v>0</v>
      </c>
      <c r="EB131" s="4">
        <f>ROUND(SUMIF(AA24:AA129,"=67439953",W24:W129),2)</f>
        <v>0</v>
      </c>
      <c r="EC131" s="4">
        <f>ROUND(SUMIF(AA24:AA129,"=67439953",X24:X129),2)</f>
        <v>1838476.29</v>
      </c>
      <c r="ED131" s="4">
        <f>ROUND(SUMIF(AA24:AA129,"=67439953",Y24:Y129),2)</f>
        <v>958049.17</v>
      </c>
      <c r="EE131" s="4"/>
      <c r="EF131" s="4"/>
      <c r="EG131" s="4">
        <f t="shared" ref="EG131:EV131" si="175">ROUND(FP131,2)</f>
        <v>0</v>
      </c>
      <c r="EH131" s="4">
        <f t="shared" si="175"/>
        <v>0</v>
      </c>
      <c r="EI131" s="4">
        <f t="shared" si="175"/>
        <v>0</v>
      </c>
      <c r="EJ131" s="4">
        <f t="shared" si="175"/>
        <v>10298709.779999999</v>
      </c>
      <c r="EK131" s="4">
        <f t="shared" si="175"/>
        <v>10181800.949999999</v>
      </c>
      <c r="EL131" s="4">
        <f t="shared" si="175"/>
        <v>0</v>
      </c>
      <c r="EM131" s="4">
        <f t="shared" si="175"/>
        <v>116908.83</v>
      </c>
      <c r="EN131" s="4">
        <f t="shared" si="175"/>
        <v>2195488.6800000002</v>
      </c>
      <c r="EO131" s="4">
        <f t="shared" si="175"/>
        <v>2195488.6800000002</v>
      </c>
      <c r="EP131" s="4">
        <f t="shared" si="175"/>
        <v>0</v>
      </c>
      <c r="EQ131" s="4">
        <f t="shared" si="175"/>
        <v>2195488.6800000002</v>
      </c>
      <c r="ER131" s="4">
        <f t="shared" si="175"/>
        <v>0</v>
      </c>
      <c r="ES131" s="4">
        <f t="shared" si="175"/>
        <v>0</v>
      </c>
      <c r="ET131" s="4">
        <f t="shared" si="175"/>
        <v>0</v>
      </c>
      <c r="EU131" s="4">
        <f t="shared" si="175"/>
        <v>0</v>
      </c>
      <c r="EV131" s="4">
        <f t="shared" si="175"/>
        <v>0</v>
      </c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>
        <f>ROUND(SUMIF(AA24:AA129,"=67439953",FQ24:FQ129),2)</f>
        <v>0</v>
      </c>
      <c r="FQ131" s="4">
        <f>ROUND(SUMIF(AA24:AA129,"=67439953",FR24:FR129),2)</f>
        <v>0</v>
      </c>
      <c r="FR131" s="4">
        <f>ROUND(SUMIF(AA24:AA129,"=67439953",GL24:GL129),2)</f>
        <v>0</v>
      </c>
      <c r="FS131" s="4">
        <f>ROUND(SUMIF(AA24:AA129,"=67439953",GM24:GM129),2)</f>
        <v>10298709.779999999</v>
      </c>
      <c r="FT131" s="4">
        <f>ROUND(SUMIF(AA24:AA129,"=67439953",GN24:GN129),2)</f>
        <v>10181800.949999999</v>
      </c>
      <c r="FU131" s="4">
        <f>ROUND(SUMIF(AA24:AA129,"=67439953",GO24:GO129),2)</f>
        <v>0</v>
      </c>
      <c r="FV131" s="4">
        <f>ROUND(SUMIF(AA24:AA129,"=67439953",GP24:GP129),2)</f>
        <v>116908.83</v>
      </c>
      <c r="FW131" s="4">
        <f>DU131-FP131</f>
        <v>2195488.6800000002</v>
      </c>
      <c r="FX131" s="4">
        <f>DU131-FQ131</f>
        <v>2195488.6800000002</v>
      </c>
      <c r="FY131" s="4">
        <f>FP131-FR131</f>
        <v>0</v>
      </c>
      <c r="FZ131" s="4">
        <f>DU131-FP131-FQ131+FR131</f>
        <v>2195488.6800000002</v>
      </c>
      <c r="GA131" s="4">
        <f>FQ131-FR131</f>
        <v>0</v>
      </c>
      <c r="GB131" s="4">
        <f>ROUND(SUMIF(AA24:AA129,"=67439953",GX24:GX129),2)</f>
        <v>0</v>
      </c>
      <c r="GC131" s="4">
        <f>ROUND(SUMIF(AA24:AA129,"=67439953",GY24:GY129),2)</f>
        <v>0</v>
      </c>
      <c r="GD131" s="4">
        <f>ROUND(SUMIF(AA24:AA129,"=67439953",GZ24:GZ129),2)</f>
        <v>0</v>
      </c>
      <c r="GE131" s="4">
        <f>ROUND(SUMIF(AA24:AA129,"=67439953",HD24:HD129),2)</f>
        <v>0</v>
      </c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>
        <v>0</v>
      </c>
    </row>
    <row r="133" spans="1:245" x14ac:dyDescent="0.2">
      <c r="A133" s="5">
        <v>50</v>
      </c>
      <c r="B133" s="5">
        <v>1</v>
      </c>
      <c r="C133" s="5">
        <v>0</v>
      </c>
      <c r="D133" s="5">
        <v>1</v>
      </c>
      <c r="E133" s="5">
        <v>201</v>
      </c>
      <c r="F133" s="5">
        <f>ROUND(Source!O131,O133)</f>
        <v>1390384.86</v>
      </c>
      <c r="G133" s="5" t="s">
        <v>267</v>
      </c>
      <c r="H133" s="5" t="s">
        <v>268</v>
      </c>
      <c r="I133" s="5"/>
      <c r="J133" s="5"/>
      <c r="K133" s="5">
        <v>201</v>
      </c>
      <c r="L133" s="5">
        <v>1</v>
      </c>
      <c r="M133" s="5">
        <v>0</v>
      </c>
      <c r="N133" s="5" t="s">
        <v>3</v>
      </c>
      <c r="O133" s="5">
        <v>2</v>
      </c>
      <c r="P133" s="5">
        <f>ROUND(Source!DG131,O133)</f>
        <v>6329995.4100000001</v>
      </c>
      <c r="Q133" s="5"/>
      <c r="R133" s="5"/>
      <c r="S133" s="5"/>
      <c r="T133" s="5"/>
      <c r="U133" s="5"/>
      <c r="V133" s="5"/>
      <c r="W133" s="5">
        <v>1390384.86</v>
      </c>
      <c r="X133" s="5">
        <v>1</v>
      </c>
      <c r="Y133" s="5">
        <v>1390384.86</v>
      </c>
      <c r="Z133" s="5">
        <v>6329995.4100000001</v>
      </c>
      <c r="AA133" s="5">
        <v>1</v>
      </c>
      <c r="AB133" s="5">
        <v>6329995.4100000001</v>
      </c>
    </row>
    <row r="134" spans="1:245" x14ac:dyDescent="0.2">
      <c r="A134" s="5">
        <v>50</v>
      </c>
      <c r="B134" s="5">
        <v>1</v>
      </c>
      <c r="C134" s="5">
        <v>0</v>
      </c>
      <c r="D134" s="5">
        <v>1</v>
      </c>
      <c r="E134" s="5">
        <v>202</v>
      </c>
      <c r="F134" s="5">
        <f>ROUND(Source!P131,O134)</f>
        <v>1183280.0900000001</v>
      </c>
      <c r="G134" s="5" t="s">
        <v>269</v>
      </c>
      <c r="H134" s="5" t="s">
        <v>270</v>
      </c>
      <c r="I134" s="5"/>
      <c r="J134" s="5"/>
      <c r="K134" s="5">
        <v>202</v>
      </c>
      <c r="L134" s="5">
        <v>2</v>
      </c>
      <c r="M134" s="5">
        <v>0</v>
      </c>
      <c r="N134" s="5" t="s">
        <v>3</v>
      </c>
      <c r="O134" s="5">
        <v>2</v>
      </c>
      <c r="P134" s="5">
        <f>ROUND(Source!DH131,O134)</f>
        <v>2195488.6800000002</v>
      </c>
      <c r="Q134" s="5"/>
      <c r="R134" s="5"/>
      <c r="S134" s="5"/>
      <c r="T134" s="5"/>
      <c r="U134" s="5"/>
      <c r="V134" s="5"/>
      <c r="W134" s="5">
        <v>1183280.0900000001</v>
      </c>
      <c r="X134" s="5">
        <v>1</v>
      </c>
      <c r="Y134" s="5">
        <v>1183280.0900000001</v>
      </c>
      <c r="Z134" s="5">
        <v>2195488.6800000002</v>
      </c>
      <c r="AA134" s="5">
        <v>1</v>
      </c>
      <c r="AB134" s="5">
        <v>2195488.6800000002</v>
      </c>
    </row>
    <row r="135" spans="1:245" x14ac:dyDescent="0.2">
      <c r="A135" s="5">
        <v>50</v>
      </c>
      <c r="B135" s="5">
        <v>0</v>
      </c>
      <c r="C135" s="5">
        <v>0</v>
      </c>
      <c r="D135" s="5">
        <v>1</v>
      </c>
      <c r="E135" s="5">
        <v>222</v>
      </c>
      <c r="F135" s="5">
        <f>ROUND(Source!AO131,O135)</f>
        <v>0</v>
      </c>
      <c r="G135" s="5" t="s">
        <v>271</v>
      </c>
      <c r="H135" s="5" t="s">
        <v>272</v>
      </c>
      <c r="I135" s="5"/>
      <c r="J135" s="5"/>
      <c r="K135" s="5">
        <v>222</v>
      </c>
      <c r="L135" s="5">
        <v>3</v>
      </c>
      <c r="M135" s="5">
        <v>3</v>
      </c>
      <c r="N135" s="5" t="s">
        <v>3</v>
      </c>
      <c r="O135" s="5">
        <v>2</v>
      </c>
      <c r="P135" s="5">
        <f>ROUND(Source!EG131,O135)</f>
        <v>0</v>
      </c>
      <c r="Q135" s="5"/>
      <c r="R135" s="5"/>
      <c r="S135" s="5"/>
      <c r="T135" s="5"/>
      <c r="U135" s="5"/>
      <c r="V135" s="5"/>
      <c r="W135" s="5">
        <v>0</v>
      </c>
      <c r="X135" s="5">
        <v>1</v>
      </c>
      <c r="Y135" s="5">
        <v>0</v>
      </c>
      <c r="Z135" s="5">
        <v>0</v>
      </c>
      <c r="AA135" s="5">
        <v>1</v>
      </c>
      <c r="AB135" s="5">
        <v>0</v>
      </c>
    </row>
    <row r="136" spans="1:245" x14ac:dyDescent="0.2">
      <c r="A136" s="5">
        <v>50</v>
      </c>
      <c r="B136" s="5">
        <v>0</v>
      </c>
      <c r="C136" s="5">
        <v>0</v>
      </c>
      <c r="D136" s="5">
        <v>1</v>
      </c>
      <c r="E136" s="5">
        <v>225</v>
      </c>
      <c r="F136" s="5">
        <f>ROUND(Source!AV131,O136)</f>
        <v>1183280.0900000001</v>
      </c>
      <c r="G136" s="5" t="s">
        <v>273</v>
      </c>
      <c r="H136" s="5" t="s">
        <v>274</v>
      </c>
      <c r="I136" s="5"/>
      <c r="J136" s="5"/>
      <c r="K136" s="5">
        <v>225</v>
      </c>
      <c r="L136" s="5">
        <v>4</v>
      </c>
      <c r="M136" s="5">
        <v>3</v>
      </c>
      <c r="N136" s="5" t="s">
        <v>3</v>
      </c>
      <c r="O136" s="5">
        <v>2</v>
      </c>
      <c r="P136" s="5">
        <f>ROUND(Source!EN131,O136)</f>
        <v>2195488.6800000002</v>
      </c>
      <c r="Q136" s="5"/>
      <c r="R136" s="5"/>
      <c r="S136" s="5"/>
      <c r="T136" s="5"/>
      <c r="U136" s="5"/>
      <c r="V136" s="5"/>
      <c r="W136" s="5">
        <v>1183280.0900000001</v>
      </c>
      <c r="X136" s="5">
        <v>1</v>
      </c>
      <c r="Y136" s="5">
        <v>1183280.0900000001</v>
      </c>
      <c r="Z136" s="5">
        <v>2195488.6800000002</v>
      </c>
      <c r="AA136" s="5">
        <v>1</v>
      </c>
      <c r="AB136" s="5">
        <v>2195488.6800000002</v>
      </c>
    </row>
    <row r="137" spans="1:245" x14ac:dyDescent="0.2">
      <c r="A137" s="5">
        <v>50</v>
      </c>
      <c r="B137" s="5">
        <v>0</v>
      </c>
      <c r="C137" s="5">
        <v>0</v>
      </c>
      <c r="D137" s="5">
        <v>1</v>
      </c>
      <c r="E137" s="5">
        <v>226</v>
      </c>
      <c r="F137" s="5">
        <f>ROUND(Source!AW131,O137)</f>
        <v>1183280.0900000001</v>
      </c>
      <c r="G137" s="5" t="s">
        <v>275</v>
      </c>
      <c r="H137" s="5" t="s">
        <v>276</v>
      </c>
      <c r="I137" s="5"/>
      <c r="J137" s="5"/>
      <c r="K137" s="5">
        <v>226</v>
      </c>
      <c r="L137" s="5">
        <v>5</v>
      </c>
      <c r="M137" s="5">
        <v>3</v>
      </c>
      <c r="N137" s="5" t="s">
        <v>3</v>
      </c>
      <c r="O137" s="5">
        <v>2</v>
      </c>
      <c r="P137" s="5">
        <f>ROUND(Source!EO131,O137)</f>
        <v>2195488.6800000002</v>
      </c>
      <c r="Q137" s="5"/>
      <c r="R137" s="5"/>
      <c r="S137" s="5"/>
      <c r="T137" s="5"/>
      <c r="U137" s="5"/>
      <c r="V137" s="5"/>
      <c r="W137" s="5">
        <v>1183280.0900000001</v>
      </c>
      <c r="X137" s="5">
        <v>1</v>
      </c>
      <c r="Y137" s="5">
        <v>1183280.0900000001</v>
      </c>
      <c r="Z137" s="5">
        <v>2195488.6800000002</v>
      </c>
      <c r="AA137" s="5">
        <v>1</v>
      </c>
      <c r="AB137" s="5">
        <v>2195488.6800000002</v>
      </c>
    </row>
    <row r="138" spans="1:245" x14ac:dyDescent="0.2">
      <c r="A138" s="5">
        <v>50</v>
      </c>
      <c r="B138" s="5">
        <v>0</v>
      </c>
      <c r="C138" s="5">
        <v>0</v>
      </c>
      <c r="D138" s="5">
        <v>1</v>
      </c>
      <c r="E138" s="5">
        <v>227</v>
      </c>
      <c r="F138" s="5">
        <f>ROUND(Source!AX131,O138)</f>
        <v>0</v>
      </c>
      <c r="G138" s="5" t="s">
        <v>277</v>
      </c>
      <c r="H138" s="5" t="s">
        <v>278</v>
      </c>
      <c r="I138" s="5"/>
      <c r="J138" s="5"/>
      <c r="K138" s="5">
        <v>227</v>
      </c>
      <c r="L138" s="5">
        <v>6</v>
      </c>
      <c r="M138" s="5">
        <v>3</v>
      </c>
      <c r="N138" s="5" t="s">
        <v>3</v>
      </c>
      <c r="O138" s="5">
        <v>2</v>
      </c>
      <c r="P138" s="5">
        <f>ROUND(Source!EP131,O138)</f>
        <v>0</v>
      </c>
      <c r="Q138" s="5"/>
      <c r="R138" s="5"/>
      <c r="S138" s="5"/>
      <c r="T138" s="5"/>
      <c r="U138" s="5"/>
      <c r="V138" s="5"/>
      <c r="W138" s="5">
        <v>0</v>
      </c>
      <c r="X138" s="5">
        <v>1</v>
      </c>
      <c r="Y138" s="5">
        <v>0</v>
      </c>
      <c r="Z138" s="5">
        <v>0</v>
      </c>
      <c r="AA138" s="5">
        <v>1</v>
      </c>
      <c r="AB138" s="5">
        <v>0</v>
      </c>
    </row>
    <row r="139" spans="1:245" x14ac:dyDescent="0.2">
      <c r="A139" s="5">
        <v>50</v>
      </c>
      <c r="B139" s="5">
        <v>0</v>
      </c>
      <c r="C139" s="5">
        <v>0</v>
      </c>
      <c r="D139" s="5">
        <v>1</v>
      </c>
      <c r="E139" s="5">
        <v>228</v>
      </c>
      <c r="F139" s="5">
        <f>ROUND(Source!AY131,O139)</f>
        <v>1183280.0900000001</v>
      </c>
      <c r="G139" s="5" t="s">
        <v>279</v>
      </c>
      <c r="H139" s="5" t="s">
        <v>280</v>
      </c>
      <c r="I139" s="5"/>
      <c r="J139" s="5"/>
      <c r="K139" s="5">
        <v>228</v>
      </c>
      <c r="L139" s="5">
        <v>7</v>
      </c>
      <c r="M139" s="5">
        <v>3</v>
      </c>
      <c r="N139" s="5" t="s">
        <v>3</v>
      </c>
      <c r="O139" s="5">
        <v>2</v>
      </c>
      <c r="P139" s="5">
        <f>ROUND(Source!EQ131,O139)</f>
        <v>2195488.6800000002</v>
      </c>
      <c r="Q139" s="5"/>
      <c r="R139" s="5"/>
      <c r="S139" s="5"/>
      <c r="T139" s="5"/>
      <c r="U139" s="5"/>
      <c r="V139" s="5"/>
      <c r="W139" s="5">
        <v>1183280.0900000001</v>
      </c>
      <c r="X139" s="5">
        <v>1</v>
      </c>
      <c r="Y139" s="5">
        <v>1183280.0900000001</v>
      </c>
      <c r="Z139" s="5">
        <v>2195488.6800000002</v>
      </c>
      <c r="AA139" s="5">
        <v>1</v>
      </c>
      <c r="AB139" s="5">
        <v>2195488.6800000002</v>
      </c>
    </row>
    <row r="140" spans="1:245" x14ac:dyDescent="0.2">
      <c r="A140" s="5">
        <v>50</v>
      </c>
      <c r="B140" s="5">
        <v>0</v>
      </c>
      <c r="C140" s="5">
        <v>0</v>
      </c>
      <c r="D140" s="5">
        <v>1</v>
      </c>
      <c r="E140" s="5">
        <v>216</v>
      </c>
      <c r="F140" s="5">
        <f>ROUND(Source!AP131,O140)</f>
        <v>0</v>
      </c>
      <c r="G140" s="5" t="s">
        <v>281</v>
      </c>
      <c r="H140" s="5" t="s">
        <v>282</v>
      </c>
      <c r="I140" s="5"/>
      <c r="J140" s="5"/>
      <c r="K140" s="5">
        <v>216</v>
      </c>
      <c r="L140" s="5">
        <v>8</v>
      </c>
      <c r="M140" s="5">
        <v>3</v>
      </c>
      <c r="N140" s="5" t="s">
        <v>3</v>
      </c>
      <c r="O140" s="5">
        <v>2</v>
      </c>
      <c r="P140" s="5">
        <f>ROUND(Source!EH131,O140)</f>
        <v>0</v>
      </c>
      <c r="Q140" s="5"/>
      <c r="R140" s="5"/>
      <c r="S140" s="5"/>
      <c r="T140" s="5"/>
      <c r="U140" s="5"/>
      <c r="V140" s="5"/>
      <c r="W140" s="5">
        <v>0</v>
      </c>
      <c r="X140" s="5">
        <v>1</v>
      </c>
      <c r="Y140" s="5">
        <v>0</v>
      </c>
      <c r="Z140" s="5">
        <v>0</v>
      </c>
      <c r="AA140" s="5">
        <v>1</v>
      </c>
      <c r="AB140" s="5">
        <v>0</v>
      </c>
    </row>
    <row r="141" spans="1:245" x14ac:dyDescent="0.2">
      <c r="A141" s="5">
        <v>50</v>
      </c>
      <c r="B141" s="5">
        <v>0</v>
      </c>
      <c r="C141" s="5">
        <v>0</v>
      </c>
      <c r="D141" s="5">
        <v>1</v>
      </c>
      <c r="E141" s="5">
        <v>223</v>
      </c>
      <c r="F141" s="5">
        <f>ROUND(Source!AQ131,O141)</f>
        <v>0</v>
      </c>
      <c r="G141" s="5" t="s">
        <v>283</v>
      </c>
      <c r="H141" s="5" t="s">
        <v>284</v>
      </c>
      <c r="I141" s="5"/>
      <c r="J141" s="5"/>
      <c r="K141" s="5">
        <v>223</v>
      </c>
      <c r="L141" s="5">
        <v>9</v>
      </c>
      <c r="M141" s="5">
        <v>3</v>
      </c>
      <c r="N141" s="5" t="s">
        <v>3</v>
      </c>
      <c r="O141" s="5">
        <v>2</v>
      </c>
      <c r="P141" s="5">
        <f>ROUND(Source!EI131,O141)</f>
        <v>0</v>
      </c>
      <c r="Q141" s="5"/>
      <c r="R141" s="5"/>
      <c r="S141" s="5"/>
      <c r="T141" s="5"/>
      <c r="U141" s="5"/>
      <c r="V141" s="5"/>
      <c r="W141" s="5">
        <v>0</v>
      </c>
      <c r="X141" s="5">
        <v>1</v>
      </c>
      <c r="Y141" s="5">
        <v>0</v>
      </c>
      <c r="Z141" s="5">
        <v>0</v>
      </c>
      <c r="AA141" s="5">
        <v>1</v>
      </c>
      <c r="AB141" s="5">
        <v>0</v>
      </c>
    </row>
    <row r="142" spans="1:245" x14ac:dyDescent="0.2">
      <c r="A142" s="5">
        <v>50</v>
      </c>
      <c r="B142" s="5">
        <v>0</v>
      </c>
      <c r="C142" s="5">
        <v>0</v>
      </c>
      <c r="D142" s="5">
        <v>1</v>
      </c>
      <c r="E142" s="5">
        <v>229</v>
      </c>
      <c r="F142" s="5">
        <f>ROUND(Source!AZ131,O142)</f>
        <v>0</v>
      </c>
      <c r="G142" s="5" t="s">
        <v>285</v>
      </c>
      <c r="H142" s="5" t="s">
        <v>286</v>
      </c>
      <c r="I142" s="5"/>
      <c r="J142" s="5"/>
      <c r="K142" s="5">
        <v>229</v>
      </c>
      <c r="L142" s="5">
        <v>10</v>
      </c>
      <c r="M142" s="5">
        <v>3</v>
      </c>
      <c r="N142" s="5" t="s">
        <v>3</v>
      </c>
      <c r="O142" s="5">
        <v>2</v>
      </c>
      <c r="P142" s="5">
        <f>ROUND(Source!ER131,O142)</f>
        <v>0</v>
      </c>
      <c r="Q142" s="5"/>
      <c r="R142" s="5"/>
      <c r="S142" s="5"/>
      <c r="T142" s="5"/>
      <c r="U142" s="5"/>
      <c r="V142" s="5"/>
      <c r="W142" s="5">
        <v>0</v>
      </c>
      <c r="X142" s="5">
        <v>1</v>
      </c>
      <c r="Y142" s="5">
        <v>0</v>
      </c>
      <c r="Z142" s="5">
        <v>0</v>
      </c>
      <c r="AA142" s="5">
        <v>1</v>
      </c>
      <c r="AB142" s="5">
        <v>0</v>
      </c>
    </row>
    <row r="143" spans="1:245" x14ac:dyDescent="0.2">
      <c r="A143" s="5">
        <v>50</v>
      </c>
      <c r="B143" s="5">
        <v>0</v>
      </c>
      <c r="C143" s="5">
        <v>0</v>
      </c>
      <c r="D143" s="5">
        <v>1</v>
      </c>
      <c r="E143" s="5">
        <v>203</v>
      </c>
      <c r="F143" s="5">
        <f>ROUND(Source!Q131,O143)</f>
        <v>133587.65</v>
      </c>
      <c r="G143" s="5" t="s">
        <v>287</v>
      </c>
      <c r="H143" s="5" t="s">
        <v>288</v>
      </c>
      <c r="I143" s="5"/>
      <c r="J143" s="5"/>
      <c r="K143" s="5">
        <v>203</v>
      </c>
      <c r="L143" s="5">
        <v>11</v>
      </c>
      <c r="M143" s="5">
        <v>3</v>
      </c>
      <c r="N143" s="5" t="s">
        <v>3</v>
      </c>
      <c r="O143" s="5">
        <v>2</v>
      </c>
      <c r="P143" s="5">
        <f>ROUND(Source!DI131,O143)</f>
        <v>1797801.47</v>
      </c>
      <c r="Q143" s="5"/>
      <c r="R143" s="5"/>
      <c r="S143" s="5"/>
      <c r="T143" s="5"/>
      <c r="U143" s="5"/>
      <c r="V143" s="5"/>
      <c r="W143" s="5">
        <v>133587.65</v>
      </c>
      <c r="X143" s="5">
        <v>1</v>
      </c>
      <c r="Y143" s="5">
        <v>133587.65</v>
      </c>
      <c r="Z143" s="5">
        <v>1797801.47</v>
      </c>
      <c r="AA143" s="5">
        <v>1</v>
      </c>
      <c r="AB143" s="5">
        <v>1797801.47</v>
      </c>
    </row>
    <row r="144" spans="1:245" x14ac:dyDescent="0.2">
      <c r="A144" s="5">
        <v>50</v>
      </c>
      <c r="B144" s="5">
        <v>0</v>
      </c>
      <c r="C144" s="5">
        <v>0</v>
      </c>
      <c r="D144" s="5">
        <v>1</v>
      </c>
      <c r="E144" s="5">
        <v>231</v>
      </c>
      <c r="F144" s="5">
        <f>ROUND(Source!BB131,O144)</f>
        <v>0</v>
      </c>
      <c r="G144" s="5" t="s">
        <v>289</v>
      </c>
      <c r="H144" s="5" t="s">
        <v>290</v>
      </c>
      <c r="I144" s="5"/>
      <c r="J144" s="5"/>
      <c r="K144" s="5">
        <v>231</v>
      </c>
      <c r="L144" s="5">
        <v>12</v>
      </c>
      <c r="M144" s="5">
        <v>3</v>
      </c>
      <c r="N144" s="5" t="s">
        <v>3</v>
      </c>
      <c r="O144" s="5">
        <v>2</v>
      </c>
      <c r="P144" s="5">
        <f>ROUND(Source!ET131,O144)</f>
        <v>0</v>
      </c>
      <c r="Q144" s="5"/>
      <c r="R144" s="5"/>
      <c r="S144" s="5"/>
      <c r="T144" s="5"/>
      <c r="U144" s="5"/>
      <c r="V144" s="5"/>
      <c r="W144" s="5">
        <v>0</v>
      </c>
      <c r="X144" s="5">
        <v>1</v>
      </c>
      <c r="Y144" s="5">
        <v>0</v>
      </c>
      <c r="Z144" s="5">
        <v>0</v>
      </c>
      <c r="AA144" s="5">
        <v>1</v>
      </c>
      <c r="AB144" s="5">
        <v>0</v>
      </c>
    </row>
    <row r="145" spans="1:28" x14ac:dyDescent="0.2">
      <c r="A145" s="5">
        <v>50</v>
      </c>
      <c r="B145" s="5">
        <v>1</v>
      </c>
      <c r="C145" s="5">
        <v>0</v>
      </c>
      <c r="D145" s="5">
        <v>1</v>
      </c>
      <c r="E145" s="5">
        <v>204</v>
      </c>
      <c r="F145" s="5">
        <f>ROUND(Source!R131,O145)</f>
        <v>22981.48</v>
      </c>
      <c r="G145" s="5" t="s">
        <v>291</v>
      </c>
      <c r="H145" s="5" t="s">
        <v>292</v>
      </c>
      <c r="I145" s="5"/>
      <c r="J145" s="5"/>
      <c r="K145" s="5">
        <v>204</v>
      </c>
      <c r="L145" s="5">
        <v>13</v>
      </c>
      <c r="M145" s="5">
        <v>0</v>
      </c>
      <c r="N145" s="5" t="s">
        <v>3</v>
      </c>
      <c r="O145" s="5">
        <v>2</v>
      </c>
      <c r="P145" s="5">
        <f>ROUND(Source!DJ131,O145)</f>
        <v>732618.07</v>
      </c>
      <c r="Q145" s="5"/>
      <c r="R145" s="5"/>
      <c r="S145" s="5"/>
      <c r="T145" s="5"/>
      <c r="U145" s="5"/>
      <c r="V145" s="5"/>
      <c r="W145" s="5">
        <v>22981.48</v>
      </c>
      <c r="X145" s="5">
        <v>1</v>
      </c>
      <c r="Y145" s="5">
        <v>22981.48</v>
      </c>
      <c r="Z145" s="5">
        <v>732618.07</v>
      </c>
      <c r="AA145" s="5">
        <v>1</v>
      </c>
      <c r="AB145" s="5">
        <v>732618.07</v>
      </c>
    </row>
    <row r="146" spans="1:28" x14ac:dyDescent="0.2">
      <c r="A146" s="5">
        <v>50</v>
      </c>
      <c r="B146" s="5">
        <v>1</v>
      </c>
      <c r="C146" s="5">
        <v>0</v>
      </c>
      <c r="D146" s="5">
        <v>1</v>
      </c>
      <c r="E146" s="5">
        <v>205</v>
      </c>
      <c r="F146" s="5">
        <f>ROUND(Source!S131,O146)</f>
        <v>73517.119999999995</v>
      </c>
      <c r="G146" s="5" t="s">
        <v>293</v>
      </c>
      <c r="H146" s="5" t="s">
        <v>294</v>
      </c>
      <c r="I146" s="5"/>
      <c r="J146" s="5"/>
      <c r="K146" s="5">
        <v>205</v>
      </c>
      <c r="L146" s="5">
        <v>14</v>
      </c>
      <c r="M146" s="5">
        <v>0</v>
      </c>
      <c r="N146" s="5" t="s">
        <v>3</v>
      </c>
      <c r="O146" s="5">
        <v>2</v>
      </c>
      <c r="P146" s="5">
        <f>ROUND(Source!DK131,O146)</f>
        <v>2336705.2599999998</v>
      </c>
      <c r="Q146" s="5"/>
      <c r="R146" s="5"/>
      <c r="S146" s="5"/>
      <c r="T146" s="5"/>
      <c r="U146" s="5"/>
      <c r="V146" s="5"/>
      <c r="W146" s="5">
        <v>73517.119999999995</v>
      </c>
      <c r="X146" s="5">
        <v>1</v>
      </c>
      <c r="Y146" s="5">
        <v>73517.119999999995</v>
      </c>
      <c r="Z146" s="5">
        <v>2336705.2599999998</v>
      </c>
      <c r="AA146" s="5">
        <v>1</v>
      </c>
      <c r="AB146" s="5">
        <v>2336705.2599999998</v>
      </c>
    </row>
    <row r="147" spans="1:28" x14ac:dyDescent="0.2">
      <c r="A147" s="5">
        <v>50</v>
      </c>
      <c r="B147" s="5">
        <v>0</v>
      </c>
      <c r="C147" s="5">
        <v>0</v>
      </c>
      <c r="D147" s="5">
        <v>1</v>
      </c>
      <c r="E147" s="5">
        <v>232</v>
      </c>
      <c r="F147" s="5">
        <f>ROUND(Source!BC131,O147)</f>
        <v>0</v>
      </c>
      <c r="G147" s="5" t="s">
        <v>295</v>
      </c>
      <c r="H147" s="5" t="s">
        <v>296</v>
      </c>
      <c r="I147" s="5"/>
      <c r="J147" s="5"/>
      <c r="K147" s="5">
        <v>232</v>
      </c>
      <c r="L147" s="5">
        <v>15</v>
      </c>
      <c r="M147" s="5">
        <v>3</v>
      </c>
      <c r="N147" s="5" t="s">
        <v>3</v>
      </c>
      <c r="O147" s="5">
        <v>2</v>
      </c>
      <c r="P147" s="5">
        <f>ROUND(Source!EU131,O147)</f>
        <v>0</v>
      </c>
      <c r="Q147" s="5"/>
      <c r="R147" s="5"/>
      <c r="S147" s="5"/>
      <c r="T147" s="5"/>
      <c r="U147" s="5"/>
      <c r="V147" s="5"/>
      <c r="W147" s="5">
        <v>0</v>
      </c>
      <c r="X147" s="5">
        <v>1</v>
      </c>
      <c r="Y147" s="5">
        <v>0</v>
      </c>
      <c r="Z147" s="5">
        <v>0</v>
      </c>
      <c r="AA147" s="5">
        <v>1</v>
      </c>
      <c r="AB147" s="5">
        <v>0</v>
      </c>
    </row>
    <row r="148" spans="1:28" x14ac:dyDescent="0.2">
      <c r="A148" s="5">
        <v>50</v>
      </c>
      <c r="B148" s="5">
        <v>0</v>
      </c>
      <c r="C148" s="5">
        <v>0</v>
      </c>
      <c r="D148" s="5">
        <v>1</v>
      </c>
      <c r="E148" s="5">
        <v>214</v>
      </c>
      <c r="F148" s="5">
        <f>ROUND(Source!AS131,O148)</f>
        <v>1537827.22</v>
      </c>
      <c r="G148" s="5" t="s">
        <v>297</v>
      </c>
      <c r="H148" s="5" t="s">
        <v>298</v>
      </c>
      <c r="I148" s="5"/>
      <c r="J148" s="5"/>
      <c r="K148" s="5">
        <v>214</v>
      </c>
      <c r="L148" s="5">
        <v>16</v>
      </c>
      <c r="M148" s="5">
        <v>3</v>
      </c>
      <c r="N148" s="5" t="s">
        <v>3</v>
      </c>
      <c r="O148" s="5">
        <v>2</v>
      </c>
      <c r="P148" s="5">
        <f>ROUND(Source!EK131,O148)</f>
        <v>10181800.949999999</v>
      </c>
      <c r="Q148" s="5"/>
      <c r="R148" s="5"/>
      <c r="S148" s="5"/>
      <c r="T148" s="5"/>
      <c r="U148" s="5"/>
      <c r="V148" s="5"/>
      <c r="W148" s="5">
        <v>1537827.22</v>
      </c>
      <c r="X148" s="5">
        <v>1</v>
      </c>
      <c r="Y148" s="5">
        <v>1537827.22</v>
      </c>
      <c r="Z148" s="5">
        <v>10181800.949999999</v>
      </c>
      <c r="AA148" s="5">
        <v>1</v>
      </c>
      <c r="AB148" s="5">
        <v>10181800.949999999</v>
      </c>
    </row>
    <row r="149" spans="1:28" x14ac:dyDescent="0.2">
      <c r="A149" s="5">
        <v>50</v>
      </c>
      <c r="B149" s="5">
        <v>0</v>
      </c>
      <c r="C149" s="5">
        <v>0</v>
      </c>
      <c r="D149" s="5">
        <v>1</v>
      </c>
      <c r="E149" s="5">
        <v>215</v>
      </c>
      <c r="F149" s="5">
        <f>ROUND(Source!AT131,O149)</f>
        <v>0</v>
      </c>
      <c r="G149" s="5" t="s">
        <v>299</v>
      </c>
      <c r="H149" s="5" t="s">
        <v>300</v>
      </c>
      <c r="I149" s="5"/>
      <c r="J149" s="5"/>
      <c r="K149" s="5">
        <v>215</v>
      </c>
      <c r="L149" s="5">
        <v>17</v>
      </c>
      <c r="M149" s="5">
        <v>3</v>
      </c>
      <c r="N149" s="5" t="s">
        <v>3</v>
      </c>
      <c r="O149" s="5">
        <v>2</v>
      </c>
      <c r="P149" s="5">
        <f>ROUND(Source!EL131,O149)</f>
        <v>0</v>
      </c>
      <c r="Q149" s="5"/>
      <c r="R149" s="5"/>
      <c r="S149" s="5"/>
      <c r="T149" s="5"/>
      <c r="U149" s="5"/>
      <c r="V149" s="5"/>
      <c r="W149" s="5">
        <v>0</v>
      </c>
      <c r="X149" s="5">
        <v>1</v>
      </c>
      <c r="Y149" s="5">
        <v>0</v>
      </c>
      <c r="Z149" s="5">
        <v>0</v>
      </c>
      <c r="AA149" s="5">
        <v>1</v>
      </c>
      <c r="AB149" s="5">
        <v>0</v>
      </c>
    </row>
    <row r="150" spans="1:28" x14ac:dyDescent="0.2">
      <c r="A150" s="5">
        <v>50</v>
      </c>
      <c r="B150" s="5">
        <v>0</v>
      </c>
      <c r="C150" s="5">
        <v>0</v>
      </c>
      <c r="D150" s="5">
        <v>1</v>
      </c>
      <c r="E150" s="5">
        <v>217</v>
      </c>
      <c r="F150" s="5">
        <f>ROUND(Source!AU131,O150)</f>
        <v>11957</v>
      </c>
      <c r="G150" s="5" t="s">
        <v>301</v>
      </c>
      <c r="H150" s="5" t="s">
        <v>302</v>
      </c>
      <c r="I150" s="5"/>
      <c r="J150" s="5"/>
      <c r="K150" s="5">
        <v>217</v>
      </c>
      <c r="L150" s="5">
        <v>18</v>
      </c>
      <c r="M150" s="5">
        <v>3</v>
      </c>
      <c r="N150" s="5" t="s">
        <v>3</v>
      </c>
      <c r="O150" s="5">
        <v>2</v>
      </c>
      <c r="P150" s="5">
        <f>ROUND(Source!EM131,O150)</f>
        <v>116908.83</v>
      </c>
      <c r="Q150" s="5"/>
      <c r="R150" s="5"/>
      <c r="S150" s="5"/>
      <c r="T150" s="5"/>
      <c r="U150" s="5"/>
      <c r="V150" s="5"/>
      <c r="W150" s="5">
        <v>11957</v>
      </c>
      <c r="X150" s="5">
        <v>1</v>
      </c>
      <c r="Y150" s="5">
        <v>11957</v>
      </c>
      <c r="Z150" s="5">
        <v>116908.83</v>
      </c>
      <c r="AA150" s="5">
        <v>1</v>
      </c>
      <c r="AB150" s="5">
        <v>116908.83</v>
      </c>
    </row>
    <row r="151" spans="1:28" x14ac:dyDescent="0.2">
      <c r="A151" s="5">
        <v>50</v>
      </c>
      <c r="B151" s="5">
        <v>0</v>
      </c>
      <c r="C151" s="5">
        <v>0</v>
      </c>
      <c r="D151" s="5">
        <v>1</v>
      </c>
      <c r="E151" s="5">
        <v>230</v>
      </c>
      <c r="F151" s="5">
        <f>ROUND(Source!BA131,O151)</f>
        <v>0</v>
      </c>
      <c r="G151" s="5" t="s">
        <v>303</v>
      </c>
      <c r="H151" s="5" t="s">
        <v>304</v>
      </c>
      <c r="I151" s="5"/>
      <c r="J151" s="5"/>
      <c r="K151" s="5">
        <v>230</v>
      </c>
      <c r="L151" s="5">
        <v>19</v>
      </c>
      <c r="M151" s="5">
        <v>3</v>
      </c>
      <c r="N151" s="5" t="s">
        <v>3</v>
      </c>
      <c r="O151" s="5">
        <v>2</v>
      </c>
      <c r="P151" s="5">
        <f>ROUND(Source!ES131,O151)</f>
        <v>0</v>
      </c>
      <c r="Q151" s="5"/>
      <c r="R151" s="5"/>
      <c r="S151" s="5"/>
      <c r="T151" s="5"/>
      <c r="U151" s="5"/>
      <c r="V151" s="5"/>
      <c r="W151" s="5">
        <v>0</v>
      </c>
      <c r="X151" s="5">
        <v>1</v>
      </c>
      <c r="Y151" s="5">
        <v>0</v>
      </c>
      <c r="Z151" s="5">
        <v>0</v>
      </c>
      <c r="AA151" s="5">
        <v>1</v>
      </c>
      <c r="AB151" s="5">
        <v>0</v>
      </c>
    </row>
    <row r="152" spans="1:28" x14ac:dyDescent="0.2">
      <c r="A152" s="5">
        <v>50</v>
      </c>
      <c r="B152" s="5">
        <v>0</v>
      </c>
      <c r="C152" s="5">
        <v>0</v>
      </c>
      <c r="D152" s="5">
        <v>1</v>
      </c>
      <c r="E152" s="5">
        <v>206</v>
      </c>
      <c r="F152" s="5">
        <f>ROUND(Source!T131,O152)</f>
        <v>0</v>
      </c>
      <c r="G152" s="5" t="s">
        <v>305</v>
      </c>
      <c r="H152" s="5" t="s">
        <v>306</v>
      </c>
      <c r="I152" s="5"/>
      <c r="J152" s="5"/>
      <c r="K152" s="5">
        <v>206</v>
      </c>
      <c r="L152" s="5">
        <v>20</v>
      </c>
      <c r="M152" s="5">
        <v>3</v>
      </c>
      <c r="N152" s="5" t="s">
        <v>3</v>
      </c>
      <c r="O152" s="5">
        <v>2</v>
      </c>
      <c r="P152" s="5">
        <f>ROUND(Source!DL131,O152)</f>
        <v>0</v>
      </c>
      <c r="Q152" s="5"/>
      <c r="R152" s="5"/>
      <c r="S152" s="5"/>
      <c r="T152" s="5"/>
      <c r="U152" s="5"/>
      <c r="V152" s="5"/>
      <c r="W152" s="5">
        <v>0</v>
      </c>
      <c r="X152" s="5">
        <v>1</v>
      </c>
      <c r="Y152" s="5">
        <v>0</v>
      </c>
      <c r="Z152" s="5">
        <v>0</v>
      </c>
      <c r="AA152" s="5">
        <v>1</v>
      </c>
      <c r="AB152" s="5">
        <v>0</v>
      </c>
    </row>
    <row r="153" spans="1:28" x14ac:dyDescent="0.2">
      <c r="A153" s="5">
        <v>50</v>
      </c>
      <c r="B153" s="5">
        <v>0</v>
      </c>
      <c r="C153" s="5">
        <v>0</v>
      </c>
      <c r="D153" s="5">
        <v>1</v>
      </c>
      <c r="E153" s="5">
        <v>207</v>
      </c>
      <c r="F153" s="5">
        <f>Source!U131</f>
        <v>6205.8418500000016</v>
      </c>
      <c r="G153" s="5" t="s">
        <v>307</v>
      </c>
      <c r="H153" s="5" t="s">
        <v>308</v>
      </c>
      <c r="I153" s="5"/>
      <c r="J153" s="5"/>
      <c r="K153" s="5">
        <v>207</v>
      </c>
      <c r="L153" s="5">
        <v>21</v>
      </c>
      <c r="M153" s="5">
        <v>3</v>
      </c>
      <c r="N153" s="5" t="s">
        <v>3</v>
      </c>
      <c r="O153" s="5">
        <v>-1</v>
      </c>
      <c r="P153" s="5">
        <f>Source!DM131</f>
        <v>6473.6796679499994</v>
      </c>
      <c r="Q153" s="5"/>
      <c r="R153" s="5"/>
      <c r="S153" s="5"/>
      <c r="T153" s="5"/>
      <c r="U153" s="5"/>
      <c r="V153" s="5"/>
      <c r="W153" s="5">
        <v>6205.8418500000007</v>
      </c>
      <c r="X153" s="5">
        <v>1</v>
      </c>
      <c r="Y153" s="5">
        <v>6205.8418500000007</v>
      </c>
      <c r="Z153" s="5">
        <v>6473.6796679499994</v>
      </c>
      <c r="AA153" s="5">
        <v>1</v>
      </c>
      <c r="AB153" s="5">
        <v>6473.6796679499994</v>
      </c>
    </row>
    <row r="154" spans="1:28" x14ac:dyDescent="0.2">
      <c r="A154" s="5">
        <v>50</v>
      </c>
      <c r="B154" s="5">
        <v>0</v>
      </c>
      <c r="C154" s="5">
        <v>0</v>
      </c>
      <c r="D154" s="5">
        <v>1</v>
      </c>
      <c r="E154" s="5">
        <v>208</v>
      </c>
      <c r="F154" s="5">
        <f>Source!V131</f>
        <v>0</v>
      </c>
      <c r="G154" s="5" t="s">
        <v>309</v>
      </c>
      <c r="H154" s="5" t="s">
        <v>310</v>
      </c>
      <c r="I154" s="5"/>
      <c r="J154" s="5"/>
      <c r="K154" s="5">
        <v>208</v>
      </c>
      <c r="L154" s="5">
        <v>22</v>
      </c>
      <c r="M154" s="5">
        <v>3</v>
      </c>
      <c r="N154" s="5" t="s">
        <v>3</v>
      </c>
      <c r="O154" s="5">
        <v>-1</v>
      </c>
      <c r="P154" s="5">
        <f>Source!DN131</f>
        <v>0</v>
      </c>
      <c r="Q154" s="5"/>
      <c r="R154" s="5"/>
      <c r="S154" s="5"/>
      <c r="T154" s="5"/>
      <c r="U154" s="5"/>
      <c r="V154" s="5"/>
      <c r="W154" s="5">
        <v>0</v>
      </c>
      <c r="X154" s="5">
        <v>1</v>
      </c>
      <c r="Y154" s="5">
        <v>0</v>
      </c>
      <c r="Z154" s="5">
        <v>0</v>
      </c>
      <c r="AA154" s="5">
        <v>1</v>
      </c>
      <c r="AB154" s="5">
        <v>0</v>
      </c>
    </row>
    <row r="155" spans="1:28" x14ac:dyDescent="0.2">
      <c r="A155" s="5">
        <v>50</v>
      </c>
      <c r="B155" s="5">
        <v>0</v>
      </c>
      <c r="C155" s="5">
        <v>0</v>
      </c>
      <c r="D155" s="5">
        <v>1</v>
      </c>
      <c r="E155" s="5">
        <v>209</v>
      </c>
      <c r="F155" s="5">
        <f>ROUND(Source!W131,O155)</f>
        <v>0</v>
      </c>
      <c r="G155" s="5" t="s">
        <v>311</v>
      </c>
      <c r="H155" s="5" t="s">
        <v>312</v>
      </c>
      <c r="I155" s="5"/>
      <c r="J155" s="5"/>
      <c r="K155" s="5">
        <v>209</v>
      </c>
      <c r="L155" s="5">
        <v>23</v>
      </c>
      <c r="M155" s="5">
        <v>3</v>
      </c>
      <c r="N155" s="5" t="s">
        <v>3</v>
      </c>
      <c r="O155" s="5">
        <v>2</v>
      </c>
      <c r="P155" s="5">
        <f>ROUND(Source!DO131,O155)</f>
        <v>0</v>
      </c>
      <c r="Q155" s="5"/>
      <c r="R155" s="5"/>
      <c r="S155" s="5"/>
      <c r="T155" s="5"/>
      <c r="U155" s="5"/>
      <c r="V155" s="5"/>
      <c r="W155" s="5">
        <v>0</v>
      </c>
      <c r="X155" s="5">
        <v>1</v>
      </c>
      <c r="Y155" s="5">
        <v>0</v>
      </c>
      <c r="Z155" s="5">
        <v>0</v>
      </c>
      <c r="AA155" s="5">
        <v>1</v>
      </c>
      <c r="AB155" s="5">
        <v>0</v>
      </c>
    </row>
    <row r="156" spans="1:28" x14ac:dyDescent="0.2">
      <c r="A156" s="5">
        <v>50</v>
      </c>
      <c r="B156" s="5">
        <v>0</v>
      </c>
      <c r="C156" s="5">
        <v>0</v>
      </c>
      <c r="D156" s="5">
        <v>1</v>
      </c>
      <c r="E156" s="5">
        <v>233</v>
      </c>
      <c r="F156" s="5">
        <f>ROUND(Source!BD131,O156)</f>
        <v>0</v>
      </c>
      <c r="G156" s="5" t="s">
        <v>313</v>
      </c>
      <c r="H156" s="5" t="s">
        <v>314</v>
      </c>
      <c r="I156" s="5"/>
      <c r="J156" s="5"/>
      <c r="K156" s="5">
        <v>233</v>
      </c>
      <c r="L156" s="5">
        <v>24</v>
      </c>
      <c r="M156" s="5">
        <v>3</v>
      </c>
      <c r="N156" s="5" t="s">
        <v>3</v>
      </c>
      <c r="O156" s="5">
        <v>2</v>
      </c>
      <c r="P156" s="5">
        <f>ROUND(Source!EV131,O156)</f>
        <v>0</v>
      </c>
      <c r="Q156" s="5"/>
      <c r="R156" s="5"/>
      <c r="S156" s="5"/>
      <c r="T156" s="5"/>
      <c r="U156" s="5"/>
      <c r="V156" s="5"/>
      <c r="W156" s="5">
        <v>0</v>
      </c>
      <c r="X156" s="5">
        <v>1</v>
      </c>
      <c r="Y156" s="5">
        <v>0</v>
      </c>
      <c r="Z156" s="5">
        <v>0</v>
      </c>
      <c r="AA156" s="5">
        <v>1</v>
      </c>
      <c r="AB156" s="5">
        <v>0</v>
      </c>
    </row>
    <row r="157" spans="1:28" x14ac:dyDescent="0.2">
      <c r="A157" s="5">
        <v>50</v>
      </c>
      <c r="B157" s="5">
        <v>0</v>
      </c>
      <c r="C157" s="5">
        <v>0</v>
      </c>
      <c r="D157" s="5">
        <v>1</v>
      </c>
      <c r="E157" s="5">
        <v>210</v>
      </c>
      <c r="F157" s="5">
        <f>ROUND(Source!X131,O157)</f>
        <v>69904.58</v>
      </c>
      <c r="G157" s="5" t="s">
        <v>315</v>
      </c>
      <c r="H157" s="5" t="s">
        <v>316</v>
      </c>
      <c r="I157" s="5"/>
      <c r="J157" s="5"/>
      <c r="K157" s="5">
        <v>210</v>
      </c>
      <c r="L157" s="5">
        <v>25</v>
      </c>
      <c r="M157" s="5">
        <v>3</v>
      </c>
      <c r="N157" s="5" t="s">
        <v>3</v>
      </c>
      <c r="O157" s="5">
        <v>2</v>
      </c>
      <c r="P157" s="5">
        <f>ROUND(Source!DP131,O157)</f>
        <v>1838476.29</v>
      </c>
      <c r="Q157" s="5"/>
      <c r="R157" s="5"/>
      <c r="S157" s="5"/>
      <c r="T157" s="5"/>
      <c r="U157" s="5"/>
      <c r="V157" s="5"/>
      <c r="W157" s="5">
        <v>69904.58</v>
      </c>
      <c r="X157" s="5">
        <v>1</v>
      </c>
      <c r="Y157" s="5">
        <v>69904.58</v>
      </c>
      <c r="Z157" s="5">
        <v>1838476.29</v>
      </c>
      <c r="AA157" s="5">
        <v>1</v>
      </c>
      <c r="AB157" s="5">
        <v>1838476.29</v>
      </c>
    </row>
    <row r="158" spans="1:28" x14ac:dyDescent="0.2">
      <c r="A158" s="5">
        <v>50</v>
      </c>
      <c r="B158" s="5">
        <v>0</v>
      </c>
      <c r="C158" s="5">
        <v>0</v>
      </c>
      <c r="D158" s="5">
        <v>1</v>
      </c>
      <c r="E158" s="5">
        <v>211</v>
      </c>
      <c r="F158" s="5">
        <f>ROUND(Source!Y131,O158)</f>
        <v>49277.2</v>
      </c>
      <c r="G158" s="5" t="s">
        <v>317</v>
      </c>
      <c r="H158" s="5" t="s">
        <v>318</v>
      </c>
      <c r="I158" s="5"/>
      <c r="J158" s="5"/>
      <c r="K158" s="5">
        <v>211</v>
      </c>
      <c r="L158" s="5">
        <v>26</v>
      </c>
      <c r="M158" s="5">
        <v>3</v>
      </c>
      <c r="N158" s="5" t="s">
        <v>3</v>
      </c>
      <c r="O158" s="5">
        <v>2</v>
      </c>
      <c r="P158" s="5">
        <f>ROUND(Source!DQ131,O158)</f>
        <v>958049.17</v>
      </c>
      <c r="Q158" s="5"/>
      <c r="R158" s="5"/>
      <c r="S158" s="5"/>
      <c r="T158" s="5"/>
      <c r="U158" s="5"/>
      <c r="V158" s="5"/>
      <c r="W158" s="5">
        <v>49277.2</v>
      </c>
      <c r="X158" s="5">
        <v>1</v>
      </c>
      <c r="Y158" s="5">
        <v>49277.2</v>
      </c>
      <c r="Z158" s="5">
        <v>958049.17</v>
      </c>
      <c r="AA158" s="5">
        <v>1</v>
      </c>
      <c r="AB158" s="5">
        <v>958049.17</v>
      </c>
    </row>
    <row r="159" spans="1:28" x14ac:dyDescent="0.2">
      <c r="A159" s="5">
        <v>50</v>
      </c>
      <c r="B159" s="5">
        <v>0</v>
      </c>
      <c r="C159" s="5">
        <v>0</v>
      </c>
      <c r="D159" s="5">
        <v>1</v>
      </c>
      <c r="E159" s="5">
        <v>224</v>
      </c>
      <c r="F159" s="5">
        <f>ROUND(Source!AR131,O159)</f>
        <v>1549784.22</v>
      </c>
      <c r="G159" s="5" t="s">
        <v>319</v>
      </c>
      <c r="H159" s="5" t="s">
        <v>320</v>
      </c>
      <c r="I159" s="5"/>
      <c r="J159" s="5"/>
      <c r="K159" s="5">
        <v>224</v>
      </c>
      <c r="L159" s="5">
        <v>27</v>
      </c>
      <c r="M159" s="5">
        <v>3</v>
      </c>
      <c r="N159" s="5" t="s">
        <v>3</v>
      </c>
      <c r="O159" s="5">
        <v>2</v>
      </c>
      <c r="P159" s="5">
        <f>ROUND(Source!EJ131,O159)</f>
        <v>10298709.779999999</v>
      </c>
      <c r="Q159" s="5"/>
      <c r="R159" s="5"/>
      <c r="S159" s="5"/>
      <c r="T159" s="5"/>
      <c r="U159" s="5"/>
      <c r="V159" s="5"/>
      <c r="W159" s="5">
        <v>1549784.22</v>
      </c>
      <c r="X159" s="5">
        <v>1</v>
      </c>
      <c r="Y159" s="5">
        <v>1549784.22</v>
      </c>
      <c r="Z159" s="5">
        <v>10298709.779999999</v>
      </c>
      <c r="AA159" s="5">
        <v>1</v>
      </c>
      <c r="AB159" s="5">
        <v>10298709.779999999</v>
      </c>
    </row>
    <row r="160" spans="1:28" x14ac:dyDescent="0.2">
      <c r="A160" s="5">
        <v>50</v>
      </c>
      <c r="B160" s="5">
        <v>1</v>
      </c>
      <c r="C160" s="5">
        <v>0</v>
      </c>
      <c r="D160" s="5">
        <v>2</v>
      </c>
      <c r="E160" s="5">
        <v>0</v>
      </c>
      <c r="F160" s="5">
        <f>ROUND(F159,O160)</f>
        <v>1549784.22</v>
      </c>
      <c r="G160" s="5" t="s">
        <v>321</v>
      </c>
      <c r="H160" s="5" t="s">
        <v>322</v>
      </c>
      <c r="I160" s="5"/>
      <c r="J160" s="5"/>
      <c r="K160" s="5">
        <v>212</v>
      </c>
      <c r="L160" s="5">
        <v>28</v>
      </c>
      <c r="M160" s="5">
        <v>0</v>
      </c>
      <c r="N160" s="5" t="s">
        <v>3</v>
      </c>
      <c r="O160" s="5">
        <v>2</v>
      </c>
      <c r="P160" s="5">
        <f>ROUND(P159,O160)</f>
        <v>10298709.779999999</v>
      </c>
      <c r="Q160" s="5"/>
      <c r="R160" s="5"/>
      <c r="S160" s="5"/>
      <c r="T160" s="5"/>
      <c r="U160" s="5"/>
      <c r="V160" s="5"/>
      <c r="W160" s="5">
        <v>1549784.22</v>
      </c>
      <c r="X160" s="5">
        <v>1</v>
      </c>
      <c r="Y160" s="5">
        <v>1549784.22</v>
      </c>
      <c r="Z160" s="5">
        <v>10298709.779999999</v>
      </c>
      <c r="AA160" s="5">
        <v>1</v>
      </c>
      <c r="AB160" s="5">
        <v>10298709.779999999</v>
      </c>
    </row>
    <row r="161" spans="1:206" x14ac:dyDescent="0.2">
      <c r="A161" s="5">
        <v>50</v>
      </c>
      <c r="B161" s="5">
        <v>1</v>
      </c>
      <c r="C161" s="5">
        <v>0</v>
      </c>
      <c r="D161" s="5">
        <v>2</v>
      </c>
      <c r="E161" s="5">
        <v>0</v>
      </c>
      <c r="F161" s="5">
        <f>ROUND(F160*0.2,O161)</f>
        <v>309956.84000000003</v>
      </c>
      <c r="G161" s="5" t="s">
        <v>323</v>
      </c>
      <c r="H161" s="5" t="s">
        <v>324</v>
      </c>
      <c r="I161" s="5"/>
      <c r="J161" s="5"/>
      <c r="K161" s="5">
        <v>212</v>
      </c>
      <c r="L161" s="5">
        <v>29</v>
      </c>
      <c r="M161" s="5">
        <v>0</v>
      </c>
      <c r="N161" s="5" t="s">
        <v>3</v>
      </c>
      <c r="O161" s="5">
        <v>2</v>
      </c>
      <c r="P161" s="5">
        <f>ROUND(P160*0.2,O161)</f>
        <v>2059741.96</v>
      </c>
      <c r="Q161" s="5"/>
      <c r="R161" s="5"/>
      <c r="S161" s="5"/>
      <c r="T161" s="5"/>
      <c r="U161" s="5"/>
      <c r="V161" s="5"/>
      <c r="W161" s="5">
        <v>309956.84000000003</v>
      </c>
      <c r="X161" s="5">
        <v>1</v>
      </c>
      <c r="Y161" s="5">
        <v>309956.84000000003</v>
      </c>
      <c r="Z161" s="5">
        <v>2059741.96</v>
      </c>
      <c r="AA161" s="5">
        <v>1</v>
      </c>
      <c r="AB161" s="5">
        <v>2059741.96</v>
      </c>
    </row>
    <row r="162" spans="1:206" x14ac:dyDescent="0.2">
      <c r="A162" s="5">
        <v>50</v>
      </c>
      <c r="B162" s="5">
        <v>1</v>
      </c>
      <c r="C162" s="5">
        <v>0</v>
      </c>
      <c r="D162" s="5">
        <v>2</v>
      </c>
      <c r="E162" s="5">
        <v>0</v>
      </c>
      <c r="F162" s="5">
        <f>ROUND(F160+F161,O162)</f>
        <v>1859741.06</v>
      </c>
      <c r="G162" s="5" t="s">
        <v>325</v>
      </c>
      <c r="H162" s="5" t="s">
        <v>326</v>
      </c>
      <c r="I162" s="5"/>
      <c r="J162" s="5"/>
      <c r="K162" s="5">
        <v>212</v>
      </c>
      <c r="L162" s="5">
        <v>30</v>
      </c>
      <c r="M162" s="5">
        <v>0</v>
      </c>
      <c r="N162" s="5" t="s">
        <v>3</v>
      </c>
      <c r="O162" s="5">
        <v>2</v>
      </c>
      <c r="P162" s="5">
        <f>ROUND(P160+P161,O162)</f>
        <v>12358451.74</v>
      </c>
      <c r="Q162" s="5"/>
      <c r="R162" s="5"/>
      <c r="S162" s="5"/>
      <c r="T162" s="5"/>
      <c r="U162" s="5"/>
      <c r="V162" s="5"/>
      <c r="W162" s="5">
        <v>1859741.06</v>
      </c>
      <c r="X162" s="5">
        <v>1</v>
      </c>
      <c r="Y162" s="5">
        <v>1859741.06</v>
      </c>
      <c r="Z162" s="5">
        <v>12358451.74</v>
      </c>
      <c r="AA162" s="5">
        <v>1</v>
      </c>
      <c r="AB162" s="5">
        <v>12358451.74</v>
      </c>
    </row>
    <row r="164" spans="1:206" x14ac:dyDescent="0.2">
      <c r="A164" s="3">
        <v>51</v>
      </c>
      <c r="B164" s="3">
        <f>B12</f>
        <v>200</v>
      </c>
      <c r="C164" s="3">
        <f>A12</f>
        <v>1</v>
      </c>
      <c r="D164" s="3">
        <f>ROW(A12)</f>
        <v>12</v>
      </c>
      <c r="E164" s="3"/>
      <c r="F164" s="3" t="str">
        <f>IF(F12&lt;&gt;"",F12,"")</f>
        <v>Ремонт стен фасада здания строения № 18 (1- тех. этаж) и вентиляционной шахты ФГУП "Киноконцерн "Мосфильм", ул. Мосфильмовская, д. 1</v>
      </c>
      <c r="G164" s="3" t="str">
        <f>IF(G12&lt;&gt;"",G12,"")</f>
        <v>Ремонт стен фасада здания строения № 18 (1- тех. этаж) и вентиляционной шахты ФГУП "Киноконцерн "Мосфильм", ул. Мосфильмовская, д. 1</v>
      </c>
      <c r="H164" s="3">
        <v>0</v>
      </c>
      <c r="I164" s="3"/>
      <c r="J164" s="3"/>
      <c r="K164" s="3"/>
      <c r="L164" s="3"/>
      <c r="M164" s="3"/>
      <c r="N164" s="3"/>
      <c r="O164" s="3">
        <f t="shared" ref="O164:T164" si="176">ROUND(O131,2)</f>
        <v>1390384.86</v>
      </c>
      <c r="P164" s="3">
        <f t="shared" si="176"/>
        <v>1183280.0900000001</v>
      </c>
      <c r="Q164" s="3">
        <f t="shared" si="176"/>
        <v>133587.65</v>
      </c>
      <c r="R164" s="3">
        <f t="shared" si="176"/>
        <v>22981.48</v>
      </c>
      <c r="S164" s="3">
        <f t="shared" si="176"/>
        <v>73517.119999999995</v>
      </c>
      <c r="T164" s="3">
        <f t="shared" si="176"/>
        <v>0</v>
      </c>
      <c r="U164" s="3">
        <f>U131</f>
        <v>6205.8418500000016</v>
      </c>
      <c r="V164" s="3">
        <f>V131</f>
        <v>0</v>
      </c>
      <c r="W164" s="3">
        <f>ROUND(W131,2)</f>
        <v>0</v>
      </c>
      <c r="X164" s="3">
        <f>ROUND(X131,2)</f>
        <v>69904.58</v>
      </c>
      <c r="Y164" s="3">
        <f>ROUND(Y131,2)</f>
        <v>49277.2</v>
      </c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>
        <f t="shared" ref="AO164:BD164" si="177">ROUND(AO131,2)</f>
        <v>0</v>
      </c>
      <c r="AP164" s="3">
        <f t="shared" si="177"/>
        <v>0</v>
      </c>
      <c r="AQ164" s="3">
        <f t="shared" si="177"/>
        <v>0</v>
      </c>
      <c r="AR164" s="3">
        <f t="shared" si="177"/>
        <v>1549784.22</v>
      </c>
      <c r="AS164" s="3">
        <f t="shared" si="177"/>
        <v>1537827.22</v>
      </c>
      <c r="AT164" s="3">
        <f t="shared" si="177"/>
        <v>0</v>
      </c>
      <c r="AU164" s="3">
        <f t="shared" si="177"/>
        <v>11957</v>
      </c>
      <c r="AV164" s="3">
        <f t="shared" si="177"/>
        <v>1183280.0900000001</v>
      </c>
      <c r="AW164" s="3">
        <f t="shared" si="177"/>
        <v>1183280.0900000001</v>
      </c>
      <c r="AX164" s="3">
        <f t="shared" si="177"/>
        <v>0</v>
      </c>
      <c r="AY164" s="3">
        <f t="shared" si="177"/>
        <v>1183280.0900000001</v>
      </c>
      <c r="AZ164" s="3">
        <f t="shared" si="177"/>
        <v>0</v>
      </c>
      <c r="BA164" s="3">
        <f t="shared" si="177"/>
        <v>0</v>
      </c>
      <c r="BB164" s="3">
        <f t="shared" si="177"/>
        <v>0</v>
      </c>
      <c r="BC164" s="3">
        <f t="shared" si="177"/>
        <v>0</v>
      </c>
      <c r="BD164" s="3">
        <f t="shared" si="177"/>
        <v>0</v>
      </c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4">
        <f t="shared" ref="DG164:DL164" si="178">ROUND(DG131,2)</f>
        <v>6329995.4100000001</v>
      </c>
      <c r="DH164" s="4">
        <f t="shared" si="178"/>
        <v>2195488.6800000002</v>
      </c>
      <c r="DI164" s="4">
        <f t="shared" si="178"/>
        <v>1797801.47</v>
      </c>
      <c r="DJ164" s="4">
        <f t="shared" si="178"/>
        <v>732618.07</v>
      </c>
      <c r="DK164" s="4">
        <f t="shared" si="178"/>
        <v>2336705.2599999998</v>
      </c>
      <c r="DL164" s="4">
        <f t="shared" si="178"/>
        <v>0</v>
      </c>
      <c r="DM164" s="4">
        <f>DM131</f>
        <v>6473.6796679499994</v>
      </c>
      <c r="DN164" s="4">
        <f>DN131</f>
        <v>0</v>
      </c>
      <c r="DO164" s="4">
        <f>ROUND(DO131,2)</f>
        <v>0</v>
      </c>
      <c r="DP164" s="4">
        <f>ROUND(DP131,2)</f>
        <v>1838476.29</v>
      </c>
      <c r="DQ164" s="4">
        <f>ROUND(DQ131,2)</f>
        <v>958049.17</v>
      </c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>
        <f t="shared" ref="EG164:EV164" si="179">ROUND(EG131,2)</f>
        <v>0</v>
      </c>
      <c r="EH164" s="4">
        <f t="shared" si="179"/>
        <v>0</v>
      </c>
      <c r="EI164" s="4">
        <f t="shared" si="179"/>
        <v>0</v>
      </c>
      <c r="EJ164" s="4">
        <f t="shared" si="179"/>
        <v>10298709.779999999</v>
      </c>
      <c r="EK164" s="4">
        <f t="shared" si="179"/>
        <v>10181800.949999999</v>
      </c>
      <c r="EL164" s="4">
        <f t="shared" si="179"/>
        <v>0</v>
      </c>
      <c r="EM164" s="4">
        <f t="shared" si="179"/>
        <v>116908.83</v>
      </c>
      <c r="EN164" s="4">
        <f t="shared" si="179"/>
        <v>2195488.6800000002</v>
      </c>
      <c r="EO164" s="4">
        <f t="shared" si="179"/>
        <v>2195488.6800000002</v>
      </c>
      <c r="EP164" s="4">
        <f t="shared" si="179"/>
        <v>0</v>
      </c>
      <c r="EQ164" s="4">
        <f t="shared" si="179"/>
        <v>2195488.6800000002</v>
      </c>
      <c r="ER164" s="4">
        <f t="shared" si="179"/>
        <v>0</v>
      </c>
      <c r="ES164" s="4">
        <f t="shared" si="179"/>
        <v>0</v>
      </c>
      <c r="ET164" s="4">
        <f t="shared" si="179"/>
        <v>0</v>
      </c>
      <c r="EU164" s="4">
        <f t="shared" si="179"/>
        <v>0</v>
      </c>
      <c r="EV164" s="4">
        <f t="shared" si="179"/>
        <v>0</v>
      </c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>
        <v>0</v>
      </c>
    </row>
    <row r="166" spans="1:206" x14ac:dyDescent="0.2">
      <c r="A166" s="5">
        <v>50</v>
      </c>
      <c r="B166" s="5">
        <v>1</v>
      </c>
      <c r="C166" s="5">
        <v>0</v>
      </c>
      <c r="D166" s="5">
        <v>1</v>
      </c>
      <c r="E166" s="5">
        <v>201</v>
      </c>
      <c r="F166" s="5">
        <f>ROUND(Source!O164,O166)</f>
        <v>1390384.86</v>
      </c>
      <c r="G166" s="5" t="s">
        <v>267</v>
      </c>
      <c r="H166" s="5" t="s">
        <v>268</v>
      </c>
      <c r="I166" s="5"/>
      <c r="J166" s="5"/>
      <c r="K166" s="5">
        <v>201</v>
      </c>
      <c r="L166" s="5">
        <v>1</v>
      </c>
      <c r="M166" s="5">
        <v>0</v>
      </c>
      <c r="N166" s="5" t="s">
        <v>3</v>
      </c>
      <c r="O166" s="5">
        <v>2</v>
      </c>
      <c r="P166" s="5">
        <f>ROUND(Source!DG164,O166)</f>
        <v>6329995.4100000001</v>
      </c>
      <c r="Q166" s="5"/>
      <c r="R166" s="5"/>
      <c r="S166" s="5"/>
      <c r="T166" s="5"/>
      <c r="U166" s="5"/>
      <c r="V166" s="5"/>
      <c r="W166" s="5">
        <v>1390384.86</v>
      </c>
      <c r="X166" s="5">
        <v>1</v>
      </c>
      <c r="Y166" s="5">
        <v>1390384.86</v>
      </c>
      <c r="Z166" s="5">
        <v>6329995.4100000001</v>
      </c>
      <c r="AA166" s="5">
        <v>1</v>
      </c>
      <c r="AB166" s="5">
        <v>6329995.4100000001</v>
      </c>
    </row>
    <row r="167" spans="1:206" x14ac:dyDescent="0.2">
      <c r="A167" s="5">
        <v>50</v>
      </c>
      <c r="B167" s="5">
        <v>1</v>
      </c>
      <c r="C167" s="5">
        <v>0</v>
      </c>
      <c r="D167" s="5">
        <v>1</v>
      </c>
      <c r="E167" s="5">
        <v>202</v>
      </c>
      <c r="F167" s="5">
        <f>ROUND(Source!P164,O167)</f>
        <v>1183280.0900000001</v>
      </c>
      <c r="G167" s="5" t="s">
        <v>269</v>
      </c>
      <c r="H167" s="5" t="s">
        <v>270</v>
      </c>
      <c r="I167" s="5"/>
      <c r="J167" s="5"/>
      <c r="K167" s="5">
        <v>202</v>
      </c>
      <c r="L167" s="5">
        <v>2</v>
      </c>
      <c r="M167" s="5">
        <v>0</v>
      </c>
      <c r="N167" s="5" t="s">
        <v>3</v>
      </c>
      <c r="O167" s="5">
        <v>2</v>
      </c>
      <c r="P167" s="5">
        <f>ROUND(Source!DH164,O167)</f>
        <v>2195488.6800000002</v>
      </c>
      <c r="Q167" s="5"/>
      <c r="R167" s="5"/>
      <c r="S167" s="5"/>
      <c r="T167" s="5"/>
      <c r="U167" s="5"/>
      <c r="V167" s="5"/>
      <c r="W167" s="5">
        <v>1183280.0900000001</v>
      </c>
      <c r="X167" s="5">
        <v>1</v>
      </c>
      <c r="Y167" s="5">
        <v>1183280.0900000001</v>
      </c>
      <c r="Z167" s="5">
        <v>2195488.6800000002</v>
      </c>
      <c r="AA167" s="5">
        <v>1</v>
      </c>
      <c r="AB167" s="5">
        <v>2195488.6800000002</v>
      </c>
    </row>
    <row r="168" spans="1:206" x14ac:dyDescent="0.2">
      <c r="A168" s="5">
        <v>50</v>
      </c>
      <c r="B168" s="5">
        <v>0</v>
      </c>
      <c r="C168" s="5">
        <v>0</v>
      </c>
      <c r="D168" s="5">
        <v>1</v>
      </c>
      <c r="E168" s="5">
        <v>222</v>
      </c>
      <c r="F168" s="5">
        <f>ROUND(Source!AO164,O168)</f>
        <v>0</v>
      </c>
      <c r="G168" s="5" t="s">
        <v>271</v>
      </c>
      <c r="H168" s="5" t="s">
        <v>272</v>
      </c>
      <c r="I168" s="5"/>
      <c r="J168" s="5"/>
      <c r="K168" s="5">
        <v>222</v>
      </c>
      <c r="L168" s="5">
        <v>3</v>
      </c>
      <c r="M168" s="5">
        <v>3</v>
      </c>
      <c r="N168" s="5" t="s">
        <v>3</v>
      </c>
      <c r="O168" s="5">
        <v>2</v>
      </c>
      <c r="P168" s="5">
        <f>ROUND(Source!EG164,O168)</f>
        <v>0</v>
      </c>
      <c r="Q168" s="5"/>
      <c r="R168" s="5"/>
      <c r="S168" s="5"/>
      <c r="T168" s="5"/>
      <c r="U168" s="5"/>
      <c r="V168" s="5"/>
      <c r="W168" s="5">
        <v>0</v>
      </c>
      <c r="X168" s="5">
        <v>1</v>
      </c>
      <c r="Y168" s="5">
        <v>0</v>
      </c>
      <c r="Z168" s="5">
        <v>0</v>
      </c>
      <c r="AA168" s="5">
        <v>1</v>
      </c>
      <c r="AB168" s="5">
        <v>0</v>
      </c>
    </row>
    <row r="169" spans="1:206" x14ac:dyDescent="0.2">
      <c r="A169" s="5">
        <v>50</v>
      </c>
      <c r="B169" s="5">
        <v>0</v>
      </c>
      <c r="C169" s="5">
        <v>0</v>
      </c>
      <c r="D169" s="5">
        <v>1</v>
      </c>
      <c r="E169" s="5">
        <v>225</v>
      </c>
      <c r="F169" s="5">
        <f>ROUND(Source!AV164,O169)</f>
        <v>1183280.0900000001</v>
      </c>
      <c r="G169" s="5" t="s">
        <v>273</v>
      </c>
      <c r="H169" s="5" t="s">
        <v>274</v>
      </c>
      <c r="I169" s="5"/>
      <c r="J169" s="5"/>
      <c r="K169" s="5">
        <v>225</v>
      </c>
      <c r="L169" s="5">
        <v>4</v>
      </c>
      <c r="M169" s="5">
        <v>3</v>
      </c>
      <c r="N169" s="5" t="s">
        <v>3</v>
      </c>
      <c r="O169" s="5">
        <v>2</v>
      </c>
      <c r="P169" s="5">
        <f>ROUND(Source!EN164,O169)</f>
        <v>2195488.6800000002</v>
      </c>
      <c r="Q169" s="5"/>
      <c r="R169" s="5"/>
      <c r="S169" s="5"/>
      <c r="T169" s="5"/>
      <c r="U169" s="5"/>
      <c r="V169" s="5"/>
      <c r="W169" s="5">
        <v>1183280.0900000001</v>
      </c>
      <c r="X169" s="5">
        <v>1</v>
      </c>
      <c r="Y169" s="5">
        <v>1183280.0900000001</v>
      </c>
      <c r="Z169" s="5">
        <v>2195488.6800000002</v>
      </c>
      <c r="AA169" s="5">
        <v>1</v>
      </c>
      <c r="AB169" s="5">
        <v>2195488.6800000002</v>
      </c>
    </row>
    <row r="170" spans="1:206" x14ac:dyDescent="0.2">
      <c r="A170" s="5">
        <v>50</v>
      </c>
      <c r="B170" s="5">
        <v>0</v>
      </c>
      <c r="C170" s="5">
        <v>0</v>
      </c>
      <c r="D170" s="5">
        <v>1</v>
      </c>
      <c r="E170" s="5">
        <v>226</v>
      </c>
      <c r="F170" s="5">
        <f>ROUND(Source!AW164,O170)</f>
        <v>1183280.0900000001</v>
      </c>
      <c r="G170" s="5" t="s">
        <v>275</v>
      </c>
      <c r="H170" s="5" t="s">
        <v>276</v>
      </c>
      <c r="I170" s="5"/>
      <c r="J170" s="5"/>
      <c r="K170" s="5">
        <v>226</v>
      </c>
      <c r="L170" s="5">
        <v>5</v>
      </c>
      <c r="M170" s="5">
        <v>3</v>
      </c>
      <c r="N170" s="5" t="s">
        <v>3</v>
      </c>
      <c r="O170" s="5">
        <v>2</v>
      </c>
      <c r="P170" s="5">
        <f>ROUND(Source!EO164,O170)</f>
        <v>2195488.6800000002</v>
      </c>
      <c r="Q170" s="5"/>
      <c r="R170" s="5"/>
      <c r="S170" s="5"/>
      <c r="T170" s="5"/>
      <c r="U170" s="5"/>
      <c r="V170" s="5"/>
      <c r="W170" s="5">
        <v>1183280.0900000001</v>
      </c>
      <c r="X170" s="5">
        <v>1</v>
      </c>
      <c r="Y170" s="5">
        <v>1183280.0900000001</v>
      </c>
      <c r="Z170" s="5">
        <v>2195488.6800000002</v>
      </c>
      <c r="AA170" s="5">
        <v>1</v>
      </c>
      <c r="AB170" s="5">
        <v>2195488.6800000002</v>
      </c>
    </row>
    <row r="171" spans="1:206" x14ac:dyDescent="0.2">
      <c r="A171" s="5">
        <v>50</v>
      </c>
      <c r="B171" s="5">
        <v>0</v>
      </c>
      <c r="C171" s="5">
        <v>0</v>
      </c>
      <c r="D171" s="5">
        <v>1</v>
      </c>
      <c r="E171" s="5">
        <v>227</v>
      </c>
      <c r="F171" s="5">
        <f>ROUND(Source!AX164,O171)</f>
        <v>0</v>
      </c>
      <c r="G171" s="5" t="s">
        <v>277</v>
      </c>
      <c r="H171" s="5" t="s">
        <v>278</v>
      </c>
      <c r="I171" s="5"/>
      <c r="J171" s="5"/>
      <c r="K171" s="5">
        <v>227</v>
      </c>
      <c r="L171" s="5">
        <v>6</v>
      </c>
      <c r="M171" s="5">
        <v>3</v>
      </c>
      <c r="N171" s="5" t="s">
        <v>3</v>
      </c>
      <c r="O171" s="5">
        <v>2</v>
      </c>
      <c r="P171" s="5">
        <f>ROUND(Source!EP164,O171)</f>
        <v>0</v>
      </c>
      <c r="Q171" s="5"/>
      <c r="R171" s="5"/>
      <c r="S171" s="5"/>
      <c r="T171" s="5"/>
      <c r="U171" s="5"/>
      <c r="V171" s="5"/>
      <c r="W171" s="5">
        <v>0</v>
      </c>
      <c r="X171" s="5">
        <v>1</v>
      </c>
      <c r="Y171" s="5">
        <v>0</v>
      </c>
      <c r="Z171" s="5">
        <v>0</v>
      </c>
      <c r="AA171" s="5">
        <v>1</v>
      </c>
      <c r="AB171" s="5">
        <v>0</v>
      </c>
    </row>
    <row r="172" spans="1:206" x14ac:dyDescent="0.2">
      <c r="A172" s="5">
        <v>50</v>
      </c>
      <c r="B172" s="5">
        <v>0</v>
      </c>
      <c r="C172" s="5">
        <v>0</v>
      </c>
      <c r="D172" s="5">
        <v>1</v>
      </c>
      <c r="E172" s="5">
        <v>228</v>
      </c>
      <c r="F172" s="5">
        <f>ROUND(Source!AY164,O172)</f>
        <v>1183280.0900000001</v>
      </c>
      <c r="G172" s="5" t="s">
        <v>279</v>
      </c>
      <c r="H172" s="5" t="s">
        <v>280</v>
      </c>
      <c r="I172" s="5"/>
      <c r="J172" s="5"/>
      <c r="K172" s="5">
        <v>228</v>
      </c>
      <c r="L172" s="5">
        <v>7</v>
      </c>
      <c r="M172" s="5">
        <v>3</v>
      </c>
      <c r="N172" s="5" t="s">
        <v>3</v>
      </c>
      <c r="O172" s="5">
        <v>2</v>
      </c>
      <c r="P172" s="5">
        <f>ROUND(Source!EQ164,O172)</f>
        <v>2195488.6800000002</v>
      </c>
      <c r="Q172" s="5"/>
      <c r="R172" s="5"/>
      <c r="S172" s="5"/>
      <c r="T172" s="5"/>
      <c r="U172" s="5"/>
      <c r="V172" s="5"/>
      <c r="W172" s="5">
        <v>1183280.0900000001</v>
      </c>
      <c r="X172" s="5">
        <v>1</v>
      </c>
      <c r="Y172" s="5">
        <v>1183280.0900000001</v>
      </c>
      <c r="Z172" s="5">
        <v>2195488.6800000002</v>
      </c>
      <c r="AA172" s="5">
        <v>1</v>
      </c>
      <c r="AB172" s="5">
        <v>2195488.6800000002</v>
      </c>
    </row>
    <row r="173" spans="1:206" x14ac:dyDescent="0.2">
      <c r="A173" s="5">
        <v>50</v>
      </c>
      <c r="B173" s="5">
        <v>0</v>
      </c>
      <c r="C173" s="5">
        <v>0</v>
      </c>
      <c r="D173" s="5">
        <v>1</v>
      </c>
      <c r="E173" s="5">
        <v>216</v>
      </c>
      <c r="F173" s="5">
        <f>ROUND(Source!AP164,O173)</f>
        <v>0</v>
      </c>
      <c r="G173" s="5" t="s">
        <v>281</v>
      </c>
      <c r="H173" s="5" t="s">
        <v>282</v>
      </c>
      <c r="I173" s="5"/>
      <c r="J173" s="5"/>
      <c r="K173" s="5">
        <v>216</v>
      </c>
      <c r="L173" s="5">
        <v>8</v>
      </c>
      <c r="M173" s="5">
        <v>3</v>
      </c>
      <c r="N173" s="5" t="s">
        <v>3</v>
      </c>
      <c r="O173" s="5">
        <v>2</v>
      </c>
      <c r="P173" s="5">
        <f>ROUND(Source!EH164,O173)</f>
        <v>0</v>
      </c>
      <c r="Q173" s="5"/>
      <c r="R173" s="5"/>
      <c r="S173" s="5"/>
      <c r="T173" s="5"/>
      <c r="U173" s="5"/>
      <c r="V173" s="5"/>
      <c r="W173" s="5">
        <v>0</v>
      </c>
      <c r="X173" s="5">
        <v>1</v>
      </c>
      <c r="Y173" s="5">
        <v>0</v>
      </c>
      <c r="Z173" s="5">
        <v>0</v>
      </c>
      <c r="AA173" s="5">
        <v>1</v>
      </c>
      <c r="AB173" s="5">
        <v>0</v>
      </c>
    </row>
    <row r="174" spans="1:206" x14ac:dyDescent="0.2">
      <c r="A174" s="5">
        <v>50</v>
      </c>
      <c r="B174" s="5">
        <v>0</v>
      </c>
      <c r="C174" s="5">
        <v>0</v>
      </c>
      <c r="D174" s="5">
        <v>1</v>
      </c>
      <c r="E174" s="5">
        <v>223</v>
      </c>
      <c r="F174" s="5">
        <f>ROUND(Source!AQ164,O174)</f>
        <v>0</v>
      </c>
      <c r="G174" s="5" t="s">
        <v>283</v>
      </c>
      <c r="H174" s="5" t="s">
        <v>284</v>
      </c>
      <c r="I174" s="5"/>
      <c r="J174" s="5"/>
      <c r="K174" s="5">
        <v>223</v>
      </c>
      <c r="L174" s="5">
        <v>9</v>
      </c>
      <c r="M174" s="5">
        <v>3</v>
      </c>
      <c r="N174" s="5" t="s">
        <v>3</v>
      </c>
      <c r="O174" s="5">
        <v>2</v>
      </c>
      <c r="P174" s="5">
        <f>ROUND(Source!EI164,O174)</f>
        <v>0</v>
      </c>
      <c r="Q174" s="5"/>
      <c r="R174" s="5"/>
      <c r="S174" s="5"/>
      <c r="T174" s="5"/>
      <c r="U174" s="5"/>
      <c r="V174" s="5"/>
      <c r="W174" s="5">
        <v>0</v>
      </c>
      <c r="X174" s="5">
        <v>1</v>
      </c>
      <c r="Y174" s="5">
        <v>0</v>
      </c>
      <c r="Z174" s="5">
        <v>0</v>
      </c>
      <c r="AA174" s="5">
        <v>1</v>
      </c>
      <c r="AB174" s="5">
        <v>0</v>
      </c>
    </row>
    <row r="175" spans="1:206" x14ac:dyDescent="0.2">
      <c r="A175" s="5">
        <v>50</v>
      </c>
      <c r="B175" s="5">
        <v>0</v>
      </c>
      <c r="C175" s="5">
        <v>0</v>
      </c>
      <c r="D175" s="5">
        <v>1</v>
      </c>
      <c r="E175" s="5">
        <v>229</v>
      </c>
      <c r="F175" s="5">
        <f>ROUND(Source!AZ164,O175)</f>
        <v>0</v>
      </c>
      <c r="G175" s="5" t="s">
        <v>285</v>
      </c>
      <c r="H175" s="5" t="s">
        <v>286</v>
      </c>
      <c r="I175" s="5"/>
      <c r="J175" s="5"/>
      <c r="K175" s="5">
        <v>229</v>
      </c>
      <c r="L175" s="5">
        <v>10</v>
      </c>
      <c r="M175" s="5">
        <v>3</v>
      </c>
      <c r="N175" s="5" t="s">
        <v>3</v>
      </c>
      <c r="O175" s="5">
        <v>2</v>
      </c>
      <c r="P175" s="5">
        <f>ROUND(Source!ER164,O175)</f>
        <v>0</v>
      </c>
      <c r="Q175" s="5"/>
      <c r="R175" s="5"/>
      <c r="S175" s="5"/>
      <c r="T175" s="5"/>
      <c r="U175" s="5"/>
      <c r="V175" s="5"/>
      <c r="W175" s="5">
        <v>0</v>
      </c>
      <c r="X175" s="5">
        <v>1</v>
      </c>
      <c r="Y175" s="5">
        <v>0</v>
      </c>
      <c r="Z175" s="5">
        <v>0</v>
      </c>
      <c r="AA175" s="5">
        <v>1</v>
      </c>
      <c r="AB175" s="5">
        <v>0</v>
      </c>
    </row>
    <row r="176" spans="1:206" x14ac:dyDescent="0.2">
      <c r="A176" s="5">
        <v>50</v>
      </c>
      <c r="B176" s="5">
        <v>0</v>
      </c>
      <c r="C176" s="5">
        <v>0</v>
      </c>
      <c r="D176" s="5">
        <v>1</v>
      </c>
      <c r="E176" s="5">
        <v>203</v>
      </c>
      <c r="F176" s="5">
        <f>ROUND(Source!Q164,O176)</f>
        <v>133587.65</v>
      </c>
      <c r="G176" s="5" t="s">
        <v>287</v>
      </c>
      <c r="H176" s="5" t="s">
        <v>288</v>
      </c>
      <c r="I176" s="5"/>
      <c r="J176" s="5"/>
      <c r="K176" s="5">
        <v>203</v>
      </c>
      <c r="L176" s="5">
        <v>11</v>
      </c>
      <c r="M176" s="5">
        <v>3</v>
      </c>
      <c r="N176" s="5" t="s">
        <v>3</v>
      </c>
      <c r="O176" s="5">
        <v>2</v>
      </c>
      <c r="P176" s="5">
        <f>ROUND(Source!DI164,O176)</f>
        <v>1797801.47</v>
      </c>
      <c r="Q176" s="5"/>
      <c r="R176" s="5"/>
      <c r="S176" s="5"/>
      <c r="T176" s="5"/>
      <c r="U176" s="5"/>
      <c r="V176" s="5"/>
      <c r="W176" s="5">
        <v>133587.65</v>
      </c>
      <c r="X176" s="5">
        <v>1</v>
      </c>
      <c r="Y176" s="5">
        <v>133587.65</v>
      </c>
      <c r="Z176" s="5">
        <v>1797801.47</v>
      </c>
      <c r="AA176" s="5">
        <v>1</v>
      </c>
      <c r="AB176" s="5">
        <v>1797801.47</v>
      </c>
    </row>
    <row r="177" spans="1:28" x14ac:dyDescent="0.2">
      <c r="A177" s="5">
        <v>50</v>
      </c>
      <c r="B177" s="5">
        <v>0</v>
      </c>
      <c r="C177" s="5">
        <v>0</v>
      </c>
      <c r="D177" s="5">
        <v>1</v>
      </c>
      <c r="E177" s="5">
        <v>231</v>
      </c>
      <c r="F177" s="5">
        <f>ROUND(Source!BB164,O177)</f>
        <v>0</v>
      </c>
      <c r="G177" s="5" t="s">
        <v>289</v>
      </c>
      <c r="H177" s="5" t="s">
        <v>290</v>
      </c>
      <c r="I177" s="5"/>
      <c r="J177" s="5"/>
      <c r="K177" s="5">
        <v>231</v>
      </c>
      <c r="L177" s="5">
        <v>12</v>
      </c>
      <c r="M177" s="5">
        <v>3</v>
      </c>
      <c r="N177" s="5" t="s">
        <v>3</v>
      </c>
      <c r="O177" s="5">
        <v>2</v>
      </c>
      <c r="P177" s="5">
        <f>ROUND(Source!ET164,O177)</f>
        <v>0</v>
      </c>
      <c r="Q177" s="5"/>
      <c r="R177" s="5"/>
      <c r="S177" s="5"/>
      <c r="T177" s="5"/>
      <c r="U177" s="5"/>
      <c r="V177" s="5"/>
      <c r="W177" s="5">
        <v>0</v>
      </c>
      <c r="X177" s="5">
        <v>1</v>
      </c>
      <c r="Y177" s="5">
        <v>0</v>
      </c>
      <c r="Z177" s="5">
        <v>0</v>
      </c>
      <c r="AA177" s="5">
        <v>1</v>
      </c>
      <c r="AB177" s="5">
        <v>0</v>
      </c>
    </row>
    <row r="178" spans="1:28" x14ac:dyDescent="0.2">
      <c r="A178" s="5">
        <v>50</v>
      </c>
      <c r="B178" s="5">
        <v>0</v>
      </c>
      <c r="C178" s="5">
        <v>0</v>
      </c>
      <c r="D178" s="5">
        <v>1</v>
      </c>
      <c r="E178" s="5">
        <v>204</v>
      </c>
      <c r="F178" s="5">
        <f>ROUND(Source!R164,O178)</f>
        <v>22981.48</v>
      </c>
      <c r="G178" s="5" t="s">
        <v>291</v>
      </c>
      <c r="H178" s="5" t="s">
        <v>292</v>
      </c>
      <c r="I178" s="5"/>
      <c r="J178" s="5"/>
      <c r="K178" s="5">
        <v>204</v>
      </c>
      <c r="L178" s="5">
        <v>13</v>
      </c>
      <c r="M178" s="5">
        <v>3</v>
      </c>
      <c r="N178" s="5" t="s">
        <v>3</v>
      </c>
      <c r="O178" s="5">
        <v>2</v>
      </c>
      <c r="P178" s="5">
        <f>ROUND(Source!DJ164,O178)</f>
        <v>732618.07</v>
      </c>
      <c r="Q178" s="5"/>
      <c r="R178" s="5"/>
      <c r="S178" s="5"/>
      <c r="T178" s="5"/>
      <c r="U178" s="5"/>
      <c r="V178" s="5"/>
      <c r="W178" s="5">
        <v>22981.48</v>
      </c>
      <c r="X178" s="5">
        <v>1</v>
      </c>
      <c r="Y178" s="5">
        <v>22981.48</v>
      </c>
      <c r="Z178" s="5">
        <v>732618.07</v>
      </c>
      <c r="AA178" s="5">
        <v>1</v>
      </c>
      <c r="AB178" s="5">
        <v>732618.07</v>
      </c>
    </row>
    <row r="179" spans="1:28" x14ac:dyDescent="0.2">
      <c r="A179" s="5">
        <v>50</v>
      </c>
      <c r="B179" s="5">
        <v>0</v>
      </c>
      <c r="C179" s="5">
        <v>0</v>
      </c>
      <c r="D179" s="5">
        <v>1</v>
      </c>
      <c r="E179" s="5">
        <v>205</v>
      </c>
      <c r="F179" s="5">
        <f>ROUND(Source!S164,O179)</f>
        <v>73517.119999999995</v>
      </c>
      <c r="G179" s="5" t="s">
        <v>293</v>
      </c>
      <c r="H179" s="5" t="s">
        <v>294</v>
      </c>
      <c r="I179" s="5"/>
      <c r="J179" s="5"/>
      <c r="K179" s="5">
        <v>205</v>
      </c>
      <c r="L179" s="5">
        <v>14</v>
      </c>
      <c r="M179" s="5">
        <v>3</v>
      </c>
      <c r="N179" s="5" t="s">
        <v>3</v>
      </c>
      <c r="O179" s="5">
        <v>2</v>
      </c>
      <c r="P179" s="5">
        <f>ROUND(Source!DK164,O179)</f>
        <v>2336705.2599999998</v>
      </c>
      <c r="Q179" s="5"/>
      <c r="R179" s="5"/>
      <c r="S179" s="5"/>
      <c r="T179" s="5"/>
      <c r="U179" s="5"/>
      <c r="V179" s="5"/>
      <c r="W179" s="5">
        <v>73517.119999999995</v>
      </c>
      <c r="X179" s="5">
        <v>1</v>
      </c>
      <c r="Y179" s="5">
        <v>73517.119999999995</v>
      </c>
      <c r="Z179" s="5">
        <v>2336705.2599999998</v>
      </c>
      <c r="AA179" s="5">
        <v>1</v>
      </c>
      <c r="AB179" s="5">
        <v>2336705.2599999998</v>
      </c>
    </row>
    <row r="180" spans="1:28" x14ac:dyDescent="0.2">
      <c r="A180" s="5">
        <v>50</v>
      </c>
      <c r="B180" s="5">
        <v>0</v>
      </c>
      <c r="C180" s="5">
        <v>0</v>
      </c>
      <c r="D180" s="5">
        <v>1</v>
      </c>
      <c r="E180" s="5">
        <v>232</v>
      </c>
      <c r="F180" s="5">
        <f>ROUND(Source!BC164,O180)</f>
        <v>0</v>
      </c>
      <c r="G180" s="5" t="s">
        <v>295</v>
      </c>
      <c r="H180" s="5" t="s">
        <v>296</v>
      </c>
      <c r="I180" s="5"/>
      <c r="J180" s="5"/>
      <c r="K180" s="5">
        <v>232</v>
      </c>
      <c r="L180" s="5">
        <v>15</v>
      </c>
      <c r="M180" s="5">
        <v>3</v>
      </c>
      <c r="N180" s="5" t="s">
        <v>3</v>
      </c>
      <c r="O180" s="5">
        <v>2</v>
      </c>
      <c r="P180" s="5">
        <f>ROUND(Source!EU164,O180)</f>
        <v>0</v>
      </c>
      <c r="Q180" s="5"/>
      <c r="R180" s="5"/>
      <c r="S180" s="5"/>
      <c r="T180" s="5"/>
      <c r="U180" s="5"/>
      <c r="V180" s="5"/>
      <c r="W180" s="5">
        <v>0</v>
      </c>
      <c r="X180" s="5">
        <v>1</v>
      </c>
      <c r="Y180" s="5">
        <v>0</v>
      </c>
      <c r="Z180" s="5">
        <v>0</v>
      </c>
      <c r="AA180" s="5">
        <v>1</v>
      </c>
      <c r="AB180" s="5">
        <v>0</v>
      </c>
    </row>
    <row r="181" spans="1:28" x14ac:dyDescent="0.2">
      <c r="A181" s="5">
        <v>50</v>
      </c>
      <c r="B181" s="5">
        <v>0</v>
      </c>
      <c r="C181" s="5">
        <v>0</v>
      </c>
      <c r="D181" s="5">
        <v>1</v>
      </c>
      <c r="E181" s="5">
        <v>214</v>
      </c>
      <c r="F181" s="5">
        <f>ROUND(Source!AS164,O181)</f>
        <v>1537827.22</v>
      </c>
      <c r="G181" s="5" t="s">
        <v>297</v>
      </c>
      <c r="H181" s="5" t="s">
        <v>298</v>
      </c>
      <c r="I181" s="5"/>
      <c r="J181" s="5"/>
      <c r="K181" s="5">
        <v>214</v>
      </c>
      <c r="L181" s="5">
        <v>16</v>
      </c>
      <c r="M181" s="5">
        <v>3</v>
      </c>
      <c r="N181" s="5" t="s">
        <v>3</v>
      </c>
      <c r="O181" s="5">
        <v>2</v>
      </c>
      <c r="P181" s="5">
        <f>ROUND(Source!EK164,O181)</f>
        <v>10181800.949999999</v>
      </c>
      <c r="Q181" s="5"/>
      <c r="R181" s="5"/>
      <c r="S181" s="5"/>
      <c r="T181" s="5"/>
      <c r="U181" s="5"/>
      <c r="V181" s="5"/>
      <c r="W181" s="5">
        <v>1537827.22</v>
      </c>
      <c r="X181" s="5">
        <v>1</v>
      </c>
      <c r="Y181" s="5">
        <v>1537827.22</v>
      </c>
      <c r="Z181" s="5">
        <v>10181800.949999999</v>
      </c>
      <c r="AA181" s="5">
        <v>1</v>
      </c>
      <c r="AB181" s="5">
        <v>10181800.949999999</v>
      </c>
    </row>
    <row r="182" spans="1:28" x14ac:dyDescent="0.2">
      <c r="A182" s="5">
        <v>50</v>
      </c>
      <c r="B182" s="5">
        <v>0</v>
      </c>
      <c r="C182" s="5">
        <v>0</v>
      </c>
      <c r="D182" s="5">
        <v>1</v>
      </c>
      <c r="E182" s="5">
        <v>215</v>
      </c>
      <c r="F182" s="5">
        <f>ROUND(Source!AT164,O182)</f>
        <v>0</v>
      </c>
      <c r="G182" s="5" t="s">
        <v>299</v>
      </c>
      <c r="H182" s="5" t="s">
        <v>300</v>
      </c>
      <c r="I182" s="5"/>
      <c r="J182" s="5"/>
      <c r="K182" s="5">
        <v>215</v>
      </c>
      <c r="L182" s="5">
        <v>17</v>
      </c>
      <c r="M182" s="5">
        <v>3</v>
      </c>
      <c r="N182" s="5" t="s">
        <v>3</v>
      </c>
      <c r="O182" s="5">
        <v>2</v>
      </c>
      <c r="P182" s="5">
        <f>ROUND(Source!EL164,O182)</f>
        <v>0</v>
      </c>
      <c r="Q182" s="5"/>
      <c r="R182" s="5"/>
      <c r="S182" s="5"/>
      <c r="T182" s="5"/>
      <c r="U182" s="5"/>
      <c r="V182" s="5"/>
      <c r="W182" s="5">
        <v>0</v>
      </c>
      <c r="X182" s="5">
        <v>1</v>
      </c>
      <c r="Y182" s="5">
        <v>0</v>
      </c>
      <c r="Z182" s="5">
        <v>0</v>
      </c>
      <c r="AA182" s="5">
        <v>1</v>
      </c>
      <c r="AB182" s="5">
        <v>0</v>
      </c>
    </row>
    <row r="183" spans="1:28" x14ac:dyDescent="0.2">
      <c r="A183" s="5">
        <v>50</v>
      </c>
      <c r="B183" s="5">
        <v>0</v>
      </c>
      <c r="C183" s="5">
        <v>0</v>
      </c>
      <c r="D183" s="5">
        <v>1</v>
      </c>
      <c r="E183" s="5">
        <v>217</v>
      </c>
      <c r="F183" s="5">
        <f>ROUND(Source!AU164,O183)</f>
        <v>11957</v>
      </c>
      <c r="G183" s="5" t="s">
        <v>301</v>
      </c>
      <c r="H183" s="5" t="s">
        <v>302</v>
      </c>
      <c r="I183" s="5"/>
      <c r="J183" s="5"/>
      <c r="K183" s="5">
        <v>217</v>
      </c>
      <c r="L183" s="5">
        <v>18</v>
      </c>
      <c r="M183" s="5">
        <v>3</v>
      </c>
      <c r="N183" s="5" t="s">
        <v>3</v>
      </c>
      <c r="O183" s="5">
        <v>2</v>
      </c>
      <c r="P183" s="5">
        <f>ROUND(Source!EM164,O183)</f>
        <v>116908.83</v>
      </c>
      <c r="Q183" s="5"/>
      <c r="R183" s="5"/>
      <c r="S183" s="5"/>
      <c r="T183" s="5"/>
      <c r="U183" s="5"/>
      <c r="V183" s="5"/>
      <c r="W183" s="5">
        <v>11957</v>
      </c>
      <c r="X183" s="5">
        <v>1</v>
      </c>
      <c r="Y183" s="5">
        <v>11957</v>
      </c>
      <c r="Z183" s="5">
        <v>116908.83</v>
      </c>
      <c r="AA183" s="5">
        <v>1</v>
      </c>
      <c r="AB183" s="5">
        <v>116908.83</v>
      </c>
    </row>
    <row r="184" spans="1:28" x14ac:dyDescent="0.2">
      <c r="A184" s="5">
        <v>50</v>
      </c>
      <c r="B184" s="5">
        <v>0</v>
      </c>
      <c r="C184" s="5">
        <v>0</v>
      </c>
      <c r="D184" s="5">
        <v>1</v>
      </c>
      <c r="E184" s="5">
        <v>230</v>
      </c>
      <c r="F184" s="5">
        <f>ROUND(Source!BA164,O184)</f>
        <v>0</v>
      </c>
      <c r="G184" s="5" t="s">
        <v>303</v>
      </c>
      <c r="H184" s="5" t="s">
        <v>304</v>
      </c>
      <c r="I184" s="5"/>
      <c r="J184" s="5"/>
      <c r="K184" s="5">
        <v>230</v>
      </c>
      <c r="L184" s="5">
        <v>19</v>
      </c>
      <c r="M184" s="5">
        <v>3</v>
      </c>
      <c r="N184" s="5" t="s">
        <v>3</v>
      </c>
      <c r="O184" s="5">
        <v>2</v>
      </c>
      <c r="P184" s="5">
        <f>ROUND(Source!ES164,O184)</f>
        <v>0</v>
      </c>
      <c r="Q184" s="5"/>
      <c r="R184" s="5"/>
      <c r="S184" s="5"/>
      <c r="T184" s="5"/>
      <c r="U184" s="5"/>
      <c r="V184" s="5"/>
      <c r="W184" s="5">
        <v>0</v>
      </c>
      <c r="X184" s="5">
        <v>1</v>
      </c>
      <c r="Y184" s="5">
        <v>0</v>
      </c>
      <c r="Z184" s="5">
        <v>0</v>
      </c>
      <c r="AA184" s="5">
        <v>1</v>
      </c>
      <c r="AB184" s="5">
        <v>0</v>
      </c>
    </row>
    <row r="185" spans="1:28" x14ac:dyDescent="0.2">
      <c r="A185" s="5">
        <v>50</v>
      </c>
      <c r="B185" s="5">
        <v>0</v>
      </c>
      <c r="C185" s="5">
        <v>0</v>
      </c>
      <c r="D185" s="5">
        <v>1</v>
      </c>
      <c r="E185" s="5">
        <v>206</v>
      </c>
      <c r="F185" s="5">
        <f>ROUND(Source!T164,O185)</f>
        <v>0</v>
      </c>
      <c r="G185" s="5" t="s">
        <v>305</v>
      </c>
      <c r="H185" s="5" t="s">
        <v>306</v>
      </c>
      <c r="I185" s="5"/>
      <c r="J185" s="5"/>
      <c r="K185" s="5">
        <v>206</v>
      </c>
      <c r="L185" s="5">
        <v>20</v>
      </c>
      <c r="M185" s="5">
        <v>3</v>
      </c>
      <c r="N185" s="5" t="s">
        <v>3</v>
      </c>
      <c r="O185" s="5">
        <v>2</v>
      </c>
      <c r="P185" s="5">
        <f>ROUND(Source!DL164,O185)</f>
        <v>0</v>
      </c>
      <c r="Q185" s="5"/>
      <c r="R185" s="5"/>
      <c r="S185" s="5"/>
      <c r="T185" s="5"/>
      <c r="U185" s="5"/>
      <c r="V185" s="5"/>
      <c r="W185" s="5">
        <v>0</v>
      </c>
      <c r="X185" s="5">
        <v>1</v>
      </c>
      <c r="Y185" s="5">
        <v>0</v>
      </c>
      <c r="Z185" s="5">
        <v>0</v>
      </c>
      <c r="AA185" s="5">
        <v>1</v>
      </c>
      <c r="AB185" s="5">
        <v>0</v>
      </c>
    </row>
    <row r="186" spans="1:28" x14ac:dyDescent="0.2">
      <c r="A186" s="5">
        <v>50</v>
      </c>
      <c r="B186" s="5">
        <v>0</v>
      </c>
      <c r="C186" s="5">
        <v>0</v>
      </c>
      <c r="D186" s="5">
        <v>1</v>
      </c>
      <c r="E186" s="5">
        <v>207</v>
      </c>
      <c r="F186" s="5">
        <f>Source!U164</f>
        <v>6205.8418500000016</v>
      </c>
      <c r="G186" s="5" t="s">
        <v>307</v>
      </c>
      <c r="H186" s="5" t="s">
        <v>308</v>
      </c>
      <c r="I186" s="5"/>
      <c r="J186" s="5"/>
      <c r="K186" s="5">
        <v>207</v>
      </c>
      <c r="L186" s="5">
        <v>21</v>
      </c>
      <c r="M186" s="5">
        <v>3</v>
      </c>
      <c r="N186" s="5" t="s">
        <v>3</v>
      </c>
      <c r="O186" s="5">
        <v>-1</v>
      </c>
      <c r="P186" s="5">
        <f>Source!DM164</f>
        <v>6473.6796679499994</v>
      </c>
      <c r="Q186" s="5"/>
      <c r="R186" s="5"/>
      <c r="S186" s="5"/>
      <c r="T186" s="5"/>
      <c r="U186" s="5"/>
      <c r="V186" s="5"/>
      <c r="W186" s="5">
        <v>6205.8418500000007</v>
      </c>
      <c r="X186" s="5">
        <v>1</v>
      </c>
      <c r="Y186" s="5">
        <v>6205.8418500000007</v>
      </c>
      <c r="Z186" s="5">
        <v>6473.6796679499994</v>
      </c>
      <c r="AA186" s="5">
        <v>1</v>
      </c>
      <c r="AB186" s="5">
        <v>6473.6796679499994</v>
      </c>
    </row>
    <row r="187" spans="1:28" x14ac:dyDescent="0.2">
      <c r="A187" s="5">
        <v>50</v>
      </c>
      <c r="B187" s="5">
        <v>0</v>
      </c>
      <c r="C187" s="5">
        <v>0</v>
      </c>
      <c r="D187" s="5">
        <v>1</v>
      </c>
      <c r="E187" s="5">
        <v>208</v>
      </c>
      <c r="F187" s="5">
        <f>Source!V164</f>
        <v>0</v>
      </c>
      <c r="G187" s="5" t="s">
        <v>309</v>
      </c>
      <c r="H187" s="5" t="s">
        <v>310</v>
      </c>
      <c r="I187" s="5"/>
      <c r="J187" s="5"/>
      <c r="K187" s="5">
        <v>208</v>
      </c>
      <c r="L187" s="5">
        <v>22</v>
      </c>
      <c r="M187" s="5">
        <v>3</v>
      </c>
      <c r="N187" s="5" t="s">
        <v>3</v>
      </c>
      <c r="O187" s="5">
        <v>-1</v>
      </c>
      <c r="P187" s="5">
        <f>Source!DN164</f>
        <v>0</v>
      </c>
      <c r="Q187" s="5"/>
      <c r="R187" s="5"/>
      <c r="S187" s="5"/>
      <c r="T187" s="5"/>
      <c r="U187" s="5"/>
      <c r="V187" s="5"/>
      <c r="W187" s="5">
        <v>0</v>
      </c>
      <c r="X187" s="5">
        <v>1</v>
      </c>
      <c r="Y187" s="5">
        <v>0</v>
      </c>
      <c r="Z187" s="5">
        <v>0</v>
      </c>
      <c r="AA187" s="5">
        <v>1</v>
      </c>
      <c r="AB187" s="5">
        <v>0</v>
      </c>
    </row>
    <row r="188" spans="1:28" x14ac:dyDescent="0.2">
      <c r="A188" s="5">
        <v>50</v>
      </c>
      <c r="B188" s="5">
        <v>0</v>
      </c>
      <c r="C188" s="5">
        <v>0</v>
      </c>
      <c r="D188" s="5">
        <v>1</v>
      </c>
      <c r="E188" s="5">
        <v>209</v>
      </c>
      <c r="F188" s="5">
        <f>ROUND(Source!W164,O188)</f>
        <v>0</v>
      </c>
      <c r="G188" s="5" t="s">
        <v>311</v>
      </c>
      <c r="H188" s="5" t="s">
        <v>312</v>
      </c>
      <c r="I188" s="5"/>
      <c r="J188" s="5"/>
      <c r="K188" s="5">
        <v>209</v>
      </c>
      <c r="L188" s="5">
        <v>23</v>
      </c>
      <c r="M188" s="5">
        <v>3</v>
      </c>
      <c r="N188" s="5" t="s">
        <v>3</v>
      </c>
      <c r="O188" s="5">
        <v>2</v>
      </c>
      <c r="P188" s="5">
        <f>ROUND(Source!DO164,O188)</f>
        <v>0</v>
      </c>
      <c r="Q188" s="5"/>
      <c r="R188" s="5"/>
      <c r="S188" s="5"/>
      <c r="T188" s="5"/>
      <c r="U188" s="5"/>
      <c r="V188" s="5"/>
      <c r="W188" s="5">
        <v>0</v>
      </c>
      <c r="X188" s="5">
        <v>1</v>
      </c>
      <c r="Y188" s="5">
        <v>0</v>
      </c>
      <c r="Z188" s="5">
        <v>0</v>
      </c>
      <c r="AA188" s="5">
        <v>1</v>
      </c>
      <c r="AB188" s="5">
        <v>0</v>
      </c>
    </row>
    <row r="189" spans="1:28" x14ac:dyDescent="0.2">
      <c r="A189" s="5">
        <v>50</v>
      </c>
      <c r="B189" s="5">
        <v>0</v>
      </c>
      <c r="C189" s="5">
        <v>0</v>
      </c>
      <c r="D189" s="5">
        <v>1</v>
      </c>
      <c r="E189" s="5">
        <v>233</v>
      </c>
      <c r="F189" s="5">
        <f>ROUND(Source!BD164,O189)</f>
        <v>0</v>
      </c>
      <c r="G189" s="5" t="s">
        <v>313</v>
      </c>
      <c r="H189" s="5" t="s">
        <v>314</v>
      </c>
      <c r="I189" s="5"/>
      <c r="J189" s="5"/>
      <c r="K189" s="5">
        <v>233</v>
      </c>
      <c r="L189" s="5">
        <v>24</v>
      </c>
      <c r="M189" s="5">
        <v>3</v>
      </c>
      <c r="N189" s="5" t="s">
        <v>3</v>
      </c>
      <c r="O189" s="5">
        <v>2</v>
      </c>
      <c r="P189" s="5">
        <f>ROUND(Source!EV164,O189)</f>
        <v>0</v>
      </c>
      <c r="Q189" s="5"/>
      <c r="R189" s="5"/>
      <c r="S189" s="5"/>
      <c r="T189" s="5"/>
      <c r="U189" s="5"/>
      <c r="V189" s="5"/>
      <c r="W189" s="5">
        <v>0</v>
      </c>
      <c r="X189" s="5">
        <v>1</v>
      </c>
      <c r="Y189" s="5">
        <v>0</v>
      </c>
      <c r="Z189" s="5">
        <v>0</v>
      </c>
      <c r="AA189" s="5">
        <v>1</v>
      </c>
      <c r="AB189" s="5">
        <v>0</v>
      </c>
    </row>
    <row r="190" spans="1:28" x14ac:dyDescent="0.2">
      <c r="A190" s="5">
        <v>50</v>
      </c>
      <c r="B190" s="5">
        <v>0</v>
      </c>
      <c r="C190" s="5">
        <v>0</v>
      </c>
      <c r="D190" s="5">
        <v>1</v>
      </c>
      <c r="E190" s="5">
        <v>210</v>
      </c>
      <c r="F190" s="5">
        <f>ROUND(Source!X164,O190)</f>
        <v>69904.58</v>
      </c>
      <c r="G190" s="5" t="s">
        <v>315</v>
      </c>
      <c r="H190" s="5" t="s">
        <v>316</v>
      </c>
      <c r="I190" s="5"/>
      <c r="J190" s="5"/>
      <c r="K190" s="5">
        <v>210</v>
      </c>
      <c r="L190" s="5">
        <v>25</v>
      </c>
      <c r="M190" s="5">
        <v>3</v>
      </c>
      <c r="N190" s="5" t="s">
        <v>3</v>
      </c>
      <c r="O190" s="5">
        <v>2</v>
      </c>
      <c r="P190" s="5">
        <f>ROUND(Source!DP164,O190)</f>
        <v>1838476.29</v>
      </c>
      <c r="Q190" s="5"/>
      <c r="R190" s="5"/>
      <c r="S190" s="5"/>
      <c r="T190" s="5"/>
      <c r="U190" s="5"/>
      <c r="V190" s="5"/>
      <c r="W190" s="5">
        <v>69904.58</v>
      </c>
      <c r="X190" s="5">
        <v>1</v>
      </c>
      <c r="Y190" s="5">
        <v>69904.58</v>
      </c>
      <c r="Z190" s="5">
        <v>1838476.29</v>
      </c>
      <c r="AA190" s="5">
        <v>1</v>
      </c>
      <c r="AB190" s="5">
        <v>1838476.29</v>
      </c>
    </row>
    <row r="191" spans="1:28" x14ac:dyDescent="0.2">
      <c r="A191" s="5">
        <v>50</v>
      </c>
      <c r="B191" s="5">
        <v>0</v>
      </c>
      <c r="C191" s="5">
        <v>0</v>
      </c>
      <c r="D191" s="5">
        <v>1</v>
      </c>
      <c r="E191" s="5">
        <v>211</v>
      </c>
      <c r="F191" s="5">
        <f>ROUND(Source!Y164,O191)</f>
        <v>49277.2</v>
      </c>
      <c r="G191" s="5" t="s">
        <v>317</v>
      </c>
      <c r="H191" s="5" t="s">
        <v>318</v>
      </c>
      <c r="I191" s="5"/>
      <c r="J191" s="5"/>
      <c r="K191" s="5">
        <v>211</v>
      </c>
      <c r="L191" s="5">
        <v>26</v>
      </c>
      <c r="M191" s="5">
        <v>3</v>
      </c>
      <c r="N191" s="5" t="s">
        <v>3</v>
      </c>
      <c r="O191" s="5">
        <v>2</v>
      </c>
      <c r="P191" s="5">
        <f>ROUND(Source!DQ164,O191)</f>
        <v>958049.17</v>
      </c>
      <c r="Q191" s="5"/>
      <c r="R191" s="5"/>
      <c r="S191" s="5"/>
      <c r="T191" s="5"/>
      <c r="U191" s="5"/>
      <c r="V191" s="5"/>
      <c r="W191" s="5">
        <v>49277.2</v>
      </c>
      <c r="X191" s="5">
        <v>1</v>
      </c>
      <c r="Y191" s="5">
        <v>49277.2</v>
      </c>
      <c r="Z191" s="5">
        <v>958049.17</v>
      </c>
      <c r="AA191" s="5">
        <v>1</v>
      </c>
      <c r="AB191" s="5">
        <v>958049.17</v>
      </c>
    </row>
    <row r="192" spans="1:28" x14ac:dyDescent="0.2">
      <c r="A192" s="5">
        <v>50</v>
      </c>
      <c r="B192" s="5">
        <v>0</v>
      </c>
      <c r="C192" s="5">
        <v>0</v>
      </c>
      <c r="D192" s="5">
        <v>1</v>
      </c>
      <c r="E192" s="5">
        <v>224</v>
      </c>
      <c r="F192" s="5">
        <f>ROUND(Source!AR164,O192)</f>
        <v>1549784.22</v>
      </c>
      <c r="G192" s="5" t="s">
        <v>319</v>
      </c>
      <c r="H192" s="5" t="s">
        <v>320</v>
      </c>
      <c r="I192" s="5"/>
      <c r="J192" s="5"/>
      <c r="K192" s="5">
        <v>224</v>
      </c>
      <c r="L192" s="5">
        <v>27</v>
      </c>
      <c r="M192" s="5">
        <v>3</v>
      </c>
      <c r="N192" s="5" t="s">
        <v>3</v>
      </c>
      <c r="O192" s="5">
        <v>2</v>
      </c>
      <c r="P192" s="5">
        <f>ROUND(Source!EJ164,O192)</f>
        <v>10298709.779999999</v>
      </c>
      <c r="Q192" s="5"/>
      <c r="R192" s="5"/>
      <c r="S192" s="5"/>
      <c r="T192" s="5"/>
      <c r="U192" s="5"/>
      <c r="V192" s="5"/>
      <c r="W192" s="5">
        <v>1549784.22</v>
      </c>
      <c r="X192" s="5">
        <v>1</v>
      </c>
      <c r="Y192" s="5">
        <v>1549784.22</v>
      </c>
      <c r="Z192" s="5">
        <v>10298709.779999999</v>
      </c>
      <c r="AA192" s="5">
        <v>1</v>
      </c>
      <c r="AB192" s="5">
        <v>10298709.779999999</v>
      </c>
    </row>
    <row r="193" spans="1:50" x14ac:dyDescent="0.2">
      <c r="A193" s="5">
        <v>50</v>
      </c>
      <c r="B193" s="5">
        <v>1</v>
      </c>
      <c r="C193" s="5">
        <v>0</v>
      </c>
      <c r="D193" s="5">
        <v>2</v>
      </c>
      <c r="E193" s="5">
        <v>0</v>
      </c>
      <c r="F193" s="5">
        <f>ROUND(F192,O193)</f>
        <v>1549784.22</v>
      </c>
      <c r="G193" s="5" t="s">
        <v>327</v>
      </c>
      <c r="H193" s="5" t="s">
        <v>328</v>
      </c>
      <c r="I193" s="5"/>
      <c r="J193" s="5"/>
      <c r="K193" s="5">
        <v>212</v>
      </c>
      <c r="L193" s="5">
        <v>28</v>
      </c>
      <c r="M193" s="5">
        <v>0</v>
      </c>
      <c r="N193" s="5" t="s">
        <v>3</v>
      </c>
      <c r="O193" s="5">
        <v>2</v>
      </c>
      <c r="P193" s="5">
        <f>ROUND(P192,O193)</f>
        <v>10298709.779999999</v>
      </c>
      <c r="Q193" s="5"/>
      <c r="R193" s="5"/>
      <c r="S193" s="5"/>
      <c r="T193" s="5"/>
      <c r="U193" s="5"/>
      <c r="V193" s="5"/>
      <c r="W193" s="5">
        <v>1549784.22</v>
      </c>
      <c r="X193" s="5">
        <v>1</v>
      </c>
      <c r="Y193" s="5">
        <v>1549784.22</v>
      </c>
      <c r="Z193" s="5">
        <v>10298709.779999999</v>
      </c>
      <c r="AA193" s="5">
        <v>1</v>
      </c>
      <c r="AB193" s="5">
        <v>10298709.779999999</v>
      </c>
    </row>
    <row r="194" spans="1:50" x14ac:dyDescent="0.2">
      <c r="A194" s="5">
        <v>50</v>
      </c>
      <c r="B194" s="5">
        <v>1</v>
      </c>
      <c r="C194" s="5">
        <v>0</v>
      </c>
      <c r="D194" s="5">
        <v>2</v>
      </c>
      <c r="E194" s="5">
        <v>0</v>
      </c>
      <c r="F194" s="5">
        <f>ROUND(F193*0.2,O194)</f>
        <v>309956.84000000003</v>
      </c>
      <c r="G194" s="5" t="s">
        <v>329</v>
      </c>
      <c r="H194" s="5" t="s">
        <v>324</v>
      </c>
      <c r="I194" s="5"/>
      <c r="J194" s="5"/>
      <c r="K194" s="5">
        <v>212</v>
      </c>
      <c r="L194" s="5">
        <v>29</v>
      </c>
      <c r="M194" s="5">
        <v>0</v>
      </c>
      <c r="N194" s="5" t="s">
        <v>3</v>
      </c>
      <c r="O194" s="5">
        <v>2</v>
      </c>
      <c r="P194" s="5">
        <f>ROUND(P193*0.2,O194)</f>
        <v>2059741.96</v>
      </c>
      <c r="Q194" s="5"/>
      <c r="R194" s="5"/>
      <c r="S194" s="5"/>
      <c r="T194" s="5"/>
      <c r="U194" s="5"/>
      <c r="V194" s="5"/>
      <c r="W194" s="5">
        <v>309956.84000000003</v>
      </c>
      <c r="X194" s="5">
        <v>1</v>
      </c>
      <c r="Y194" s="5">
        <v>309956.84000000003</v>
      </c>
      <c r="Z194" s="5">
        <v>2059741.96</v>
      </c>
      <c r="AA194" s="5">
        <v>1</v>
      </c>
      <c r="AB194" s="5">
        <v>2059741.96</v>
      </c>
    </row>
    <row r="195" spans="1:50" x14ac:dyDescent="0.2">
      <c r="A195" s="5">
        <v>50</v>
      </c>
      <c r="B195" s="5">
        <v>1</v>
      </c>
      <c r="C195" s="5">
        <v>0</v>
      </c>
      <c r="D195" s="5">
        <v>2</v>
      </c>
      <c r="E195" s="5">
        <v>0</v>
      </c>
      <c r="F195" s="5">
        <f>ROUND(F193+F194,O195)</f>
        <v>1859741.06</v>
      </c>
      <c r="G195" s="5" t="s">
        <v>330</v>
      </c>
      <c r="H195" s="5" t="s">
        <v>326</v>
      </c>
      <c r="I195" s="5"/>
      <c r="J195" s="5"/>
      <c r="K195" s="5">
        <v>212</v>
      </c>
      <c r="L195" s="5">
        <v>30</v>
      </c>
      <c r="M195" s="5">
        <v>0</v>
      </c>
      <c r="N195" s="5" t="s">
        <v>3</v>
      </c>
      <c r="O195" s="5">
        <v>2</v>
      </c>
      <c r="P195" s="5">
        <f>ROUND(P193+P194,O195)</f>
        <v>12358451.74</v>
      </c>
      <c r="Q195" s="5"/>
      <c r="R195" s="5"/>
      <c r="S195" s="5"/>
      <c r="T195" s="5"/>
      <c r="U195" s="5"/>
      <c r="V195" s="5"/>
      <c r="W195" s="5">
        <v>1859741.06</v>
      </c>
      <c r="X195" s="5">
        <v>1</v>
      </c>
      <c r="Y195" s="5">
        <v>1859741.06</v>
      </c>
      <c r="Z195" s="5">
        <v>12358451.74</v>
      </c>
      <c r="AA195" s="5">
        <v>1</v>
      </c>
      <c r="AB195" s="5">
        <v>12358451.74</v>
      </c>
    </row>
    <row r="198" spans="1:50" x14ac:dyDescent="0.2">
      <c r="A198">
        <v>-1</v>
      </c>
    </row>
    <row r="200" spans="1:50" x14ac:dyDescent="0.2">
      <c r="A200" s="4">
        <v>75</v>
      </c>
      <c r="B200" s="4" t="s">
        <v>331</v>
      </c>
      <c r="C200" s="4">
        <v>2000</v>
      </c>
      <c r="D200" s="4">
        <v>0</v>
      </c>
      <c r="E200" s="4">
        <v>1</v>
      </c>
      <c r="F200" s="4">
        <v>0</v>
      </c>
      <c r="G200" s="4">
        <v>0</v>
      </c>
      <c r="H200" s="4">
        <v>1</v>
      </c>
      <c r="I200" s="4">
        <v>1</v>
      </c>
      <c r="J200" s="4">
        <v>1</v>
      </c>
      <c r="K200" s="4">
        <v>98</v>
      </c>
      <c r="L200" s="4">
        <v>77</v>
      </c>
      <c r="M200" s="4">
        <v>0</v>
      </c>
      <c r="N200" s="4">
        <v>67439955</v>
      </c>
      <c r="O200" s="4">
        <v>1</v>
      </c>
    </row>
    <row r="201" spans="1:50" x14ac:dyDescent="0.2">
      <c r="A201" s="4">
        <v>75</v>
      </c>
      <c r="B201" s="4" t="s">
        <v>332</v>
      </c>
      <c r="C201" s="4">
        <v>2024</v>
      </c>
      <c r="D201" s="4">
        <v>0</v>
      </c>
      <c r="E201" s="4">
        <v>3</v>
      </c>
      <c r="F201" s="4"/>
      <c r="G201" s="4">
        <v>0</v>
      </c>
      <c r="H201" s="4">
        <v>2</v>
      </c>
      <c r="I201" s="4">
        <v>1</v>
      </c>
      <c r="J201" s="4">
        <v>1</v>
      </c>
      <c r="K201" s="4">
        <v>95</v>
      </c>
      <c r="L201" s="4">
        <v>65</v>
      </c>
      <c r="M201" s="4">
        <v>1</v>
      </c>
      <c r="N201" s="4">
        <v>67439953</v>
      </c>
      <c r="O201" s="4">
        <v>2</v>
      </c>
    </row>
    <row r="202" spans="1:50" x14ac:dyDescent="0.2">
      <c r="A202" s="6">
        <v>1</v>
      </c>
      <c r="B202" s="6" t="s">
        <v>333</v>
      </c>
      <c r="C202" s="6" t="s">
        <v>334</v>
      </c>
      <c r="D202" s="6">
        <v>2024</v>
      </c>
      <c r="E202" s="6">
        <v>3</v>
      </c>
      <c r="F202" s="6">
        <v>1</v>
      </c>
      <c r="G202" s="6">
        <v>1</v>
      </c>
      <c r="H202" s="6">
        <v>0</v>
      </c>
      <c r="I202" s="6">
        <v>2</v>
      </c>
      <c r="J202" s="6">
        <v>1</v>
      </c>
      <c r="K202" s="6">
        <v>1</v>
      </c>
      <c r="L202" s="6">
        <v>1</v>
      </c>
      <c r="M202" s="6">
        <v>1</v>
      </c>
      <c r="N202" s="6">
        <v>1</v>
      </c>
      <c r="O202" s="6">
        <v>1</v>
      </c>
      <c r="P202" s="6">
        <v>1</v>
      </c>
      <c r="Q202" s="6">
        <v>1</v>
      </c>
      <c r="R202" s="6" t="s">
        <v>3</v>
      </c>
      <c r="S202" s="6" t="s">
        <v>3</v>
      </c>
      <c r="T202" s="6" t="s">
        <v>3</v>
      </c>
      <c r="U202" s="6" t="s">
        <v>3</v>
      </c>
      <c r="V202" s="6" t="s">
        <v>3</v>
      </c>
      <c r="W202" s="6" t="s">
        <v>3</v>
      </c>
      <c r="X202" s="6" t="s">
        <v>3</v>
      </c>
      <c r="Y202" s="6" t="s">
        <v>3</v>
      </c>
      <c r="Z202" s="6" t="s">
        <v>3</v>
      </c>
      <c r="AA202" s="6" t="s">
        <v>335</v>
      </c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>
        <v>67439954</v>
      </c>
      <c r="AO202" s="6"/>
      <c r="AP202" s="6"/>
      <c r="AQ202" s="6"/>
      <c r="AR202" s="6"/>
      <c r="AS202" s="6"/>
      <c r="AT202" s="6"/>
      <c r="AU202" s="6"/>
      <c r="AV202" s="6"/>
      <c r="AW202" s="6"/>
      <c r="AX202" s="6"/>
    </row>
    <row r="206" spans="1:50" x14ac:dyDescent="0.2">
      <c r="A206">
        <v>65</v>
      </c>
      <c r="C206">
        <v>1</v>
      </c>
      <c r="D206">
        <v>0</v>
      </c>
      <c r="E206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336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70495</v>
      </c>
      <c r="M1">
        <v>10</v>
      </c>
      <c r="N1">
        <v>11</v>
      </c>
      <c r="O1">
        <v>8</v>
      </c>
      <c r="P1">
        <v>0</v>
      </c>
      <c r="Q1">
        <v>2</v>
      </c>
    </row>
    <row r="12" spans="1:133" x14ac:dyDescent="0.2">
      <c r="A12" s="1">
        <v>1</v>
      </c>
      <c r="B12" s="1">
        <v>54</v>
      </c>
      <c r="C12" s="1">
        <v>0</v>
      </c>
      <c r="D12" s="1"/>
      <c r="E12" s="1">
        <v>0</v>
      </c>
      <c r="F12" s="1" t="s">
        <v>4</v>
      </c>
      <c r="G12" s="1" t="s">
        <v>4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131075</v>
      </c>
      <c r="N12" s="1"/>
      <c r="O12" s="1">
        <v>0</v>
      </c>
      <c r="P12" s="1">
        <v>0</v>
      </c>
      <c r="Q12" s="1">
        <v>0</v>
      </c>
      <c r="R12" s="1">
        <v>175</v>
      </c>
      <c r="S12" s="1">
        <v>160</v>
      </c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2</v>
      </c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8192</v>
      </c>
      <c r="CI12" s="1" t="s">
        <v>3</v>
      </c>
      <c r="CJ12" s="1" t="s">
        <v>3</v>
      </c>
      <c r="CK12" s="1">
        <v>72</v>
      </c>
      <c r="CL12" s="1"/>
      <c r="CM12" s="1"/>
      <c r="CN12" s="1"/>
      <c r="CO12" s="1"/>
      <c r="CP12" s="1"/>
      <c r="CQ12" s="1" t="s">
        <v>11</v>
      </c>
      <c r="CR12" s="1" t="s">
        <v>12</v>
      </c>
      <c r="CS12" s="1">
        <v>41660</v>
      </c>
      <c r="CT12" s="1">
        <v>1</v>
      </c>
      <c r="CU12" s="1">
        <v>72</v>
      </c>
      <c r="CV12" s="1"/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67439955</v>
      </c>
      <c r="E14" s="1">
        <v>67439953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0</v>
      </c>
      <c r="C16" s="7" t="s">
        <v>14</v>
      </c>
      <c r="D16" s="7" t="s">
        <v>13</v>
      </c>
      <c r="E16" s="8">
        <f>ROUND((Source!F148)/1000,2)</f>
        <v>1537.83</v>
      </c>
      <c r="F16" s="8">
        <f>ROUND((Source!F149)/1000,2)</f>
        <v>0</v>
      </c>
      <c r="G16" s="8">
        <f>ROUND((Source!F140)/1000,2)</f>
        <v>0</v>
      </c>
      <c r="H16" s="8">
        <f>ROUND((Source!F150)/1000+(Source!F151)/1000,2)</f>
        <v>11.96</v>
      </c>
      <c r="I16" s="8">
        <f>E16+F16+G16+H16</f>
        <v>1549.79</v>
      </c>
      <c r="J16" s="8">
        <f>ROUND((Source!F146+Source!F145)/1000,2)</f>
        <v>96.5</v>
      </c>
      <c r="T16" s="9">
        <f>ROUND((Source!P148)/1000,2)</f>
        <v>10181.799999999999</v>
      </c>
      <c r="U16" s="9">
        <f>ROUND((Source!P149)/1000,2)</f>
        <v>0</v>
      </c>
      <c r="V16" s="9">
        <f>ROUND((Source!P140)/1000,2)</f>
        <v>0</v>
      </c>
      <c r="W16" s="9">
        <f>ROUND((Source!P150)/1000+(Source!P151)/1000,2)</f>
        <v>116.91</v>
      </c>
      <c r="X16" s="9">
        <f>T16+U16+V16+W16</f>
        <v>10298.709999999999</v>
      </c>
      <c r="Y16" s="9">
        <f>ROUND((Source!P146+Source!P145)/1000,2)</f>
        <v>3069.32</v>
      </c>
      <c r="AI16" s="7">
        <v>0</v>
      </c>
      <c r="AJ16" s="7">
        <v>-1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1390384.86</v>
      </c>
      <c r="AU16" s="8">
        <v>1183280.0900000001</v>
      </c>
      <c r="AV16" s="8">
        <v>0</v>
      </c>
      <c r="AW16" s="8">
        <v>0</v>
      </c>
      <c r="AX16" s="8">
        <v>0</v>
      </c>
      <c r="AY16" s="8">
        <v>133587.65</v>
      </c>
      <c r="AZ16" s="8">
        <v>22981.48</v>
      </c>
      <c r="BA16" s="8">
        <v>73517.119999999995</v>
      </c>
      <c r="BB16" s="8">
        <v>1537827.22</v>
      </c>
      <c r="BC16" s="8">
        <v>0</v>
      </c>
      <c r="BD16" s="8">
        <v>11957</v>
      </c>
      <c r="BE16" s="8">
        <v>0</v>
      </c>
      <c r="BF16" s="8">
        <v>6205.8418500000007</v>
      </c>
      <c r="BG16" s="8">
        <v>0</v>
      </c>
      <c r="BH16" s="8">
        <v>0</v>
      </c>
      <c r="BI16" s="8">
        <v>69904.58</v>
      </c>
      <c r="BJ16" s="8">
        <v>49277.2</v>
      </c>
      <c r="BK16" s="8">
        <v>1549784.22</v>
      </c>
      <c r="BR16" s="9">
        <v>6329995.4100000001</v>
      </c>
      <c r="BS16" s="9">
        <v>2195488.6800000002</v>
      </c>
      <c r="BT16" s="9">
        <v>0</v>
      </c>
      <c r="BU16" s="9">
        <v>0</v>
      </c>
      <c r="BV16" s="9">
        <v>0</v>
      </c>
      <c r="BW16" s="9">
        <v>1797801.47</v>
      </c>
      <c r="BX16" s="9">
        <v>732618.07</v>
      </c>
      <c r="BY16" s="9">
        <v>2336705.2599999998</v>
      </c>
      <c r="BZ16" s="9">
        <v>10181800.949999999</v>
      </c>
      <c r="CA16" s="9">
        <v>0</v>
      </c>
      <c r="CB16" s="9">
        <v>116908.83</v>
      </c>
      <c r="CC16" s="9">
        <v>0</v>
      </c>
      <c r="CD16" s="9">
        <v>6473.6796679499994</v>
      </c>
      <c r="CE16" s="9">
        <v>0</v>
      </c>
      <c r="CF16" s="9">
        <v>0</v>
      </c>
      <c r="CG16" s="9">
        <v>1838476.29</v>
      </c>
      <c r="CH16" s="9">
        <v>958049.17</v>
      </c>
      <c r="CI16" s="9">
        <v>10298709.779999999</v>
      </c>
    </row>
    <row r="18" spans="1:40" x14ac:dyDescent="0.2">
      <c r="A18">
        <v>51</v>
      </c>
      <c r="E18" s="10">
        <f>SUMIF(A16:A17,3,E16:E17)</f>
        <v>1537.83</v>
      </c>
      <c r="F18" s="10">
        <f>SUMIF(A16:A17,3,F16:F17)</f>
        <v>0</v>
      </c>
      <c r="G18" s="10">
        <f>SUMIF(A16:A17,3,G16:G17)</f>
        <v>0</v>
      </c>
      <c r="H18" s="10">
        <f>SUMIF(A16:A17,3,H16:H17)</f>
        <v>11.96</v>
      </c>
      <c r="I18" s="10">
        <f>SUMIF(A16:A17,3,I16:I17)</f>
        <v>1549.79</v>
      </c>
      <c r="J18" s="10">
        <f>SUMIF(A16:A17,3,J16:J17)</f>
        <v>96.5</v>
      </c>
      <c r="K18" s="10"/>
      <c r="L18" s="10"/>
      <c r="M18" s="10"/>
      <c r="N18" s="10"/>
      <c r="O18" s="10"/>
      <c r="P18" s="10"/>
      <c r="Q18" s="10"/>
      <c r="R18" s="10"/>
      <c r="S18" s="10"/>
      <c r="T18" s="3">
        <f>SUMIF(A16:A17,3,T16:T17)</f>
        <v>10181.799999999999</v>
      </c>
      <c r="U18" s="3">
        <f>SUMIF(A16:A17,3,U16:U17)</f>
        <v>0</v>
      </c>
      <c r="V18" s="3">
        <f>SUMIF(A16:A17,3,V16:V17)</f>
        <v>0</v>
      </c>
      <c r="W18" s="3">
        <f>SUMIF(A16:A17,3,W16:W17)</f>
        <v>116.91</v>
      </c>
      <c r="X18" s="3">
        <f>SUMIF(A16:A17,3,X16:X17)</f>
        <v>10298.709999999999</v>
      </c>
      <c r="Y18" s="3">
        <f>SUMIF(A16:A17,3,Y16:Y17)</f>
        <v>3069.32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1</v>
      </c>
      <c r="C20" s="5">
        <v>0</v>
      </c>
      <c r="D20" s="5">
        <v>1</v>
      </c>
      <c r="E20" s="5">
        <v>201</v>
      </c>
      <c r="F20" s="5">
        <v>1390384.86</v>
      </c>
      <c r="G20" s="5" t="s">
        <v>267</v>
      </c>
      <c r="H20" s="5" t="s">
        <v>268</v>
      </c>
      <c r="I20" s="5"/>
      <c r="J20" s="5"/>
      <c r="K20" s="5">
        <v>201</v>
      </c>
      <c r="L20" s="5">
        <v>1</v>
      </c>
      <c r="M20" s="5">
        <v>0</v>
      </c>
      <c r="N20" s="5" t="s">
        <v>3</v>
      </c>
      <c r="O20" s="5">
        <v>2</v>
      </c>
      <c r="P20" s="5">
        <v>6329995.4100000001</v>
      </c>
    </row>
    <row r="21" spans="1:40" x14ac:dyDescent="0.2">
      <c r="A21" s="5">
        <v>50</v>
      </c>
      <c r="B21" s="5">
        <v>1</v>
      </c>
      <c r="C21" s="5">
        <v>0</v>
      </c>
      <c r="D21" s="5">
        <v>1</v>
      </c>
      <c r="E21" s="5">
        <v>202</v>
      </c>
      <c r="F21" s="5">
        <v>1183280.0900000001</v>
      </c>
      <c r="G21" s="5" t="s">
        <v>269</v>
      </c>
      <c r="H21" s="5" t="s">
        <v>270</v>
      </c>
      <c r="I21" s="5"/>
      <c r="J21" s="5"/>
      <c r="K21" s="5">
        <v>202</v>
      </c>
      <c r="L21" s="5">
        <v>2</v>
      </c>
      <c r="M21" s="5">
        <v>0</v>
      </c>
      <c r="N21" s="5" t="s">
        <v>3</v>
      </c>
      <c r="O21" s="5">
        <v>2</v>
      </c>
      <c r="P21" s="5">
        <v>2195488.6800000002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271</v>
      </c>
      <c r="H22" s="5" t="s">
        <v>272</v>
      </c>
      <c r="I22" s="5"/>
      <c r="J22" s="5"/>
      <c r="K22" s="5">
        <v>222</v>
      </c>
      <c r="L22" s="5">
        <v>3</v>
      </c>
      <c r="M22" s="5">
        <v>3</v>
      </c>
      <c r="N22" s="5" t="s">
        <v>3</v>
      </c>
      <c r="O22" s="5">
        <v>2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1183280.0900000001</v>
      </c>
      <c r="G23" s="5" t="s">
        <v>273</v>
      </c>
      <c r="H23" s="5" t="s">
        <v>274</v>
      </c>
      <c r="I23" s="5"/>
      <c r="J23" s="5"/>
      <c r="K23" s="5">
        <v>225</v>
      </c>
      <c r="L23" s="5">
        <v>4</v>
      </c>
      <c r="M23" s="5">
        <v>3</v>
      </c>
      <c r="N23" s="5" t="s">
        <v>3</v>
      </c>
      <c r="O23" s="5">
        <v>2</v>
      </c>
      <c r="P23" s="5">
        <v>2195488.6800000002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1183280.0900000001</v>
      </c>
      <c r="G24" s="5" t="s">
        <v>275</v>
      </c>
      <c r="H24" s="5" t="s">
        <v>276</v>
      </c>
      <c r="I24" s="5"/>
      <c r="J24" s="5"/>
      <c r="K24" s="5">
        <v>226</v>
      </c>
      <c r="L24" s="5">
        <v>5</v>
      </c>
      <c r="M24" s="5">
        <v>3</v>
      </c>
      <c r="N24" s="5" t="s">
        <v>3</v>
      </c>
      <c r="O24" s="5">
        <v>2</v>
      </c>
      <c r="P24" s="5">
        <v>2195488.6800000002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277</v>
      </c>
      <c r="H25" s="5" t="s">
        <v>278</v>
      </c>
      <c r="I25" s="5"/>
      <c r="J25" s="5"/>
      <c r="K25" s="5">
        <v>227</v>
      </c>
      <c r="L25" s="5">
        <v>6</v>
      </c>
      <c r="M25" s="5">
        <v>3</v>
      </c>
      <c r="N25" s="5" t="s">
        <v>3</v>
      </c>
      <c r="O25" s="5">
        <v>2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1183280.0900000001</v>
      </c>
      <c r="G26" s="5" t="s">
        <v>279</v>
      </c>
      <c r="H26" s="5" t="s">
        <v>280</v>
      </c>
      <c r="I26" s="5"/>
      <c r="J26" s="5"/>
      <c r="K26" s="5">
        <v>228</v>
      </c>
      <c r="L26" s="5">
        <v>7</v>
      </c>
      <c r="M26" s="5">
        <v>3</v>
      </c>
      <c r="N26" s="5" t="s">
        <v>3</v>
      </c>
      <c r="O26" s="5">
        <v>2</v>
      </c>
      <c r="P26" s="5">
        <v>2195488.6800000002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281</v>
      </c>
      <c r="H27" s="5" t="s">
        <v>282</v>
      </c>
      <c r="I27" s="5"/>
      <c r="J27" s="5"/>
      <c r="K27" s="5">
        <v>216</v>
      </c>
      <c r="L27" s="5">
        <v>8</v>
      </c>
      <c r="M27" s="5">
        <v>3</v>
      </c>
      <c r="N27" s="5" t="s">
        <v>3</v>
      </c>
      <c r="O27" s="5">
        <v>2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283</v>
      </c>
      <c r="H28" s="5" t="s">
        <v>284</v>
      </c>
      <c r="I28" s="5"/>
      <c r="J28" s="5"/>
      <c r="K28" s="5">
        <v>223</v>
      </c>
      <c r="L28" s="5">
        <v>9</v>
      </c>
      <c r="M28" s="5">
        <v>3</v>
      </c>
      <c r="N28" s="5" t="s">
        <v>3</v>
      </c>
      <c r="O28" s="5">
        <v>2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285</v>
      </c>
      <c r="H29" s="5" t="s">
        <v>286</v>
      </c>
      <c r="I29" s="5"/>
      <c r="J29" s="5"/>
      <c r="K29" s="5">
        <v>229</v>
      </c>
      <c r="L29" s="5">
        <v>10</v>
      </c>
      <c r="M29" s="5">
        <v>3</v>
      </c>
      <c r="N29" s="5" t="s">
        <v>3</v>
      </c>
      <c r="O29" s="5">
        <v>2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133587.65</v>
      </c>
      <c r="G30" s="5" t="s">
        <v>287</v>
      </c>
      <c r="H30" s="5" t="s">
        <v>288</v>
      </c>
      <c r="I30" s="5"/>
      <c r="J30" s="5"/>
      <c r="K30" s="5">
        <v>203</v>
      </c>
      <c r="L30" s="5">
        <v>11</v>
      </c>
      <c r="M30" s="5">
        <v>3</v>
      </c>
      <c r="N30" s="5" t="s">
        <v>3</v>
      </c>
      <c r="O30" s="5">
        <v>2</v>
      </c>
      <c r="P30" s="5">
        <v>1797801.47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289</v>
      </c>
      <c r="H31" s="5" t="s">
        <v>290</v>
      </c>
      <c r="I31" s="5"/>
      <c r="J31" s="5"/>
      <c r="K31" s="5">
        <v>231</v>
      </c>
      <c r="L31" s="5">
        <v>12</v>
      </c>
      <c r="M31" s="5">
        <v>3</v>
      </c>
      <c r="N31" s="5" t="s">
        <v>3</v>
      </c>
      <c r="O31" s="5">
        <v>2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22981.48</v>
      </c>
      <c r="G32" s="5" t="s">
        <v>291</v>
      </c>
      <c r="H32" s="5" t="s">
        <v>292</v>
      </c>
      <c r="I32" s="5"/>
      <c r="J32" s="5"/>
      <c r="K32" s="5">
        <v>204</v>
      </c>
      <c r="L32" s="5">
        <v>13</v>
      </c>
      <c r="M32" s="5">
        <v>3</v>
      </c>
      <c r="N32" s="5" t="s">
        <v>3</v>
      </c>
      <c r="O32" s="5">
        <v>2</v>
      </c>
      <c r="P32" s="5">
        <v>732618.07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73517.119999999995</v>
      </c>
      <c r="G33" s="5" t="s">
        <v>293</v>
      </c>
      <c r="H33" s="5" t="s">
        <v>294</v>
      </c>
      <c r="I33" s="5"/>
      <c r="J33" s="5"/>
      <c r="K33" s="5">
        <v>205</v>
      </c>
      <c r="L33" s="5">
        <v>14</v>
      </c>
      <c r="M33" s="5">
        <v>3</v>
      </c>
      <c r="N33" s="5" t="s">
        <v>3</v>
      </c>
      <c r="O33" s="5">
        <v>2</v>
      </c>
      <c r="P33" s="5">
        <v>2336705.2599999998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295</v>
      </c>
      <c r="H34" s="5" t="s">
        <v>296</v>
      </c>
      <c r="I34" s="5"/>
      <c r="J34" s="5"/>
      <c r="K34" s="5">
        <v>232</v>
      </c>
      <c r="L34" s="5">
        <v>15</v>
      </c>
      <c r="M34" s="5">
        <v>3</v>
      </c>
      <c r="N34" s="5" t="s">
        <v>3</v>
      </c>
      <c r="O34" s="5">
        <v>2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1537827.22</v>
      </c>
      <c r="G35" s="5" t="s">
        <v>297</v>
      </c>
      <c r="H35" s="5" t="s">
        <v>298</v>
      </c>
      <c r="I35" s="5"/>
      <c r="J35" s="5"/>
      <c r="K35" s="5">
        <v>214</v>
      </c>
      <c r="L35" s="5">
        <v>16</v>
      </c>
      <c r="M35" s="5">
        <v>3</v>
      </c>
      <c r="N35" s="5" t="s">
        <v>3</v>
      </c>
      <c r="O35" s="5">
        <v>2</v>
      </c>
      <c r="P35" s="5">
        <v>10181800.949999999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299</v>
      </c>
      <c r="H36" s="5" t="s">
        <v>300</v>
      </c>
      <c r="I36" s="5"/>
      <c r="J36" s="5"/>
      <c r="K36" s="5">
        <v>215</v>
      </c>
      <c r="L36" s="5">
        <v>17</v>
      </c>
      <c r="M36" s="5">
        <v>3</v>
      </c>
      <c r="N36" s="5" t="s">
        <v>3</v>
      </c>
      <c r="O36" s="5">
        <v>2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11957</v>
      </c>
      <c r="G37" s="5" t="s">
        <v>301</v>
      </c>
      <c r="H37" s="5" t="s">
        <v>302</v>
      </c>
      <c r="I37" s="5"/>
      <c r="J37" s="5"/>
      <c r="K37" s="5">
        <v>217</v>
      </c>
      <c r="L37" s="5">
        <v>18</v>
      </c>
      <c r="M37" s="5">
        <v>3</v>
      </c>
      <c r="N37" s="5" t="s">
        <v>3</v>
      </c>
      <c r="O37" s="5">
        <v>2</v>
      </c>
      <c r="P37" s="5">
        <v>116908.83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303</v>
      </c>
      <c r="H38" s="5" t="s">
        <v>304</v>
      </c>
      <c r="I38" s="5"/>
      <c r="J38" s="5"/>
      <c r="K38" s="5">
        <v>230</v>
      </c>
      <c r="L38" s="5">
        <v>19</v>
      </c>
      <c r="M38" s="5">
        <v>3</v>
      </c>
      <c r="N38" s="5" t="s">
        <v>3</v>
      </c>
      <c r="O38" s="5">
        <v>2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305</v>
      </c>
      <c r="H39" s="5" t="s">
        <v>306</v>
      </c>
      <c r="I39" s="5"/>
      <c r="J39" s="5"/>
      <c r="K39" s="5">
        <v>206</v>
      </c>
      <c r="L39" s="5">
        <v>20</v>
      </c>
      <c r="M39" s="5">
        <v>3</v>
      </c>
      <c r="N39" s="5" t="s">
        <v>3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6205.8418500000007</v>
      </c>
      <c r="G40" s="5" t="s">
        <v>307</v>
      </c>
      <c r="H40" s="5" t="s">
        <v>308</v>
      </c>
      <c r="I40" s="5"/>
      <c r="J40" s="5"/>
      <c r="K40" s="5">
        <v>207</v>
      </c>
      <c r="L40" s="5">
        <v>21</v>
      </c>
      <c r="M40" s="5">
        <v>3</v>
      </c>
      <c r="N40" s="5" t="s">
        <v>3</v>
      </c>
      <c r="O40" s="5">
        <v>-1</v>
      </c>
      <c r="P40" s="5">
        <v>6473.6796679499994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0</v>
      </c>
      <c r="G41" s="5" t="s">
        <v>309</v>
      </c>
      <c r="H41" s="5" t="s">
        <v>310</v>
      </c>
      <c r="I41" s="5"/>
      <c r="J41" s="5"/>
      <c r="K41" s="5">
        <v>208</v>
      </c>
      <c r="L41" s="5">
        <v>22</v>
      </c>
      <c r="M41" s="5">
        <v>3</v>
      </c>
      <c r="N41" s="5" t="s">
        <v>3</v>
      </c>
      <c r="O41" s="5">
        <v>-1</v>
      </c>
      <c r="P41" s="5">
        <v>0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311</v>
      </c>
      <c r="H42" s="5" t="s">
        <v>312</v>
      </c>
      <c r="I42" s="5"/>
      <c r="J42" s="5"/>
      <c r="K42" s="5">
        <v>209</v>
      </c>
      <c r="L42" s="5">
        <v>23</v>
      </c>
      <c r="M42" s="5">
        <v>3</v>
      </c>
      <c r="N42" s="5" t="s">
        <v>3</v>
      </c>
      <c r="O42" s="5">
        <v>2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0</v>
      </c>
      <c r="G43" s="5" t="s">
        <v>313</v>
      </c>
      <c r="H43" s="5" t="s">
        <v>314</v>
      </c>
      <c r="I43" s="5"/>
      <c r="J43" s="5"/>
      <c r="K43" s="5">
        <v>233</v>
      </c>
      <c r="L43" s="5">
        <v>24</v>
      </c>
      <c r="M43" s="5">
        <v>3</v>
      </c>
      <c r="N43" s="5" t="s">
        <v>3</v>
      </c>
      <c r="O43" s="5">
        <v>2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69904.58</v>
      </c>
      <c r="G44" s="5" t="s">
        <v>315</v>
      </c>
      <c r="H44" s="5" t="s">
        <v>316</v>
      </c>
      <c r="I44" s="5"/>
      <c r="J44" s="5"/>
      <c r="K44" s="5">
        <v>210</v>
      </c>
      <c r="L44" s="5">
        <v>25</v>
      </c>
      <c r="M44" s="5">
        <v>3</v>
      </c>
      <c r="N44" s="5" t="s">
        <v>3</v>
      </c>
      <c r="O44" s="5">
        <v>2</v>
      </c>
      <c r="P44" s="5">
        <v>1838476.29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49277.2</v>
      </c>
      <c r="G45" s="5" t="s">
        <v>317</v>
      </c>
      <c r="H45" s="5" t="s">
        <v>318</v>
      </c>
      <c r="I45" s="5"/>
      <c r="J45" s="5"/>
      <c r="K45" s="5">
        <v>211</v>
      </c>
      <c r="L45" s="5">
        <v>26</v>
      </c>
      <c r="M45" s="5">
        <v>3</v>
      </c>
      <c r="N45" s="5" t="s">
        <v>3</v>
      </c>
      <c r="O45" s="5">
        <v>2</v>
      </c>
      <c r="P45" s="5">
        <v>958049.17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1549784.22</v>
      </c>
      <c r="G46" s="5" t="s">
        <v>319</v>
      </c>
      <c r="H46" s="5" t="s">
        <v>320</v>
      </c>
      <c r="I46" s="5"/>
      <c r="J46" s="5"/>
      <c r="K46" s="5">
        <v>224</v>
      </c>
      <c r="L46" s="5">
        <v>27</v>
      </c>
      <c r="M46" s="5">
        <v>3</v>
      </c>
      <c r="N46" s="5" t="s">
        <v>3</v>
      </c>
      <c r="O46" s="5">
        <v>2</v>
      </c>
      <c r="P46" s="5">
        <v>10298709.779999999</v>
      </c>
    </row>
    <row r="47" spans="1:16" x14ac:dyDescent="0.2">
      <c r="A47" s="5">
        <v>50</v>
      </c>
      <c r="B47" s="5">
        <v>1</v>
      </c>
      <c r="C47" s="5">
        <v>0</v>
      </c>
      <c r="D47" s="5">
        <v>2</v>
      </c>
      <c r="E47" s="5">
        <v>0</v>
      </c>
      <c r="F47" s="5">
        <v>1549784.22</v>
      </c>
      <c r="G47" s="5" t="s">
        <v>327</v>
      </c>
      <c r="H47" s="5" t="s">
        <v>328</v>
      </c>
      <c r="I47" s="5"/>
      <c r="J47" s="5"/>
      <c r="K47" s="5">
        <v>212</v>
      </c>
      <c r="L47" s="5">
        <v>28</v>
      </c>
      <c r="M47" s="5">
        <v>0</v>
      </c>
      <c r="N47" s="5" t="s">
        <v>3</v>
      </c>
      <c r="O47" s="5">
        <v>2</v>
      </c>
      <c r="P47" s="5">
        <v>10298709.779999999</v>
      </c>
    </row>
    <row r="48" spans="1:16" x14ac:dyDescent="0.2">
      <c r="A48" s="5">
        <v>50</v>
      </c>
      <c r="B48" s="5">
        <v>1</v>
      </c>
      <c r="C48" s="5">
        <v>0</v>
      </c>
      <c r="D48" s="5">
        <v>2</v>
      </c>
      <c r="E48" s="5">
        <v>0</v>
      </c>
      <c r="F48" s="5">
        <v>309956.84000000003</v>
      </c>
      <c r="G48" s="5" t="s">
        <v>329</v>
      </c>
      <c r="H48" s="5" t="s">
        <v>324</v>
      </c>
      <c r="I48" s="5"/>
      <c r="J48" s="5"/>
      <c r="K48" s="5">
        <v>212</v>
      </c>
      <c r="L48" s="5">
        <v>29</v>
      </c>
      <c r="M48" s="5">
        <v>0</v>
      </c>
      <c r="N48" s="5" t="s">
        <v>3</v>
      </c>
      <c r="O48" s="5">
        <v>2</v>
      </c>
      <c r="P48" s="5">
        <v>2059741.96</v>
      </c>
    </row>
    <row r="49" spans="1:50" x14ac:dyDescent="0.2">
      <c r="A49" s="5">
        <v>50</v>
      </c>
      <c r="B49" s="5">
        <v>1</v>
      </c>
      <c r="C49" s="5">
        <v>0</v>
      </c>
      <c r="D49" s="5">
        <v>2</v>
      </c>
      <c r="E49" s="5">
        <v>0</v>
      </c>
      <c r="F49" s="5">
        <v>1859741.06</v>
      </c>
      <c r="G49" s="5" t="s">
        <v>330</v>
      </c>
      <c r="H49" s="5" t="s">
        <v>326</v>
      </c>
      <c r="I49" s="5"/>
      <c r="J49" s="5"/>
      <c r="K49" s="5">
        <v>212</v>
      </c>
      <c r="L49" s="5">
        <v>30</v>
      </c>
      <c r="M49" s="5">
        <v>0</v>
      </c>
      <c r="N49" s="5" t="s">
        <v>3</v>
      </c>
      <c r="O49" s="5">
        <v>2</v>
      </c>
      <c r="P49" s="5">
        <v>12358451.74</v>
      </c>
    </row>
    <row r="51" spans="1:50" x14ac:dyDescent="0.2">
      <c r="A51">
        <v>-1</v>
      </c>
    </row>
    <row r="54" spans="1:50" x14ac:dyDescent="0.2">
      <c r="A54" s="4">
        <v>75</v>
      </c>
      <c r="B54" s="4" t="s">
        <v>331</v>
      </c>
      <c r="C54" s="4">
        <v>2000</v>
      </c>
      <c r="D54" s="4">
        <v>0</v>
      </c>
      <c r="E54" s="4">
        <v>1</v>
      </c>
      <c r="F54" s="4">
        <v>0</v>
      </c>
      <c r="G54" s="4">
        <v>0</v>
      </c>
      <c r="H54" s="4">
        <v>1</v>
      </c>
      <c r="I54" s="4">
        <v>1</v>
      </c>
      <c r="J54" s="4">
        <v>1</v>
      </c>
      <c r="K54" s="4">
        <v>98</v>
      </c>
      <c r="L54" s="4">
        <v>77</v>
      </c>
      <c r="M54" s="4">
        <v>0</v>
      </c>
      <c r="N54" s="4">
        <v>67439955</v>
      </c>
      <c r="O54" s="4">
        <v>1</v>
      </c>
    </row>
    <row r="55" spans="1:50" x14ac:dyDescent="0.2">
      <c r="A55" s="4">
        <v>75</v>
      </c>
      <c r="B55" s="4" t="s">
        <v>332</v>
      </c>
      <c r="C55" s="4">
        <v>2024</v>
      </c>
      <c r="D55" s="4">
        <v>0</v>
      </c>
      <c r="E55" s="4">
        <v>3</v>
      </c>
      <c r="F55" s="4"/>
      <c r="G55" s="4">
        <v>0</v>
      </c>
      <c r="H55" s="4">
        <v>2</v>
      </c>
      <c r="I55" s="4">
        <v>1</v>
      </c>
      <c r="J55" s="4">
        <v>1</v>
      </c>
      <c r="K55" s="4">
        <v>95</v>
      </c>
      <c r="L55" s="4">
        <v>65</v>
      </c>
      <c r="M55" s="4">
        <v>1</v>
      </c>
      <c r="N55" s="4">
        <v>67439953</v>
      </c>
      <c r="O55" s="4">
        <v>2</v>
      </c>
    </row>
    <row r="56" spans="1:50" x14ac:dyDescent="0.2">
      <c r="A56" s="6">
        <v>1</v>
      </c>
      <c r="B56" s="6" t="s">
        <v>333</v>
      </c>
      <c r="C56" s="6" t="s">
        <v>334</v>
      </c>
      <c r="D56" s="6">
        <v>2024</v>
      </c>
      <c r="E56" s="6">
        <v>3</v>
      </c>
      <c r="F56" s="6">
        <v>1</v>
      </c>
      <c r="G56" s="6">
        <v>1</v>
      </c>
      <c r="H56" s="6">
        <v>0</v>
      </c>
      <c r="I56" s="6">
        <v>2</v>
      </c>
      <c r="J56" s="6">
        <v>1</v>
      </c>
      <c r="K56" s="6">
        <v>1</v>
      </c>
      <c r="L56" s="6">
        <v>1</v>
      </c>
      <c r="M56" s="6">
        <v>1</v>
      </c>
      <c r="N56" s="6">
        <v>1</v>
      </c>
      <c r="O56" s="6">
        <v>1</v>
      </c>
      <c r="P56" s="6">
        <v>1</v>
      </c>
      <c r="Q56" s="6">
        <v>1</v>
      </c>
      <c r="R56" s="6" t="s">
        <v>3</v>
      </c>
      <c r="S56" s="6" t="s">
        <v>3</v>
      </c>
      <c r="T56" s="6" t="s">
        <v>3</v>
      </c>
      <c r="U56" s="6" t="s">
        <v>3</v>
      </c>
      <c r="V56" s="6" t="s">
        <v>3</v>
      </c>
      <c r="W56" s="6" t="s">
        <v>3</v>
      </c>
      <c r="X56" s="6" t="s">
        <v>3</v>
      </c>
      <c r="Y56" s="6" t="s">
        <v>3</v>
      </c>
      <c r="Z56" s="6" t="s">
        <v>3</v>
      </c>
      <c r="AA56" s="6" t="s">
        <v>335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>
        <v>67439954</v>
      </c>
      <c r="AO56" s="6"/>
      <c r="AP56" s="6"/>
      <c r="AQ56" s="6"/>
      <c r="AR56" s="6"/>
      <c r="AS56" s="6"/>
      <c r="AT56" s="6"/>
      <c r="AU56" s="6"/>
      <c r="AV56" s="6"/>
      <c r="AW56" s="6"/>
      <c r="AX56" s="6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25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ROW(Source!A24)</f>
        <v>24</v>
      </c>
      <c r="B1">
        <v>67439955</v>
      </c>
      <c r="C1">
        <v>67440530</v>
      </c>
      <c r="D1">
        <v>30515951</v>
      </c>
      <c r="E1">
        <v>30515945</v>
      </c>
      <c r="F1">
        <v>1</v>
      </c>
      <c r="G1">
        <v>30515945</v>
      </c>
      <c r="H1">
        <v>1</v>
      </c>
      <c r="I1" t="s">
        <v>337</v>
      </c>
      <c r="J1" t="s">
        <v>3</v>
      </c>
      <c r="K1" t="s">
        <v>338</v>
      </c>
      <c r="L1">
        <v>1191</v>
      </c>
      <c r="N1">
        <v>1013</v>
      </c>
      <c r="O1" t="s">
        <v>339</v>
      </c>
      <c r="P1" t="s">
        <v>339</v>
      </c>
      <c r="Q1">
        <v>1</v>
      </c>
      <c r="W1">
        <v>0</v>
      </c>
      <c r="X1">
        <v>476480486</v>
      </c>
      <c r="Y1">
        <f>(AT1*1.15)</f>
        <v>31.164999999999999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27.1</v>
      </c>
      <c r="AU1" t="s">
        <v>22</v>
      </c>
      <c r="AV1">
        <v>1</v>
      </c>
      <c r="AW1">
        <v>2</v>
      </c>
      <c r="AX1">
        <v>67440531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ROUND(AT1*Source!I24*AH1*AL1,2)</f>
        <v>0</v>
      </c>
      <c r="CV1">
        <f>ROUND(Y1*Source!I24,9)</f>
        <v>71.679500000000004</v>
      </c>
      <c r="CW1">
        <v>0</v>
      </c>
      <c r="CX1">
        <f>ROUND(Y1*Source!I24,9)</f>
        <v>71.679500000000004</v>
      </c>
      <c r="CY1">
        <f>AD1</f>
        <v>0</v>
      </c>
      <c r="CZ1">
        <f>AH1</f>
        <v>0</v>
      </c>
      <c r="DA1">
        <f>AL1</f>
        <v>1</v>
      </c>
      <c r="DB1">
        <f>ROUND((ROUND(AT1*CZ1,2)*1.15),6)</f>
        <v>0</v>
      </c>
      <c r="DC1">
        <f>ROUND((ROUND(AT1*AG1,2)*1.15),6)</f>
        <v>0</v>
      </c>
      <c r="DD1" t="s">
        <v>3</v>
      </c>
      <c r="DE1" t="s">
        <v>3</v>
      </c>
      <c r="DF1">
        <f t="shared" ref="DF1:DF11" si="0">ROUND(ROUND(AE1,2)*CX1,2)</f>
        <v>0</v>
      </c>
      <c r="DG1">
        <f t="shared" ref="DG1:DG8" si="1">ROUND(ROUND(AF1,2)*CX1,2)</f>
        <v>0</v>
      </c>
      <c r="DH1">
        <f t="shared" ref="DH1:DH8" si="2">ROUND(ROUND(AG1,2)*CX1,2)</f>
        <v>0</v>
      </c>
      <c r="DI1">
        <f t="shared" ref="DI1:DI64" si="3">ROUND(ROUND(AH1,2)*CX1,2)</f>
        <v>0</v>
      </c>
      <c r="DJ1">
        <f>DI1</f>
        <v>0</v>
      </c>
      <c r="DK1">
        <v>0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ROW(Source!A24)</f>
        <v>24</v>
      </c>
      <c r="B2">
        <v>67439955</v>
      </c>
      <c r="C2">
        <v>67440530</v>
      </c>
      <c r="D2">
        <v>30595828</v>
      </c>
      <c r="E2">
        <v>1</v>
      </c>
      <c r="F2">
        <v>1</v>
      </c>
      <c r="G2">
        <v>30515945</v>
      </c>
      <c r="H2">
        <v>2</v>
      </c>
      <c r="I2" t="s">
        <v>340</v>
      </c>
      <c r="J2" t="s">
        <v>341</v>
      </c>
      <c r="K2" t="s">
        <v>342</v>
      </c>
      <c r="L2">
        <v>1368</v>
      </c>
      <c r="N2">
        <v>1011</v>
      </c>
      <c r="O2" t="s">
        <v>42</v>
      </c>
      <c r="P2" t="s">
        <v>42</v>
      </c>
      <c r="Q2">
        <v>1</v>
      </c>
      <c r="W2">
        <v>0</v>
      </c>
      <c r="X2">
        <v>-751155518</v>
      </c>
      <c r="Y2">
        <f>(AT2*1.25)</f>
        <v>1.5874999999999999</v>
      </c>
      <c r="AA2">
        <v>0</v>
      </c>
      <c r="AB2">
        <v>1.53</v>
      </c>
      <c r="AC2">
        <v>0</v>
      </c>
      <c r="AD2">
        <v>0</v>
      </c>
      <c r="AE2">
        <v>0</v>
      </c>
      <c r="AF2">
        <v>1.53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1.27</v>
      </c>
      <c r="AU2" t="s">
        <v>21</v>
      </c>
      <c r="AV2">
        <v>0</v>
      </c>
      <c r="AW2">
        <v>2</v>
      </c>
      <c r="AX2">
        <v>67440532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f>ROUND(Y2*Source!I24*DO2,9)</f>
        <v>0</v>
      </c>
      <c r="CX2">
        <f>ROUND(Y2*Source!I24,9)</f>
        <v>3.6512500000000001</v>
      </c>
      <c r="CY2">
        <f>AB2</f>
        <v>1.53</v>
      </c>
      <c r="CZ2">
        <f>AF2</f>
        <v>1.53</v>
      </c>
      <c r="DA2">
        <f>AJ2</f>
        <v>1</v>
      </c>
      <c r="DB2">
        <f>ROUND((ROUND(AT2*CZ2,2)*1.25),6)</f>
        <v>2.4249999999999998</v>
      </c>
      <c r="DC2">
        <f>ROUND((ROUND(AT2*AG2,2)*1.25),6)</f>
        <v>0</v>
      </c>
      <c r="DD2" t="s">
        <v>3</v>
      </c>
      <c r="DE2" t="s">
        <v>3</v>
      </c>
      <c r="DF2">
        <f t="shared" si="0"/>
        <v>0</v>
      </c>
      <c r="DG2">
        <f t="shared" si="1"/>
        <v>5.59</v>
      </c>
      <c r="DH2">
        <f t="shared" si="2"/>
        <v>0</v>
      </c>
      <c r="DI2">
        <f t="shared" si="3"/>
        <v>0</v>
      </c>
      <c r="DJ2">
        <f>DG2</f>
        <v>5.59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ROW(Source!A24)</f>
        <v>24</v>
      </c>
      <c r="B3">
        <v>67439955</v>
      </c>
      <c r="C3">
        <v>67440530</v>
      </c>
      <c r="D3">
        <v>30596074</v>
      </c>
      <c r="E3">
        <v>1</v>
      </c>
      <c r="F3">
        <v>1</v>
      </c>
      <c r="G3">
        <v>30515945</v>
      </c>
      <c r="H3">
        <v>2</v>
      </c>
      <c r="I3" t="s">
        <v>343</v>
      </c>
      <c r="J3" t="s">
        <v>344</v>
      </c>
      <c r="K3" t="s">
        <v>345</v>
      </c>
      <c r="L3">
        <v>1368</v>
      </c>
      <c r="N3">
        <v>1011</v>
      </c>
      <c r="O3" t="s">
        <v>42</v>
      </c>
      <c r="P3" t="s">
        <v>42</v>
      </c>
      <c r="Q3">
        <v>1</v>
      </c>
      <c r="W3">
        <v>0</v>
      </c>
      <c r="X3">
        <v>-1440889904</v>
      </c>
      <c r="Y3">
        <f>(AT3*1.25)</f>
        <v>0.32500000000000001</v>
      </c>
      <c r="AA3">
        <v>0</v>
      </c>
      <c r="AB3">
        <v>83.1</v>
      </c>
      <c r="AC3">
        <v>12.62</v>
      </c>
      <c r="AD3">
        <v>0</v>
      </c>
      <c r="AE3">
        <v>0</v>
      </c>
      <c r="AF3">
        <v>83.1</v>
      </c>
      <c r="AG3">
        <v>12.62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0.26</v>
      </c>
      <c r="AU3" t="s">
        <v>21</v>
      </c>
      <c r="AV3">
        <v>0</v>
      </c>
      <c r="AW3">
        <v>2</v>
      </c>
      <c r="AX3">
        <v>67440533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f>ROUND(Y3*Source!I24*DO3,9)</f>
        <v>0</v>
      </c>
      <c r="CX3">
        <f>ROUND(Y3*Source!I24,9)</f>
        <v>0.74750000000000005</v>
      </c>
      <c r="CY3">
        <f>AB3</f>
        <v>83.1</v>
      </c>
      <c r="CZ3">
        <f>AF3</f>
        <v>83.1</v>
      </c>
      <c r="DA3">
        <f>AJ3</f>
        <v>1</v>
      </c>
      <c r="DB3">
        <f>ROUND((ROUND(AT3*CZ3,2)*1.25),6)</f>
        <v>27.012499999999999</v>
      </c>
      <c r="DC3">
        <f>ROUND((ROUND(AT3*AG3,2)*1.25),6)</f>
        <v>4.0999999999999996</v>
      </c>
      <c r="DD3" t="s">
        <v>3</v>
      </c>
      <c r="DE3" t="s">
        <v>3</v>
      </c>
      <c r="DF3">
        <f t="shared" si="0"/>
        <v>0</v>
      </c>
      <c r="DG3">
        <f t="shared" si="1"/>
        <v>62.12</v>
      </c>
      <c r="DH3">
        <f t="shared" si="2"/>
        <v>9.43</v>
      </c>
      <c r="DI3">
        <f t="shared" si="3"/>
        <v>0</v>
      </c>
      <c r="DJ3">
        <f>DG3</f>
        <v>62.12</v>
      </c>
      <c r="DK3">
        <v>0</v>
      </c>
      <c r="DL3" t="s">
        <v>3</v>
      </c>
      <c r="DM3">
        <v>0</v>
      </c>
      <c r="DN3" t="s">
        <v>3</v>
      </c>
      <c r="DO3">
        <v>0</v>
      </c>
    </row>
    <row r="4" spans="1:119" x14ac:dyDescent="0.2">
      <c r="A4">
        <f>ROW(Source!A24)</f>
        <v>24</v>
      </c>
      <c r="B4">
        <v>67439955</v>
      </c>
      <c r="C4">
        <v>67440530</v>
      </c>
      <c r="D4">
        <v>30595321</v>
      </c>
      <c r="E4">
        <v>1</v>
      </c>
      <c r="F4">
        <v>1</v>
      </c>
      <c r="G4">
        <v>30515945</v>
      </c>
      <c r="H4">
        <v>2</v>
      </c>
      <c r="I4" t="s">
        <v>346</v>
      </c>
      <c r="J4" t="s">
        <v>347</v>
      </c>
      <c r="K4" t="s">
        <v>348</v>
      </c>
      <c r="L4">
        <v>1368</v>
      </c>
      <c r="N4">
        <v>1011</v>
      </c>
      <c r="O4" t="s">
        <v>42</v>
      </c>
      <c r="P4" t="s">
        <v>42</v>
      </c>
      <c r="Q4">
        <v>1</v>
      </c>
      <c r="W4">
        <v>0</v>
      </c>
      <c r="X4">
        <v>1668154095</v>
      </c>
      <c r="Y4">
        <f>(AT4*1.25)</f>
        <v>0.48750000000000004</v>
      </c>
      <c r="AA4">
        <v>0</v>
      </c>
      <c r="AB4">
        <v>179.17</v>
      </c>
      <c r="AC4">
        <v>16.93</v>
      </c>
      <c r="AD4">
        <v>0</v>
      </c>
      <c r="AE4">
        <v>0</v>
      </c>
      <c r="AF4">
        <v>179.17</v>
      </c>
      <c r="AG4">
        <v>16.93</v>
      </c>
      <c r="AH4">
        <v>0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0.39</v>
      </c>
      <c r="AU4" t="s">
        <v>21</v>
      </c>
      <c r="AV4">
        <v>0</v>
      </c>
      <c r="AW4">
        <v>2</v>
      </c>
      <c r="AX4">
        <v>67440534</v>
      </c>
      <c r="AY4">
        <v>1</v>
      </c>
      <c r="AZ4">
        <v>2048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f>ROUND(Y4*Source!I24*DO4,9)</f>
        <v>0</v>
      </c>
      <c r="CX4">
        <f>ROUND(Y4*Source!I24,9)</f>
        <v>1.1212500000000001</v>
      </c>
      <c r="CY4">
        <f>AB4</f>
        <v>179.17</v>
      </c>
      <c r="CZ4">
        <f>AF4</f>
        <v>179.17</v>
      </c>
      <c r="DA4">
        <f>AJ4</f>
        <v>1</v>
      </c>
      <c r="DB4">
        <f>ROUND((ROUND(AT4*CZ4,2)*1.25),6)</f>
        <v>87.35</v>
      </c>
      <c r="DC4">
        <f>ROUND((ROUND(AT4*AG4,2)*1.25),6)</f>
        <v>8.25</v>
      </c>
      <c r="DD4" t="s">
        <v>3</v>
      </c>
      <c r="DE4" t="s">
        <v>3</v>
      </c>
      <c r="DF4">
        <f t="shared" si="0"/>
        <v>0</v>
      </c>
      <c r="DG4">
        <f t="shared" si="1"/>
        <v>200.89</v>
      </c>
      <c r="DH4">
        <f t="shared" si="2"/>
        <v>18.98</v>
      </c>
      <c r="DI4">
        <f t="shared" si="3"/>
        <v>0</v>
      </c>
      <c r="DJ4">
        <f>DG4</f>
        <v>200.89</v>
      </c>
      <c r="DK4">
        <v>0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ROW(Source!A24)</f>
        <v>24</v>
      </c>
      <c r="B5">
        <v>67439955</v>
      </c>
      <c r="C5">
        <v>67440530</v>
      </c>
      <c r="D5">
        <v>30571194</v>
      </c>
      <c r="E5">
        <v>1</v>
      </c>
      <c r="F5">
        <v>1</v>
      </c>
      <c r="G5">
        <v>30515945</v>
      </c>
      <c r="H5">
        <v>3</v>
      </c>
      <c r="I5" t="s">
        <v>349</v>
      </c>
      <c r="J5" t="s">
        <v>350</v>
      </c>
      <c r="K5" t="s">
        <v>351</v>
      </c>
      <c r="L5">
        <v>1348</v>
      </c>
      <c r="N5">
        <v>1009</v>
      </c>
      <c r="O5" t="s">
        <v>178</v>
      </c>
      <c r="P5" t="s">
        <v>178</v>
      </c>
      <c r="Q5">
        <v>1000</v>
      </c>
      <c r="W5">
        <v>0</v>
      </c>
      <c r="X5">
        <v>563176784</v>
      </c>
      <c r="Y5">
        <f>(AT5*1)</f>
        <v>7.9000000000000008E-3</v>
      </c>
      <c r="AA5">
        <v>6521.42</v>
      </c>
      <c r="AB5">
        <v>0</v>
      </c>
      <c r="AC5">
        <v>0</v>
      </c>
      <c r="AD5">
        <v>0</v>
      </c>
      <c r="AE5">
        <v>6521.42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7.9000000000000008E-3</v>
      </c>
      <c r="AU5" t="s">
        <v>20</v>
      </c>
      <c r="AV5">
        <v>0</v>
      </c>
      <c r="AW5">
        <v>2</v>
      </c>
      <c r="AX5">
        <v>67440535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v>0</v>
      </c>
      <c r="CX5">
        <f>ROUND(Y5*Source!I24,9)</f>
        <v>1.8169999999999999E-2</v>
      </c>
      <c r="CY5">
        <f>AA5</f>
        <v>6521.42</v>
      </c>
      <c r="CZ5">
        <f>AE5</f>
        <v>6521.42</v>
      </c>
      <c r="DA5">
        <f>AI5</f>
        <v>1</v>
      </c>
      <c r="DB5">
        <f>ROUND((ROUND(AT5*CZ5,2)*1),6)</f>
        <v>51.52</v>
      </c>
      <c r="DC5">
        <f>ROUND((ROUND(AT5*AG5,2)*1),6)</f>
        <v>0</v>
      </c>
      <c r="DD5" t="s">
        <v>3</v>
      </c>
      <c r="DE5" t="s">
        <v>3</v>
      </c>
      <c r="DF5">
        <f t="shared" si="0"/>
        <v>118.49</v>
      </c>
      <c r="DG5">
        <f t="shared" si="1"/>
        <v>0</v>
      </c>
      <c r="DH5">
        <f t="shared" si="2"/>
        <v>0</v>
      </c>
      <c r="DI5">
        <f t="shared" si="3"/>
        <v>0</v>
      </c>
      <c r="DJ5">
        <f>DF5</f>
        <v>118.49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ROW(Source!A24)</f>
        <v>24</v>
      </c>
      <c r="B6">
        <v>67439955</v>
      </c>
      <c r="C6">
        <v>67440530</v>
      </c>
      <c r="D6">
        <v>30571094</v>
      </c>
      <c r="E6">
        <v>1</v>
      </c>
      <c r="F6">
        <v>1</v>
      </c>
      <c r="G6">
        <v>30515945</v>
      </c>
      <c r="H6">
        <v>3</v>
      </c>
      <c r="I6" t="s">
        <v>352</v>
      </c>
      <c r="J6" t="s">
        <v>353</v>
      </c>
      <c r="K6" t="s">
        <v>354</v>
      </c>
      <c r="L6">
        <v>1348</v>
      </c>
      <c r="N6">
        <v>1009</v>
      </c>
      <c r="O6" t="s">
        <v>178</v>
      </c>
      <c r="P6" t="s">
        <v>178</v>
      </c>
      <c r="Q6">
        <v>1000</v>
      </c>
      <c r="W6">
        <v>0</v>
      </c>
      <c r="X6">
        <v>454895547</v>
      </c>
      <c r="Y6">
        <f>(AT6*1)</f>
        <v>7.1999999999999995E-2</v>
      </c>
      <c r="AA6">
        <v>6618.78</v>
      </c>
      <c r="AB6">
        <v>0</v>
      </c>
      <c r="AC6">
        <v>0</v>
      </c>
      <c r="AD6">
        <v>0</v>
      </c>
      <c r="AE6">
        <v>6618.78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7.1999999999999995E-2</v>
      </c>
      <c r="AU6" t="s">
        <v>20</v>
      </c>
      <c r="AV6">
        <v>0</v>
      </c>
      <c r="AW6">
        <v>2</v>
      </c>
      <c r="AX6">
        <v>67440536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v>0</v>
      </c>
      <c r="CX6">
        <f>ROUND(Y6*Source!I24,9)</f>
        <v>0.1656</v>
      </c>
      <c r="CY6">
        <f>AA6</f>
        <v>6618.78</v>
      </c>
      <c r="CZ6">
        <f>AE6</f>
        <v>6618.78</v>
      </c>
      <c r="DA6">
        <f>AI6</f>
        <v>1</v>
      </c>
      <c r="DB6">
        <f>ROUND((ROUND(AT6*CZ6,2)*1),6)</f>
        <v>476.55</v>
      </c>
      <c r="DC6">
        <f>ROUND((ROUND(AT6*AG6,2)*1),6)</f>
        <v>0</v>
      </c>
      <c r="DD6" t="s">
        <v>3</v>
      </c>
      <c r="DE6" t="s">
        <v>3</v>
      </c>
      <c r="DF6">
        <f t="shared" si="0"/>
        <v>1096.07</v>
      </c>
      <c r="DG6">
        <f t="shared" si="1"/>
        <v>0</v>
      </c>
      <c r="DH6">
        <f t="shared" si="2"/>
        <v>0</v>
      </c>
      <c r="DI6">
        <f t="shared" si="3"/>
        <v>0</v>
      </c>
      <c r="DJ6">
        <f>DF6</f>
        <v>1096.07</v>
      </c>
      <c r="DK6">
        <v>0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ROW(Source!A24)</f>
        <v>24</v>
      </c>
      <c r="B7">
        <v>67439955</v>
      </c>
      <c r="C7">
        <v>67440530</v>
      </c>
      <c r="D7">
        <v>30571260</v>
      </c>
      <c r="E7">
        <v>1</v>
      </c>
      <c r="F7">
        <v>1</v>
      </c>
      <c r="G7">
        <v>30515945</v>
      </c>
      <c r="H7">
        <v>3</v>
      </c>
      <c r="I7" t="s">
        <v>28</v>
      </c>
      <c r="J7" t="s">
        <v>31</v>
      </c>
      <c r="K7" t="s">
        <v>29</v>
      </c>
      <c r="L7">
        <v>1339</v>
      </c>
      <c r="N7">
        <v>1007</v>
      </c>
      <c r="O7" t="s">
        <v>30</v>
      </c>
      <c r="P7" t="s">
        <v>30</v>
      </c>
      <c r="Q7">
        <v>1</v>
      </c>
      <c r="W7">
        <v>0</v>
      </c>
      <c r="X7">
        <v>-633054568</v>
      </c>
      <c r="Y7">
        <f>AT7</f>
        <v>3.73</v>
      </c>
      <c r="AA7">
        <v>1183.5</v>
      </c>
      <c r="AB7">
        <v>0</v>
      </c>
      <c r="AC7">
        <v>0</v>
      </c>
      <c r="AD7">
        <v>0</v>
      </c>
      <c r="AE7">
        <v>1183.5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 t="s">
        <v>3</v>
      </c>
      <c r="AT7">
        <v>3.73</v>
      </c>
      <c r="AU7" t="s">
        <v>3</v>
      </c>
      <c r="AV7">
        <v>0</v>
      </c>
      <c r="AW7">
        <v>1</v>
      </c>
      <c r="AX7">
        <v>-1</v>
      </c>
      <c r="AY7">
        <v>0</v>
      </c>
      <c r="AZ7">
        <v>0</v>
      </c>
      <c r="BA7" t="s">
        <v>3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ROUND(Y7*Source!I24,9)</f>
        <v>8.5790000000000006</v>
      </c>
      <c r="CY7">
        <f>AA7</f>
        <v>1183.5</v>
      </c>
      <c r="CZ7">
        <f>AE7</f>
        <v>1183.5</v>
      </c>
      <c r="DA7">
        <f>AI7</f>
        <v>1</v>
      </c>
      <c r="DB7">
        <f>ROUND(ROUND(AT7*CZ7,2),6)</f>
        <v>4414.46</v>
      </c>
      <c r="DC7">
        <f>ROUND(ROUND(AT7*AG7,2),6)</f>
        <v>0</v>
      </c>
      <c r="DD7" t="s">
        <v>3</v>
      </c>
      <c r="DE7" t="s">
        <v>3</v>
      </c>
      <c r="DF7">
        <f t="shared" si="0"/>
        <v>10153.25</v>
      </c>
      <c r="DG7">
        <f t="shared" si="1"/>
        <v>0</v>
      </c>
      <c r="DH7">
        <f t="shared" si="2"/>
        <v>0</v>
      </c>
      <c r="DI7">
        <f t="shared" si="3"/>
        <v>0</v>
      </c>
      <c r="DJ7">
        <f>DF7</f>
        <v>10153.25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ROW(Source!A25)</f>
        <v>25</v>
      </c>
      <c r="B8">
        <v>67439953</v>
      </c>
      <c r="C8">
        <v>67440530</v>
      </c>
      <c r="D8">
        <v>30515951</v>
      </c>
      <c r="E8">
        <v>30515945</v>
      </c>
      <c r="F8">
        <v>1</v>
      </c>
      <c r="G8">
        <v>30515945</v>
      </c>
      <c r="H8">
        <v>1</v>
      </c>
      <c r="I8" t="s">
        <v>337</v>
      </c>
      <c r="J8" t="s">
        <v>3</v>
      </c>
      <c r="K8" t="s">
        <v>338</v>
      </c>
      <c r="L8">
        <v>1191</v>
      </c>
      <c r="N8">
        <v>1013</v>
      </c>
      <c r="O8" t="s">
        <v>339</v>
      </c>
      <c r="P8" t="s">
        <v>339</v>
      </c>
      <c r="Q8">
        <v>1</v>
      </c>
      <c r="W8">
        <v>0</v>
      </c>
      <c r="X8">
        <v>476480486</v>
      </c>
      <c r="Y8">
        <f>(AT8*1.15)</f>
        <v>31.164999999999999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3</v>
      </c>
      <c r="AT8">
        <v>27.1</v>
      </c>
      <c r="AU8" t="s">
        <v>22</v>
      </c>
      <c r="AV8">
        <v>1</v>
      </c>
      <c r="AW8">
        <v>2</v>
      </c>
      <c r="AX8">
        <v>67440531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U8">
        <f>ROUND(AT8*Source!I25*AH8*AL8,2)</f>
        <v>0</v>
      </c>
      <c r="CV8">
        <f>ROUND(Y8*Source!I25,9)</f>
        <v>71.679500000000004</v>
      </c>
      <c r="CW8">
        <v>0</v>
      </c>
      <c r="CX8">
        <f>ROUND(Y8*Source!I25,9)</f>
        <v>71.679500000000004</v>
      </c>
      <c r="CY8">
        <f>AD8</f>
        <v>0</v>
      </c>
      <c r="CZ8">
        <f>AH8</f>
        <v>0</v>
      </c>
      <c r="DA8">
        <f>AL8</f>
        <v>1</v>
      </c>
      <c r="DB8">
        <f>ROUND((ROUND(AT8*CZ8,2)*1.15),6)</f>
        <v>0</v>
      </c>
      <c r="DC8">
        <f>ROUND((ROUND(AT8*AG8,2)*1.15),6)</f>
        <v>0</v>
      </c>
      <c r="DD8" t="s">
        <v>3</v>
      </c>
      <c r="DE8" t="s">
        <v>3</v>
      </c>
      <c r="DF8">
        <f t="shared" si="0"/>
        <v>0</v>
      </c>
      <c r="DG8">
        <f t="shared" si="1"/>
        <v>0</v>
      </c>
      <c r="DH8">
        <f t="shared" si="2"/>
        <v>0</v>
      </c>
      <c r="DI8">
        <f t="shared" si="3"/>
        <v>0</v>
      </c>
      <c r="DJ8">
        <f>DI8</f>
        <v>0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ROW(Source!A25)</f>
        <v>25</v>
      </c>
      <c r="B9">
        <v>67439953</v>
      </c>
      <c r="C9">
        <v>67440530</v>
      </c>
      <c r="D9">
        <v>30595828</v>
      </c>
      <c r="E9">
        <v>1</v>
      </c>
      <c r="F9">
        <v>1</v>
      </c>
      <c r="G9">
        <v>30515945</v>
      </c>
      <c r="H9">
        <v>2</v>
      </c>
      <c r="I9" t="s">
        <v>340</v>
      </c>
      <c r="J9" t="s">
        <v>341</v>
      </c>
      <c r="K9" t="s">
        <v>342</v>
      </c>
      <c r="L9">
        <v>1368</v>
      </c>
      <c r="N9">
        <v>1011</v>
      </c>
      <c r="O9" t="s">
        <v>42</v>
      </c>
      <c r="P9" t="s">
        <v>42</v>
      </c>
      <c r="Q9">
        <v>1</v>
      </c>
      <c r="W9">
        <v>0</v>
      </c>
      <c r="X9">
        <v>-751155518</v>
      </c>
      <c r="Y9">
        <f>(AT9*1.25)</f>
        <v>1.5874999999999999</v>
      </c>
      <c r="AA9">
        <v>0</v>
      </c>
      <c r="AB9">
        <v>14.16</v>
      </c>
      <c r="AC9">
        <v>0</v>
      </c>
      <c r="AD9">
        <v>0</v>
      </c>
      <c r="AE9">
        <v>0</v>
      </c>
      <c r="AF9">
        <v>1.53</v>
      </c>
      <c r="AG9">
        <v>0</v>
      </c>
      <c r="AH9">
        <v>0</v>
      </c>
      <c r="AI9">
        <v>1</v>
      </c>
      <c r="AJ9">
        <v>8.84</v>
      </c>
      <c r="AK9">
        <v>30.48</v>
      </c>
      <c r="AL9">
        <v>1</v>
      </c>
      <c r="AM9">
        <v>2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1.27</v>
      </c>
      <c r="AU9" t="s">
        <v>21</v>
      </c>
      <c r="AV9">
        <v>0</v>
      </c>
      <c r="AW9">
        <v>2</v>
      </c>
      <c r="AX9">
        <v>67440532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f>ROUND(Y9*Source!I25*DO9,9)</f>
        <v>0</v>
      </c>
      <c r="CX9">
        <f>ROUND(Y9*Source!I25,9)</f>
        <v>3.6512500000000001</v>
      </c>
      <c r="CY9">
        <f>AB9</f>
        <v>14.16</v>
      </c>
      <c r="CZ9">
        <f>AF9</f>
        <v>1.53</v>
      </c>
      <c r="DA9">
        <f>AJ9</f>
        <v>8.84</v>
      </c>
      <c r="DB9">
        <f>ROUND((ROUND(AT9*CZ9,2)*1.25),6)</f>
        <v>2.4249999999999998</v>
      </c>
      <c r="DC9">
        <f>ROUND((ROUND(AT9*AG9,2)*1.25),6)</f>
        <v>0</v>
      </c>
      <c r="DD9" t="s">
        <v>3</v>
      </c>
      <c r="DE9" t="s">
        <v>3</v>
      </c>
      <c r="DF9">
        <f t="shared" si="0"/>
        <v>0</v>
      </c>
      <c r="DG9">
        <f>ROUND(ROUND(AF9*AJ9,2)*CX9,2)</f>
        <v>49.4</v>
      </c>
      <c r="DH9">
        <f>ROUND(ROUND(AG9*AK9,2)*CX9,2)</f>
        <v>0</v>
      </c>
      <c r="DI9">
        <f t="shared" si="3"/>
        <v>0</v>
      </c>
      <c r="DJ9">
        <f>DG9</f>
        <v>49.4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ROW(Source!A25)</f>
        <v>25</v>
      </c>
      <c r="B10">
        <v>67439953</v>
      </c>
      <c r="C10">
        <v>67440530</v>
      </c>
      <c r="D10">
        <v>30596074</v>
      </c>
      <c r="E10">
        <v>1</v>
      </c>
      <c r="F10">
        <v>1</v>
      </c>
      <c r="G10">
        <v>30515945</v>
      </c>
      <c r="H10">
        <v>2</v>
      </c>
      <c r="I10" t="s">
        <v>343</v>
      </c>
      <c r="J10" t="s">
        <v>344</v>
      </c>
      <c r="K10" t="s">
        <v>345</v>
      </c>
      <c r="L10">
        <v>1368</v>
      </c>
      <c r="N10">
        <v>1011</v>
      </c>
      <c r="O10" t="s">
        <v>42</v>
      </c>
      <c r="P10" t="s">
        <v>42</v>
      </c>
      <c r="Q10">
        <v>1</v>
      </c>
      <c r="W10">
        <v>0</v>
      </c>
      <c r="X10">
        <v>-1440889904</v>
      </c>
      <c r="Y10">
        <f>(AT10*1.25)</f>
        <v>0.32500000000000001</v>
      </c>
      <c r="AA10">
        <v>0</v>
      </c>
      <c r="AB10">
        <v>1056.25</v>
      </c>
      <c r="AC10">
        <v>402.74</v>
      </c>
      <c r="AD10">
        <v>0</v>
      </c>
      <c r="AE10">
        <v>0</v>
      </c>
      <c r="AF10">
        <v>83.1</v>
      </c>
      <c r="AG10">
        <v>12.62</v>
      </c>
      <c r="AH10">
        <v>0</v>
      </c>
      <c r="AI10">
        <v>1</v>
      </c>
      <c r="AJ10">
        <v>12.14</v>
      </c>
      <c r="AK10">
        <v>30.48</v>
      </c>
      <c r="AL10">
        <v>1</v>
      </c>
      <c r="AM10">
        <v>2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0.26</v>
      </c>
      <c r="AU10" t="s">
        <v>21</v>
      </c>
      <c r="AV10">
        <v>0</v>
      </c>
      <c r="AW10">
        <v>2</v>
      </c>
      <c r="AX10">
        <v>67440533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f>ROUND(Y10*Source!I25*DO10,9)</f>
        <v>0</v>
      </c>
      <c r="CX10">
        <f>ROUND(Y10*Source!I25,9)</f>
        <v>0.74750000000000005</v>
      </c>
      <c r="CY10">
        <f>AB10</f>
        <v>1056.25</v>
      </c>
      <c r="CZ10">
        <f>AF10</f>
        <v>83.1</v>
      </c>
      <c r="DA10">
        <f>AJ10</f>
        <v>12.14</v>
      </c>
      <c r="DB10">
        <f>ROUND((ROUND(AT10*CZ10,2)*1.25),6)</f>
        <v>27.012499999999999</v>
      </c>
      <c r="DC10">
        <f>ROUND((ROUND(AT10*AG10,2)*1.25),6)</f>
        <v>4.0999999999999996</v>
      </c>
      <c r="DD10" t="s">
        <v>3</v>
      </c>
      <c r="DE10" t="s">
        <v>3</v>
      </c>
      <c r="DF10">
        <f t="shared" si="0"/>
        <v>0</v>
      </c>
      <c r="DG10">
        <f>ROUND(ROUND(AF10*AJ10,2)*CX10,2)</f>
        <v>754.1</v>
      </c>
      <c r="DH10">
        <f>ROUND(ROUND(AG10*AK10,2)*CX10,2)</f>
        <v>287.52999999999997</v>
      </c>
      <c r="DI10">
        <f t="shared" si="3"/>
        <v>0</v>
      </c>
      <c r="DJ10">
        <f>DG10</f>
        <v>754.1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ROW(Source!A25)</f>
        <v>25</v>
      </c>
      <c r="B11">
        <v>67439953</v>
      </c>
      <c r="C11">
        <v>67440530</v>
      </c>
      <c r="D11">
        <v>30595321</v>
      </c>
      <c r="E11">
        <v>1</v>
      </c>
      <c r="F11">
        <v>1</v>
      </c>
      <c r="G11">
        <v>30515945</v>
      </c>
      <c r="H11">
        <v>2</v>
      </c>
      <c r="I11" t="s">
        <v>346</v>
      </c>
      <c r="J11" t="s">
        <v>347</v>
      </c>
      <c r="K11" t="s">
        <v>348</v>
      </c>
      <c r="L11">
        <v>1368</v>
      </c>
      <c r="N11">
        <v>1011</v>
      </c>
      <c r="O11" t="s">
        <v>42</v>
      </c>
      <c r="P11" t="s">
        <v>42</v>
      </c>
      <c r="Q11">
        <v>1</v>
      </c>
      <c r="W11">
        <v>0</v>
      </c>
      <c r="X11">
        <v>1668154095</v>
      </c>
      <c r="Y11">
        <f>(AT11*1.25)</f>
        <v>0.48750000000000004</v>
      </c>
      <c r="AA11">
        <v>0</v>
      </c>
      <c r="AB11">
        <v>2054.12</v>
      </c>
      <c r="AC11">
        <v>540.28</v>
      </c>
      <c r="AD11">
        <v>0</v>
      </c>
      <c r="AE11">
        <v>0</v>
      </c>
      <c r="AF11">
        <v>179.17</v>
      </c>
      <c r="AG11">
        <v>16.93</v>
      </c>
      <c r="AH11">
        <v>0</v>
      </c>
      <c r="AI11">
        <v>1</v>
      </c>
      <c r="AJ11">
        <v>10.95</v>
      </c>
      <c r="AK11">
        <v>30.48</v>
      </c>
      <c r="AL11">
        <v>1</v>
      </c>
      <c r="AM11">
        <v>2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0.39</v>
      </c>
      <c r="AU11" t="s">
        <v>21</v>
      </c>
      <c r="AV11">
        <v>0</v>
      </c>
      <c r="AW11">
        <v>2</v>
      </c>
      <c r="AX11">
        <v>67440534</v>
      </c>
      <c r="AY11">
        <v>1</v>
      </c>
      <c r="AZ11">
        <v>2048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f>ROUND(Y11*Source!I25*DO11,9)</f>
        <v>0</v>
      </c>
      <c r="CX11">
        <f>ROUND(Y11*Source!I25,9)</f>
        <v>1.1212500000000001</v>
      </c>
      <c r="CY11">
        <f>AB11</f>
        <v>2054.12</v>
      </c>
      <c r="CZ11">
        <f>AF11</f>
        <v>179.17</v>
      </c>
      <c r="DA11">
        <f>AJ11</f>
        <v>10.95</v>
      </c>
      <c r="DB11">
        <f>ROUND((ROUND(AT11*CZ11,2)*1.25),6)</f>
        <v>87.35</v>
      </c>
      <c r="DC11">
        <f>ROUND((ROUND(AT11*AG11,2)*1.25),6)</f>
        <v>8.25</v>
      </c>
      <c r="DD11" t="s">
        <v>3</v>
      </c>
      <c r="DE11" t="s">
        <v>3</v>
      </c>
      <c r="DF11">
        <f t="shared" si="0"/>
        <v>0</v>
      </c>
      <c r="DG11">
        <f>ROUND(ROUND(AF11*AJ11,2)*CX11,2)</f>
        <v>2199.79</v>
      </c>
      <c r="DH11">
        <f>ROUND(ROUND(AG11*AK11,2)*CX11,2)</f>
        <v>578.6</v>
      </c>
      <c r="DI11">
        <f t="shared" si="3"/>
        <v>0</v>
      </c>
      <c r="DJ11">
        <f>DG11</f>
        <v>2199.79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ROW(Source!A25)</f>
        <v>25</v>
      </c>
      <c r="B12">
        <v>67439953</v>
      </c>
      <c r="C12">
        <v>67440530</v>
      </c>
      <c r="D12">
        <v>30571194</v>
      </c>
      <c r="E12">
        <v>1</v>
      </c>
      <c r="F12">
        <v>1</v>
      </c>
      <c r="G12">
        <v>30515945</v>
      </c>
      <c r="H12">
        <v>3</v>
      </c>
      <c r="I12" t="s">
        <v>349</v>
      </c>
      <c r="J12" t="s">
        <v>350</v>
      </c>
      <c r="K12" t="s">
        <v>351</v>
      </c>
      <c r="L12">
        <v>1348</v>
      </c>
      <c r="N12">
        <v>1009</v>
      </c>
      <c r="O12" t="s">
        <v>178</v>
      </c>
      <c r="P12" t="s">
        <v>178</v>
      </c>
      <c r="Q12">
        <v>1000</v>
      </c>
      <c r="W12">
        <v>0</v>
      </c>
      <c r="X12">
        <v>563176784</v>
      </c>
      <c r="Y12">
        <f>(AT12*1)</f>
        <v>7.9000000000000008E-3</v>
      </c>
      <c r="AA12">
        <v>76235.399999999994</v>
      </c>
      <c r="AB12">
        <v>0</v>
      </c>
      <c r="AC12">
        <v>0</v>
      </c>
      <c r="AD12">
        <v>0</v>
      </c>
      <c r="AE12">
        <v>6521.42</v>
      </c>
      <c r="AF12">
        <v>0</v>
      </c>
      <c r="AG12">
        <v>0</v>
      </c>
      <c r="AH12">
        <v>0</v>
      </c>
      <c r="AI12">
        <v>11.69</v>
      </c>
      <c r="AJ12">
        <v>1</v>
      </c>
      <c r="AK12">
        <v>1</v>
      </c>
      <c r="AL12">
        <v>1</v>
      </c>
      <c r="AM12">
        <v>2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7.9000000000000008E-3</v>
      </c>
      <c r="AU12" t="s">
        <v>20</v>
      </c>
      <c r="AV12">
        <v>0</v>
      </c>
      <c r="AW12">
        <v>2</v>
      </c>
      <c r="AX12">
        <v>67440535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ROUND(Y12*Source!I25,9)</f>
        <v>1.8169999999999999E-2</v>
      </c>
      <c r="CY12">
        <f>AA12</f>
        <v>76235.399999999994</v>
      </c>
      <c r="CZ12">
        <f>AE12</f>
        <v>6521.42</v>
      </c>
      <c r="DA12">
        <f>AI12</f>
        <v>11.69</v>
      </c>
      <c r="DB12">
        <f>ROUND((ROUND(AT12*CZ12,2)*1),6)</f>
        <v>51.52</v>
      </c>
      <c r="DC12">
        <f>ROUND((ROUND(AT12*AG12,2)*1),6)</f>
        <v>0</v>
      </c>
      <c r="DD12" t="s">
        <v>3</v>
      </c>
      <c r="DE12" t="s">
        <v>3</v>
      </c>
      <c r="DF12">
        <f>ROUND(ROUND(AE12*AI12,2)*CX12,2)</f>
        <v>1385.2</v>
      </c>
      <c r="DG12">
        <f t="shared" ref="DG12:DG19" si="4">ROUND(ROUND(AF12,2)*CX12,2)</f>
        <v>0</v>
      </c>
      <c r="DH12">
        <f t="shared" ref="DH12:DH19" si="5">ROUND(ROUND(AG12,2)*CX12,2)</f>
        <v>0</v>
      </c>
      <c r="DI12">
        <f t="shared" si="3"/>
        <v>0</v>
      </c>
      <c r="DJ12">
        <f>DF12</f>
        <v>1385.2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ROW(Source!A25)</f>
        <v>25</v>
      </c>
      <c r="B13">
        <v>67439953</v>
      </c>
      <c r="C13">
        <v>67440530</v>
      </c>
      <c r="D13">
        <v>30571094</v>
      </c>
      <c r="E13">
        <v>1</v>
      </c>
      <c r="F13">
        <v>1</v>
      </c>
      <c r="G13">
        <v>30515945</v>
      </c>
      <c r="H13">
        <v>3</v>
      </c>
      <c r="I13" t="s">
        <v>352</v>
      </c>
      <c r="J13" t="s">
        <v>353</v>
      </c>
      <c r="K13" t="s">
        <v>354</v>
      </c>
      <c r="L13">
        <v>1348</v>
      </c>
      <c r="N13">
        <v>1009</v>
      </c>
      <c r="O13" t="s">
        <v>178</v>
      </c>
      <c r="P13" t="s">
        <v>178</v>
      </c>
      <c r="Q13">
        <v>1000</v>
      </c>
      <c r="W13">
        <v>0</v>
      </c>
      <c r="X13">
        <v>454895547</v>
      </c>
      <c r="Y13">
        <f>(AT13*1)</f>
        <v>7.1999999999999995E-2</v>
      </c>
      <c r="AA13">
        <v>192209.37</v>
      </c>
      <c r="AB13">
        <v>0</v>
      </c>
      <c r="AC13">
        <v>0</v>
      </c>
      <c r="AD13">
        <v>0</v>
      </c>
      <c r="AE13">
        <v>6618.78</v>
      </c>
      <c r="AF13">
        <v>0</v>
      </c>
      <c r="AG13">
        <v>0</v>
      </c>
      <c r="AH13">
        <v>0</v>
      </c>
      <c r="AI13">
        <v>29.04</v>
      </c>
      <c r="AJ13">
        <v>1</v>
      </c>
      <c r="AK13">
        <v>1</v>
      </c>
      <c r="AL13">
        <v>1</v>
      </c>
      <c r="AM13">
        <v>2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7.1999999999999995E-2</v>
      </c>
      <c r="AU13" t="s">
        <v>20</v>
      </c>
      <c r="AV13">
        <v>0</v>
      </c>
      <c r="AW13">
        <v>2</v>
      </c>
      <c r="AX13">
        <v>67440536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ROUND(Y13*Source!I25,9)</f>
        <v>0.1656</v>
      </c>
      <c r="CY13">
        <f>AA13</f>
        <v>192209.37</v>
      </c>
      <c r="CZ13">
        <f>AE13</f>
        <v>6618.78</v>
      </c>
      <c r="DA13">
        <f>AI13</f>
        <v>29.04</v>
      </c>
      <c r="DB13">
        <f>ROUND((ROUND(AT13*CZ13,2)*1),6)</f>
        <v>476.55</v>
      </c>
      <c r="DC13">
        <f>ROUND((ROUND(AT13*AG13,2)*1),6)</f>
        <v>0</v>
      </c>
      <c r="DD13" t="s">
        <v>3</v>
      </c>
      <c r="DE13" t="s">
        <v>3</v>
      </c>
      <c r="DF13">
        <f>ROUND(ROUND(AE13*AI13,2)*CX13,2)</f>
        <v>31829.87</v>
      </c>
      <c r="DG13">
        <f t="shared" si="4"/>
        <v>0</v>
      </c>
      <c r="DH13">
        <f t="shared" si="5"/>
        <v>0</v>
      </c>
      <c r="DI13">
        <f t="shared" si="3"/>
        <v>0</v>
      </c>
      <c r="DJ13">
        <f>DF13</f>
        <v>31829.87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ROW(Source!A25)</f>
        <v>25</v>
      </c>
      <c r="B14">
        <v>67439953</v>
      </c>
      <c r="C14">
        <v>67440530</v>
      </c>
      <c r="D14">
        <v>30571260</v>
      </c>
      <c r="E14">
        <v>1</v>
      </c>
      <c r="F14">
        <v>1</v>
      </c>
      <c r="G14">
        <v>30515945</v>
      </c>
      <c r="H14">
        <v>3</v>
      </c>
      <c r="I14" t="s">
        <v>28</v>
      </c>
      <c r="J14" t="s">
        <v>31</v>
      </c>
      <c r="K14" t="s">
        <v>29</v>
      </c>
      <c r="L14">
        <v>1339</v>
      </c>
      <c r="N14">
        <v>1007</v>
      </c>
      <c r="O14" t="s">
        <v>30</v>
      </c>
      <c r="P14" t="s">
        <v>30</v>
      </c>
      <c r="Q14">
        <v>1</v>
      </c>
      <c r="W14">
        <v>0</v>
      </c>
      <c r="X14">
        <v>-633054568</v>
      </c>
      <c r="Y14">
        <f>AT14</f>
        <v>3.73</v>
      </c>
      <c r="AA14">
        <v>8592.2099999999991</v>
      </c>
      <c r="AB14">
        <v>0</v>
      </c>
      <c r="AC14">
        <v>0</v>
      </c>
      <c r="AD14">
        <v>0</v>
      </c>
      <c r="AE14">
        <v>1183.5</v>
      </c>
      <c r="AF14">
        <v>0</v>
      </c>
      <c r="AG14">
        <v>0</v>
      </c>
      <c r="AH14">
        <v>0</v>
      </c>
      <c r="AI14">
        <v>7.26</v>
      </c>
      <c r="AJ14">
        <v>1</v>
      </c>
      <c r="AK14">
        <v>1</v>
      </c>
      <c r="AL14">
        <v>1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 t="s">
        <v>3</v>
      </c>
      <c r="AT14">
        <v>3.73</v>
      </c>
      <c r="AU14" t="s">
        <v>3</v>
      </c>
      <c r="AV14">
        <v>0</v>
      </c>
      <c r="AW14">
        <v>1</v>
      </c>
      <c r="AX14">
        <v>-1</v>
      </c>
      <c r="AY14">
        <v>0</v>
      </c>
      <c r="AZ14">
        <v>0</v>
      </c>
      <c r="BA14" t="s">
        <v>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ROUND(Y14*Source!I25,9)</f>
        <v>8.5790000000000006</v>
      </c>
      <c r="CY14">
        <f>AA14</f>
        <v>8592.2099999999991</v>
      </c>
      <c r="CZ14">
        <f>AE14</f>
        <v>1183.5</v>
      </c>
      <c r="DA14">
        <f>AI14</f>
        <v>7.26</v>
      </c>
      <c r="DB14">
        <f>ROUND(ROUND(AT14*CZ14,2),6)</f>
        <v>4414.46</v>
      </c>
      <c r="DC14">
        <f>ROUND(ROUND(AT14*AG14,2),6)</f>
        <v>0</v>
      </c>
      <c r="DD14" t="s">
        <v>3</v>
      </c>
      <c r="DE14" t="s">
        <v>3</v>
      </c>
      <c r="DF14">
        <f>ROUND(ROUND(AE14*AI14,2)*CX14,2)</f>
        <v>73712.570000000007</v>
      </c>
      <c r="DG14">
        <f t="shared" si="4"/>
        <v>0</v>
      </c>
      <c r="DH14">
        <f t="shared" si="5"/>
        <v>0</v>
      </c>
      <c r="DI14">
        <f t="shared" si="3"/>
        <v>0</v>
      </c>
      <c r="DJ14">
        <f>DF14</f>
        <v>73712.570000000007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ROW(Source!A28)</f>
        <v>28</v>
      </c>
      <c r="B15">
        <v>67439955</v>
      </c>
      <c r="C15">
        <v>67440018</v>
      </c>
      <c r="D15">
        <v>30515951</v>
      </c>
      <c r="E15">
        <v>30515945</v>
      </c>
      <c r="F15">
        <v>1</v>
      </c>
      <c r="G15">
        <v>30515945</v>
      </c>
      <c r="H15">
        <v>1</v>
      </c>
      <c r="I15" t="s">
        <v>337</v>
      </c>
      <c r="J15" t="s">
        <v>3</v>
      </c>
      <c r="K15" t="s">
        <v>338</v>
      </c>
      <c r="L15">
        <v>1191</v>
      </c>
      <c r="N15">
        <v>1013</v>
      </c>
      <c r="O15" t="s">
        <v>339</v>
      </c>
      <c r="P15" t="s">
        <v>339</v>
      </c>
      <c r="Q15">
        <v>1</v>
      </c>
      <c r="W15">
        <v>0</v>
      </c>
      <c r="X15">
        <v>476480486</v>
      </c>
      <c r="Y15">
        <f>(AT15*1.15)</f>
        <v>52.784999999999997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45.9</v>
      </c>
      <c r="AU15" t="s">
        <v>22</v>
      </c>
      <c r="AV15">
        <v>1</v>
      </c>
      <c r="AW15">
        <v>2</v>
      </c>
      <c r="AX15">
        <v>67440023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U15">
        <f>ROUND(AT15*Source!I28*AH15*AL15,2)</f>
        <v>0</v>
      </c>
      <c r="CV15">
        <f>ROUND(Y15*Source!I28,9)</f>
        <v>1270.53495</v>
      </c>
      <c r="CW15">
        <v>0</v>
      </c>
      <c r="CX15">
        <f>ROUND(Y15*Source!I28,9)</f>
        <v>1270.53495</v>
      </c>
      <c r="CY15">
        <f>AD15</f>
        <v>0</v>
      </c>
      <c r="CZ15">
        <f>AH15</f>
        <v>0</v>
      </c>
      <c r="DA15">
        <f>AL15</f>
        <v>1</v>
      </c>
      <c r="DB15">
        <f>ROUND((ROUND(AT15*CZ15,2)*1.15),6)</f>
        <v>0</v>
      </c>
      <c r="DC15">
        <f>ROUND((ROUND(AT15*AG15,2)*1.15),6)</f>
        <v>0</v>
      </c>
      <c r="DD15" t="s">
        <v>3</v>
      </c>
      <c r="DE15" t="s">
        <v>3</v>
      </c>
      <c r="DF15">
        <f t="shared" ref="DF15:DF20" si="6">ROUND(ROUND(AE15,2)*CX15,2)</f>
        <v>0</v>
      </c>
      <c r="DG15">
        <f t="shared" si="4"/>
        <v>0</v>
      </c>
      <c r="DH15">
        <f t="shared" si="5"/>
        <v>0</v>
      </c>
      <c r="DI15">
        <f t="shared" si="3"/>
        <v>0</v>
      </c>
      <c r="DJ15">
        <f>DI15</f>
        <v>0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ROW(Source!A28)</f>
        <v>28</v>
      </c>
      <c r="B16">
        <v>67439955</v>
      </c>
      <c r="C16">
        <v>67440018</v>
      </c>
      <c r="D16">
        <v>30596074</v>
      </c>
      <c r="E16">
        <v>1</v>
      </c>
      <c r="F16">
        <v>1</v>
      </c>
      <c r="G16">
        <v>30515945</v>
      </c>
      <c r="H16">
        <v>2</v>
      </c>
      <c r="I16" t="s">
        <v>343</v>
      </c>
      <c r="J16" t="s">
        <v>344</v>
      </c>
      <c r="K16" t="s">
        <v>345</v>
      </c>
      <c r="L16">
        <v>1368</v>
      </c>
      <c r="N16">
        <v>1011</v>
      </c>
      <c r="O16" t="s">
        <v>42</v>
      </c>
      <c r="P16" t="s">
        <v>42</v>
      </c>
      <c r="Q16">
        <v>1</v>
      </c>
      <c r="W16">
        <v>0</v>
      </c>
      <c r="X16">
        <v>-1440889904</v>
      </c>
      <c r="Y16">
        <f>(AT16*1.25)</f>
        <v>0.1</v>
      </c>
      <c r="AA16">
        <v>0</v>
      </c>
      <c r="AB16">
        <v>83.1</v>
      </c>
      <c r="AC16">
        <v>12.62</v>
      </c>
      <c r="AD16">
        <v>0</v>
      </c>
      <c r="AE16">
        <v>0</v>
      </c>
      <c r="AF16">
        <v>83.1</v>
      </c>
      <c r="AG16">
        <v>12.62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0.08</v>
      </c>
      <c r="AU16" t="s">
        <v>21</v>
      </c>
      <c r="AV16">
        <v>0</v>
      </c>
      <c r="AW16">
        <v>2</v>
      </c>
      <c r="AX16">
        <v>67440024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f>ROUND(Y16*Source!I28*DO16,9)</f>
        <v>0</v>
      </c>
      <c r="CX16">
        <f>ROUND(Y16*Source!I28,9)</f>
        <v>2.407</v>
      </c>
      <c r="CY16">
        <f>AB16</f>
        <v>83.1</v>
      </c>
      <c r="CZ16">
        <f>AF16</f>
        <v>83.1</v>
      </c>
      <c r="DA16">
        <f>AJ16</f>
        <v>1</v>
      </c>
      <c r="DB16">
        <f>ROUND((ROUND(AT16*CZ16,2)*1.25),6)</f>
        <v>8.3125</v>
      </c>
      <c r="DC16">
        <f>ROUND((ROUND(AT16*AG16,2)*1.25),6)</f>
        <v>1.2625</v>
      </c>
      <c r="DD16" t="s">
        <v>3</v>
      </c>
      <c r="DE16" t="s">
        <v>3</v>
      </c>
      <c r="DF16">
        <f t="shared" si="6"/>
        <v>0</v>
      </c>
      <c r="DG16">
        <f t="shared" si="4"/>
        <v>200.02</v>
      </c>
      <c r="DH16">
        <f t="shared" si="5"/>
        <v>30.38</v>
      </c>
      <c r="DI16">
        <f t="shared" si="3"/>
        <v>0</v>
      </c>
      <c r="DJ16">
        <f>DG16</f>
        <v>200.02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ROW(Source!A28)</f>
        <v>28</v>
      </c>
      <c r="B17">
        <v>67439955</v>
      </c>
      <c r="C17">
        <v>67440018</v>
      </c>
      <c r="D17">
        <v>30571279</v>
      </c>
      <c r="E17">
        <v>1</v>
      </c>
      <c r="F17">
        <v>1</v>
      </c>
      <c r="G17">
        <v>30515945</v>
      </c>
      <c r="H17">
        <v>3</v>
      </c>
      <c r="I17" t="s">
        <v>355</v>
      </c>
      <c r="J17" t="s">
        <v>356</v>
      </c>
      <c r="K17" t="s">
        <v>357</v>
      </c>
      <c r="L17">
        <v>1339</v>
      </c>
      <c r="N17">
        <v>1007</v>
      </c>
      <c r="O17" t="s">
        <v>30</v>
      </c>
      <c r="P17" t="s">
        <v>30</v>
      </c>
      <c r="Q17">
        <v>1</v>
      </c>
      <c r="W17">
        <v>0</v>
      </c>
      <c r="X17">
        <v>52858058</v>
      </c>
      <c r="Y17">
        <f>(AT17*1)</f>
        <v>5.0000000000000001E-3</v>
      </c>
      <c r="AA17">
        <v>1828.56</v>
      </c>
      <c r="AB17">
        <v>0</v>
      </c>
      <c r="AC17">
        <v>0</v>
      </c>
      <c r="AD17">
        <v>0</v>
      </c>
      <c r="AE17">
        <v>1828.56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5.0000000000000001E-3</v>
      </c>
      <c r="AU17" t="s">
        <v>20</v>
      </c>
      <c r="AV17">
        <v>0</v>
      </c>
      <c r="AW17">
        <v>2</v>
      </c>
      <c r="AX17">
        <v>67440025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ROUND(Y17*Source!I28,9)</f>
        <v>0.12035</v>
      </c>
      <c r="CY17">
        <f>AA17</f>
        <v>1828.56</v>
      </c>
      <c r="CZ17">
        <f>AE17</f>
        <v>1828.56</v>
      </c>
      <c r="DA17">
        <f>AI17</f>
        <v>1</v>
      </c>
      <c r="DB17">
        <f>ROUND((ROUND(AT17*CZ17,2)*1),6)</f>
        <v>9.14</v>
      </c>
      <c r="DC17">
        <f>ROUND((ROUND(AT17*AG17,2)*1),6)</f>
        <v>0</v>
      </c>
      <c r="DD17" t="s">
        <v>3</v>
      </c>
      <c r="DE17" t="s">
        <v>3</v>
      </c>
      <c r="DF17">
        <f t="shared" si="6"/>
        <v>220.07</v>
      </c>
      <c r="DG17">
        <f t="shared" si="4"/>
        <v>0</v>
      </c>
      <c r="DH17">
        <f t="shared" si="5"/>
        <v>0</v>
      </c>
      <c r="DI17">
        <f t="shared" si="3"/>
        <v>0</v>
      </c>
      <c r="DJ17">
        <f>DF17</f>
        <v>220.07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ROW(Source!A28)</f>
        <v>28</v>
      </c>
      <c r="B18">
        <v>67439955</v>
      </c>
      <c r="C18">
        <v>67440018</v>
      </c>
      <c r="D18">
        <v>30571280</v>
      </c>
      <c r="E18">
        <v>1</v>
      </c>
      <c r="F18">
        <v>1</v>
      </c>
      <c r="G18">
        <v>30515945</v>
      </c>
      <c r="H18">
        <v>3</v>
      </c>
      <c r="I18" t="s">
        <v>358</v>
      </c>
      <c r="J18" t="s">
        <v>359</v>
      </c>
      <c r="K18" t="s">
        <v>360</v>
      </c>
      <c r="L18">
        <v>1339</v>
      </c>
      <c r="N18">
        <v>1007</v>
      </c>
      <c r="O18" t="s">
        <v>30</v>
      </c>
      <c r="P18" t="s">
        <v>30</v>
      </c>
      <c r="Q18">
        <v>1</v>
      </c>
      <c r="W18">
        <v>0</v>
      </c>
      <c r="X18">
        <v>539710565</v>
      </c>
      <c r="Y18">
        <f>(AT18*1)</f>
        <v>2.5000000000000001E-3</v>
      </c>
      <c r="AA18">
        <v>1828.56</v>
      </c>
      <c r="AB18">
        <v>0</v>
      </c>
      <c r="AC18">
        <v>0</v>
      </c>
      <c r="AD18">
        <v>0</v>
      </c>
      <c r="AE18">
        <v>1828.56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2.5000000000000001E-3</v>
      </c>
      <c r="AU18" t="s">
        <v>20</v>
      </c>
      <c r="AV18">
        <v>0</v>
      </c>
      <c r="AW18">
        <v>2</v>
      </c>
      <c r="AX18">
        <v>67440026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ROUND(Y18*Source!I28,9)</f>
        <v>6.0174999999999999E-2</v>
      </c>
      <c r="CY18">
        <f>AA18</f>
        <v>1828.56</v>
      </c>
      <c r="CZ18">
        <f>AE18</f>
        <v>1828.56</v>
      </c>
      <c r="DA18">
        <f>AI18</f>
        <v>1</v>
      </c>
      <c r="DB18">
        <f>ROUND((ROUND(AT18*CZ18,2)*1),6)</f>
        <v>4.57</v>
      </c>
      <c r="DC18">
        <f>ROUND((ROUND(AT18*AG18,2)*1),6)</f>
        <v>0</v>
      </c>
      <c r="DD18" t="s">
        <v>3</v>
      </c>
      <c r="DE18" t="s">
        <v>3</v>
      </c>
      <c r="DF18">
        <f t="shared" si="6"/>
        <v>110.03</v>
      </c>
      <c r="DG18">
        <f t="shared" si="4"/>
        <v>0</v>
      </c>
      <c r="DH18">
        <f t="shared" si="5"/>
        <v>0</v>
      </c>
      <c r="DI18">
        <f t="shared" si="3"/>
        <v>0</v>
      </c>
      <c r="DJ18">
        <f>DF18</f>
        <v>110.03</v>
      </c>
      <c r="DK18">
        <v>0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ROW(Source!A29)</f>
        <v>29</v>
      </c>
      <c r="B19">
        <v>67439953</v>
      </c>
      <c r="C19">
        <v>67440018</v>
      </c>
      <c r="D19">
        <v>30515951</v>
      </c>
      <c r="E19">
        <v>30515945</v>
      </c>
      <c r="F19">
        <v>1</v>
      </c>
      <c r="G19">
        <v>30515945</v>
      </c>
      <c r="H19">
        <v>1</v>
      </c>
      <c r="I19" t="s">
        <v>337</v>
      </c>
      <c r="J19" t="s">
        <v>3</v>
      </c>
      <c r="K19" t="s">
        <v>338</v>
      </c>
      <c r="L19">
        <v>1191</v>
      </c>
      <c r="N19">
        <v>1013</v>
      </c>
      <c r="O19" t="s">
        <v>339</v>
      </c>
      <c r="P19" t="s">
        <v>339</v>
      </c>
      <c r="Q19">
        <v>1</v>
      </c>
      <c r="W19">
        <v>0</v>
      </c>
      <c r="X19">
        <v>476480486</v>
      </c>
      <c r="Y19">
        <f>(AT19*1.15)</f>
        <v>52.784999999999997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45.9</v>
      </c>
      <c r="AU19" t="s">
        <v>22</v>
      </c>
      <c r="AV19">
        <v>1</v>
      </c>
      <c r="AW19">
        <v>2</v>
      </c>
      <c r="AX19">
        <v>67440023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U19">
        <f>ROUND(AT19*Source!I29*AH19*AL19,2)</f>
        <v>0</v>
      </c>
      <c r="CV19">
        <f>ROUND(Y19*Source!I29,9)</f>
        <v>1270.53495</v>
      </c>
      <c r="CW19">
        <v>0</v>
      </c>
      <c r="CX19">
        <f>ROUND(Y19*Source!I29,9)</f>
        <v>1270.53495</v>
      </c>
      <c r="CY19">
        <f>AD19</f>
        <v>0</v>
      </c>
      <c r="CZ19">
        <f>AH19</f>
        <v>0</v>
      </c>
      <c r="DA19">
        <f>AL19</f>
        <v>1</v>
      </c>
      <c r="DB19">
        <f>ROUND((ROUND(AT19*CZ19,2)*1.15),6)</f>
        <v>0</v>
      </c>
      <c r="DC19">
        <f>ROUND((ROUND(AT19*AG19,2)*1.15),6)</f>
        <v>0</v>
      </c>
      <c r="DD19" t="s">
        <v>3</v>
      </c>
      <c r="DE19" t="s">
        <v>3</v>
      </c>
      <c r="DF19">
        <f t="shared" si="6"/>
        <v>0</v>
      </c>
      <c r="DG19">
        <f t="shared" si="4"/>
        <v>0</v>
      </c>
      <c r="DH19">
        <f t="shared" si="5"/>
        <v>0</v>
      </c>
      <c r="DI19">
        <f t="shared" si="3"/>
        <v>0</v>
      </c>
      <c r="DJ19">
        <f>DI19</f>
        <v>0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ROW(Source!A29)</f>
        <v>29</v>
      </c>
      <c r="B20">
        <v>67439953</v>
      </c>
      <c r="C20">
        <v>67440018</v>
      </c>
      <c r="D20">
        <v>30596074</v>
      </c>
      <c r="E20">
        <v>1</v>
      </c>
      <c r="F20">
        <v>1</v>
      </c>
      <c r="G20">
        <v>30515945</v>
      </c>
      <c r="H20">
        <v>2</v>
      </c>
      <c r="I20" t="s">
        <v>343</v>
      </c>
      <c r="J20" t="s">
        <v>344</v>
      </c>
      <c r="K20" t="s">
        <v>345</v>
      </c>
      <c r="L20">
        <v>1368</v>
      </c>
      <c r="N20">
        <v>1011</v>
      </c>
      <c r="O20" t="s">
        <v>42</v>
      </c>
      <c r="P20" t="s">
        <v>42</v>
      </c>
      <c r="Q20">
        <v>1</v>
      </c>
      <c r="W20">
        <v>0</v>
      </c>
      <c r="X20">
        <v>-1440889904</v>
      </c>
      <c r="Y20">
        <f>(AT20*1.25)</f>
        <v>0.1</v>
      </c>
      <c r="AA20">
        <v>0</v>
      </c>
      <c r="AB20">
        <v>1056.25</v>
      </c>
      <c r="AC20">
        <v>402.74</v>
      </c>
      <c r="AD20">
        <v>0</v>
      </c>
      <c r="AE20">
        <v>0</v>
      </c>
      <c r="AF20">
        <v>83.1</v>
      </c>
      <c r="AG20">
        <v>12.62</v>
      </c>
      <c r="AH20">
        <v>0</v>
      </c>
      <c r="AI20">
        <v>1</v>
      </c>
      <c r="AJ20">
        <v>12.14</v>
      </c>
      <c r="AK20">
        <v>30.48</v>
      </c>
      <c r="AL20">
        <v>1</v>
      </c>
      <c r="AM20">
        <v>2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0.08</v>
      </c>
      <c r="AU20" t="s">
        <v>21</v>
      </c>
      <c r="AV20">
        <v>0</v>
      </c>
      <c r="AW20">
        <v>2</v>
      </c>
      <c r="AX20">
        <v>67440024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f>ROUND(Y20*Source!I29*DO20,9)</f>
        <v>0</v>
      </c>
      <c r="CX20">
        <f>ROUND(Y20*Source!I29,9)</f>
        <v>2.407</v>
      </c>
      <c r="CY20">
        <f>AB20</f>
        <v>1056.25</v>
      </c>
      <c r="CZ20">
        <f>AF20</f>
        <v>83.1</v>
      </c>
      <c r="DA20">
        <f>AJ20</f>
        <v>12.14</v>
      </c>
      <c r="DB20">
        <f>ROUND((ROUND(AT20*CZ20,2)*1.25),6)</f>
        <v>8.3125</v>
      </c>
      <c r="DC20">
        <f>ROUND((ROUND(AT20*AG20,2)*1.25),6)</f>
        <v>1.2625</v>
      </c>
      <c r="DD20" t="s">
        <v>3</v>
      </c>
      <c r="DE20" t="s">
        <v>3</v>
      </c>
      <c r="DF20">
        <f t="shared" si="6"/>
        <v>0</v>
      </c>
      <c r="DG20">
        <f>ROUND(ROUND(AF20*AJ20,2)*CX20,2)</f>
        <v>2428.25</v>
      </c>
      <c r="DH20">
        <f>ROUND(ROUND(AG20*AK20,2)*CX20,2)</f>
        <v>925.88</v>
      </c>
      <c r="DI20">
        <f t="shared" si="3"/>
        <v>0</v>
      </c>
      <c r="DJ20">
        <f>DG20</f>
        <v>2428.25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ROW(Source!A29)</f>
        <v>29</v>
      </c>
      <c r="B21">
        <v>67439953</v>
      </c>
      <c r="C21">
        <v>67440018</v>
      </c>
      <c r="D21">
        <v>30571279</v>
      </c>
      <c r="E21">
        <v>1</v>
      </c>
      <c r="F21">
        <v>1</v>
      </c>
      <c r="G21">
        <v>30515945</v>
      </c>
      <c r="H21">
        <v>3</v>
      </c>
      <c r="I21" t="s">
        <v>355</v>
      </c>
      <c r="J21" t="s">
        <v>356</v>
      </c>
      <c r="K21" t="s">
        <v>357</v>
      </c>
      <c r="L21">
        <v>1339</v>
      </c>
      <c r="N21">
        <v>1007</v>
      </c>
      <c r="O21" t="s">
        <v>30</v>
      </c>
      <c r="P21" t="s">
        <v>30</v>
      </c>
      <c r="Q21">
        <v>1</v>
      </c>
      <c r="W21">
        <v>0</v>
      </c>
      <c r="X21">
        <v>52858058</v>
      </c>
      <c r="Y21">
        <f>(AT21*1)</f>
        <v>5.0000000000000001E-3</v>
      </c>
      <c r="AA21">
        <v>9435.3700000000008</v>
      </c>
      <c r="AB21">
        <v>0</v>
      </c>
      <c r="AC21">
        <v>0</v>
      </c>
      <c r="AD21">
        <v>0</v>
      </c>
      <c r="AE21">
        <v>1828.56</v>
      </c>
      <c r="AF21">
        <v>0</v>
      </c>
      <c r="AG21">
        <v>0</v>
      </c>
      <c r="AH21">
        <v>0</v>
      </c>
      <c r="AI21">
        <v>5.16</v>
      </c>
      <c r="AJ21">
        <v>1</v>
      </c>
      <c r="AK21">
        <v>1</v>
      </c>
      <c r="AL21">
        <v>1</v>
      </c>
      <c r="AM21">
        <v>2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5.0000000000000001E-3</v>
      </c>
      <c r="AU21" t="s">
        <v>20</v>
      </c>
      <c r="AV21">
        <v>0</v>
      </c>
      <c r="AW21">
        <v>2</v>
      </c>
      <c r="AX21">
        <v>67440025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ROUND(Y21*Source!I29,9)</f>
        <v>0.12035</v>
      </c>
      <c r="CY21">
        <f>AA21</f>
        <v>9435.3700000000008</v>
      </c>
      <c r="CZ21">
        <f>AE21</f>
        <v>1828.56</v>
      </c>
      <c r="DA21">
        <f>AI21</f>
        <v>5.16</v>
      </c>
      <c r="DB21">
        <f>ROUND((ROUND(AT21*CZ21,2)*1),6)</f>
        <v>9.14</v>
      </c>
      <c r="DC21">
        <f>ROUND((ROUND(AT21*AG21,2)*1),6)</f>
        <v>0</v>
      </c>
      <c r="DD21" t="s">
        <v>3</v>
      </c>
      <c r="DE21" t="s">
        <v>3</v>
      </c>
      <c r="DF21">
        <f>ROUND(ROUND(AE21*AI21,2)*CX21,2)</f>
        <v>1135.55</v>
      </c>
      <c r="DG21">
        <f t="shared" ref="DG21:DG26" si="7">ROUND(ROUND(AF21,2)*CX21,2)</f>
        <v>0</v>
      </c>
      <c r="DH21">
        <f t="shared" ref="DH21:DH26" si="8">ROUND(ROUND(AG21,2)*CX21,2)</f>
        <v>0</v>
      </c>
      <c r="DI21">
        <f t="shared" si="3"/>
        <v>0</v>
      </c>
      <c r="DJ21">
        <f>DF21</f>
        <v>1135.55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ROW(Source!A29)</f>
        <v>29</v>
      </c>
      <c r="B22">
        <v>67439953</v>
      </c>
      <c r="C22">
        <v>67440018</v>
      </c>
      <c r="D22">
        <v>30571280</v>
      </c>
      <c r="E22">
        <v>1</v>
      </c>
      <c r="F22">
        <v>1</v>
      </c>
      <c r="G22">
        <v>30515945</v>
      </c>
      <c r="H22">
        <v>3</v>
      </c>
      <c r="I22" t="s">
        <v>358</v>
      </c>
      <c r="J22" t="s">
        <v>359</v>
      </c>
      <c r="K22" t="s">
        <v>360</v>
      </c>
      <c r="L22">
        <v>1339</v>
      </c>
      <c r="N22">
        <v>1007</v>
      </c>
      <c r="O22" t="s">
        <v>30</v>
      </c>
      <c r="P22" t="s">
        <v>30</v>
      </c>
      <c r="Q22">
        <v>1</v>
      </c>
      <c r="W22">
        <v>0</v>
      </c>
      <c r="X22">
        <v>539710565</v>
      </c>
      <c r="Y22">
        <f>(AT22*1)</f>
        <v>2.5000000000000001E-3</v>
      </c>
      <c r="AA22">
        <v>10002.219999999999</v>
      </c>
      <c r="AB22">
        <v>0</v>
      </c>
      <c r="AC22">
        <v>0</v>
      </c>
      <c r="AD22">
        <v>0</v>
      </c>
      <c r="AE22">
        <v>1828.56</v>
      </c>
      <c r="AF22">
        <v>0</v>
      </c>
      <c r="AG22">
        <v>0</v>
      </c>
      <c r="AH22">
        <v>0</v>
      </c>
      <c r="AI22">
        <v>5.47</v>
      </c>
      <c r="AJ22">
        <v>1</v>
      </c>
      <c r="AK22">
        <v>1</v>
      </c>
      <c r="AL22">
        <v>1</v>
      </c>
      <c r="AM22">
        <v>2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2.5000000000000001E-3</v>
      </c>
      <c r="AU22" t="s">
        <v>20</v>
      </c>
      <c r="AV22">
        <v>0</v>
      </c>
      <c r="AW22">
        <v>2</v>
      </c>
      <c r="AX22">
        <v>67440026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ROUND(Y22*Source!I29,9)</f>
        <v>6.0174999999999999E-2</v>
      </c>
      <c r="CY22">
        <f>AA22</f>
        <v>10002.219999999999</v>
      </c>
      <c r="CZ22">
        <f>AE22</f>
        <v>1828.56</v>
      </c>
      <c r="DA22">
        <f>AI22</f>
        <v>5.47</v>
      </c>
      <c r="DB22">
        <f>ROUND((ROUND(AT22*CZ22,2)*1),6)</f>
        <v>4.57</v>
      </c>
      <c r="DC22">
        <f>ROUND((ROUND(AT22*AG22,2)*1),6)</f>
        <v>0</v>
      </c>
      <c r="DD22" t="s">
        <v>3</v>
      </c>
      <c r="DE22" t="s">
        <v>3</v>
      </c>
      <c r="DF22">
        <f>ROUND(ROUND(AE22*AI22,2)*CX22,2)</f>
        <v>601.88</v>
      </c>
      <c r="DG22">
        <f t="shared" si="7"/>
        <v>0</v>
      </c>
      <c r="DH22">
        <f t="shared" si="8"/>
        <v>0</v>
      </c>
      <c r="DI22">
        <f t="shared" si="3"/>
        <v>0</v>
      </c>
      <c r="DJ22">
        <f>DF22</f>
        <v>601.88</v>
      </c>
      <c r="DK22">
        <v>0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ROW(Source!A32)</f>
        <v>32</v>
      </c>
      <c r="B23">
        <v>67439955</v>
      </c>
      <c r="C23">
        <v>67440027</v>
      </c>
      <c r="D23">
        <v>30515951</v>
      </c>
      <c r="E23">
        <v>30515945</v>
      </c>
      <c r="F23">
        <v>1</v>
      </c>
      <c r="G23">
        <v>30515945</v>
      </c>
      <c r="H23">
        <v>1</v>
      </c>
      <c r="I23" t="s">
        <v>337</v>
      </c>
      <c r="J23" t="s">
        <v>3</v>
      </c>
      <c r="K23" t="s">
        <v>338</v>
      </c>
      <c r="L23">
        <v>1191</v>
      </c>
      <c r="N23">
        <v>1013</v>
      </c>
      <c r="O23" t="s">
        <v>339</v>
      </c>
      <c r="P23" t="s">
        <v>339</v>
      </c>
      <c r="Q23">
        <v>1</v>
      </c>
      <c r="W23">
        <v>0</v>
      </c>
      <c r="X23">
        <v>476480486</v>
      </c>
      <c r="Y23">
        <f t="shared" ref="Y23:Y34" si="9">AT23</f>
        <v>11.04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11.04</v>
      </c>
      <c r="AU23" t="s">
        <v>3</v>
      </c>
      <c r="AV23">
        <v>1</v>
      </c>
      <c r="AW23">
        <v>2</v>
      </c>
      <c r="AX23">
        <v>67440031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U23">
        <f>ROUND(AT23*Source!I32*AH23*AL23,2)</f>
        <v>0</v>
      </c>
      <c r="CV23">
        <f>ROUND(Y23*Source!I32,9)</f>
        <v>11.812799999999999</v>
      </c>
      <c r="CW23">
        <v>0</v>
      </c>
      <c r="CX23">
        <f>ROUND(Y23*Source!I32,9)</f>
        <v>11.812799999999999</v>
      </c>
      <c r="CY23">
        <f>AD23</f>
        <v>0</v>
      </c>
      <c r="CZ23">
        <f>AH23</f>
        <v>0</v>
      </c>
      <c r="DA23">
        <f>AL23</f>
        <v>1</v>
      </c>
      <c r="DB23">
        <f t="shared" ref="DB23:DB34" si="10">ROUND(ROUND(AT23*CZ23,2),6)</f>
        <v>0</v>
      </c>
      <c r="DC23">
        <f t="shared" ref="DC23:DC34" si="11">ROUND(ROUND(AT23*AG23,2),6)</f>
        <v>0</v>
      </c>
      <c r="DD23" t="s">
        <v>3</v>
      </c>
      <c r="DE23" t="s">
        <v>3</v>
      </c>
      <c r="DF23">
        <f>ROUND(ROUND(AE23,2)*CX23,2)</f>
        <v>0</v>
      </c>
      <c r="DG23">
        <f t="shared" si="7"/>
        <v>0</v>
      </c>
      <c r="DH23">
        <f t="shared" si="8"/>
        <v>0</v>
      </c>
      <c r="DI23">
        <f t="shared" si="3"/>
        <v>0</v>
      </c>
      <c r="DJ23">
        <f>DI23</f>
        <v>0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ROW(Source!A32)</f>
        <v>32</v>
      </c>
      <c r="B24">
        <v>67439955</v>
      </c>
      <c r="C24">
        <v>67440027</v>
      </c>
      <c r="D24">
        <v>30596112</v>
      </c>
      <c r="E24">
        <v>1</v>
      </c>
      <c r="F24">
        <v>1</v>
      </c>
      <c r="G24">
        <v>30515945</v>
      </c>
      <c r="H24">
        <v>2</v>
      </c>
      <c r="I24" t="s">
        <v>361</v>
      </c>
      <c r="J24" t="s">
        <v>362</v>
      </c>
      <c r="K24" t="s">
        <v>363</v>
      </c>
      <c r="L24">
        <v>1368</v>
      </c>
      <c r="N24">
        <v>1011</v>
      </c>
      <c r="O24" t="s">
        <v>42</v>
      </c>
      <c r="P24" t="s">
        <v>42</v>
      </c>
      <c r="Q24">
        <v>1</v>
      </c>
      <c r="W24">
        <v>0</v>
      </c>
      <c r="X24">
        <v>1944310998</v>
      </c>
      <c r="Y24">
        <f t="shared" si="9"/>
        <v>11.04</v>
      </c>
      <c r="AA24">
        <v>0</v>
      </c>
      <c r="AB24">
        <v>0.77</v>
      </c>
      <c r="AC24">
        <v>0</v>
      </c>
      <c r="AD24">
        <v>0</v>
      </c>
      <c r="AE24">
        <v>0</v>
      </c>
      <c r="AF24">
        <v>0.77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11.04</v>
      </c>
      <c r="AU24" t="s">
        <v>3</v>
      </c>
      <c r="AV24">
        <v>0</v>
      </c>
      <c r="AW24">
        <v>2</v>
      </c>
      <c r="AX24">
        <v>67440032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f>ROUND(Y24*Source!I32*DO24,9)</f>
        <v>0</v>
      </c>
      <c r="CX24">
        <f>ROUND(Y24*Source!I32,9)</f>
        <v>11.812799999999999</v>
      </c>
      <c r="CY24">
        <f>AB24</f>
        <v>0.77</v>
      </c>
      <c r="CZ24">
        <f>AF24</f>
        <v>0.77</v>
      </c>
      <c r="DA24">
        <f>AJ24</f>
        <v>1</v>
      </c>
      <c r="DB24">
        <f t="shared" si="10"/>
        <v>8.5</v>
      </c>
      <c r="DC24">
        <f t="shared" si="11"/>
        <v>0</v>
      </c>
      <c r="DD24" t="s">
        <v>3</v>
      </c>
      <c r="DE24" t="s">
        <v>3</v>
      </c>
      <c r="DF24">
        <f>ROUND(ROUND(AE24,2)*CX24,2)</f>
        <v>0</v>
      </c>
      <c r="DG24">
        <f t="shared" si="7"/>
        <v>9.1</v>
      </c>
      <c r="DH24">
        <f t="shared" si="8"/>
        <v>0</v>
      </c>
      <c r="DI24">
        <f t="shared" si="3"/>
        <v>0</v>
      </c>
      <c r="DJ24">
        <f>DG24</f>
        <v>9.1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ROW(Source!A32)</f>
        <v>32</v>
      </c>
      <c r="B25">
        <v>67439955</v>
      </c>
      <c r="C25">
        <v>67440027</v>
      </c>
      <c r="D25">
        <v>30593368</v>
      </c>
      <c r="E25">
        <v>1</v>
      </c>
      <c r="F25">
        <v>1</v>
      </c>
      <c r="G25">
        <v>30515945</v>
      </c>
      <c r="H25">
        <v>3</v>
      </c>
      <c r="I25" t="s">
        <v>56</v>
      </c>
      <c r="J25" t="s">
        <v>59</v>
      </c>
      <c r="K25" t="s">
        <v>57</v>
      </c>
      <c r="L25">
        <v>1354</v>
      </c>
      <c r="N25">
        <v>1010</v>
      </c>
      <c r="O25" t="s">
        <v>58</v>
      </c>
      <c r="P25" t="s">
        <v>58</v>
      </c>
      <c r="Q25">
        <v>1</v>
      </c>
      <c r="W25">
        <v>0</v>
      </c>
      <c r="X25">
        <v>-2064963420</v>
      </c>
      <c r="Y25">
        <f t="shared" si="9"/>
        <v>10</v>
      </c>
      <c r="AA25">
        <v>429.49</v>
      </c>
      <c r="AB25">
        <v>0</v>
      </c>
      <c r="AC25">
        <v>0</v>
      </c>
      <c r="AD25">
        <v>0</v>
      </c>
      <c r="AE25">
        <v>429.49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 t="s">
        <v>3</v>
      </c>
      <c r="AT25">
        <v>10</v>
      </c>
      <c r="AU25" t="s">
        <v>3</v>
      </c>
      <c r="AV25">
        <v>0</v>
      </c>
      <c r="AW25">
        <v>1</v>
      </c>
      <c r="AX25">
        <v>-1</v>
      </c>
      <c r="AY25">
        <v>0</v>
      </c>
      <c r="AZ25">
        <v>0</v>
      </c>
      <c r="BA25" t="s">
        <v>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ROUND(Y25*Source!I32,9)</f>
        <v>10.7</v>
      </c>
      <c r="CY25">
        <f>AA25</f>
        <v>429.49</v>
      </c>
      <c r="CZ25">
        <f>AE25</f>
        <v>429.49</v>
      </c>
      <c r="DA25">
        <f>AI25</f>
        <v>1</v>
      </c>
      <c r="DB25">
        <f t="shared" si="10"/>
        <v>4294.8999999999996</v>
      </c>
      <c r="DC25">
        <f t="shared" si="11"/>
        <v>0</v>
      </c>
      <c r="DD25" t="s">
        <v>3</v>
      </c>
      <c r="DE25" t="s">
        <v>3</v>
      </c>
      <c r="DF25">
        <f>ROUND(ROUND(AE25,2)*CX25,2)</f>
        <v>4595.54</v>
      </c>
      <c r="DG25">
        <f t="shared" si="7"/>
        <v>0</v>
      </c>
      <c r="DH25">
        <f t="shared" si="8"/>
        <v>0</v>
      </c>
      <c r="DI25">
        <f t="shared" si="3"/>
        <v>0</v>
      </c>
      <c r="DJ25">
        <f>DF25</f>
        <v>4595.54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ROW(Source!A33)</f>
        <v>33</v>
      </c>
      <c r="B26">
        <v>67439953</v>
      </c>
      <c r="C26">
        <v>67440027</v>
      </c>
      <c r="D26">
        <v>30515951</v>
      </c>
      <c r="E26">
        <v>30515945</v>
      </c>
      <c r="F26">
        <v>1</v>
      </c>
      <c r="G26">
        <v>30515945</v>
      </c>
      <c r="H26">
        <v>1</v>
      </c>
      <c r="I26" t="s">
        <v>337</v>
      </c>
      <c r="J26" t="s">
        <v>3</v>
      </c>
      <c r="K26" t="s">
        <v>338</v>
      </c>
      <c r="L26">
        <v>1191</v>
      </c>
      <c r="N26">
        <v>1013</v>
      </c>
      <c r="O26" t="s">
        <v>339</v>
      </c>
      <c r="P26" t="s">
        <v>339</v>
      </c>
      <c r="Q26">
        <v>1</v>
      </c>
      <c r="W26">
        <v>0</v>
      </c>
      <c r="X26">
        <v>476480486</v>
      </c>
      <c r="Y26">
        <f t="shared" si="9"/>
        <v>11.04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-2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11.04</v>
      </c>
      <c r="AU26" t="s">
        <v>3</v>
      </c>
      <c r="AV26">
        <v>1</v>
      </c>
      <c r="AW26">
        <v>2</v>
      </c>
      <c r="AX26">
        <v>67440031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U26">
        <f>ROUND(AT26*Source!I33*AH26*AL26,2)</f>
        <v>0</v>
      </c>
      <c r="CV26">
        <f>ROUND(Y26*Source!I33,9)</f>
        <v>11.812799999999999</v>
      </c>
      <c r="CW26">
        <v>0</v>
      </c>
      <c r="CX26">
        <f>ROUND(Y26*Source!I33,9)</f>
        <v>11.812799999999999</v>
      </c>
      <c r="CY26">
        <f>AD26</f>
        <v>0</v>
      </c>
      <c r="CZ26">
        <f>AH26</f>
        <v>0</v>
      </c>
      <c r="DA26">
        <f>AL26</f>
        <v>1</v>
      </c>
      <c r="DB26">
        <f t="shared" si="10"/>
        <v>0</v>
      </c>
      <c r="DC26">
        <f t="shared" si="11"/>
        <v>0</v>
      </c>
      <c r="DD26" t="s">
        <v>3</v>
      </c>
      <c r="DE26" t="s">
        <v>3</v>
      </c>
      <c r="DF26">
        <f>ROUND(ROUND(AE26,2)*CX26,2)</f>
        <v>0</v>
      </c>
      <c r="DG26">
        <f t="shared" si="7"/>
        <v>0</v>
      </c>
      <c r="DH26">
        <f t="shared" si="8"/>
        <v>0</v>
      </c>
      <c r="DI26">
        <f t="shared" si="3"/>
        <v>0</v>
      </c>
      <c r="DJ26">
        <f>DI26</f>
        <v>0</v>
      </c>
      <c r="DK26">
        <v>0</v>
      </c>
      <c r="DL26" t="s">
        <v>3</v>
      </c>
      <c r="DM26">
        <v>0</v>
      </c>
      <c r="DN26" t="s">
        <v>3</v>
      </c>
      <c r="DO26">
        <v>0</v>
      </c>
    </row>
    <row r="27" spans="1:119" x14ac:dyDescent="0.2">
      <c r="A27">
        <f>ROW(Source!A33)</f>
        <v>33</v>
      </c>
      <c r="B27">
        <v>67439953</v>
      </c>
      <c r="C27">
        <v>67440027</v>
      </c>
      <c r="D27">
        <v>30596112</v>
      </c>
      <c r="E27">
        <v>1</v>
      </c>
      <c r="F27">
        <v>1</v>
      </c>
      <c r="G27">
        <v>30515945</v>
      </c>
      <c r="H27">
        <v>2</v>
      </c>
      <c r="I27" t="s">
        <v>361</v>
      </c>
      <c r="J27" t="s">
        <v>362</v>
      </c>
      <c r="K27" t="s">
        <v>363</v>
      </c>
      <c r="L27">
        <v>1368</v>
      </c>
      <c r="N27">
        <v>1011</v>
      </c>
      <c r="O27" t="s">
        <v>42</v>
      </c>
      <c r="P27" t="s">
        <v>42</v>
      </c>
      <c r="Q27">
        <v>1</v>
      </c>
      <c r="W27">
        <v>0</v>
      </c>
      <c r="X27">
        <v>1944310998</v>
      </c>
      <c r="Y27">
        <f t="shared" si="9"/>
        <v>11.04</v>
      </c>
      <c r="AA27">
        <v>0</v>
      </c>
      <c r="AB27">
        <v>6.86</v>
      </c>
      <c r="AC27">
        <v>0</v>
      </c>
      <c r="AD27">
        <v>0</v>
      </c>
      <c r="AE27">
        <v>0</v>
      </c>
      <c r="AF27">
        <v>0.77</v>
      </c>
      <c r="AG27">
        <v>0</v>
      </c>
      <c r="AH27">
        <v>0</v>
      </c>
      <c r="AI27">
        <v>1</v>
      </c>
      <c r="AJ27">
        <v>8.51</v>
      </c>
      <c r="AK27">
        <v>30.48</v>
      </c>
      <c r="AL27">
        <v>1</v>
      </c>
      <c r="AM27">
        <v>2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11.04</v>
      </c>
      <c r="AU27" t="s">
        <v>3</v>
      </c>
      <c r="AV27">
        <v>0</v>
      </c>
      <c r="AW27">
        <v>2</v>
      </c>
      <c r="AX27">
        <v>67440032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V27">
        <v>0</v>
      </c>
      <c r="CW27">
        <f>ROUND(Y27*Source!I33*DO27,9)</f>
        <v>0</v>
      </c>
      <c r="CX27">
        <f>ROUND(Y27*Source!I33,9)</f>
        <v>11.812799999999999</v>
      </c>
      <c r="CY27">
        <f>AB27</f>
        <v>6.86</v>
      </c>
      <c r="CZ27">
        <f>AF27</f>
        <v>0.77</v>
      </c>
      <c r="DA27">
        <f>AJ27</f>
        <v>8.51</v>
      </c>
      <c r="DB27">
        <f t="shared" si="10"/>
        <v>8.5</v>
      </c>
      <c r="DC27">
        <f t="shared" si="11"/>
        <v>0</v>
      </c>
      <c r="DD27" t="s">
        <v>3</v>
      </c>
      <c r="DE27" t="s">
        <v>3</v>
      </c>
      <c r="DF27">
        <f>ROUND(ROUND(AE27,2)*CX27,2)</f>
        <v>0</v>
      </c>
      <c r="DG27">
        <f>ROUND(ROUND(AF27*AJ27,2)*CX27,2)</f>
        <v>77.37</v>
      </c>
      <c r="DH27">
        <f>ROUND(ROUND(AG27*AK27,2)*CX27,2)</f>
        <v>0</v>
      </c>
      <c r="DI27">
        <f t="shared" si="3"/>
        <v>0</v>
      </c>
      <c r="DJ27">
        <f>DG27</f>
        <v>77.37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ROW(Source!A33)</f>
        <v>33</v>
      </c>
      <c r="B28">
        <v>67439953</v>
      </c>
      <c r="C28">
        <v>67440027</v>
      </c>
      <c r="D28">
        <v>30593368</v>
      </c>
      <c r="E28">
        <v>1</v>
      </c>
      <c r="F28">
        <v>1</v>
      </c>
      <c r="G28">
        <v>30515945</v>
      </c>
      <c r="H28">
        <v>3</v>
      </c>
      <c r="I28" t="s">
        <v>56</v>
      </c>
      <c r="J28" t="s">
        <v>59</v>
      </c>
      <c r="K28" t="s">
        <v>57</v>
      </c>
      <c r="L28">
        <v>1354</v>
      </c>
      <c r="N28">
        <v>1010</v>
      </c>
      <c r="O28" t="s">
        <v>58</v>
      </c>
      <c r="P28" t="s">
        <v>58</v>
      </c>
      <c r="Q28">
        <v>1</v>
      </c>
      <c r="W28">
        <v>0</v>
      </c>
      <c r="X28">
        <v>-2064963420</v>
      </c>
      <c r="Y28">
        <f t="shared" si="9"/>
        <v>10</v>
      </c>
      <c r="AA28">
        <v>1497.61</v>
      </c>
      <c r="AB28">
        <v>0</v>
      </c>
      <c r="AC28">
        <v>0</v>
      </c>
      <c r="AD28">
        <v>0</v>
      </c>
      <c r="AE28">
        <v>429.49</v>
      </c>
      <c r="AF28">
        <v>0</v>
      </c>
      <c r="AG28">
        <v>0</v>
      </c>
      <c r="AH28">
        <v>0</v>
      </c>
      <c r="AI28">
        <v>3.48</v>
      </c>
      <c r="AJ28">
        <v>1</v>
      </c>
      <c r="AK28">
        <v>1</v>
      </c>
      <c r="AL28">
        <v>1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 t="s">
        <v>3</v>
      </c>
      <c r="AT28">
        <v>10</v>
      </c>
      <c r="AU28" t="s">
        <v>3</v>
      </c>
      <c r="AV28">
        <v>0</v>
      </c>
      <c r="AW28">
        <v>1</v>
      </c>
      <c r="AX28">
        <v>-1</v>
      </c>
      <c r="AY28">
        <v>0</v>
      </c>
      <c r="AZ28">
        <v>0</v>
      </c>
      <c r="BA28" t="s">
        <v>3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ROUND(Y28*Source!I33,9)</f>
        <v>10.7</v>
      </c>
      <c r="CY28">
        <f>AA28</f>
        <v>1497.61</v>
      </c>
      <c r="CZ28">
        <f>AE28</f>
        <v>429.49</v>
      </c>
      <c r="DA28">
        <f>AI28</f>
        <v>3.48</v>
      </c>
      <c r="DB28">
        <f t="shared" si="10"/>
        <v>4294.8999999999996</v>
      </c>
      <c r="DC28">
        <f t="shared" si="11"/>
        <v>0</v>
      </c>
      <c r="DD28" t="s">
        <v>3</v>
      </c>
      <c r="DE28" t="s">
        <v>3</v>
      </c>
      <c r="DF28">
        <f>ROUND(ROUND(AE28*AI28,2)*CX28,2)</f>
        <v>15992.54</v>
      </c>
      <c r="DG28">
        <f>ROUND(ROUND(AF28,2)*CX28,2)</f>
        <v>0</v>
      </c>
      <c r="DH28">
        <f>ROUND(ROUND(AG28,2)*CX28,2)</f>
        <v>0</v>
      </c>
      <c r="DI28">
        <f t="shared" si="3"/>
        <v>0</v>
      </c>
      <c r="DJ28">
        <f>DF28</f>
        <v>15992.54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ROW(Source!A36)</f>
        <v>36</v>
      </c>
      <c r="B29">
        <v>67439955</v>
      </c>
      <c r="C29">
        <v>67440035</v>
      </c>
      <c r="D29">
        <v>30515951</v>
      </c>
      <c r="E29">
        <v>30515945</v>
      </c>
      <c r="F29">
        <v>1</v>
      </c>
      <c r="G29">
        <v>30515945</v>
      </c>
      <c r="H29">
        <v>1</v>
      </c>
      <c r="I29" t="s">
        <v>337</v>
      </c>
      <c r="J29" t="s">
        <v>3</v>
      </c>
      <c r="K29" t="s">
        <v>338</v>
      </c>
      <c r="L29">
        <v>1191</v>
      </c>
      <c r="N29">
        <v>1013</v>
      </c>
      <c r="O29" t="s">
        <v>339</v>
      </c>
      <c r="P29" t="s">
        <v>339</v>
      </c>
      <c r="Q29">
        <v>1</v>
      </c>
      <c r="W29">
        <v>0</v>
      </c>
      <c r="X29">
        <v>476480486</v>
      </c>
      <c r="Y29">
        <f t="shared" si="9"/>
        <v>3.7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M29">
        <v>-2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3.7</v>
      </c>
      <c r="AU29" t="s">
        <v>3</v>
      </c>
      <c r="AV29">
        <v>1</v>
      </c>
      <c r="AW29">
        <v>2</v>
      </c>
      <c r="AX29">
        <v>67440039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U29">
        <f>ROUND(AT29*Source!I36*AH29*AL29,2)</f>
        <v>0</v>
      </c>
      <c r="CV29">
        <f>ROUND(Y29*Source!I36,9)</f>
        <v>3.9590000000000001</v>
      </c>
      <c r="CW29">
        <v>0</v>
      </c>
      <c r="CX29">
        <f>ROUND(Y29*Source!I36,9)</f>
        <v>3.9590000000000001</v>
      </c>
      <c r="CY29">
        <f>AD29</f>
        <v>0</v>
      </c>
      <c r="CZ29">
        <f>AH29</f>
        <v>0</v>
      </c>
      <c r="DA29">
        <f>AL29</f>
        <v>1</v>
      </c>
      <c r="DB29">
        <f t="shared" si="10"/>
        <v>0</v>
      </c>
      <c r="DC29">
        <f t="shared" si="11"/>
        <v>0</v>
      </c>
      <c r="DD29" t="s">
        <v>3</v>
      </c>
      <c r="DE29" t="s">
        <v>3</v>
      </c>
      <c r="DF29">
        <f>ROUND(ROUND(AE29,2)*CX29,2)</f>
        <v>0</v>
      </c>
      <c r="DG29">
        <f>ROUND(ROUND(AF29,2)*CX29,2)</f>
        <v>0</v>
      </c>
      <c r="DH29">
        <f>ROUND(ROUND(AG29,2)*CX29,2)</f>
        <v>0</v>
      </c>
      <c r="DI29">
        <f t="shared" si="3"/>
        <v>0</v>
      </c>
      <c r="DJ29">
        <f>DI29</f>
        <v>0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ROW(Source!A36)</f>
        <v>36</v>
      </c>
      <c r="B30">
        <v>67439955</v>
      </c>
      <c r="C30">
        <v>67440035</v>
      </c>
      <c r="D30">
        <v>30596112</v>
      </c>
      <c r="E30">
        <v>1</v>
      </c>
      <c r="F30">
        <v>1</v>
      </c>
      <c r="G30">
        <v>30515945</v>
      </c>
      <c r="H30">
        <v>2</v>
      </c>
      <c r="I30" t="s">
        <v>361</v>
      </c>
      <c r="J30" t="s">
        <v>362</v>
      </c>
      <c r="K30" t="s">
        <v>363</v>
      </c>
      <c r="L30">
        <v>1368</v>
      </c>
      <c r="N30">
        <v>1011</v>
      </c>
      <c r="O30" t="s">
        <v>42</v>
      </c>
      <c r="P30" t="s">
        <v>42</v>
      </c>
      <c r="Q30">
        <v>1</v>
      </c>
      <c r="W30">
        <v>0</v>
      </c>
      <c r="X30">
        <v>1944310998</v>
      </c>
      <c r="Y30">
        <f t="shared" si="9"/>
        <v>3.7</v>
      </c>
      <c r="AA30">
        <v>0</v>
      </c>
      <c r="AB30">
        <v>0.77</v>
      </c>
      <c r="AC30">
        <v>0</v>
      </c>
      <c r="AD30">
        <v>0</v>
      </c>
      <c r="AE30">
        <v>0</v>
      </c>
      <c r="AF30">
        <v>0.77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3.7</v>
      </c>
      <c r="AU30" t="s">
        <v>3</v>
      </c>
      <c r="AV30">
        <v>0</v>
      </c>
      <c r="AW30">
        <v>2</v>
      </c>
      <c r="AX30">
        <v>67440040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f>ROUND(Y30*Source!I36*DO30,9)</f>
        <v>0</v>
      </c>
      <c r="CX30">
        <f>ROUND(Y30*Source!I36,9)</f>
        <v>3.9590000000000001</v>
      </c>
      <c r="CY30">
        <f>AB30</f>
        <v>0.77</v>
      </c>
      <c r="CZ30">
        <f>AF30</f>
        <v>0.77</v>
      </c>
      <c r="DA30">
        <f>AJ30</f>
        <v>1</v>
      </c>
      <c r="DB30">
        <f t="shared" si="10"/>
        <v>2.85</v>
      </c>
      <c r="DC30">
        <f t="shared" si="11"/>
        <v>0</v>
      </c>
      <c r="DD30" t="s">
        <v>3</v>
      </c>
      <c r="DE30" t="s">
        <v>3</v>
      </c>
      <c r="DF30">
        <f>ROUND(ROUND(AE30,2)*CX30,2)</f>
        <v>0</v>
      </c>
      <c r="DG30">
        <f>ROUND(ROUND(AF30,2)*CX30,2)</f>
        <v>3.05</v>
      </c>
      <c r="DH30">
        <f>ROUND(ROUND(AG30,2)*CX30,2)</f>
        <v>0</v>
      </c>
      <c r="DI30">
        <f t="shared" si="3"/>
        <v>0</v>
      </c>
      <c r="DJ30">
        <f>DG30</f>
        <v>3.05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ROW(Source!A36)</f>
        <v>36</v>
      </c>
      <c r="B31">
        <v>67439955</v>
      </c>
      <c r="C31">
        <v>67440035</v>
      </c>
      <c r="D31">
        <v>30593368</v>
      </c>
      <c r="E31">
        <v>1</v>
      </c>
      <c r="F31">
        <v>1</v>
      </c>
      <c r="G31">
        <v>30515945</v>
      </c>
      <c r="H31">
        <v>3</v>
      </c>
      <c r="I31" t="s">
        <v>56</v>
      </c>
      <c r="J31" t="s">
        <v>59</v>
      </c>
      <c r="K31" t="s">
        <v>57</v>
      </c>
      <c r="L31">
        <v>1354</v>
      </c>
      <c r="N31">
        <v>1010</v>
      </c>
      <c r="O31" t="s">
        <v>58</v>
      </c>
      <c r="P31" t="s">
        <v>58</v>
      </c>
      <c r="Q31">
        <v>1</v>
      </c>
      <c r="W31">
        <v>0</v>
      </c>
      <c r="X31">
        <v>-2064963420</v>
      </c>
      <c r="Y31">
        <f t="shared" si="9"/>
        <v>5</v>
      </c>
      <c r="AA31">
        <v>429.49</v>
      </c>
      <c r="AB31">
        <v>0</v>
      </c>
      <c r="AC31">
        <v>0</v>
      </c>
      <c r="AD31">
        <v>0</v>
      </c>
      <c r="AE31">
        <v>429.49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 t="s">
        <v>3</v>
      </c>
      <c r="AT31">
        <v>5</v>
      </c>
      <c r="AU31" t="s">
        <v>3</v>
      </c>
      <c r="AV31">
        <v>0</v>
      </c>
      <c r="AW31">
        <v>1</v>
      </c>
      <c r="AX31">
        <v>-1</v>
      </c>
      <c r="AY31">
        <v>0</v>
      </c>
      <c r="AZ31">
        <v>0</v>
      </c>
      <c r="BA31" t="s">
        <v>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ROUND(Y31*Source!I36,9)</f>
        <v>5.35</v>
      </c>
      <c r="CY31">
        <f>AA31</f>
        <v>429.49</v>
      </c>
      <c r="CZ31">
        <f>AE31</f>
        <v>429.49</v>
      </c>
      <c r="DA31">
        <f>AI31</f>
        <v>1</v>
      </c>
      <c r="DB31">
        <f t="shared" si="10"/>
        <v>2147.4499999999998</v>
      </c>
      <c r="DC31">
        <f t="shared" si="11"/>
        <v>0</v>
      </c>
      <c r="DD31" t="s">
        <v>3</v>
      </c>
      <c r="DE31" t="s">
        <v>3</v>
      </c>
      <c r="DF31">
        <f>ROUND(ROUND(AE31,2)*CX31,2)</f>
        <v>2297.77</v>
      </c>
      <c r="DG31">
        <f>ROUND(ROUND(AF31,2)*CX31,2)</f>
        <v>0</v>
      </c>
      <c r="DH31">
        <f>ROUND(ROUND(AG31,2)*CX31,2)</f>
        <v>0</v>
      </c>
      <c r="DI31">
        <f t="shared" si="3"/>
        <v>0</v>
      </c>
      <c r="DJ31">
        <f>DF31</f>
        <v>2297.77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ROW(Source!A37)</f>
        <v>37</v>
      </c>
      <c r="B32">
        <v>67439953</v>
      </c>
      <c r="C32">
        <v>67440035</v>
      </c>
      <c r="D32">
        <v>30515951</v>
      </c>
      <c r="E32">
        <v>30515945</v>
      </c>
      <c r="F32">
        <v>1</v>
      </c>
      <c r="G32">
        <v>30515945</v>
      </c>
      <c r="H32">
        <v>1</v>
      </c>
      <c r="I32" t="s">
        <v>337</v>
      </c>
      <c r="J32" t="s">
        <v>3</v>
      </c>
      <c r="K32" t="s">
        <v>338</v>
      </c>
      <c r="L32">
        <v>1191</v>
      </c>
      <c r="N32">
        <v>1013</v>
      </c>
      <c r="O32" t="s">
        <v>339</v>
      </c>
      <c r="P32" t="s">
        <v>339</v>
      </c>
      <c r="Q32">
        <v>1</v>
      </c>
      <c r="W32">
        <v>0</v>
      </c>
      <c r="X32">
        <v>476480486</v>
      </c>
      <c r="Y32">
        <f t="shared" si="9"/>
        <v>3.7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3.7</v>
      </c>
      <c r="AU32" t="s">
        <v>3</v>
      </c>
      <c r="AV32">
        <v>1</v>
      </c>
      <c r="AW32">
        <v>2</v>
      </c>
      <c r="AX32">
        <v>67440039</v>
      </c>
      <c r="AY32">
        <v>1</v>
      </c>
      <c r="AZ32">
        <v>0</v>
      </c>
      <c r="BA32">
        <v>31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U32">
        <f>ROUND(AT32*Source!I37*AH32*AL32,2)</f>
        <v>0</v>
      </c>
      <c r="CV32">
        <f>ROUND(Y32*Source!I37,9)</f>
        <v>3.9590000000000001</v>
      </c>
      <c r="CW32">
        <v>0</v>
      </c>
      <c r="CX32">
        <f>ROUND(Y32*Source!I37,9)</f>
        <v>3.9590000000000001</v>
      </c>
      <c r="CY32">
        <f>AD32</f>
        <v>0</v>
      </c>
      <c r="CZ32">
        <f>AH32</f>
        <v>0</v>
      </c>
      <c r="DA32">
        <f>AL32</f>
        <v>1</v>
      </c>
      <c r="DB32">
        <f t="shared" si="10"/>
        <v>0</v>
      </c>
      <c r="DC32">
        <f t="shared" si="11"/>
        <v>0</v>
      </c>
      <c r="DD32" t="s">
        <v>3</v>
      </c>
      <c r="DE32" t="s">
        <v>3</v>
      </c>
      <c r="DF32">
        <f>ROUND(ROUND(AE32,2)*CX32,2)</f>
        <v>0</v>
      </c>
      <c r="DG32">
        <f>ROUND(ROUND(AF32,2)*CX32,2)</f>
        <v>0</v>
      </c>
      <c r="DH32">
        <f>ROUND(ROUND(AG32,2)*CX32,2)</f>
        <v>0</v>
      </c>
      <c r="DI32">
        <f t="shared" si="3"/>
        <v>0</v>
      </c>
      <c r="DJ32">
        <f>DI32</f>
        <v>0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ROW(Source!A37)</f>
        <v>37</v>
      </c>
      <c r="B33">
        <v>67439953</v>
      </c>
      <c r="C33">
        <v>67440035</v>
      </c>
      <c r="D33">
        <v>30596112</v>
      </c>
      <c r="E33">
        <v>1</v>
      </c>
      <c r="F33">
        <v>1</v>
      </c>
      <c r="G33">
        <v>30515945</v>
      </c>
      <c r="H33">
        <v>2</v>
      </c>
      <c r="I33" t="s">
        <v>361</v>
      </c>
      <c r="J33" t="s">
        <v>362</v>
      </c>
      <c r="K33" t="s">
        <v>363</v>
      </c>
      <c r="L33">
        <v>1368</v>
      </c>
      <c r="N33">
        <v>1011</v>
      </c>
      <c r="O33" t="s">
        <v>42</v>
      </c>
      <c r="P33" t="s">
        <v>42</v>
      </c>
      <c r="Q33">
        <v>1</v>
      </c>
      <c r="W33">
        <v>0</v>
      </c>
      <c r="X33">
        <v>1944310998</v>
      </c>
      <c r="Y33">
        <f t="shared" si="9"/>
        <v>3.7</v>
      </c>
      <c r="AA33">
        <v>0</v>
      </c>
      <c r="AB33">
        <v>6.86</v>
      </c>
      <c r="AC33">
        <v>0</v>
      </c>
      <c r="AD33">
        <v>0</v>
      </c>
      <c r="AE33">
        <v>0</v>
      </c>
      <c r="AF33">
        <v>0.77</v>
      </c>
      <c r="AG33">
        <v>0</v>
      </c>
      <c r="AH33">
        <v>0</v>
      </c>
      <c r="AI33">
        <v>1</v>
      </c>
      <c r="AJ33">
        <v>8.51</v>
      </c>
      <c r="AK33">
        <v>30.48</v>
      </c>
      <c r="AL33">
        <v>1</v>
      </c>
      <c r="AM33">
        <v>2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3.7</v>
      </c>
      <c r="AU33" t="s">
        <v>3</v>
      </c>
      <c r="AV33">
        <v>0</v>
      </c>
      <c r="AW33">
        <v>2</v>
      </c>
      <c r="AX33">
        <v>67440040</v>
      </c>
      <c r="AY33">
        <v>1</v>
      </c>
      <c r="AZ33">
        <v>0</v>
      </c>
      <c r="BA33">
        <v>32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f>ROUND(Y33*Source!I37*DO33,9)</f>
        <v>0</v>
      </c>
      <c r="CX33">
        <f>ROUND(Y33*Source!I37,9)</f>
        <v>3.9590000000000001</v>
      </c>
      <c r="CY33">
        <f>AB33</f>
        <v>6.86</v>
      </c>
      <c r="CZ33">
        <f>AF33</f>
        <v>0.77</v>
      </c>
      <c r="DA33">
        <f>AJ33</f>
        <v>8.51</v>
      </c>
      <c r="DB33">
        <f t="shared" si="10"/>
        <v>2.85</v>
      </c>
      <c r="DC33">
        <f t="shared" si="11"/>
        <v>0</v>
      </c>
      <c r="DD33" t="s">
        <v>3</v>
      </c>
      <c r="DE33" t="s">
        <v>3</v>
      </c>
      <c r="DF33">
        <f>ROUND(ROUND(AE33,2)*CX33,2)</f>
        <v>0</v>
      </c>
      <c r="DG33">
        <f>ROUND(ROUND(AF33*AJ33,2)*CX33,2)</f>
        <v>25.93</v>
      </c>
      <c r="DH33">
        <f>ROUND(ROUND(AG33*AK33,2)*CX33,2)</f>
        <v>0</v>
      </c>
      <c r="DI33">
        <f t="shared" si="3"/>
        <v>0</v>
      </c>
      <c r="DJ33">
        <f>DG33</f>
        <v>25.93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ROW(Source!A37)</f>
        <v>37</v>
      </c>
      <c r="B34">
        <v>67439953</v>
      </c>
      <c r="C34">
        <v>67440035</v>
      </c>
      <c r="D34">
        <v>30593368</v>
      </c>
      <c r="E34">
        <v>1</v>
      </c>
      <c r="F34">
        <v>1</v>
      </c>
      <c r="G34">
        <v>30515945</v>
      </c>
      <c r="H34">
        <v>3</v>
      </c>
      <c r="I34" t="s">
        <v>56</v>
      </c>
      <c r="J34" t="s">
        <v>59</v>
      </c>
      <c r="K34" t="s">
        <v>57</v>
      </c>
      <c r="L34">
        <v>1354</v>
      </c>
      <c r="N34">
        <v>1010</v>
      </c>
      <c r="O34" t="s">
        <v>58</v>
      </c>
      <c r="P34" t="s">
        <v>58</v>
      </c>
      <c r="Q34">
        <v>1</v>
      </c>
      <c r="W34">
        <v>0</v>
      </c>
      <c r="X34">
        <v>-2064963420</v>
      </c>
      <c r="Y34">
        <f t="shared" si="9"/>
        <v>5</v>
      </c>
      <c r="AA34">
        <v>1497.61</v>
      </c>
      <c r="AB34">
        <v>0</v>
      </c>
      <c r="AC34">
        <v>0</v>
      </c>
      <c r="AD34">
        <v>0</v>
      </c>
      <c r="AE34">
        <v>429.49</v>
      </c>
      <c r="AF34">
        <v>0</v>
      </c>
      <c r="AG34">
        <v>0</v>
      </c>
      <c r="AH34">
        <v>0</v>
      </c>
      <c r="AI34">
        <v>3.48</v>
      </c>
      <c r="AJ34">
        <v>1</v>
      </c>
      <c r="AK34">
        <v>1</v>
      </c>
      <c r="AL34">
        <v>1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 t="s">
        <v>3</v>
      </c>
      <c r="AT34">
        <v>5</v>
      </c>
      <c r="AU34" t="s">
        <v>3</v>
      </c>
      <c r="AV34">
        <v>0</v>
      </c>
      <c r="AW34">
        <v>1</v>
      </c>
      <c r="AX34">
        <v>-1</v>
      </c>
      <c r="AY34">
        <v>0</v>
      </c>
      <c r="AZ34">
        <v>0</v>
      </c>
      <c r="BA34" t="s">
        <v>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>
        <f>ROUND(Y34*Source!I37,9)</f>
        <v>5.35</v>
      </c>
      <c r="CY34">
        <f>AA34</f>
        <v>1497.61</v>
      </c>
      <c r="CZ34">
        <f>AE34</f>
        <v>429.49</v>
      </c>
      <c r="DA34">
        <f>AI34</f>
        <v>3.48</v>
      </c>
      <c r="DB34">
        <f t="shared" si="10"/>
        <v>2147.4499999999998</v>
      </c>
      <c r="DC34">
        <f t="shared" si="11"/>
        <v>0</v>
      </c>
      <c r="DD34" t="s">
        <v>3</v>
      </c>
      <c r="DE34" t="s">
        <v>3</v>
      </c>
      <c r="DF34">
        <f>ROUND(ROUND(AE34*AI34,2)*CX34,2)</f>
        <v>7996.27</v>
      </c>
      <c r="DG34">
        <f t="shared" ref="DG34:DG39" si="12">ROUND(ROUND(AF34,2)*CX34,2)</f>
        <v>0</v>
      </c>
      <c r="DH34">
        <f t="shared" ref="DH34:DH39" si="13">ROUND(ROUND(AG34,2)*CX34,2)</f>
        <v>0</v>
      </c>
      <c r="DI34">
        <f t="shared" si="3"/>
        <v>0</v>
      </c>
      <c r="DJ34">
        <f>DF34</f>
        <v>7996.27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ROW(Source!A40)</f>
        <v>40</v>
      </c>
      <c r="B35">
        <v>67439955</v>
      </c>
      <c r="C35">
        <v>67440042</v>
      </c>
      <c r="D35">
        <v>30515951</v>
      </c>
      <c r="E35">
        <v>30515945</v>
      </c>
      <c r="F35">
        <v>1</v>
      </c>
      <c r="G35">
        <v>30515945</v>
      </c>
      <c r="H35">
        <v>1</v>
      </c>
      <c r="I35" t="s">
        <v>337</v>
      </c>
      <c r="J35" t="s">
        <v>3</v>
      </c>
      <c r="K35" t="s">
        <v>338</v>
      </c>
      <c r="L35">
        <v>1191</v>
      </c>
      <c r="N35">
        <v>1013</v>
      </c>
      <c r="O35" t="s">
        <v>339</v>
      </c>
      <c r="P35" t="s">
        <v>339</v>
      </c>
      <c r="Q35">
        <v>1</v>
      </c>
      <c r="W35">
        <v>0</v>
      </c>
      <c r="X35">
        <v>476480486</v>
      </c>
      <c r="Y35">
        <f>(AT35*1.15)</f>
        <v>332.34999999999997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-2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289</v>
      </c>
      <c r="AU35" t="s">
        <v>22</v>
      </c>
      <c r="AV35">
        <v>1</v>
      </c>
      <c r="AW35">
        <v>2</v>
      </c>
      <c r="AX35">
        <v>67440047</v>
      </c>
      <c r="AY35">
        <v>1</v>
      </c>
      <c r="AZ35">
        <v>2048</v>
      </c>
      <c r="BA35">
        <v>33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U35">
        <f>ROUND(AT35*Source!I40*AH35*AL35,2)</f>
        <v>0</v>
      </c>
      <c r="CV35">
        <f>ROUND(Y35*Source!I40,9)</f>
        <v>9.6381499999999996</v>
      </c>
      <c r="CW35">
        <v>0</v>
      </c>
      <c r="CX35">
        <f>ROUND(Y35*Source!I40,9)</f>
        <v>9.6381499999999996</v>
      </c>
      <c r="CY35">
        <f>AD35</f>
        <v>0</v>
      </c>
      <c r="CZ35">
        <f>AH35</f>
        <v>0</v>
      </c>
      <c r="DA35">
        <f>AL35</f>
        <v>1</v>
      </c>
      <c r="DB35">
        <f>ROUND((ROUND(AT35*CZ35,2)*1.15),6)</f>
        <v>0</v>
      </c>
      <c r="DC35">
        <f>ROUND((ROUND(AT35*AG35,2)*1.15),6)</f>
        <v>0</v>
      </c>
      <c r="DD35" t="s">
        <v>3</v>
      </c>
      <c r="DE35" t="s">
        <v>3</v>
      </c>
      <c r="DF35">
        <f t="shared" ref="DF35:DF51" si="14">ROUND(ROUND(AE35,2)*CX35,2)</f>
        <v>0</v>
      </c>
      <c r="DG35">
        <f t="shared" si="12"/>
        <v>0</v>
      </c>
      <c r="DH35">
        <f t="shared" si="13"/>
        <v>0</v>
      </c>
      <c r="DI35">
        <f t="shared" si="3"/>
        <v>0</v>
      </c>
      <c r="DJ35">
        <f>DI35</f>
        <v>0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ROW(Source!A40)</f>
        <v>40</v>
      </c>
      <c r="B36">
        <v>67439955</v>
      </c>
      <c r="C36">
        <v>67440042</v>
      </c>
      <c r="D36">
        <v>30596074</v>
      </c>
      <c r="E36">
        <v>1</v>
      </c>
      <c r="F36">
        <v>1</v>
      </c>
      <c r="G36">
        <v>30515945</v>
      </c>
      <c r="H36">
        <v>2</v>
      </c>
      <c r="I36" t="s">
        <v>343</v>
      </c>
      <c r="J36" t="s">
        <v>344</v>
      </c>
      <c r="K36" t="s">
        <v>345</v>
      </c>
      <c r="L36">
        <v>1368</v>
      </c>
      <c r="N36">
        <v>1011</v>
      </c>
      <c r="O36" t="s">
        <v>42</v>
      </c>
      <c r="P36" t="s">
        <v>42</v>
      </c>
      <c r="Q36">
        <v>1</v>
      </c>
      <c r="W36">
        <v>0</v>
      </c>
      <c r="X36">
        <v>-1440889904</v>
      </c>
      <c r="Y36">
        <f>(AT36*1.25)</f>
        <v>0.42500000000000004</v>
      </c>
      <c r="AA36">
        <v>0</v>
      </c>
      <c r="AB36">
        <v>83.1</v>
      </c>
      <c r="AC36">
        <v>12.62</v>
      </c>
      <c r="AD36">
        <v>0</v>
      </c>
      <c r="AE36">
        <v>0</v>
      </c>
      <c r="AF36">
        <v>83.1</v>
      </c>
      <c r="AG36">
        <v>12.62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-2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</v>
      </c>
      <c r="AT36">
        <v>0.34</v>
      </c>
      <c r="AU36" t="s">
        <v>21</v>
      </c>
      <c r="AV36">
        <v>0</v>
      </c>
      <c r="AW36">
        <v>2</v>
      </c>
      <c r="AX36">
        <v>67440048</v>
      </c>
      <c r="AY36">
        <v>1</v>
      </c>
      <c r="AZ36">
        <v>2048</v>
      </c>
      <c r="BA36">
        <v>34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f>ROUND(Y36*Source!I40*DO36,9)</f>
        <v>0</v>
      </c>
      <c r="CX36">
        <f>ROUND(Y36*Source!I40,9)</f>
        <v>1.2324999999999999E-2</v>
      </c>
      <c r="CY36">
        <f>AB36</f>
        <v>83.1</v>
      </c>
      <c r="CZ36">
        <f>AF36</f>
        <v>83.1</v>
      </c>
      <c r="DA36">
        <f>AJ36</f>
        <v>1</v>
      </c>
      <c r="DB36">
        <f>ROUND((ROUND(AT36*CZ36,2)*1.25),6)</f>
        <v>35.3125</v>
      </c>
      <c r="DC36">
        <f>ROUND((ROUND(AT36*AG36,2)*1.25),6)</f>
        <v>5.3624999999999998</v>
      </c>
      <c r="DD36" t="s">
        <v>3</v>
      </c>
      <c r="DE36" t="s">
        <v>3</v>
      </c>
      <c r="DF36">
        <f t="shared" si="14"/>
        <v>0</v>
      </c>
      <c r="DG36">
        <f t="shared" si="12"/>
        <v>1.02</v>
      </c>
      <c r="DH36">
        <f t="shared" si="13"/>
        <v>0.16</v>
      </c>
      <c r="DI36">
        <f t="shared" si="3"/>
        <v>0</v>
      </c>
      <c r="DJ36">
        <f>DG36</f>
        <v>1.02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ROW(Source!A40)</f>
        <v>40</v>
      </c>
      <c r="B37">
        <v>67439955</v>
      </c>
      <c r="C37">
        <v>67440042</v>
      </c>
      <c r="D37">
        <v>30595321</v>
      </c>
      <c r="E37">
        <v>1</v>
      </c>
      <c r="F37">
        <v>1</v>
      </c>
      <c r="G37">
        <v>30515945</v>
      </c>
      <c r="H37">
        <v>2</v>
      </c>
      <c r="I37" t="s">
        <v>346</v>
      </c>
      <c r="J37" t="s">
        <v>347</v>
      </c>
      <c r="K37" t="s">
        <v>348</v>
      </c>
      <c r="L37">
        <v>1368</v>
      </c>
      <c r="N37">
        <v>1011</v>
      </c>
      <c r="O37" t="s">
        <v>42</v>
      </c>
      <c r="P37" t="s">
        <v>42</v>
      </c>
      <c r="Q37">
        <v>1</v>
      </c>
      <c r="W37">
        <v>0</v>
      </c>
      <c r="X37">
        <v>1668154095</v>
      </c>
      <c r="Y37">
        <f>(AT37*1.25)</f>
        <v>0.15</v>
      </c>
      <c r="AA37">
        <v>0</v>
      </c>
      <c r="AB37">
        <v>179.17</v>
      </c>
      <c r="AC37">
        <v>16.93</v>
      </c>
      <c r="AD37">
        <v>0</v>
      </c>
      <c r="AE37">
        <v>0</v>
      </c>
      <c r="AF37">
        <v>179.17</v>
      </c>
      <c r="AG37">
        <v>16.93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0.12</v>
      </c>
      <c r="AU37" t="s">
        <v>21</v>
      </c>
      <c r="AV37">
        <v>0</v>
      </c>
      <c r="AW37">
        <v>2</v>
      </c>
      <c r="AX37">
        <v>67440049</v>
      </c>
      <c r="AY37">
        <v>1</v>
      </c>
      <c r="AZ37">
        <v>0</v>
      </c>
      <c r="BA37">
        <v>35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f>ROUND(Y37*Source!I40*DO37,9)</f>
        <v>0</v>
      </c>
      <c r="CX37">
        <f>ROUND(Y37*Source!I40,9)</f>
        <v>4.3499999999999997E-3</v>
      </c>
      <c r="CY37">
        <f>AB37</f>
        <v>179.17</v>
      </c>
      <c r="CZ37">
        <f>AF37</f>
        <v>179.17</v>
      </c>
      <c r="DA37">
        <f>AJ37</f>
        <v>1</v>
      </c>
      <c r="DB37">
        <f>ROUND((ROUND(AT37*CZ37,2)*1.25),6)</f>
        <v>26.875</v>
      </c>
      <c r="DC37">
        <f>ROUND((ROUND(AT37*AG37,2)*1.25),6)</f>
        <v>2.5375000000000001</v>
      </c>
      <c r="DD37" t="s">
        <v>3</v>
      </c>
      <c r="DE37" t="s">
        <v>3</v>
      </c>
      <c r="DF37">
        <f t="shared" si="14"/>
        <v>0</v>
      </c>
      <c r="DG37">
        <f t="shared" si="12"/>
        <v>0.78</v>
      </c>
      <c r="DH37">
        <f t="shared" si="13"/>
        <v>7.0000000000000007E-2</v>
      </c>
      <c r="DI37">
        <f t="shared" si="3"/>
        <v>0</v>
      </c>
      <c r="DJ37">
        <f>DG37</f>
        <v>0.78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ROW(Source!A40)</f>
        <v>40</v>
      </c>
      <c r="B38">
        <v>67439955</v>
      </c>
      <c r="C38">
        <v>67440042</v>
      </c>
      <c r="D38">
        <v>0</v>
      </c>
      <c r="E38">
        <v>0</v>
      </c>
      <c r="F38">
        <v>1</v>
      </c>
      <c r="G38">
        <v>30515945</v>
      </c>
      <c r="H38">
        <v>3</v>
      </c>
      <c r="I38" t="s">
        <v>73</v>
      </c>
      <c r="J38" t="s">
        <v>3</v>
      </c>
      <c r="K38" t="s">
        <v>74</v>
      </c>
      <c r="L38">
        <v>1354</v>
      </c>
      <c r="N38">
        <v>1010</v>
      </c>
      <c r="O38" t="s">
        <v>58</v>
      </c>
      <c r="P38" t="s">
        <v>58</v>
      </c>
      <c r="Q38">
        <v>1</v>
      </c>
      <c r="W38">
        <v>0</v>
      </c>
      <c r="X38">
        <v>1816857122</v>
      </c>
      <c r="Y38">
        <f>AT38</f>
        <v>3705.882353</v>
      </c>
      <c r="AA38">
        <v>383.33</v>
      </c>
      <c r="AB38">
        <v>0</v>
      </c>
      <c r="AC38">
        <v>0</v>
      </c>
      <c r="AD38">
        <v>0</v>
      </c>
      <c r="AE38">
        <v>383.33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 t="s">
        <v>3</v>
      </c>
      <c r="AT38">
        <v>3705.882353</v>
      </c>
      <c r="AU38" t="s">
        <v>3</v>
      </c>
      <c r="AV38">
        <v>0</v>
      </c>
      <c r="AW38">
        <v>1</v>
      </c>
      <c r="AX38">
        <v>-1</v>
      </c>
      <c r="AY38">
        <v>0</v>
      </c>
      <c r="AZ38">
        <v>0</v>
      </c>
      <c r="BA38" t="s">
        <v>3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ROUND(Y38*Source!I40,9)</f>
        <v>107.470588237</v>
      </c>
      <c r="CY38">
        <f>AA38</f>
        <v>383.33</v>
      </c>
      <c r="CZ38">
        <f>AE38</f>
        <v>383.33</v>
      </c>
      <c r="DA38">
        <f>AI38</f>
        <v>1</v>
      </c>
      <c r="DB38">
        <f>ROUND(ROUND(AT38*CZ38,2),6)</f>
        <v>1420575.88</v>
      </c>
      <c r="DC38">
        <f>ROUND(ROUND(AT38*AG38,2),6)</f>
        <v>0</v>
      </c>
      <c r="DD38" t="s">
        <v>3</v>
      </c>
      <c r="DE38" t="s">
        <v>3</v>
      </c>
      <c r="DF38">
        <f t="shared" si="14"/>
        <v>41196.699999999997</v>
      </c>
      <c r="DG38">
        <f t="shared" si="12"/>
        <v>0</v>
      </c>
      <c r="DH38">
        <f t="shared" si="13"/>
        <v>0</v>
      </c>
      <c r="DI38">
        <f t="shared" si="3"/>
        <v>0</v>
      </c>
      <c r="DJ38">
        <f>DF38</f>
        <v>41196.699999999997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ROW(Source!A41)</f>
        <v>41</v>
      </c>
      <c r="B39">
        <v>67439953</v>
      </c>
      <c r="C39">
        <v>67440042</v>
      </c>
      <c r="D39">
        <v>30515951</v>
      </c>
      <c r="E39">
        <v>30515945</v>
      </c>
      <c r="F39">
        <v>1</v>
      </c>
      <c r="G39">
        <v>30515945</v>
      </c>
      <c r="H39">
        <v>1</v>
      </c>
      <c r="I39" t="s">
        <v>337</v>
      </c>
      <c r="J39" t="s">
        <v>3</v>
      </c>
      <c r="K39" t="s">
        <v>338</v>
      </c>
      <c r="L39">
        <v>1191</v>
      </c>
      <c r="N39">
        <v>1013</v>
      </c>
      <c r="O39" t="s">
        <v>339</v>
      </c>
      <c r="P39" t="s">
        <v>339</v>
      </c>
      <c r="Q39">
        <v>1</v>
      </c>
      <c r="W39">
        <v>0</v>
      </c>
      <c r="X39">
        <v>476480486</v>
      </c>
      <c r="Y39">
        <f>(AT39*1.15)</f>
        <v>332.34999999999997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289</v>
      </c>
      <c r="AU39" t="s">
        <v>22</v>
      </c>
      <c r="AV39">
        <v>1</v>
      </c>
      <c r="AW39">
        <v>2</v>
      </c>
      <c r="AX39">
        <v>67440047</v>
      </c>
      <c r="AY39">
        <v>1</v>
      </c>
      <c r="AZ39">
        <v>2048</v>
      </c>
      <c r="BA39">
        <v>38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U39">
        <f>ROUND(AT39*Source!I41*AH39*AL39,2)</f>
        <v>0</v>
      </c>
      <c r="CV39">
        <f>ROUND(Y39*Source!I41,9)</f>
        <v>9.6381499999999996</v>
      </c>
      <c r="CW39">
        <v>0</v>
      </c>
      <c r="CX39">
        <f>ROUND(Y39*Source!I41,9)</f>
        <v>9.6381499999999996</v>
      </c>
      <c r="CY39">
        <f>AD39</f>
        <v>0</v>
      </c>
      <c r="CZ39">
        <f>AH39</f>
        <v>0</v>
      </c>
      <c r="DA39">
        <f>AL39</f>
        <v>1</v>
      </c>
      <c r="DB39">
        <f>ROUND((ROUND(AT39*CZ39,2)*1.15),6)</f>
        <v>0</v>
      </c>
      <c r="DC39">
        <f>ROUND((ROUND(AT39*AG39,2)*1.15),6)</f>
        <v>0</v>
      </c>
      <c r="DD39" t="s">
        <v>3</v>
      </c>
      <c r="DE39" t="s">
        <v>3</v>
      </c>
      <c r="DF39">
        <f t="shared" si="14"/>
        <v>0</v>
      </c>
      <c r="DG39">
        <f t="shared" si="12"/>
        <v>0</v>
      </c>
      <c r="DH39">
        <f t="shared" si="13"/>
        <v>0</v>
      </c>
      <c r="DI39">
        <f t="shared" si="3"/>
        <v>0</v>
      </c>
      <c r="DJ39">
        <f>DI39</f>
        <v>0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ROW(Source!A41)</f>
        <v>41</v>
      </c>
      <c r="B40">
        <v>67439953</v>
      </c>
      <c r="C40">
        <v>67440042</v>
      </c>
      <c r="D40">
        <v>30596074</v>
      </c>
      <c r="E40">
        <v>1</v>
      </c>
      <c r="F40">
        <v>1</v>
      </c>
      <c r="G40">
        <v>30515945</v>
      </c>
      <c r="H40">
        <v>2</v>
      </c>
      <c r="I40" t="s">
        <v>343</v>
      </c>
      <c r="J40" t="s">
        <v>344</v>
      </c>
      <c r="K40" t="s">
        <v>345</v>
      </c>
      <c r="L40">
        <v>1368</v>
      </c>
      <c r="N40">
        <v>1011</v>
      </c>
      <c r="O40" t="s">
        <v>42</v>
      </c>
      <c r="P40" t="s">
        <v>42</v>
      </c>
      <c r="Q40">
        <v>1</v>
      </c>
      <c r="W40">
        <v>0</v>
      </c>
      <c r="X40">
        <v>-1440889904</v>
      </c>
      <c r="Y40">
        <f>(AT40*1.25)</f>
        <v>0.42500000000000004</v>
      </c>
      <c r="AA40">
        <v>0</v>
      </c>
      <c r="AB40">
        <v>1056.25</v>
      </c>
      <c r="AC40">
        <v>402.74</v>
      </c>
      <c r="AD40">
        <v>0</v>
      </c>
      <c r="AE40">
        <v>0</v>
      </c>
      <c r="AF40">
        <v>83.1</v>
      </c>
      <c r="AG40">
        <v>12.62</v>
      </c>
      <c r="AH40">
        <v>0</v>
      </c>
      <c r="AI40">
        <v>1</v>
      </c>
      <c r="AJ40">
        <v>12.14</v>
      </c>
      <c r="AK40">
        <v>30.48</v>
      </c>
      <c r="AL40">
        <v>1</v>
      </c>
      <c r="AM40">
        <v>2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0.34</v>
      </c>
      <c r="AU40" t="s">
        <v>21</v>
      </c>
      <c r="AV40">
        <v>0</v>
      </c>
      <c r="AW40">
        <v>2</v>
      </c>
      <c r="AX40">
        <v>67440048</v>
      </c>
      <c r="AY40">
        <v>1</v>
      </c>
      <c r="AZ40">
        <v>2048</v>
      </c>
      <c r="BA40">
        <v>39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f>ROUND(Y40*Source!I41*DO40,9)</f>
        <v>0</v>
      </c>
      <c r="CX40">
        <f>ROUND(Y40*Source!I41,9)</f>
        <v>1.2324999999999999E-2</v>
      </c>
      <c r="CY40">
        <f>AB40</f>
        <v>1056.25</v>
      </c>
      <c r="CZ40">
        <f>AF40</f>
        <v>83.1</v>
      </c>
      <c r="DA40">
        <f>AJ40</f>
        <v>12.14</v>
      </c>
      <c r="DB40">
        <f>ROUND((ROUND(AT40*CZ40,2)*1.25),6)</f>
        <v>35.3125</v>
      </c>
      <c r="DC40">
        <f>ROUND((ROUND(AT40*AG40,2)*1.25),6)</f>
        <v>5.3624999999999998</v>
      </c>
      <c r="DD40" t="s">
        <v>3</v>
      </c>
      <c r="DE40" t="s">
        <v>3</v>
      </c>
      <c r="DF40">
        <f t="shared" si="14"/>
        <v>0</v>
      </c>
      <c r="DG40">
        <f>ROUND(ROUND(AF40*AJ40,2)*CX40,2)</f>
        <v>12.43</v>
      </c>
      <c r="DH40">
        <f>ROUND(ROUND(AG40*AK40,2)*CX40,2)</f>
        <v>4.74</v>
      </c>
      <c r="DI40">
        <f t="shared" si="3"/>
        <v>0</v>
      </c>
      <c r="DJ40">
        <f>DG40</f>
        <v>12.43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ROW(Source!A41)</f>
        <v>41</v>
      </c>
      <c r="B41">
        <v>67439953</v>
      </c>
      <c r="C41">
        <v>67440042</v>
      </c>
      <c r="D41">
        <v>30595321</v>
      </c>
      <c r="E41">
        <v>1</v>
      </c>
      <c r="F41">
        <v>1</v>
      </c>
      <c r="G41">
        <v>30515945</v>
      </c>
      <c r="H41">
        <v>2</v>
      </c>
      <c r="I41" t="s">
        <v>346</v>
      </c>
      <c r="J41" t="s">
        <v>347</v>
      </c>
      <c r="K41" t="s">
        <v>348</v>
      </c>
      <c r="L41">
        <v>1368</v>
      </c>
      <c r="N41">
        <v>1011</v>
      </c>
      <c r="O41" t="s">
        <v>42</v>
      </c>
      <c r="P41" t="s">
        <v>42</v>
      </c>
      <c r="Q41">
        <v>1</v>
      </c>
      <c r="W41">
        <v>0</v>
      </c>
      <c r="X41">
        <v>1668154095</v>
      </c>
      <c r="Y41">
        <f>(AT41*1.25)</f>
        <v>0.15</v>
      </c>
      <c r="AA41">
        <v>0</v>
      </c>
      <c r="AB41">
        <v>2054.12</v>
      </c>
      <c r="AC41">
        <v>540.28</v>
      </c>
      <c r="AD41">
        <v>0</v>
      </c>
      <c r="AE41">
        <v>0</v>
      </c>
      <c r="AF41">
        <v>179.17</v>
      </c>
      <c r="AG41">
        <v>16.93</v>
      </c>
      <c r="AH41">
        <v>0</v>
      </c>
      <c r="AI41">
        <v>1</v>
      </c>
      <c r="AJ41">
        <v>10.95</v>
      </c>
      <c r="AK41">
        <v>30.48</v>
      </c>
      <c r="AL41">
        <v>1</v>
      </c>
      <c r="AM41">
        <v>2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0.12</v>
      </c>
      <c r="AU41" t="s">
        <v>21</v>
      </c>
      <c r="AV41">
        <v>0</v>
      </c>
      <c r="AW41">
        <v>2</v>
      </c>
      <c r="AX41">
        <v>67440049</v>
      </c>
      <c r="AY41">
        <v>1</v>
      </c>
      <c r="AZ41">
        <v>0</v>
      </c>
      <c r="BA41">
        <v>40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f>ROUND(Y41*Source!I41*DO41,9)</f>
        <v>0</v>
      </c>
      <c r="CX41">
        <f>ROUND(Y41*Source!I41,9)</f>
        <v>4.3499999999999997E-3</v>
      </c>
      <c r="CY41">
        <f>AB41</f>
        <v>2054.12</v>
      </c>
      <c r="CZ41">
        <f>AF41</f>
        <v>179.17</v>
      </c>
      <c r="DA41">
        <f>AJ41</f>
        <v>10.95</v>
      </c>
      <c r="DB41">
        <f>ROUND((ROUND(AT41*CZ41,2)*1.25),6)</f>
        <v>26.875</v>
      </c>
      <c r="DC41">
        <f>ROUND((ROUND(AT41*AG41,2)*1.25),6)</f>
        <v>2.5375000000000001</v>
      </c>
      <c r="DD41" t="s">
        <v>3</v>
      </c>
      <c r="DE41" t="s">
        <v>3</v>
      </c>
      <c r="DF41">
        <f t="shared" si="14"/>
        <v>0</v>
      </c>
      <c r="DG41">
        <f>ROUND(ROUND(AF41*AJ41,2)*CX41,2)</f>
        <v>8.5299999999999994</v>
      </c>
      <c r="DH41">
        <f>ROUND(ROUND(AG41*AK41,2)*CX41,2)</f>
        <v>2.2400000000000002</v>
      </c>
      <c r="DI41">
        <f t="shared" si="3"/>
        <v>0</v>
      </c>
      <c r="DJ41">
        <f>DG41</f>
        <v>8.5299999999999994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ROW(Source!A41)</f>
        <v>41</v>
      </c>
      <c r="B42">
        <v>67439953</v>
      </c>
      <c r="C42">
        <v>67440042</v>
      </c>
      <c r="D42">
        <v>0</v>
      </c>
      <c r="E42">
        <v>0</v>
      </c>
      <c r="F42">
        <v>1</v>
      </c>
      <c r="G42">
        <v>30515945</v>
      </c>
      <c r="H42">
        <v>3</v>
      </c>
      <c r="I42" t="s">
        <v>73</v>
      </c>
      <c r="J42" t="s">
        <v>3</v>
      </c>
      <c r="K42" t="s">
        <v>74</v>
      </c>
      <c r="L42">
        <v>1354</v>
      </c>
      <c r="N42">
        <v>1010</v>
      </c>
      <c r="O42" t="s">
        <v>58</v>
      </c>
      <c r="P42" t="s">
        <v>58</v>
      </c>
      <c r="Q42">
        <v>1</v>
      </c>
      <c r="W42">
        <v>0</v>
      </c>
      <c r="X42">
        <v>1816857122</v>
      </c>
      <c r="Y42">
        <f>AT42</f>
        <v>3705.882353</v>
      </c>
      <c r="AA42">
        <v>383.33</v>
      </c>
      <c r="AB42">
        <v>0</v>
      </c>
      <c r="AC42">
        <v>0</v>
      </c>
      <c r="AD42">
        <v>0</v>
      </c>
      <c r="AE42">
        <v>383.33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3</v>
      </c>
      <c r="AT42">
        <v>3705.882353</v>
      </c>
      <c r="AU42" t="s">
        <v>3</v>
      </c>
      <c r="AV42">
        <v>0</v>
      </c>
      <c r="AW42">
        <v>1</v>
      </c>
      <c r="AX42">
        <v>-1</v>
      </c>
      <c r="AY42">
        <v>0</v>
      </c>
      <c r="AZ42">
        <v>0</v>
      </c>
      <c r="BA42" t="s">
        <v>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ROUND(Y42*Source!I41,9)</f>
        <v>107.470588237</v>
      </c>
      <c r="CY42">
        <f>AA42</f>
        <v>383.33</v>
      </c>
      <c r="CZ42">
        <f>AE42</f>
        <v>383.33</v>
      </c>
      <c r="DA42">
        <f>AI42</f>
        <v>1</v>
      </c>
      <c r="DB42">
        <f>ROUND(ROUND(AT42*CZ42,2),6)</f>
        <v>1420575.88</v>
      </c>
      <c r="DC42">
        <f>ROUND(ROUND(AT42*AG42,2),6)</f>
        <v>0</v>
      </c>
      <c r="DD42" t="s">
        <v>3</v>
      </c>
      <c r="DE42" t="s">
        <v>3</v>
      </c>
      <c r="DF42">
        <f t="shared" si="14"/>
        <v>41196.699999999997</v>
      </c>
      <c r="DG42">
        <f>ROUND(ROUND(AF42,2)*CX42,2)</f>
        <v>0</v>
      </c>
      <c r="DH42">
        <f>ROUND(ROUND(AG42,2)*CX42,2)</f>
        <v>0</v>
      </c>
      <c r="DI42">
        <f t="shared" si="3"/>
        <v>0</v>
      </c>
      <c r="DJ42">
        <f>DF42</f>
        <v>41196.699999999997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ROW(Source!A44)</f>
        <v>44</v>
      </c>
      <c r="B43">
        <v>67439955</v>
      </c>
      <c r="C43">
        <v>67440053</v>
      </c>
      <c r="D43">
        <v>30515951</v>
      </c>
      <c r="E43">
        <v>30515945</v>
      </c>
      <c r="F43">
        <v>1</v>
      </c>
      <c r="G43">
        <v>30515945</v>
      </c>
      <c r="H43">
        <v>1</v>
      </c>
      <c r="I43" t="s">
        <v>337</v>
      </c>
      <c r="J43" t="s">
        <v>3</v>
      </c>
      <c r="K43" t="s">
        <v>338</v>
      </c>
      <c r="L43">
        <v>1191</v>
      </c>
      <c r="N43">
        <v>1013</v>
      </c>
      <c r="O43" t="s">
        <v>339</v>
      </c>
      <c r="P43" t="s">
        <v>339</v>
      </c>
      <c r="Q43">
        <v>1</v>
      </c>
      <c r="W43">
        <v>0</v>
      </c>
      <c r="X43">
        <v>476480486</v>
      </c>
      <c r="Y43">
        <f t="shared" ref="Y43:Y48" si="15">(AT43*0.6)</f>
        <v>173.4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3</v>
      </c>
      <c r="AT43">
        <v>289</v>
      </c>
      <c r="AU43" t="s">
        <v>82</v>
      </c>
      <c r="AV43">
        <v>1</v>
      </c>
      <c r="AW43">
        <v>2</v>
      </c>
      <c r="AX43">
        <v>67440057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U43">
        <f>ROUND(AT43*Source!I44*AH43*AL43,2)</f>
        <v>0</v>
      </c>
      <c r="CV43">
        <f>ROUND(Y43*Source!I44,9)</f>
        <v>5.0286</v>
      </c>
      <c r="CW43">
        <v>0</v>
      </c>
      <c r="CX43">
        <f>ROUND(Y43*Source!I44,9)</f>
        <v>5.0286</v>
      </c>
      <c r="CY43">
        <f>AD43</f>
        <v>0</v>
      </c>
      <c r="CZ43">
        <f>AH43</f>
        <v>0</v>
      </c>
      <c r="DA43">
        <f>AL43</f>
        <v>1</v>
      </c>
      <c r="DB43">
        <f t="shared" ref="DB43:DB48" si="16">ROUND((ROUND(AT43*CZ43,2)*0.6),6)</f>
        <v>0</v>
      </c>
      <c r="DC43">
        <f t="shared" ref="DC43:DC48" si="17">ROUND((ROUND(AT43*AG43,2)*0.6),6)</f>
        <v>0</v>
      </c>
      <c r="DD43" t="s">
        <v>3</v>
      </c>
      <c r="DE43" t="s">
        <v>3</v>
      </c>
      <c r="DF43">
        <f t="shared" si="14"/>
        <v>0</v>
      </c>
      <c r="DG43">
        <f>ROUND(ROUND(AF43,2)*CX43,2)</f>
        <v>0</v>
      </c>
      <c r="DH43">
        <f>ROUND(ROUND(AG43,2)*CX43,2)</f>
        <v>0</v>
      </c>
      <c r="DI43">
        <f t="shared" si="3"/>
        <v>0</v>
      </c>
      <c r="DJ43">
        <f>DI43</f>
        <v>0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ROW(Source!A44)</f>
        <v>44</v>
      </c>
      <c r="B44">
        <v>67439955</v>
      </c>
      <c r="C44">
        <v>67440053</v>
      </c>
      <c r="D44">
        <v>30596074</v>
      </c>
      <c r="E44">
        <v>1</v>
      </c>
      <c r="F44">
        <v>1</v>
      </c>
      <c r="G44">
        <v>30515945</v>
      </c>
      <c r="H44">
        <v>2</v>
      </c>
      <c r="I44" t="s">
        <v>343</v>
      </c>
      <c r="J44" t="s">
        <v>344</v>
      </c>
      <c r="K44" t="s">
        <v>345</v>
      </c>
      <c r="L44">
        <v>1368</v>
      </c>
      <c r="N44">
        <v>1011</v>
      </c>
      <c r="O44" t="s">
        <v>42</v>
      </c>
      <c r="P44" t="s">
        <v>42</v>
      </c>
      <c r="Q44">
        <v>1</v>
      </c>
      <c r="W44">
        <v>0</v>
      </c>
      <c r="X44">
        <v>-1440889904</v>
      </c>
      <c r="Y44">
        <f t="shared" si="15"/>
        <v>0.20400000000000001</v>
      </c>
      <c r="AA44">
        <v>0</v>
      </c>
      <c r="AB44">
        <v>83.1</v>
      </c>
      <c r="AC44">
        <v>12.62</v>
      </c>
      <c r="AD44">
        <v>0</v>
      </c>
      <c r="AE44">
        <v>0</v>
      </c>
      <c r="AF44">
        <v>83.1</v>
      </c>
      <c r="AG44">
        <v>12.62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3</v>
      </c>
      <c r="AT44">
        <v>0.34</v>
      </c>
      <c r="AU44" t="s">
        <v>82</v>
      </c>
      <c r="AV44">
        <v>0</v>
      </c>
      <c r="AW44">
        <v>2</v>
      </c>
      <c r="AX44">
        <v>67440058</v>
      </c>
      <c r="AY44">
        <v>1</v>
      </c>
      <c r="AZ44">
        <v>2048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f>ROUND(Y44*Source!I44*DO44,9)</f>
        <v>0</v>
      </c>
      <c r="CX44">
        <f>ROUND(Y44*Source!I44,9)</f>
        <v>5.9160000000000003E-3</v>
      </c>
      <c r="CY44">
        <f>AB44</f>
        <v>83.1</v>
      </c>
      <c r="CZ44">
        <f>AF44</f>
        <v>83.1</v>
      </c>
      <c r="DA44">
        <f>AJ44</f>
        <v>1</v>
      </c>
      <c r="DB44">
        <f t="shared" si="16"/>
        <v>16.95</v>
      </c>
      <c r="DC44">
        <f t="shared" si="17"/>
        <v>2.5739999999999998</v>
      </c>
      <c r="DD44" t="s">
        <v>3</v>
      </c>
      <c r="DE44" t="s">
        <v>3</v>
      </c>
      <c r="DF44">
        <f t="shared" si="14"/>
        <v>0</v>
      </c>
      <c r="DG44">
        <f>ROUND(ROUND(AF44,2)*CX44,2)</f>
        <v>0.49</v>
      </c>
      <c r="DH44">
        <f>ROUND(ROUND(AG44,2)*CX44,2)</f>
        <v>7.0000000000000007E-2</v>
      </c>
      <c r="DI44">
        <f t="shared" si="3"/>
        <v>0</v>
      </c>
      <c r="DJ44">
        <f>DG44</f>
        <v>0.49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ROW(Source!A44)</f>
        <v>44</v>
      </c>
      <c r="B45">
        <v>67439955</v>
      </c>
      <c r="C45">
        <v>67440053</v>
      </c>
      <c r="D45">
        <v>30595321</v>
      </c>
      <c r="E45">
        <v>1</v>
      </c>
      <c r="F45">
        <v>1</v>
      </c>
      <c r="G45">
        <v>30515945</v>
      </c>
      <c r="H45">
        <v>2</v>
      </c>
      <c r="I45" t="s">
        <v>346</v>
      </c>
      <c r="J45" t="s">
        <v>347</v>
      </c>
      <c r="K45" t="s">
        <v>348</v>
      </c>
      <c r="L45">
        <v>1368</v>
      </c>
      <c r="N45">
        <v>1011</v>
      </c>
      <c r="O45" t="s">
        <v>42</v>
      </c>
      <c r="P45" t="s">
        <v>42</v>
      </c>
      <c r="Q45">
        <v>1</v>
      </c>
      <c r="W45">
        <v>0</v>
      </c>
      <c r="X45">
        <v>1668154095</v>
      </c>
      <c r="Y45">
        <f t="shared" si="15"/>
        <v>7.1999999999999995E-2</v>
      </c>
      <c r="AA45">
        <v>0</v>
      </c>
      <c r="AB45">
        <v>179.17</v>
      </c>
      <c r="AC45">
        <v>16.93</v>
      </c>
      <c r="AD45">
        <v>0</v>
      </c>
      <c r="AE45">
        <v>0</v>
      </c>
      <c r="AF45">
        <v>179.17</v>
      </c>
      <c r="AG45">
        <v>16.93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</v>
      </c>
      <c r="AT45">
        <v>0.12</v>
      </c>
      <c r="AU45" t="s">
        <v>82</v>
      </c>
      <c r="AV45">
        <v>0</v>
      </c>
      <c r="AW45">
        <v>2</v>
      </c>
      <c r="AX45">
        <v>67440059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f>ROUND(Y45*Source!I44*DO45,9)</f>
        <v>0</v>
      </c>
      <c r="CX45">
        <f>ROUND(Y45*Source!I44,9)</f>
        <v>2.088E-3</v>
      </c>
      <c r="CY45">
        <f>AB45</f>
        <v>179.17</v>
      </c>
      <c r="CZ45">
        <f>AF45</f>
        <v>179.17</v>
      </c>
      <c r="DA45">
        <f>AJ45</f>
        <v>1</v>
      </c>
      <c r="DB45">
        <f t="shared" si="16"/>
        <v>12.9</v>
      </c>
      <c r="DC45">
        <f t="shared" si="17"/>
        <v>1.218</v>
      </c>
      <c r="DD45" t="s">
        <v>3</v>
      </c>
      <c r="DE45" t="s">
        <v>3</v>
      </c>
      <c r="DF45">
        <f t="shared" si="14"/>
        <v>0</v>
      </c>
      <c r="DG45">
        <f>ROUND(ROUND(AF45,2)*CX45,2)</f>
        <v>0.37</v>
      </c>
      <c r="DH45">
        <f>ROUND(ROUND(AG45,2)*CX45,2)</f>
        <v>0.04</v>
      </c>
      <c r="DI45">
        <f t="shared" si="3"/>
        <v>0</v>
      </c>
      <c r="DJ45">
        <f>DG45</f>
        <v>0.37</v>
      </c>
      <c r="DK45">
        <v>0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ROW(Source!A45)</f>
        <v>45</v>
      </c>
      <c r="B46">
        <v>67439953</v>
      </c>
      <c r="C46">
        <v>67440053</v>
      </c>
      <c r="D46">
        <v>30515951</v>
      </c>
      <c r="E46">
        <v>30515945</v>
      </c>
      <c r="F46">
        <v>1</v>
      </c>
      <c r="G46">
        <v>30515945</v>
      </c>
      <c r="H46">
        <v>1</v>
      </c>
      <c r="I46" t="s">
        <v>337</v>
      </c>
      <c r="J46" t="s">
        <v>3</v>
      </c>
      <c r="K46" t="s">
        <v>338</v>
      </c>
      <c r="L46">
        <v>1191</v>
      </c>
      <c r="N46">
        <v>1013</v>
      </c>
      <c r="O46" t="s">
        <v>339</v>
      </c>
      <c r="P46" t="s">
        <v>339</v>
      </c>
      <c r="Q46">
        <v>1</v>
      </c>
      <c r="W46">
        <v>0</v>
      </c>
      <c r="X46">
        <v>476480486</v>
      </c>
      <c r="Y46">
        <f t="shared" si="15"/>
        <v>173.4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3</v>
      </c>
      <c r="AT46">
        <v>289</v>
      </c>
      <c r="AU46" t="s">
        <v>82</v>
      </c>
      <c r="AV46">
        <v>1</v>
      </c>
      <c r="AW46">
        <v>2</v>
      </c>
      <c r="AX46">
        <v>67440057</v>
      </c>
      <c r="AY46">
        <v>1</v>
      </c>
      <c r="AZ46">
        <v>0</v>
      </c>
      <c r="BA46">
        <v>48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U46">
        <f>ROUND(AT46*Source!I45*AH46*AL46,2)</f>
        <v>0</v>
      </c>
      <c r="CV46">
        <f>ROUND(Y46*Source!I45,9)</f>
        <v>5.0286</v>
      </c>
      <c r="CW46">
        <v>0</v>
      </c>
      <c r="CX46">
        <f>ROUND(Y46*Source!I45,9)</f>
        <v>5.0286</v>
      </c>
      <c r="CY46">
        <f>AD46</f>
        <v>0</v>
      </c>
      <c r="CZ46">
        <f>AH46</f>
        <v>0</v>
      </c>
      <c r="DA46">
        <f>AL46</f>
        <v>1</v>
      </c>
      <c r="DB46">
        <f t="shared" si="16"/>
        <v>0</v>
      </c>
      <c r="DC46">
        <f t="shared" si="17"/>
        <v>0</v>
      </c>
      <c r="DD46" t="s">
        <v>3</v>
      </c>
      <c r="DE46" t="s">
        <v>3</v>
      </c>
      <c r="DF46">
        <f t="shared" si="14"/>
        <v>0</v>
      </c>
      <c r="DG46">
        <f>ROUND(ROUND(AF46,2)*CX46,2)</f>
        <v>0</v>
      </c>
      <c r="DH46">
        <f>ROUND(ROUND(AG46,2)*CX46,2)</f>
        <v>0</v>
      </c>
      <c r="DI46">
        <f t="shared" si="3"/>
        <v>0</v>
      </c>
      <c r="DJ46">
        <f>DI46</f>
        <v>0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ROW(Source!A45)</f>
        <v>45</v>
      </c>
      <c r="B47">
        <v>67439953</v>
      </c>
      <c r="C47">
        <v>67440053</v>
      </c>
      <c r="D47">
        <v>30596074</v>
      </c>
      <c r="E47">
        <v>1</v>
      </c>
      <c r="F47">
        <v>1</v>
      </c>
      <c r="G47">
        <v>30515945</v>
      </c>
      <c r="H47">
        <v>2</v>
      </c>
      <c r="I47" t="s">
        <v>343</v>
      </c>
      <c r="J47" t="s">
        <v>344</v>
      </c>
      <c r="K47" t="s">
        <v>345</v>
      </c>
      <c r="L47">
        <v>1368</v>
      </c>
      <c r="N47">
        <v>1011</v>
      </c>
      <c r="O47" t="s">
        <v>42</v>
      </c>
      <c r="P47" t="s">
        <v>42</v>
      </c>
      <c r="Q47">
        <v>1</v>
      </c>
      <c r="W47">
        <v>0</v>
      </c>
      <c r="X47">
        <v>-1440889904</v>
      </c>
      <c r="Y47">
        <f t="shared" si="15"/>
        <v>0.20400000000000001</v>
      </c>
      <c r="AA47">
        <v>0</v>
      </c>
      <c r="AB47">
        <v>1056.25</v>
      </c>
      <c r="AC47">
        <v>402.74</v>
      </c>
      <c r="AD47">
        <v>0</v>
      </c>
      <c r="AE47">
        <v>0</v>
      </c>
      <c r="AF47">
        <v>83.1</v>
      </c>
      <c r="AG47">
        <v>12.62</v>
      </c>
      <c r="AH47">
        <v>0</v>
      </c>
      <c r="AI47">
        <v>1</v>
      </c>
      <c r="AJ47">
        <v>12.14</v>
      </c>
      <c r="AK47">
        <v>30.48</v>
      </c>
      <c r="AL47">
        <v>1</v>
      </c>
      <c r="AM47">
        <v>2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</v>
      </c>
      <c r="AT47">
        <v>0.34</v>
      </c>
      <c r="AU47" t="s">
        <v>82</v>
      </c>
      <c r="AV47">
        <v>0</v>
      </c>
      <c r="AW47">
        <v>2</v>
      </c>
      <c r="AX47">
        <v>67440058</v>
      </c>
      <c r="AY47">
        <v>1</v>
      </c>
      <c r="AZ47">
        <v>2048</v>
      </c>
      <c r="BA47">
        <v>49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V47">
        <v>0</v>
      </c>
      <c r="CW47">
        <f>ROUND(Y47*Source!I45*DO47,9)</f>
        <v>0</v>
      </c>
      <c r="CX47">
        <f>ROUND(Y47*Source!I45,9)</f>
        <v>5.9160000000000003E-3</v>
      </c>
      <c r="CY47">
        <f>AB47</f>
        <v>1056.25</v>
      </c>
      <c r="CZ47">
        <f>AF47</f>
        <v>83.1</v>
      </c>
      <c r="DA47">
        <f>AJ47</f>
        <v>12.14</v>
      </c>
      <c r="DB47">
        <f t="shared" si="16"/>
        <v>16.95</v>
      </c>
      <c r="DC47">
        <f t="shared" si="17"/>
        <v>2.5739999999999998</v>
      </c>
      <c r="DD47" t="s">
        <v>3</v>
      </c>
      <c r="DE47" t="s">
        <v>3</v>
      </c>
      <c r="DF47">
        <f t="shared" si="14"/>
        <v>0</v>
      </c>
      <c r="DG47">
        <f>ROUND(ROUND(AF47*AJ47,2)*CX47,2)</f>
        <v>5.97</v>
      </c>
      <c r="DH47">
        <f>ROUND(ROUND(AG47*AK47,2)*CX47,2)</f>
        <v>2.2799999999999998</v>
      </c>
      <c r="DI47">
        <f t="shared" si="3"/>
        <v>0</v>
      </c>
      <c r="DJ47">
        <f>DG47</f>
        <v>5.97</v>
      </c>
      <c r="DK47">
        <v>0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ROW(Source!A45)</f>
        <v>45</v>
      </c>
      <c r="B48">
        <v>67439953</v>
      </c>
      <c r="C48">
        <v>67440053</v>
      </c>
      <c r="D48">
        <v>30595321</v>
      </c>
      <c r="E48">
        <v>1</v>
      </c>
      <c r="F48">
        <v>1</v>
      </c>
      <c r="G48">
        <v>30515945</v>
      </c>
      <c r="H48">
        <v>2</v>
      </c>
      <c r="I48" t="s">
        <v>346</v>
      </c>
      <c r="J48" t="s">
        <v>347</v>
      </c>
      <c r="K48" t="s">
        <v>348</v>
      </c>
      <c r="L48">
        <v>1368</v>
      </c>
      <c r="N48">
        <v>1011</v>
      </c>
      <c r="O48" t="s">
        <v>42</v>
      </c>
      <c r="P48" t="s">
        <v>42</v>
      </c>
      <c r="Q48">
        <v>1</v>
      </c>
      <c r="W48">
        <v>0</v>
      </c>
      <c r="X48">
        <v>1668154095</v>
      </c>
      <c r="Y48">
        <f t="shared" si="15"/>
        <v>7.1999999999999995E-2</v>
      </c>
      <c r="AA48">
        <v>0</v>
      </c>
      <c r="AB48">
        <v>2054.12</v>
      </c>
      <c r="AC48">
        <v>540.28</v>
      </c>
      <c r="AD48">
        <v>0</v>
      </c>
      <c r="AE48">
        <v>0</v>
      </c>
      <c r="AF48">
        <v>179.17</v>
      </c>
      <c r="AG48">
        <v>16.93</v>
      </c>
      <c r="AH48">
        <v>0</v>
      </c>
      <c r="AI48">
        <v>1</v>
      </c>
      <c r="AJ48">
        <v>10.95</v>
      </c>
      <c r="AK48">
        <v>30.48</v>
      </c>
      <c r="AL48">
        <v>1</v>
      </c>
      <c r="AM48">
        <v>2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0.12</v>
      </c>
      <c r="AU48" t="s">
        <v>82</v>
      </c>
      <c r="AV48">
        <v>0</v>
      </c>
      <c r="AW48">
        <v>2</v>
      </c>
      <c r="AX48">
        <v>67440059</v>
      </c>
      <c r="AY48">
        <v>1</v>
      </c>
      <c r="AZ48">
        <v>0</v>
      </c>
      <c r="BA48">
        <v>50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f>ROUND(Y48*Source!I45*DO48,9)</f>
        <v>0</v>
      </c>
      <c r="CX48">
        <f>ROUND(Y48*Source!I45,9)</f>
        <v>2.088E-3</v>
      </c>
      <c r="CY48">
        <f>AB48</f>
        <v>2054.12</v>
      </c>
      <c r="CZ48">
        <f>AF48</f>
        <v>179.17</v>
      </c>
      <c r="DA48">
        <f>AJ48</f>
        <v>10.95</v>
      </c>
      <c r="DB48">
        <f t="shared" si="16"/>
        <v>12.9</v>
      </c>
      <c r="DC48">
        <f t="shared" si="17"/>
        <v>1.218</v>
      </c>
      <c r="DD48" t="s">
        <v>3</v>
      </c>
      <c r="DE48" t="s">
        <v>3</v>
      </c>
      <c r="DF48">
        <f t="shared" si="14"/>
        <v>0</v>
      </c>
      <c r="DG48">
        <f>ROUND(ROUND(AF48*AJ48,2)*CX48,2)</f>
        <v>4.0999999999999996</v>
      </c>
      <c r="DH48">
        <f>ROUND(ROUND(AG48*AK48,2)*CX48,2)</f>
        <v>1.08</v>
      </c>
      <c r="DI48">
        <f t="shared" si="3"/>
        <v>0</v>
      </c>
      <c r="DJ48">
        <f>DG48</f>
        <v>4.0999999999999996</v>
      </c>
      <c r="DK48">
        <v>0</v>
      </c>
      <c r="DL48" t="s">
        <v>3</v>
      </c>
      <c r="DM48">
        <v>0</v>
      </c>
      <c r="DN48" t="s">
        <v>3</v>
      </c>
      <c r="DO48">
        <v>0</v>
      </c>
    </row>
    <row r="49" spans="1:119" x14ac:dyDescent="0.2">
      <c r="A49">
        <f>ROW(Source!A46)</f>
        <v>46</v>
      </c>
      <c r="B49">
        <v>67439955</v>
      </c>
      <c r="C49">
        <v>67440062</v>
      </c>
      <c r="D49">
        <v>30515951</v>
      </c>
      <c r="E49">
        <v>30515945</v>
      </c>
      <c r="F49">
        <v>1</v>
      </c>
      <c r="G49">
        <v>30515945</v>
      </c>
      <c r="H49">
        <v>1</v>
      </c>
      <c r="I49" t="s">
        <v>337</v>
      </c>
      <c r="J49" t="s">
        <v>3</v>
      </c>
      <c r="K49" t="s">
        <v>338</v>
      </c>
      <c r="L49">
        <v>1191</v>
      </c>
      <c r="N49">
        <v>1013</v>
      </c>
      <c r="O49" t="s">
        <v>339</v>
      </c>
      <c r="P49" t="s">
        <v>339</v>
      </c>
      <c r="Q49">
        <v>1</v>
      </c>
      <c r="W49">
        <v>0</v>
      </c>
      <c r="X49">
        <v>476480486</v>
      </c>
      <c r="Y49">
        <f t="shared" ref="Y49:Y82" si="18">AT49</f>
        <v>20.8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20.8</v>
      </c>
      <c r="AU49" t="s">
        <v>3</v>
      </c>
      <c r="AV49">
        <v>1</v>
      </c>
      <c r="AW49">
        <v>2</v>
      </c>
      <c r="AX49">
        <v>67440065</v>
      </c>
      <c r="AY49">
        <v>1</v>
      </c>
      <c r="AZ49">
        <v>0</v>
      </c>
      <c r="BA49">
        <v>53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U49">
        <f>ROUND(AT49*Source!I46*AH49*AL49,2)</f>
        <v>0</v>
      </c>
      <c r="CV49">
        <f>ROUND(Y49*Source!I46,9)</f>
        <v>22.256</v>
      </c>
      <c r="CW49">
        <v>0</v>
      </c>
      <c r="CX49">
        <f>ROUND(Y49*Source!I46,9)</f>
        <v>22.256</v>
      </c>
      <c r="CY49">
        <f>AD49</f>
        <v>0</v>
      </c>
      <c r="CZ49">
        <f>AH49</f>
        <v>0</v>
      </c>
      <c r="DA49">
        <f>AL49</f>
        <v>1</v>
      </c>
      <c r="DB49">
        <f t="shared" ref="DB49:DB82" si="19">ROUND(ROUND(AT49*CZ49,2),6)</f>
        <v>0</v>
      </c>
      <c r="DC49">
        <f t="shared" ref="DC49:DC82" si="20">ROUND(ROUND(AT49*AG49,2),6)</f>
        <v>0</v>
      </c>
      <c r="DD49" t="s">
        <v>3</v>
      </c>
      <c r="DE49" t="s">
        <v>3</v>
      </c>
      <c r="DF49">
        <f t="shared" si="14"/>
        <v>0</v>
      </c>
      <c r="DG49">
        <f t="shared" ref="DG49:DG57" si="21">ROUND(ROUND(AF49,2)*CX49,2)</f>
        <v>0</v>
      </c>
      <c r="DH49">
        <f t="shared" ref="DH49:DH57" si="22">ROUND(ROUND(AG49,2)*CX49,2)</f>
        <v>0</v>
      </c>
      <c r="DI49">
        <f t="shared" si="3"/>
        <v>0</v>
      </c>
      <c r="DJ49">
        <f>DI49</f>
        <v>0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ROW(Source!A46)</f>
        <v>46</v>
      </c>
      <c r="B50">
        <v>67439955</v>
      </c>
      <c r="C50">
        <v>67440062</v>
      </c>
      <c r="D50">
        <v>30589852</v>
      </c>
      <c r="E50">
        <v>1</v>
      </c>
      <c r="F50">
        <v>1</v>
      </c>
      <c r="G50">
        <v>30515945</v>
      </c>
      <c r="H50">
        <v>3</v>
      </c>
      <c r="I50" t="s">
        <v>89</v>
      </c>
      <c r="J50" t="s">
        <v>91</v>
      </c>
      <c r="K50" t="s">
        <v>470</v>
      </c>
      <c r="L50">
        <v>1346</v>
      </c>
      <c r="N50">
        <v>1009</v>
      </c>
      <c r="O50" t="s">
        <v>90</v>
      </c>
      <c r="P50" t="s">
        <v>90</v>
      </c>
      <c r="Q50">
        <v>1</v>
      </c>
      <c r="W50">
        <v>0</v>
      </c>
      <c r="X50">
        <v>-1972981048</v>
      </c>
      <c r="Y50">
        <f t="shared" si="18"/>
        <v>677.57009300000004</v>
      </c>
      <c r="AA50">
        <v>5.94</v>
      </c>
      <c r="AB50">
        <v>0</v>
      </c>
      <c r="AC50">
        <v>0</v>
      </c>
      <c r="AD50">
        <v>0</v>
      </c>
      <c r="AE50">
        <v>5.94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 t="s">
        <v>3</v>
      </c>
      <c r="AT50">
        <v>677.57009300000004</v>
      </c>
      <c r="AU50" t="s">
        <v>3</v>
      </c>
      <c r="AV50">
        <v>0</v>
      </c>
      <c r="AW50">
        <v>1</v>
      </c>
      <c r="AX50">
        <v>-1</v>
      </c>
      <c r="AY50">
        <v>0</v>
      </c>
      <c r="AZ50">
        <v>0</v>
      </c>
      <c r="BA50" t="s">
        <v>3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ROUND(Y50*Source!I46,9)</f>
        <v>724.99999950999995</v>
      </c>
      <c r="CY50">
        <f>AA50</f>
        <v>5.94</v>
      </c>
      <c r="CZ50">
        <f>AE50</f>
        <v>5.94</v>
      </c>
      <c r="DA50">
        <f>AI50</f>
        <v>1</v>
      </c>
      <c r="DB50">
        <f t="shared" si="19"/>
        <v>4024.77</v>
      </c>
      <c r="DC50">
        <f t="shared" si="20"/>
        <v>0</v>
      </c>
      <c r="DD50" t="s">
        <v>3</v>
      </c>
      <c r="DE50" t="s">
        <v>3</v>
      </c>
      <c r="DF50">
        <f t="shared" si="14"/>
        <v>4306.5</v>
      </c>
      <c r="DG50">
        <f t="shared" si="21"/>
        <v>0</v>
      </c>
      <c r="DH50">
        <f t="shared" si="22"/>
        <v>0</v>
      </c>
      <c r="DI50">
        <f t="shared" si="3"/>
        <v>0</v>
      </c>
      <c r="DJ50">
        <f>DF50</f>
        <v>4306.5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ROW(Source!A47)</f>
        <v>47</v>
      </c>
      <c r="B51">
        <v>67439953</v>
      </c>
      <c r="C51">
        <v>67440062</v>
      </c>
      <c r="D51">
        <v>30515951</v>
      </c>
      <c r="E51">
        <v>30515945</v>
      </c>
      <c r="F51">
        <v>1</v>
      </c>
      <c r="G51">
        <v>30515945</v>
      </c>
      <c r="H51">
        <v>1</v>
      </c>
      <c r="I51" t="s">
        <v>337</v>
      </c>
      <c r="J51" t="s">
        <v>3</v>
      </c>
      <c r="K51" t="s">
        <v>338</v>
      </c>
      <c r="L51">
        <v>1191</v>
      </c>
      <c r="N51">
        <v>1013</v>
      </c>
      <c r="O51" t="s">
        <v>339</v>
      </c>
      <c r="P51" t="s">
        <v>339</v>
      </c>
      <c r="Q51">
        <v>1</v>
      </c>
      <c r="W51">
        <v>0</v>
      </c>
      <c r="X51">
        <v>476480486</v>
      </c>
      <c r="Y51">
        <f t="shared" si="18"/>
        <v>20.8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20.8</v>
      </c>
      <c r="AU51" t="s">
        <v>3</v>
      </c>
      <c r="AV51">
        <v>1</v>
      </c>
      <c r="AW51">
        <v>2</v>
      </c>
      <c r="AX51">
        <v>67440065</v>
      </c>
      <c r="AY51">
        <v>1</v>
      </c>
      <c r="AZ51">
        <v>0</v>
      </c>
      <c r="BA51">
        <v>55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U51">
        <f>ROUND(AT51*Source!I47*AH51*AL51,2)</f>
        <v>0</v>
      </c>
      <c r="CV51">
        <f>ROUND(Y51*Source!I47,9)</f>
        <v>22.256</v>
      </c>
      <c r="CW51">
        <v>0</v>
      </c>
      <c r="CX51">
        <f>ROUND(Y51*Source!I47,9)</f>
        <v>22.256</v>
      </c>
      <c r="CY51">
        <f>AD51</f>
        <v>0</v>
      </c>
      <c r="CZ51">
        <f>AH51</f>
        <v>0</v>
      </c>
      <c r="DA51">
        <f>AL51</f>
        <v>1</v>
      </c>
      <c r="DB51">
        <f t="shared" si="19"/>
        <v>0</v>
      </c>
      <c r="DC51">
        <f t="shared" si="20"/>
        <v>0</v>
      </c>
      <c r="DD51" t="s">
        <v>3</v>
      </c>
      <c r="DE51" t="s">
        <v>3</v>
      </c>
      <c r="DF51">
        <f t="shared" si="14"/>
        <v>0</v>
      </c>
      <c r="DG51">
        <f t="shared" si="21"/>
        <v>0</v>
      </c>
      <c r="DH51">
        <f t="shared" si="22"/>
        <v>0</v>
      </c>
      <c r="DI51">
        <f t="shared" si="3"/>
        <v>0</v>
      </c>
      <c r="DJ51">
        <f>DI51</f>
        <v>0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ROW(Source!A47)</f>
        <v>47</v>
      </c>
      <c r="B52">
        <v>67439953</v>
      </c>
      <c r="C52">
        <v>67440062</v>
      </c>
      <c r="D52">
        <v>30589852</v>
      </c>
      <c r="E52">
        <v>1</v>
      </c>
      <c r="F52">
        <v>1</v>
      </c>
      <c r="G52">
        <v>30515945</v>
      </c>
      <c r="H52">
        <v>3</v>
      </c>
      <c r="I52" t="s">
        <v>89</v>
      </c>
      <c r="J52" t="s">
        <v>91</v>
      </c>
      <c r="K52" t="s">
        <v>470</v>
      </c>
      <c r="L52">
        <v>1346</v>
      </c>
      <c r="N52">
        <v>1009</v>
      </c>
      <c r="O52" t="s">
        <v>90</v>
      </c>
      <c r="P52" t="s">
        <v>90</v>
      </c>
      <c r="Q52">
        <v>1</v>
      </c>
      <c r="W52">
        <v>0</v>
      </c>
      <c r="X52">
        <v>-1972981048</v>
      </c>
      <c r="Y52">
        <f t="shared" si="18"/>
        <v>677.57009300000004</v>
      </c>
      <c r="AA52">
        <v>23.99</v>
      </c>
      <c r="AB52">
        <v>0</v>
      </c>
      <c r="AC52">
        <v>0</v>
      </c>
      <c r="AD52">
        <v>0</v>
      </c>
      <c r="AE52">
        <v>5.94</v>
      </c>
      <c r="AF52">
        <v>0</v>
      </c>
      <c r="AG52">
        <v>0</v>
      </c>
      <c r="AH52">
        <v>0</v>
      </c>
      <c r="AI52">
        <v>4.03</v>
      </c>
      <c r="AJ52">
        <v>1</v>
      </c>
      <c r="AK52">
        <v>1</v>
      </c>
      <c r="AL52">
        <v>1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 t="s">
        <v>3</v>
      </c>
      <c r="AT52">
        <v>677.57009300000004</v>
      </c>
      <c r="AU52" t="s">
        <v>3</v>
      </c>
      <c r="AV52">
        <v>0</v>
      </c>
      <c r="AW52">
        <v>1</v>
      </c>
      <c r="AX52">
        <v>-1</v>
      </c>
      <c r="AY52">
        <v>0</v>
      </c>
      <c r="AZ52">
        <v>0</v>
      </c>
      <c r="BA52" t="s">
        <v>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v>0</v>
      </c>
      <c r="CX52">
        <f>ROUND(Y52*Source!I47,9)</f>
        <v>724.99999950999995</v>
      </c>
      <c r="CY52">
        <f>AA52</f>
        <v>23.99</v>
      </c>
      <c r="CZ52">
        <f>AE52</f>
        <v>5.94</v>
      </c>
      <c r="DA52">
        <f>AI52</f>
        <v>4.03</v>
      </c>
      <c r="DB52">
        <f t="shared" si="19"/>
        <v>4024.77</v>
      </c>
      <c r="DC52">
        <f t="shared" si="20"/>
        <v>0</v>
      </c>
      <c r="DD52" t="s">
        <v>3</v>
      </c>
      <c r="DE52" t="s">
        <v>3</v>
      </c>
      <c r="DF52">
        <f>ROUND(ROUND(AE52*AI52,2)*CX52,2)</f>
        <v>17356.5</v>
      </c>
      <c r="DG52">
        <f t="shared" si="21"/>
        <v>0</v>
      </c>
      <c r="DH52">
        <f t="shared" si="22"/>
        <v>0</v>
      </c>
      <c r="DI52">
        <f t="shared" si="3"/>
        <v>0</v>
      </c>
      <c r="DJ52">
        <f>DF52</f>
        <v>17356.5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ROW(Source!A50)</f>
        <v>50</v>
      </c>
      <c r="B53">
        <v>67439955</v>
      </c>
      <c r="C53">
        <v>67440068</v>
      </c>
      <c r="D53">
        <v>30515951</v>
      </c>
      <c r="E53">
        <v>30515945</v>
      </c>
      <c r="F53">
        <v>1</v>
      </c>
      <c r="G53">
        <v>30515945</v>
      </c>
      <c r="H53">
        <v>1</v>
      </c>
      <c r="I53" t="s">
        <v>337</v>
      </c>
      <c r="J53" t="s">
        <v>3</v>
      </c>
      <c r="K53" t="s">
        <v>338</v>
      </c>
      <c r="L53">
        <v>1191</v>
      </c>
      <c r="N53">
        <v>1013</v>
      </c>
      <c r="O53" t="s">
        <v>339</v>
      </c>
      <c r="P53" t="s">
        <v>339</v>
      </c>
      <c r="Q53">
        <v>1</v>
      </c>
      <c r="W53">
        <v>0</v>
      </c>
      <c r="X53">
        <v>476480486</v>
      </c>
      <c r="Y53">
        <f t="shared" si="18"/>
        <v>11.1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11.1</v>
      </c>
      <c r="AU53" t="s">
        <v>3</v>
      </c>
      <c r="AV53">
        <v>1</v>
      </c>
      <c r="AW53">
        <v>2</v>
      </c>
      <c r="AX53">
        <v>67440073</v>
      </c>
      <c r="AY53">
        <v>1</v>
      </c>
      <c r="AZ53">
        <v>0</v>
      </c>
      <c r="BA53">
        <v>57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U53">
        <f>ROUND(AT53*Source!I50*AH53*AL53,2)</f>
        <v>0</v>
      </c>
      <c r="CV53">
        <f>ROUND(Y53*Source!I50,9)</f>
        <v>304.25099999999998</v>
      </c>
      <c r="CW53">
        <v>0</v>
      </c>
      <c r="CX53">
        <f>ROUND(Y53*Source!I50,9)</f>
        <v>304.25099999999998</v>
      </c>
      <c r="CY53">
        <f>AD53</f>
        <v>0</v>
      </c>
      <c r="CZ53">
        <f>AH53</f>
        <v>0</v>
      </c>
      <c r="DA53">
        <f>AL53</f>
        <v>1</v>
      </c>
      <c r="DB53">
        <f t="shared" si="19"/>
        <v>0</v>
      </c>
      <c r="DC53">
        <f t="shared" si="20"/>
        <v>0</v>
      </c>
      <c r="DD53" t="s">
        <v>3</v>
      </c>
      <c r="DE53" t="s">
        <v>3</v>
      </c>
      <c r="DF53">
        <f t="shared" ref="DF53:DF58" si="23">ROUND(ROUND(AE53,2)*CX53,2)</f>
        <v>0</v>
      </c>
      <c r="DG53">
        <f t="shared" si="21"/>
        <v>0</v>
      </c>
      <c r="DH53">
        <f t="shared" si="22"/>
        <v>0</v>
      </c>
      <c r="DI53">
        <f t="shared" si="3"/>
        <v>0</v>
      </c>
      <c r="DJ53">
        <f>DI53</f>
        <v>0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ROW(Source!A50)</f>
        <v>50</v>
      </c>
      <c r="B54">
        <v>67439955</v>
      </c>
      <c r="C54">
        <v>67440068</v>
      </c>
      <c r="D54">
        <v>30595321</v>
      </c>
      <c r="E54">
        <v>1</v>
      </c>
      <c r="F54">
        <v>1</v>
      </c>
      <c r="G54">
        <v>30515945</v>
      </c>
      <c r="H54">
        <v>2</v>
      </c>
      <c r="I54" t="s">
        <v>346</v>
      </c>
      <c r="J54" t="s">
        <v>347</v>
      </c>
      <c r="K54" t="s">
        <v>348</v>
      </c>
      <c r="L54">
        <v>1368</v>
      </c>
      <c r="N54">
        <v>1011</v>
      </c>
      <c r="O54" t="s">
        <v>42</v>
      </c>
      <c r="P54" t="s">
        <v>42</v>
      </c>
      <c r="Q54">
        <v>1</v>
      </c>
      <c r="W54">
        <v>0</v>
      </c>
      <c r="X54">
        <v>1668154095</v>
      </c>
      <c r="Y54">
        <f t="shared" si="18"/>
        <v>0.04</v>
      </c>
      <c r="AA54">
        <v>0</v>
      </c>
      <c r="AB54">
        <v>179.17</v>
      </c>
      <c r="AC54">
        <v>16.93</v>
      </c>
      <c r="AD54">
        <v>0</v>
      </c>
      <c r="AE54">
        <v>0</v>
      </c>
      <c r="AF54">
        <v>179.17</v>
      </c>
      <c r="AG54">
        <v>16.93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0.04</v>
      </c>
      <c r="AU54" t="s">
        <v>3</v>
      </c>
      <c r="AV54">
        <v>0</v>
      </c>
      <c r="AW54">
        <v>2</v>
      </c>
      <c r="AX54">
        <v>67440074</v>
      </c>
      <c r="AY54">
        <v>1</v>
      </c>
      <c r="AZ54">
        <v>0</v>
      </c>
      <c r="BA54">
        <v>58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f>ROUND(Y54*Source!I50*DO54,9)</f>
        <v>0</v>
      </c>
      <c r="CX54">
        <f>ROUND(Y54*Source!I50,9)</f>
        <v>1.0964</v>
      </c>
      <c r="CY54">
        <f>AB54</f>
        <v>179.17</v>
      </c>
      <c r="CZ54">
        <f>AF54</f>
        <v>179.17</v>
      </c>
      <c r="DA54">
        <f>AJ54</f>
        <v>1</v>
      </c>
      <c r="DB54">
        <f t="shared" si="19"/>
        <v>7.17</v>
      </c>
      <c r="DC54">
        <f t="shared" si="20"/>
        <v>0.68</v>
      </c>
      <c r="DD54" t="s">
        <v>3</v>
      </c>
      <c r="DE54" t="s">
        <v>3</v>
      </c>
      <c r="DF54">
        <f t="shared" si="23"/>
        <v>0</v>
      </c>
      <c r="DG54">
        <f t="shared" si="21"/>
        <v>196.44</v>
      </c>
      <c r="DH54">
        <f t="shared" si="22"/>
        <v>18.559999999999999</v>
      </c>
      <c r="DI54">
        <f t="shared" si="3"/>
        <v>0</v>
      </c>
      <c r="DJ54">
        <f>DG54</f>
        <v>196.44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ROW(Source!A50)</f>
        <v>50</v>
      </c>
      <c r="B55">
        <v>67439955</v>
      </c>
      <c r="C55">
        <v>67440068</v>
      </c>
      <c r="D55">
        <v>30573224</v>
      </c>
      <c r="E55">
        <v>1</v>
      </c>
      <c r="F55">
        <v>1</v>
      </c>
      <c r="G55">
        <v>30515945</v>
      </c>
      <c r="H55">
        <v>3</v>
      </c>
      <c r="I55" t="s">
        <v>99</v>
      </c>
      <c r="J55" t="s">
        <v>102</v>
      </c>
      <c r="K55" t="s">
        <v>100</v>
      </c>
      <c r="L55">
        <v>1327</v>
      </c>
      <c r="N55">
        <v>1005</v>
      </c>
      <c r="O55" t="s">
        <v>101</v>
      </c>
      <c r="P55" t="s">
        <v>101</v>
      </c>
      <c r="Q55">
        <v>1</v>
      </c>
      <c r="W55">
        <v>0</v>
      </c>
      <c r="X55">
        <v>-234871824</v>
      </c>
      <c r="Y55">
        <f t="shared" si="18"/>
        <v>33.99</v>
      </c>
      <c r="AA55">
        <v>16.59</v>
      </c>
      <c r="AB55">
        <v>0</v>
      </c>
      <c r="AC55">
        <v>0</v>
      </c>
      <c r="AD55">
        <v>0</v>
      </c>
      <c r="AE55">
        <v>16.59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 t="s">
        <v>3</v>
      </c>
      <c r="AT55">
        <v>33.99</v>
      </c>
      <c r="AU55" t="s">
        <v>3</v>
      </c>
      <c r="AV55">
        <v>0</v>
      </c>
      <c r="AW55">
        <v>1</v>
      </c>
      <c r="AX55">
        <v>-1</v>
      </c>
      <c r="AY55">
        <v>0</v>
      </c>
      <c r="AZ55">
        <v>0</v>
      </c>
      <c r="BA55" t="s">
        <v>3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ROUND(Y55*Source!I50,9)</f>
        <v>931.66589999999997</v>
      </c>
      <c r="CY55">
        <f>AA55</f>
        <v>16.59</v>
      </c>
      <c r="CZ55">
        <f>AE55</f>
        <v>16.59</v>
      </c>
      <c r="DA55">
        <f>AI55</f>
        <v>1</v>
      </c>
      <c r="DB55">
        <f t="shared" si="19"/>
        <v>563.89</v>
      </c>
      <c r="DC55">
        <f t="shared" si="20"/>
        <v>0</v>
      </c>
      <c r="DD55" t="s">
        <v>3</v>
      </c>
      <c r="DE55" t="s">
        <v>3</v>
      </c>
      <c r="DF55">
        <f t="shared" si="23"/>
        <v>15456.34</v>
      </c>
      <c r="DG55">
        <f t="shared" si="21"/>
        <v>0</v>
      </c>
      <c r="DH55">
        <f t="shared" si="22"/>
        <v>0</v>
      </c>
      <c r="DI55">
        <f t="shared" si="3"/>
        <v>0</v>
      </c>
      <c r="DJ55">
        <f>DF55</f>
        <v>15456.34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ROW(Source!A50)</f>
        <v>50</v>
      </c>
      <c r="B56">
        <v>67439955</v>
      </c>
      <c r="C56">
        <v>67440068</v>
      </c>
      <c r="D56">
        <v>30571908</v>
      </c>
      <c r="E56">
        <v>1</v>
      </c>
      <c r="F56">
        <v>1</v>
      </c>
      <c r="G56">
        <v>30515945</v>
      </c>
      <c r="H56">
        <v>3</v>
      </c>
      <c r="I56" t="s">
        <v>364</v>
      </c>
      <c r="J56" t="s">
        <v>365</v>
      </c>
      <c r="K56" t="s">
        <v>366</v>
      </c>
      <c r="L56">
        <v>1348</v>
      </c>
      <c r="N56">
        <v>1009</v>
      </c>
      <c r="O56" t="s">
        <v>178</v>
      </c>
      <c r="P56" t="s">
        <v>178</v>
      </c>
      <c r="Q56">
        <v>1000</v>
      </c>
      <c r="W56">
        <v>0</v>
      </c>
      <c r="X56">
        <v>195369394</v>
      </c>
      <c r="Y56">
        <f t="shared" si="18"/>
        <v>8.9999999999999993E-3</v>
      </c>
      <c r="AA56">
        <v>9098.51</v>
      </c>
      <c r="AB56">
        <v>0</v>
      </c>
      <c r="AC56">
        <v>0</v>
      </c>
      <c r="AD56">
        <v>0</v>
      </c>
      <c r="AE56">
        <v>9098.51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-2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8.9999999999999993E-3</v>
      </c>
      <c r="AU56" t="s">
        <v>3</v>
      </c>
      <c r="AV56">
        <v>0</v>
      </c>
      <c r="AW56">
        <v>2</v>
      </c>
      <c r="AX56">
        <v>67440075</v>
      </c>
      <c r="AY56">
        <v>1</v>
      </c>
      <c r="AZ56">
        <v>0</v>
      </c>
      <c r="BA56">
        <v>59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ROUND(Y56*Source!I50,9)</f>
        <v>0.24668999999999999</v>
      </c>
      <c r="CY56">
        <f>AA56</f>
        <v>9098.51</v>
      </c>
      <c r="CZ56">
        <f>AE56</f>
        <v>9098.51</v>
      </c>
      <c r="DA56">
        <f>AI56</f>
        <v>1</v>
      </c>
      <c r="DB56">
        <f t="shared" si="19"/>
        <v>81.89</v>
      </c>
      <c r="DC56">
        <f t="shared" si="20"/>
        <v>0</v>
      </c>
      <c r="DD56" t="s">
        <v>3</v>
      </c>
      <c r="DE56" t="s">
        <v>3</v>
      </c>
      <c r="DF56">
        <f t="shared" si="23"/>
        <v>2244.5100000000002</v>
      </c>
      <c r="DG56">
        <f t="shared" si="21"/>
        <v>0</v>
      </c>
      <c r="DH56">
        <f t="shared" si="22"/>
        <v>0</v>
      </c>
      <c r="DI56">
        <f t="shared" si="3"/>
        <v>0</v>
      </c>
      <c r="DJ56">
        <f>DF56</f>
        <v>2244.5100000000002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ROW(Source!A51)</f>
        <v>51</v>
      </c>
      <c r="B57">
        <v>67439953</v>
      </c>
      <c r="C57">
        <v>67440068</v>
      </c>
      <c r="D57">
        <v>30515951</v>
      </c>
      <c r="E57">
        <v>30515945</v>
      </c>
      <c r="F57">
        <v>1</v>
      </c>
      <c r="G57">
        <v>30515945</v>
      </c>
      <c r="H57">
        <v>1</v>
      </c>
      <c r="I57" t="s">
        <v>337</v>
      </c>
      <c r="J57" t="s">
        <v>3</v>
      </c>
      <c r="K57" t="s">
        <v>338</v>
      </c>
      <c r="L57">
        <v>1191</v>
      </c>
      <c r="N57">
        <v>1013</v>
      </c>
      <c r="O57" t="s">
        <v>339</v>
      </c>
      <c r="P57" t="s">
        <v>339</v>
      </c>
      <c r="Q57">
        <v>1</v>
      </c>
      <c r="W57">
        <v>0</v>
      </c>
      <c r="X57">
        <v>476480486</v>
      </c>
      <c r="Y57">
        <f t="shared" si="18"/>
        <v>11.1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-2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11.1</v>
      </c>
      <c r="AU57" t="s">
        <v>3</v>
      </c>
      <c r="AV57">
        <v>1</v>
      </c>
      <c r="AW57">
        <v>2</v>
      </c>
      <c r="AX57">
        <v>67440073</v>
      </c>
      <c r="AY57">
        <v>1</v>
      </c>
      <c r="AZ57">
        <v>0</v>
      </c>
      <c r="BA57">
        <v>61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U57">
        <f>ROUND(AT57*Source!I51*AH57*AL57,2)</f>
        <v>0</v>
      </c>
      <c r="CV57">
        <f>ROUND(Y57*Source!I51,9)</f>
        <v>304.25099999999998</v>
      </c>
      <c r="CW57">
        <v>0</v>
      </c>
      <c r="CX57">
        <f>ROUND(Y57*Source!I51,9)</f>
        <v>304.25099999999998</v>
      </c>
      <c r="CY57">
        <f>AD57</f>
        <v>0</v>
      </c>
      <c r="CZ57">
        <f>AH57</f>
        <v>0</v>
      </c>
      <c r="DA57">
        <f>AL57</f>
        <v>1</v>
      </c>
      <c r="DB57">
        <f t="shared" si="19"/>
        <v>0</v>
      </c>
      <c r="DC57">
        <f t="shared" si="20"/>
        <v>0</v>
      </c>
      <c r="DD57" t="s">
        <v>3</v>
      </c>
      <c r="DE57" t="s">
        <v>3</v>
      </c>
      <c r="DF57">
        <f t="shared" si="23"/>
        <v>0</v>
      </c>
      <c r="DG57">
        <f t="shared" si="21"/>
        <v>0</v>
      </c>
      <c r="DH57">
        <f t="shared" si="22"/>
        <v>0</v>
      </c>
      <c r="DI57">
        <f t="shared" si="3"/>
        <v>0</v>
      </c>
      <c r="DJ57">
        <f>DI57</f>
        <v>0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ROW(Source!A51)</f>
        <v>51</v>
      </c>
      <c r="B58">
        <v>67439953</v>
      </c>
      <c r="C58">
        <v>67440068</v>
      </c>
      <c r="D58">
        <v>30595321</v>
      </c>
      <c r="E58">
        <v>1</v>
      </c>
      <c r="F58">
        <v>1</v>
      </c>
      <c r="G58">
        <v>30515945</v>
      </c>
      <c r="H58">
        <v>2</v>
      </c>
      <c r="I58" t="s">
        <v>346</v>
      </c>
      <c r="J58" t="s">
        <v>347</v>
      </c>
      <c r="K58" t="s">
        <v>348</v>
      </c>
      <c r="L58">
        <v>1368</v>
      </c>
      <c r="N58">
        <v>1011</v>
      </c>
      <c r="O58" t="s">
        <v>42</v>
      </c>
      <c r="P58" t="s">
        <v>42</v>
      </c>
      <c r="Q58">
        <v>1</v>
      </c>
      <c r="W58">
        <v>0</v>
      </c>
      <c r="X58">
        <v>1668154095</v>
      </c>
      <c r="Y58">
        <f t="shared" si="18"/>
        <v>0.04</v>
      </c>
      <c r="AA58">
        <v>0</v>
      </c>
      <c r="AB58">
        <v>2054.12</v>
      </c>
      <c r="AC58">
        <v>540.28</v>
      </c>
      <c r="AD58">
        <v>0</v>
      </c>
      <c r="AE58">
        <v>0</v>
      </c>
      <c r="AF58">
        <v>179.17</v>
      </c>
      <c r="AG58">
        <v>16.93</v>
      </c>
      <c r="AH58">
        <v>0</v>
      </c>
      <c r="AI58">
        <v>1</v>
      </c>
      <c r="AJ58">
        <v>10.95</v>
      </c>
      <c r="AK58">
        <v>30.48</v>
      </c>
      <c r="AL58">
        <v>1</v>
      </c>
      <c r="AM58">
        <v>2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0.04</v>
      </c>
      <c r="AU58" t="s">
        <v>3</v>
      </c>
      <c r="AV58">
        <v>0</v>
      </c>
      <c r="AW58">
        <v>2</v>
      </c>
      <c r="AX58">
        <v>67440074</v>
      </c>
      <c r="AY58">
        <v>1</v>
      </c>
      <c r="AZ58">
        <v>0</v>
      </c>
      <c r="BA58">
        <v>62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V58">
        <v>0</v>
      </c>
      <c r="CW58">
        <f>ROUND(Y58*Source!I51*DO58,9)</f>
        <v>0</v>
      </c>
      <c r="CX58">
        <f>ROUND(Y58*Source!I51,9)</f>
        <v>1.0964</v>
      </c>
      <c r="CY58">
        <f>AB58</f>
        <v>2054.12</v>
      </c>
      <c r="CZ58">
        <f>AF58</f>
        <v>179.17</v>
      </c>
      <c r="DA58">
        <f>AJ58</f>
        <v>10.95</v>
      </c>
      <c r="DB58">
        <f t="shared" si="19"/>
        <v>7.17</v>
      </c>
      <c r="DC58">
        <f t="shared" si="20"/>
        <v>0.68</v>
      </c>
      <c r="DD58" t="s">
        <v>3</v>
      </c>
      <c r="DE58" t="s">
        <v>3</v>
      </c>
      <c r="DF58">
        <f t="shared" si="23"/>
        <v>0</v>
      </c>
      <c r="DG58">
        <f>ROUND(ROUND(AF58*AJ58,2)*CX58,2)</f>
        <v>2151.04</v>
      </c>
      <c r="DH58">
        <f>ROUND(ROUND(AG58*AK58,2)*CX58,2)</f>
        <v>565.78</v>
      </c>
      <c r="DI58">
        <f t="shared" si="3"/>
        <v>0</v>
      </c>
      <c r="DJ58">
        <f>DG58</f>
        <v>2151.04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ROW(Source!A51)</f>
        <v>51</v>
      </c>
      <c r="B59">
        <v>67439953</v>
      </c>
      <c r="C59">
        <v>67440068</v>
      </c>
      <c r="D59">
        <v>30573224</v>
      </c>
      <c r="E59">
        <v>1</v>
      </c>
      <c r="F59">
        <v>1</v>
      </c>
      <c r="G59">
        <v>30515945</v>
      </c>
      <c r="H59">
        <v>3</v>
      </c>
      <c r="I59" t="s">
        <v>99</v>
      </c>
      <c r="J59" t="s">
        <v>102</v>
      </c>
      <c r="K59" t="s">
        <v>100</v>
      </c>
      <c r="L59">
        <v>1327</v>
      </c>
      <c r="N59">
        <v>1005</v>
      </c>
      <c r="O59" t="s">
        <v>101</v>
      </c>
      <c r="P59" t="s">
        <v>101</v>
      </c>
      <c r="Q59">
        <v>1</v>
      </c>
      <c r="W59">
        <v>0</v>
      </c>
      <c r="X59">
        <v>-234871824</v>
      </c>
      <c r="Y59">
        <f t="shared" si="18"/>
        <v>33.99</v>
      </c>
      <c r="AA59">
        <v>223.58</v>
      </c>
      <c r="AB59">
        <v>0</v>
      </c>
      <c r="AC59">
        <v>0</v>
      </c>
      <c r="AD59">
        <v>0</v>
      </c>
      <c r="AE59">
        <v>16.59</v>
      </c>
      <c r="AF59">
        <v>0</v>
      </c>
      <c r="AG59">
        <v>0</v>
      </c>
      <c r="AH59">
        <v>0</v>
      </c>
      <c r="AI59">
        <v>13.45</v>
      </c>
      <c r="AJ59">
        <v>1</v>
      </c>
      <c r="AK59">
        <v>1</v>
      </c>
      <c r="AL59">
        <v>1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 t="s">
        <v>3</v>
      </c>
      <c r="AT59">
        <v>33.99</v>
      </c>
      <c r="AU59" t="s">
        <v>3</v>
      </c>
      <c r="AV59">
        <v>0</v>
      </c>
      <c r="AW59">
        <v>1</v>
      </c>
      <c r="AX59">
        <v>-1</v>
      </c>
      <c r="AY59">
        <v>0</v>
      </c>
      <c r="AZ59">
        <v>0</v>
      </c>
      <c r="BA59" t="s">
        <v>3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ROUND(Y59*Source!I51,9)</f>
        <v>931.66589999999997</v>
      </c>
      <c r="CY59">
        <f>AA59</f>
        <v>223.58</v>
      </c>
      <c r="CZ59">
        <f>AE59</f>
        <v>16.59</v>
      </c>
      <c r="DA59">
        <f>AI59</f>
        <v>13.45</v>
      </c>
      <c r="DB59">
        <f t="shared" si="19"/>
        <v>563.89</v>
      </c>
      <c r="DC59">
        <f t="shared" si="20"/>
        <v>0</v>
      </c>
      <c r="DD59" t="s">
        <v>3</v>
      </c>
      <c r="DE59" t="s">
        <v>3</v>
      </c>
      <c r="DF59">
        <f>ROUND(ROUND(AE59*AI59,2)*CX59,2)</f>
        <v>207891.93</v>
      </c>
      <c r="DG59">
        <f t="shared" ref="DG59:DG92" si="24">ROUND(ROUND(AF59,2)*CX59,2)</f>
        <v>0</v>
      </c>
      <c r="DH59">
        <f t="shared" ref="DH59:DH92" si="25">ROUND(ROUND(AG59,2)*CX59,2)</f>
        <v>0</v>
      </c>
      <c r="DI59">
        <f t="shared" si="3"/>
        <v>0</v>
      </c>
      <c r="DJ59">
        <f>DF59</f>
        <v>207891.93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ROW(Source!A51)</f>
        <v>51</v>
      </c>
      <c r="B60">
        <v>67439953</v>
      </c>
      <c r="C60">
        <v>67440068</v>
      </c>
      <c r="D60">
        <v>30571908</v>
      </c>
      <c r="E60">
        <v>1</v>
      </c>
      <c r="F60">
        <v>1</v>
      </c>
      <c r="G60">
        <v>30515945</v>
      </c>
      <c r="H60">
        <v>3</v>
      </c>
      <c r="I60" t="s">
        <v>364</v>
      </c>
      <c r="J60" t="s">
        <v>365</v>
      </c>
      <c r="K60" t="s">
        <v>366</v>
      </c>
      <c r="L60">
        <v>1348</v>
      </c>
      <c r="N60">
        <v>1009</v>
      </c>
      <c r="O60" t="s">
        <v>178</v>
      </c>
      <c r="P60" t="s">
        <v>178</v>
      </c>
      <c r="Q60">
        <v>1000</v>
      </c>
      <c r="W60">
        <v>0</v>
      </c>
      <c r="X60">
        <v>195369394</v>
      </c>
      <c r="Y60">
        <f t="shared" si="18"/>
        <v>8.9999999999999993E-3</v>
      </c>
      <c r="AA60">
        <v>85970.55</v>
      </c>
      <c r="AB60">
        <v>0</v>
      </c>
      <c r="AC60">
        <v>0</v>
      </c>
      <c r="AD60">
        <v>0</v>
      </c>
      <c r="AE60">
        <v>9098.51</v>
      </c>
      <c r="AF60">
        <v>0</v>
      </c>
      <c r="AG60">
        <v>0</v>
      </c>
      <c r="AH60">
        <v>0</v>
      </c>
      <c r="AI60">
        <v>9.43</v>
      </c>
      <c r="AJ60">
        <v>1</v>
      </c>
      <c r="AK60">
        <v>1</v>
      </c>
      <c r="AL60">
        <v>1</v>
      </c>
      <c r="AM60">
        <v>2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8.9999999999999993E-3</v>
      </c>
      <c r="AU60" t="s">
        <v>3</v>
      </c>
      <c r="AV60">
        <v>0</v>
      </c>
      <c r="AW60">
        <v>2</v>
      </c>
      <c r="AX60">
        <v>67440075</v>
      </c>
      <c r="AY60">
        <v>1</v>
      </c>
      <c r="AZ60">
        <v>0</v>
      </c>
      <c r="BA60">
        <v>63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ROUND(Y60*Source!I51,9)</f>
        <v>0.24668999999999999</v>
      </c>
      <c r="CY60">
        <f>AA60</f>
        <v>85970.55</v>
      </c>
      <c r="CZ60">
        <f>AE60</f>
        <v>9098.51</v>
      </c>
      <c r="DA60">
        <f>AI60</f>
        <v>9.43</v>
      </c>
      <c r="DB60">
        <f t="shared" si="19"/>
        <v>81.89</v>
      </c>
      <c r="DC60">
        <f t="shared" si="20"/>
        <v>0</v>
      </c>
      <c r="DD60" t="s">
        <v>3</v>
      </c>
      <c r="DE60" t="s">
        <v>3</v>
      </c>
      <c r="DF60">
        <f>ROUND(ROUND(AE60*AI60,2)*CX60,2)</f>
        <v>21165.74</v>
      </c>
      <c r="DG60">
        <f t="shared" si="24"/>
        <v>0</v>
      </c>
      <c r="DH60">
        <f t="shared" si="25"/>
        <v>0</v>
      </c>
      <c r="DI60">
        <f t="shared" si="3"/>
        <v>0</v>
      </c>
      <c r="DJ60">
        <f>DF60</f>
        <v>21165.74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ROW(Source!A54)</f>
        <v>54</v>
      </c>
      <c r="B61">
        <v>67439955</v>
      </c>
      <c r="C61">
        <v>67440078</v>
      </c>
      <c r="D61">
        <v>30515951</v>
      </c>
      <c r="E61">
        <v>30515945</v>
      </c>
      <c r="F61">
        <v>1</v>
      </c>
      <c r="G61">
        <v>30515945</v>
      </c>
      <c r="H61">
        <v>1</v>
      </c>
      <c r="I61" t="s">
        <v>337</v>
      </c>
      <c r="J61" t="s">
        <v>3</v>
      </c>
      <c r="K61" t="s">
        <v>338</v>
      </c>
      <c r="L61">
        <v>1191</v>
      </c>
      <c r="N61">
        <v>1013</v>
      </c>
      <c r="O61" t="s">
        <v>339</v>
      </c>
      <c r="P61" t="s">
        <v>339</v>
      </c>
      <c r="Q61">
        <v>1</v>
      </c>
      <c r="W61">
        <v>0</v>
      </c>
      <c r="X61">
        <v>476480486</v>
      </c>
      <c r="Y61">
        <f t="shared" si="18"/>
        <v>4.8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4.8</v>
      </c>
      <c r="AU61" t="s">
        <v>3</v>
      </c>
      <c r="AV61">
        <v>1</v>
      </c>
      <c r="AW61">
        <v>2</v>
      </c>
      <c r="AX61">
        <v>67440082</v>
      </c>
      <c r="AY61">
        <v>1</v>
      </c>
      <c r="AZ61">
        <v>0</v>
      </c>
      <c r="BA61">
        <v>65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U61">
        <f>ROUND(AT61*Source!I54*AH61*AL61,2)</f>
        <v>0</v>
      </c>
      <c r="CV61">
        <f>ROUND(Y61*Source!I54,9)</f>
        <v>131.56800000000001</v>
      </c>
      <c r="CW61">
        <v>0</v>
      </c>
      <c r="CX61">
        <f>ROUND(Y61*Source!I54,9)</f>
        <v>131.56800000000001</v>
      </c>
      <c r="CY61">
        <f>AD61</f>
        <v>0</v>
      </c>
      <c r="CZ61">
        <f>AH61</f>
        <v>0</v>
      </c>
      <c r="DA61">
        <f>AL61</f>
        <v>1</v>
      </c>
      <c r="DB61">
        <f t="shared" si="19"/>
        <v>0</v>
      </c>
      <c r="DC61">
        <f t="shared" si="20"/>
        <v>0</v>
      </c>
      <c r="DD61" t="s">
        <v>3</v>
      </c>
      <c r="DE61" t="s">
        <v>3</v>
      </c>
      <c r="DF61">
        <f>ROUND(ROUND(AE61,2)*CX61,2)</f>
        <v>0</v>
      </c>
      <c r="DG61">
        <f t="shared" si="24"/>
        <v>0</v>
      </c>
      <c r="DH61">
        <f t="shared" si="25"/>
        <v>0</v>
      </c>
      <c r="DI61">
        <f t="shared" si="3"/>
        <v>0</v>
      </c>
      <c r="DJ61">
        <f>DI61</f>
        <v>0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ROW(Source!A54)</f>
        <v>54</v>
      </c>
      <c r="B62">
        <v>67439955</v>
      </c>
      <c r="C62">
        <v>67440078</v>
      </c>
      <c r="D62">
        <v>30573223</v>
      </c>
      <c r="E62">
        <v>1</v>
      </c>
      <c r="F62">
        <v>1</v>
      </c>
      <c r="G62">
        <v>30515945</v>
      </c>
      <c r="H62">
        <v>3</v>
      </c>
      <c r="I62" t="s">
        <v>110</v>
      </c>
      <c r="J62" t="s">
        <v>112</v>
      </c>
      <c r="K62" t="s">
        <v>111</v>
      </c>
      <c r="L62">
        <v>1327</v>
      </c>
      <c r="N62">
        <v>1005</v>
      </c>
      <c r="O62" t="s">
        <v>101</v>
      </c>
      <c r="P62" t="s">
        <v>101</v>
      </c>
      <c r="Q62">
        <v>1</v>
      </c>
      <c r="W62">
        <v>0</v>
      </c>
      <c r="X62">
        <v>1886033509</v>
      </c>
      <c r="Y62">
        <f t="shared" si="18"/>
        <v>112.2</v>
      </c>
      <c r="AA62">
        <v>4.32</v>
      </c>
      <c r="AB62">
        <v>0</v>
      </c>
      <c r="AC62">
        <v>0</v>
      </c>
      <c r="AD62">
        <v>0</v>
      </c>
      <c r="AE62">
        <v>4.32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0</v>
      </c>
      <c r="AN62">
        <v>0</v>
      </c>
      <c r="AO62">
        <v>0</v>
      </c>
      <c r="AP62">
        <v>1</v>
      </c>
      <c r="AQ62">
        <v>0</v>
      </c>
      <c r="AR62">
        <v>0</v>
      </c>
      <c r="AS62" t="s">
        <v>3</v>
      </c>
      <c r="AT62">
        <v>112.2</v>
      </c>
      <c r="AU62" t="s">
        <v>3</v>
      </c>
      <c r="AV62">
        <v>0</v>
      </c>
      <c r="AW62">
        <v>1</v>
      </c>
      <c r="AX62">
        <v>-1</v>
      </c>
      <c r="AY62">
        <v>0</v>
      </c>
      <c r="AZ62">
        <v>0</v>
      </c>
      <c r="BA62" t="s">
        <v>3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ROUND(Y62*Source!I54,9)</f>
        <v>3075.402</v>
      </c>
      <c r="CY62">
        <f>AA62</f>
        <v>4.32</v>
      </c>
      <c r="CZ62">
        <f>AE62</f>
        <v>4.32</v>
      </c>
      <c r="DA62">
        <f>AI62</f>
        <v>1</v>
      </c>
      <c r="DB62">
        <f t="shared" si="19"/>
        <v>484.7</v>
      </c>
      <c r="DC62">
        <f t="shared" si="20"/>
        <v>0</v>
      </c>
      <c r="DD62" t="s">
        <v>3</v>
      </c>
      <c r="DE62" t="s">
        <v>3</v>
      </c>
      <c r="DF62">
        <f>ROUND(ROUND(AE62,2)*CX62,2)</f>
        <v>13285.74</v>
      </c>
      <c r="DG62">
        <f t="shared" si="24"/>
        <v>0</v>
      </c>
      <c r="DH62">
        <f t="shared" si="25"/>
        <v>0</v>
      </c>
      <c r="DI62">
        <f t="shared" si="3"/>
        <v>0</v>
      </c>
      <c r="DJ62">
        <f>DF62</f>
        <v>13285.74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ROW(Source!A54)</f>
        <v>54</v>
      </c>
      <c r="B63">
        <v>67439955</v>
      </c>
      <c r="C63">
        <v>67440078</v>
      </c>
      <c r="D63">
        <v>30573391</v>
      </c>
      <c r="E63">
        <v>1</v>
      </c>
      <c r="F63">
        <v>1</v>
      </c>
      <c r="G63">
        <v>30515945</v>
      </c>
      <c r="H63">
        <v>3</v>
      </c>
      <c r="I63" t="s">
        <v>367</v>
      </c>
      <c r="J63" t="s">
        <v>368</v>
      </c>
      <c r="K63" t="s">
        <v>369</v>
      </c>
      <c r="L63">
        <v>1301</v>
      </c>
      <c r="N63">
        <v>1003</v>
      </c>
      <c r="O63" t="s">
        <v>370</v>
      </c>
      <c r="P63" t="s">
        <v>370</v>
      </c>
      <c r="Q63">
        <v>1</v>
      </c>
      <c r="W63">
        <v>0</v>
      </c>
      <c r="X63">
        <v>-1134212303</v>
      </c>
      <c r="Y63">
        <f t="shared" si="18"/>
        <v>1.1399999999999999</v>
      </c>
      <c r="AA63">
        <v>0.28999999999999998</v>
      </c>
      <c r="AB63">
        <v>0</v>
      </c>
      <c r="AC63">
        <v>0</v>
      </c>
      <c r="AD63">
        <v>0</v>
      </c>
      <c r="AE63">
        <v>0.28999999999999998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1.1399999999999999</v>
      </c>
      <c r="AU63" t="s">
        <v>3</v>
      </c>
      <c r="AV63">
        <v>0</v>
      </c>
      <c r="AW63">
        <v>2</v>
      </c>
      <c r="AX63">
        <v>67440083</v>
      </c>
      <c r="AY63">
        <v>1</v>
      </c>
      <c r="AZ63">
        <v>0</v>
      </c>
      <c r="BA63">
        <v>66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V63">
        <v>0</v>
      </c>
      <c r="CW63">
        <v>0</v>
      </c>
      <c r="CX63">
        <f>ROUND(Y63*Source!I54,9)</f>
        <v>31.247399999999999</v>
      </c>
      <c r="CY63">
        <f>AA63</f>
        <v>0.28999999999999998</v>
      </c>
      <c r="CZ63">
        <f>AE63</f>
        <v>0.28999999999999998</v>
      </c>
      <c r="DA63">
        <f>AI63</f>
        <v>1</v>
      </c>
      <c r="DB63">
        <f t="shared" si="19"/>
        <v>0.33</v>
      </c>
      <c r="DC63">
        <f t="shared" si="20"/>
        <v>0</v>
      </c>
      <c r="DD63" t="s">
        <v>3</v>
      </c>
      <c r="DE63" t="s">
        <v>3</v>
      </c>
      <c r="DF63">
        <f>ROUND(ROUND(AE63,2)*CX63,2)</f>
        <v>9.06</v>
      </c>
      <c r="DG63">
        <f t="shared" si="24"/>
        <v>0</v>
      </c>
      <c r="DH63">
        <f t="shared" si="25"/>
        <v>0</v>
      </c>
      <c r="DI63">
        <f t="shared" si="3"/>
        <v>0</v>
      </c>
      <c r="DJ63">
        <f>DF63</f>
        <v>9.06</v>
      </c>
      <c r="DK63">
        <v>0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ROW(Source!A55)</f>
        <v>55</v>
      </c>
      <c r="B64">
        <v>67439953</v>
      </c>
      <c r="C64">
        <v>67440078</v>
      </c>
      <c r="D64">
        <v>30515951</v>
      </c>
      <c r="E64">
        <v>30515945</v>
      </c>
      <c r="F64">
        <v>1</v>
      </c>
      <c r="G64">
        <v>30515945</v>
      </c>
      <c r="H64">
        <v>1</v>
      </c>
      <c r="I64" t="s">
        <v>337</v>
      </c>
      <c r="J64" t="s">
        <v>3</v>
      </c>
      <c r="K64" t="s">
        <v>338</v>
      </c>
      <c r="L64">
        <v>1191</v>
      </c>
      <c r="N64">
        <v>1013</v>
      </c>
      <c r="O64" t="s">
        <v>339</v>
      </c>
      <c r="P64" t="s">
        <v>339</v>
      </c>
      <c r="Q64">
        <v>1</v>
      </c>
      <c r="W64">
        <v>0</v>
      </c>
      <c r="X64">
        <v>476480486</v>
      </c>
      <c r="Y64">
        <f t="shared" si="18"/>
        <v>4.8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4.8</v>
      </c>
      <c r="AU64" t="s">
        <v>3</v>
      </c>
      <c r="AV64">
        <v>1</v>
      </c>
      <c r="AW64">
        <v>2</v>
      </c>
      <c r="AX64">
        <v>67440082</v>
      </c>
      <c r="AY64">
        <v>1</v>
      </c>
      <c r="AZ64">
        <v>0</v>
      </c>
      <c r="BA64">
        <v>68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U64">
        <f>ROUND(AT64*Source!I55*AH64*AL64,2)</f>
        <v>0</v>
      </c>
      <c r="CV64">
        <f>ROUND(Y64*Source!I55,9)</f>
        <v>131.56800000000001</v>
      </c>
      <c r="CW64">
        <v>0</v>
      </c>
      <c r="CX64">
        <f>ROUND(Y64*Source!I55,9)</f>
        <v>131.56800000000001</v>
      </c>
      <c r="CY64">
        <f>AD64</f>
        <v>0</v>
      </c>
      <c r="CZ64">
        <f>AH64</f>
        <v>0</v>
      </c>
      <c r="DA64">
        <f>AL64</f>
        <v>1</v>
      </c>
      <c r="DB64">
        <f t="shared" si="19"/>
        <v>0</v>
      </c>
      <c r="DC64">
        <f t="shared" si="20"/>
        <v>0</v>
      </c>
      <c r="DD64" t="s">
        <v>3</v>
      </c>
      <c r="DE64" t="s">
        <v>3</v>
      </c>
      <c r="DF64">
        <f>ROUND(ROUND(AE64,2)*CX64,2)</f>
        <v>0</v>
      </c>
      <c r="DG64">
        <f t="shared" si="24"/>
        <v>0</v>
      </c>
      <c r="DH64">
        <f t="shared" si="25"/>
        <v>0</v>
      </c>
      <c r="DI64">
        <f t="shared" si="3"/>
        <v>0</v>
      </c>
      <c r="DJ64">
        <f>DI64</f>
        <v>0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ROW(Source!A55)</f>
        <v>55</v>
      </c>
      <c r="B65">
        <v>67439953</v>
      </c>
      <c r="C65">
        <v>67440078</v>
      </c>
      <c r="D65">
        <v>30573223</v>
      </c>
      <c r="E65">
        <v>1</v>
      </c>
      <c r="F65">
        <v>1</v>
      </c>
      <c r="G65">
        <v>30515945</v>
      </c>
      <c r="H65">
        <v>3</v>
      </c>
      <c r="I65" t="s">
        <v>110</v>
      </c>
      <c r="J65" t="s">
        <v>112</v>
      </c>
      <c r="K65" t="s">
        <v>111</v>
      </c>
      <c r="L65">
        <v>1327</v>
      </c>
      <c r="N65">
        <v>1005</v>
      </c>
      <c r="O65" t="s">
        <v>101</v>
      </c>
      <c r="P65" t="s">
        <v>101</v>
      </c>
      <c r="Q65">
        <v>1</v>
      </c>
      <c r="W65">
        <v>0</v>
      </c>
      <c r="X65">
        <v>1886033509</v>
      </c>
      <c r="Y65">
        <f t="shared" si="18"/>
        <v>112.2</v>
      </c>
      <c r="AA65">
        <v>23.76</v>
      </c>
      <c r="AB65">
        <v>0</v>
      </c>
      <c r="AC65">
        <v>0</v>
      </c>
      <c r="AD65">
        <v>0</v>
      </c>
      <c r="AE65">
        <v>4.32</v>
      </c>
      <c r="AF65">
        <v>0</v>
      </c>
      <c r="AG65">
        <v>0</v>
      </c>
      <c r="AH65">
        <v>0</v>
      </c>
      <c r="AI65">
        <v>5.5</v>
      </c>
      <c r="AJ65">
        <v>1</v>
      </c>
      <c r="AK65">
        <v>1</v>
      </c>
      <c r="AL65">
        <v>1</v>
      </c>
      <c r="AM65">
        <v>0</v>
      </c>
      <c r="AN65">
        <v>0</v>
      </c>
      <c r="AO65">
        <v>0</v>
      </c>
      <c r="AP65">
        <v>1</v>
      </c>
      <c r="AQ65">
        <v>0</v>
      </c>
      <c r="AR65">
        <v>0</v>
      </c>
      <c r="AS65" t="s">
        <v>3</v>
      </c>
      <c r="AT65">
        <v>112.2</v>
      </c>
      <c r="AU65" t="s">
        <v>3</v>
      </c>
      <c r="AV65">
        <v>0</v>
      </c>
      <c r="AW65">
        <v>1</v>
      </c>
      <c r="AX65">
        <v>-1</v>
      </c>
      <c r="AY65">
        <v>0</v>
      </c>
      <c r="AZ65">
        <v>0</v>
      </c>
      <c r="BA65" t="s">
        <v>3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ROUND(Y65*Source!I55,9)</f>
        <v>3075.402</v>
      </c>
      <c r="CY65">
        <f>AA65</f>
        <v>23.76</v>
      </c>
      <c r="CZ65">
        <f>AE65</f>
        <v>4.32</v>
      </c>
      <c r="DA65">
        <f>AI65</f>
        <v>5.5</v>
      </c>
      <c r="DB65">
        <f t="shared" si="19"/>
        <v>484.7</v>
      </c>
      <c r="DC65">
        <f t="shared" si="20"/>
        <v>0</v>
      </c>
      <c r="DD65" t="s">
        <v>3</v>
      </c>
      <c r="DE65" t="s">
        <v>3</v>
      </c>
      <c r="DF65">
        <f>ROUND(ROUND(AE65*AI65,2)*CX65,2)</f>
        <v>73071.55</v>
      </c>
      <c r="DG65">
        <f t="shared" si="24"/>
        <v>0</v>
      </c>
      <c r="DH65">
        <f t="shared" si="25"/>
        <v>0</v>
      </c>
      <c r="DI65">
        <f t="shared" ref="DI65:DI128" si="26">ROUND(ROUND(AH65,2)*CX65,2)</f>
        <v>0</v>
      </c>
      <c r="DJ65">
        <f>DF65</f>
        <v>73071.55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ROW(Source!A55)</f>
        <v>55</v>
      </c>
      <c r="B66">
        <v>67439953</v>
      </c>
      <c r="C66">
        <v>67440078</v>
      </c>
      <c r="D66">
        <v>30573391</v>
      </c>
      <c r="E66">
        <v>1</v>
      </c>
      <c r="F66">
        <v>1</v>
      </c>
      <c r="G66">
        <v>30515945</v>
      </c>
      <c r="H66">
        <v>3</v>
      </c>
      <c r="I66" t="s">
        <v>367</v>
      </c>
      <c r="J66" t="s">
        <v>368</v>
      </c>
      <c r="K66" t="s">
        <v>369</v>
      </c>
      <c r="L66">
        <v>1301</v>
      </c>
      <c r="N66">
        <v>1003</v>
      </c>
      <c r="O66" t="s">
        <v>370</v>
      </c>
      <c r="P66" t="s">
        <v>370</v>
      </c>
      <c r="Q66">
        <v>1</v>
      </c>
      <c r="W66">
        <v>0</v>
      </c>
      <c r="X66">
        <v>-1134212303</v>
      </c>
      <c r="Y66">
        <f t="shared" si="18"/>
        <v>1.1399999999999999</v>
      </c>
      <c r="AA66">
        <v>2.12</v>
      </c>
      <c r="AB66">
        <v>0</v>
      </c>
      <c r="AC66">
        <v>0</v>
      </c>
      <c r="AD66">
        <v>0</v>
      </c>
      <c r="AE66">
        <v>0.28999999999999998</v>
      </c>
      <c r="AF66">
        <v>0</v>
      </c>
      <c r="AG66">
        <v>0</v>
      </c>
      <c r="AH66">
        <v>0</v>
      </c>
      <c r="AI66">
        <v>7.31</v>
      </c>
      <c r="AJ66">
        <v>1</v>
      </c>
      <c r="AK66">
        <v>1</v>
      </c>
      <c r="AL66">
        <v>1</v>
      </c>
      <c r="AM66">
        <v>2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1.1399999999999999</v>
      </c>
      <c r="AU66" t="s">
        <v>3</v>
      </c>
      <c r="AV66">
        <v>0</v>
      </c>
      <c r="AW66">
        <v>2</v>
      </c>
      <c r="AX66">
        <v>67440083</v>
      </c>
      <c r="AY66">
        <v>1</v>
      </c>
      <c r="AZ66">
        <v>0</v>
      </c>
      <c r="BA66">
        <v>69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ROUND(Y66*Source!I55,9)</f>
        <v>31.247399999999999</v>
      </c>
      <c r="CY66">
        <f>AA66</f>
        <v>2.12</v>
      </c>
      <c r="CZ66">
        <f>AE66</f>
        <v>0.28999999999999998</v>
      </c>
      <c r="DA66">
        <f>AI66</f>
        <v>7.31</v>
      </c>
      <c r="DB66">
        <f t="shared" si="19"/>
        <v>0.33</v>
      </c>
      <c r="DC66">
        <f t="shared" si="20"/>
        <v>0</v>
      </c>
      <c r="DD66" t="s">
        <v>3</v>
      </c>
      <c r="DE66" t="s">
        <v>3</v>
      </c>
      <c r="DF66">
        <f>ROUND(ROUND(AE66*AI66,2)*CX66,2)</f>
        <v>66.239999999999995</v>
      </c>
      <c r="DG66">
        <f t="shared" si="24"/>
        <v>0</v>
      </c>
      <c r="DH66">
        <f t="shared" si="25"/>
        <v>0</v>
      </c>
      <c r="DI66">
        <f t="shared" si="26"/>
        <v>0</v>
      </c>
      <c r="DJ66">
        <f>DF66</f>
        <v>66.239999999999995</v>
      </c>
      <c r="DK66">
        <v>0</v>
      </c>
      <c r="DL66" t="s">
        <v>3</v>
      </c>
      <c r="DM66">
        <v>0</v>
      </c>
      <c r="DN66" t="s">
        <v>3</v>
      </c>
      <c r="DO66">
        <v>0</v>
      </c>
    </row>
    <row r="67" spans="1:119" x14ac:dyDescent="0.2">
      <c r="A67">
        <f>ROW(Source!A58)</f>
        <v>58</v>
      </c>
      <c r="B67">
        <v>67439955</v>
      </c>
      <c r="C67">
        <v>67440086</v>
      </c>
      <c r="D67">
        <v>30515951</v>
      </c>
      <c r="E67">
        <v>30515945</v>
      </c>
      <c r="F67">
        <v>1</v>
      </c>
      <c r="G67">
        <v>30515945</v>
      </c>
      <c r="H67">
        <v>1</v>
      </c>
      <c r="I67" t="s">
        <v>337</v>
      </c>
      <c r="J67" t="s">
        <v>3</v>
      </c>
      <c r="K67" t="s">
        <v>338</v>
      </c>
      <c r="L67">
        <v>1191</v>
      </c>
      <c r="N67">
        <v>1013</v>
      </c>
      <c r="O67" t="s">
        <v>339</v>
      </c>
      <c r="P67" t="s">
        <v>339</v>
      </c>
      <c r="Q67">
        <v>1</v>
      </c>
      <c r="W67">
        <v>0</v>
      </c>
      <c r="X67">
        <v>476480486</v>
      </c>
      <c r="Y67">
        <f t="shared" si="18"/>
        <v>3.01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M67">
        <v>-2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3.01</v>
      </c>
      <c r="AU67" t="s">
        <v>3</v>
      </c>
      <c r="AV67">
        <v>1</v>
      </c>
      <c r="AW67">
        <v>2</v>
      </c>
      <c r="AX67">
        <v>67440092</v>
      </c>
      <c r="AY67">
        <v>1</v>
      </c>
      <c r="AZ67">
        <v>0</v>
      </c>
      <c r="BA67">
        <v>71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U67">
        <f>ROUND(AT67*Source!I58*AH67*AL67,2)</f>
        <v>0</v>
      </c>
      <c r="CV67">
        <f>ROUND(Y67*Source!I58,9)</f>
        <v>12.04</v>
      </c>
      <c r="CW67">
        <v>0</v>
      </c>
      <c r="CX67">
        <f>ROUND(Y67*Source!I58,9)</f>
        <v>12.04</v>
      </c>
      <c r="CY67">
        <f>AD67</f>
        <v>0</v>
      </c>
      <c r="CZ67">
        <f>AH67</f>
        <v>0</v>
      </c>
      <c r="DA67">
        <f>AL67</f>
        <v>1</v>
      </c>
      <c r="DB67">
        <f t="shared" si="19"/>
        <v>0</v>
      </c>
      <c r="DC67">
        <f t="shared" si="20"/>
        <v>0</v>
      </c>
      <c r="DD67" t="s">
        <v>3</v>
      </c>
      <c r="DE67" t="s">
        <v>3</v>
      </c>
      <c r="DF67">
        <f t="shared" ref="DF67:DF73" si="27">ROUND(ROUND(AE67,2)*CX67,2)</f>
        <v>0</v>
      </c>
      <c r="DG67">
        <f t="shared" si="24"/>
        <v>0</v>
      </c>
      <c r="DH67">
        <f t="shared" si="25"/>
        <v>0</v>
      </c>
      <c r="DI67">
        <f t="shared" si="26"/>
        <v>0</v>
      </c>
      <c r="DJ67">
        <f>DI67</f>
        <v>0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ROW(Source!A58)</f>
        <v>58</v>
      </c>
      <c r="B68">
        <v>67439955</v>
      </c>
      <c r="C68">
        <v>67440086</v>
      </c>
      <c r="D68">
        <v>30516999</v>
      </c>
      <c r="E68">
        <v>30515945</v>
      </c>
      <c r="F68">
        <v>1</v>
      </c>
      <c r="G68">
        <v>30515945</v>
      </c>
      <c r="H68">
        <v>2</v>
      </c>
      <c r="I68" t="s">
        <v>371</v>
      </c>
      <c r="J68" t="s">
        <v>3</v>
      </c>
      <c r="K68" t="s">
        <v>372</v>
      </c>
      <c r="L68">
        <v>1344</v>
      </c>
      <c r="N68">
        <v>1008</v>
      </c>
      <c r="O68" t="s">
        <v>373</v>
      </c>
      <c r="P68" t="s">
        <v>373</v>
      </c>
      <c r="Q68">
        <v>1</v>
      </c>
      <c r="W68">
        <v>0</v>
      </c>
      <c r="X68">
        <v>-1180195794</v>
      </c>
      <c r="Y68">
        <f t="shared" si="18"/>
        <v>0.37</v>
      </c>
      <c r="AA68">
        <v>0</v>
      </c>
      <c r="AB68">
        <v>1</v>
      </c>
      <c r="AC68">
        <v>0</v>
      </c>
      <c r="AD68">
        <v>0</v>
      </c>
      <c r="AE68">
        <v>0</v>
      </c>
      <c r="AF68">
        <v>1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0.37</v>
      </c>
      <c r="AU68" t="s">
        <v>3</v>
      </c>
      <c r="AV68">
        <v>0</v>
      </c>
      <c r="AW68">
        <v>2</v>
      </c>
      <c r="AX68">
        <v>67440093</v>
      </c>
      <c r="AY68">
        <v>1</v>
      </c>
      <c r="AZ68">
        <v>0</v>
      </c>
      <c r="BA68">
        <v>72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f>ROUND(Y68*Source!I58*DO68,9)</f>
        <v>0</v>
      </c>
      <c r="CX68">
        <f>ROUND(Y68*Source!I58,9)</f>
        <v>1.48</v>
      </c>
      <c r="CY68">
        <f>AB68</f>
        <v>1</v>
      </c>
      <c r="CZ68">
        <f>AF68</f>
        <v>1</v>
      </c>
      <c r="DA68">
        <f>AJ68</f>
        <v>1</v>
      </c>
      <c r="DB68">
        <f t="shared" si="19"/>
        <v>0.37</v>
      </c>
      <c r="DC68">
        <f t="shared" si="20"/>
        <v>0</v>
      </c>
      <c r="DD68" t="s">
        <v>3</v>
      </c>
      <c r="DE68" t="s">
        <v>3</v>
      </c>
      <c r="DF68">
        <f t="shared" si="27"/>
        <v>0</v>
      </c>
      <c r="DG68">
        <f t="shared" si="24"/>
        <v>1.48</v>
      </c>
      <c r="DH68">
        <f t="shared" si="25"/>
        <v>0</v>
      </c>
      <c r="DI68">
        <f t="shared" si="26"/>
        <v>0</v>
      </c>
      <c r="DJ68">
        <f>DG68</f>
        <v>1.48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ROW(Source!A58)</f>
        <v>58</v>
      </c>
      <c r="B69">
        <v>67439955</v>
      </c>
      <c r="C69">
        <v>67440086</v>
      </c>
      <c r="D69">
        <v>30573223</v>
      </c>
      <c r="E69">
        <v>1</v>
      </c>
      <c r="F69">
        <v>1</v>
      </c>
      <c r="G69">
        <v>30515945</v>
      </c>
      <c r="H69">
        <v>3</v>
      </c>
      <c r="I69" t="s">
        <v>110</v>
      </c>
      <c r="J69" t="s">
        <v>112</v>
      </c>
      <c r="K69" t="s">
        <v>111</v>
      </c>
      <c r="L69">
        <v>1327</v>
      </c>
      <c r="N69">
        <v>1005</v>
      </c>
      <c r="O69" t="s">
        <v>101</v>
      </c>
      <c r="P69" t="s">
        <v>101</v>
      </c>
      <c r="Q69">
        <v>1</v>
      </c>
      <c r="W69">
        <v>0</v>
      </c>
      <c r="X69">
        <v>1886033509</v>
      </c>
      <c r="Y69">
        <f t="shared" si="18"/>
        <v>112.2</v>
      </c>
      <c r="AA69">
        <v>4.32</v>
      </c>
      <c r="AB69">
        <v>0</v>
      </c>
      <c r="AC69">
        <v>0</v>
      </c>
      <c r="AD69">
        <v>0</v>
      </c>
      <c r="AE69">
        <v>4.32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0</v>
      </c>
      <c r="AN69">
        <v>0</v>
      </c>
      <c r="AO69">
        <v>0</v>
      </c>
      <c r="AP69">
        <v>1</v>
      </c>
      <c r="AQ69">
        <v>0</v>
      </c>
      <c r="AR69">
        <v>0</v>
      </c>
      <c r="AS69" t="s">
        <v>3</v>
      </c>
      <c r="AT69">
        <v>112.2</v>
      </c>
      <c r="AU69" t="s">
        <v>3</v>
      </c>
      <c r="AV69">
        <v>0</v>
      </c>
      <c r="AW69">
        <v>1</v>
      </c>
      <c r="AX69">
        <v>-1</v>
      </c>
      <c r="AY69">
        <v>0</v>
      </c>
      <c r="AZ69">
        <v>0</v>
      </c>
      <c r="BA69" t="s">
        <v>3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ROUND(Y69*Source!I58,9)</f>
        <v>448.8</v>
      </c>
      <c r="CY69">
        <f>AA69</f>
        <v>4.32</v>
      </c>
      <c r="CZ69">
        <f>AE69</f>
        <v>4.32</v>
      </c>
      <c r="DA69">
        <f>AI69</f>
        <v>1</v>
      </c>
      <c r="DB69">
        <f t="shared" si="19"/>
        <v>484.7</v>
      </c>
      <c r="DC69">
        <f t="shared" si="20"/>
        <v>0</v>
      </c>
      <c r="DD69" t="s">
        <v>3</v>
      </c>
      <c r="DE69" t="s">
        <v>3</v>
      </c>
      <c r="DF69">
        <f t="shared" si="27"/>
        <v>1938.82</v>
      </c>
      <c r="DG69">
        <f t="shared" si="24"/>
        <v>0</v>
      </c>
      <c r="DH69">
        <f t="shared" si="25"/>
        <v>0</v>
      </c>
      <c r="DI69">
        <f t="shared" si="26"/>
        <v>0</v>
      </c>
      <c r="DJ69">
        <f>DF69</f>
        <v>1938.82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ROW(Source!A58)</f>
        <v>58</v>
      </c>
      <c r="B70">
        <v>67439955</v>
      </c>
      <c r="C70">
        <v>67440086</v>
      </c>
      <c r="D70">
        <v>30573305</v>
      </c>
      <c r="E70">
        <v>1</v>
      </c>
      <c r="F70">
        <v>1</v>
      </c>
      <c r="G70">
        <v>30515945</v>
      </c>
      <c r="H70">
        <v>3</v>
      </c>
      <c r="I70" t="s">
        <v>118</v>
      </c>
      <c r="J70" t="s">
        <v>120</v>
      </c>
      <c r="K70" t="s">
        <v>119</v>
      </c>
      <c r="L70">
        <v>1327</v>
      </c>
      <c r="N70">
        <v>1005</v>
      </c>
      <c r="O70" t="s">
        <v>101</v>
      </c>
      <c r="P70" t="s">
        <v>101</v>
      </c>
      <c r="Q70">
        <v>1</v>
      </c>
      <c r="W70">
        <v>0</v>
      </c>
      <c r="X70">
        <v>-934687686</v>
      </c>
      <c r="Y70">
        <f t="shared" si="18"/>
        <v>-112.2</v>
      </c>
      <c r="AA70">
        <v>2.31</v>
      </c>
      <c r="AB70">
        <v>0</v>
      </c>
      <c r="AC70">
        <v>0</v>
      </c>
      <c r="AD70">
        <v>0</v>
      </c>
      <c r="AE70">
        <v>2.31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-112.2</v>
      </c>
      <c r="AU70" t="s">
        <v>3</v>
      </c>
      <c r="AV70">
        <v>0</v>
      </c>
      <c r="AW70">
        <v>2</v>
      </c>
      <c r="AX70">
        <v>67440094</v>
      </c>
      <c r="AY70">
        <v>1</v>
      </c>
      <c r="AZ70">
        <v>6144</v>
      </c>
      <c r="BA70">
        <v>73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V70">
        <v>0</v>
      </c>
      <c r="CW70">
        <v>0</v>
      </c>
      <c r="CX70">
        <f>ROUND(Y70*Source!I58,9)</f>
        <v>-448.8</v>
      </c>
      <c r="CY70">
        <f>AA70</f>
        <v>2.31</v>
      </c>
      <c r="CZ70">
        <f>AE70</f>
        <v>2.31</v>
      </c>
      <c r="DA70">
        <f>AI70</f>
        <v>1</v>
      </c>
      <c r="DB70">
        <f t="shared" si="19"/>
        <v>-259.18</v>
      </c>
      <c r="DC70">
        <f t="shared" si="20"/>
        <v>0</v>
      </c>
      <c r="DD70" t="s">
        <v>3</v>
      </c>
      <c r="DE70" t="s">
        <v>3</v>
      </c>
      <c r="DF70">
        <f t="shared" si="27"/>
        <v>-1036.73</v>
      </c>
      <c r="DG70">
        <f t="shared" si="24"/>
        <v>0</v>
      </c>
      <c r="DH70">
        <f t="shared" si="25"/>
        <v>0</v>
      </c>
      <c r="DI70">
        <f t="shared" si="26"/>
        <v>0</v>
      </c>
      <c r="DJ70">
        <f>DF70</f>
        <v>-1036.73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ROW(Source!A58)</f>
        <v>58</v>
      </c>
      <c r="B71">
        <v>67439955</v>
      </c>
      <c r="C71">
        <v>67440086</v>
      </c>
      <c r="D71">
        <v>30573391</v>
      </c>
      <c r="E71">
        <v>1</v>
      </c>
      <c r="F71">
        <v>1</v>
      </c>
      <c r="G71">
        <v>30515945</v>
      </c>
      <c r="H71">
        <v>3</v>
      </c>
      <c r="I71" t="s">
        <v>367</v>
      </c>
      <c r="J71" t="s">
        <v>368</v>
      </c>
      <c r="K71" t="s">
        <v>369</v>
      </c>
      <c r="L71">
        <v>1301</v>
      </c>
      <c r="N71">
        <v>1003</v>
      </c>
      <c r="O71" t="s">
        <v>370</v>
      </c>
      <c r="P71" t="s">
        <v>370</v>
      </c>
      <c r="Q71">
        <v>1</v>
      </c>
      <c r="W71">
        <v>0</v>
      </c>
      <c r="X71">
        <v>-1134212303</v>
      </c>
      <c r="Y71">
        <f t="shared" si="18"/>
        <v>105</v>
      </c>
      <c r="AA71">
        <v>0.28999999999999998</v>
      </c>
      <c r="AB71">
        <v>0</v>
      </c>
      <c r="AC71">
        <v>0</v>
      </c>
      <c r="AD71">
        <v>0</v>
      </c>
      <c r="AE71">
        <v>0.28999999999999998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M71">
        <v>-2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105</v>
      </c>
      <c r="AU71" t="s">
        <v>3</v>
      </c>
      <c r="AV71">
        <v>0</v>
      </c>
      <c r="AW71">
        <v>2</v>
      </c>
      <c r="AX71">
        <v>67440095</v>
      </c>
      <c r="AY71">
        <v>1</v>
      </c>
      <c r="AZ71">
        <v>0</v>
      </c>
      <c r="BA71">
        <v>74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ROUND(Y71*Source!I58,9)</f>
        <v>420</v>
      </c>
      <c r="CY71">
        <f>AA71</f>
        <v>0.28999999999999998</v>
      </c>
      <c r="CZ71">
        <f>AE71</f>
        <v>0.28999999999999998</v>
      </c>
      <c r="DA71">
        <f>AI71</f>
        <v>1</v>
      </c>
      <c r="DB71">
        <f t="shared" si="19"/>
        <v>30.45</v>
      </c>
      <c r="DC71">
        <f t="shared" si="20"/>
        <v>0</v>
      </c>
      <c r="DD71" t="s">
        <v>3</v>
      </c>
      <c r="DE71" t="s">
        <v>3</v>
      </c>
      <c r="DF71">
        <f t="shared" si="27"/>
        <v>121.8</v>
      </c>
      <c r="DG71">
        <f t="shared" si="24"/>
        <v>0</v>
      </c>
      <c r="DH71">
        <f t="shared" si="25"/>
        <v>0</v>
      </c>
      <c r="DI71">
        <f t="shared" si="26"/>
        <v>0</v>
      </c>
      <c r="DJ71">
        <f>DF71</f>
        <v>121.8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ROW(Source!A59)</f>
        <v>59</v>
      </c>
      <c r="B72">
        <v>67439953</v>
      </c>
      <c r="C72">
        <v>67440086</v>
      </c>
      <c r="D72">
        <v>30515951</v>
      </c>
      <c r="E72">
        <v>30515945</v>
      </c>
      <c r="F72">
        <v>1</v>
      </c>
      <c r="G72">
        <v>30515945</v>
      </c>
      <c r="H72">
        <v>1</v>
      </c>
      <c r="I72" t="s">
        <v>337</v>
      </c>
      <c r="J72" t="s">
        <v>3</v>
      </c>
      <c r="K72" t="s">
        <v>338</v>
      </c>
      <c r="L72">
        <v>1191</v>
      </c>
      <c r="N72">
        <v>1013</v>
      </c>
      <c r="O72" t="s">
        <v>339</v>
      </c>
      <c r="P72" t="s">
        <v>339</v>
      </c>
      <c r="Q72">
        <v>1</v>
      </c>
      <c r="W72">
        <v>0</v>
      </c>
      <c r="X72">
        <v>476480486</v>
      </c>
      <c r="Y72">
        <f t="shared" si="18"/>
        <v>3.01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-2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3.01</v>
      </c>
      <c r="AU72" t="s">
        <v>3</v>
      </c>
      <c r="AV72">
        <v>1</v>
      </c>
      <c r="AW72">
        <v>2</v>
      </c>
      <c r="AX72">
        <v>67440092</v>
      </c>
      <c r="AY72">
        <v>1</v>
      </c>
      <c r="AZ72">
        <v>0</v>
      </c>
      <c r="BA72">
        <v>75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U72">
        <f>ROUND(AT72*Source!I59*AH72*AL72,2)</f>
        <v>0</v>
      </c>
      <c r="CV72">
        <f>ROUND(Y72*Source!I59,9)</f>
        <v>12.04</v>
      </c>
      <c r="CW72">
        <v>0</v>
      </c>
      <c r="CX72">
        <f>ROUND(Y72*Source!I59,9)</f>
        <v>12.04</v>
      </c>
      <c r="CY72">
        <f>AD72</f>
        <v>0</v>
      </c>
      <c r="CZ72">
        <f>AH72</f>
        <v>0</v>
      </c>
      <c r="DA72">
        <f>AL72</f>
        <v>1</v>
      </c>
      <c r="DB72">
        <f t="shared" si="19"/>
        <v>0</v>
      </c>
      <c r="DC72">
        <f t="shared" si="20"/>
        <v>0</v>
      </c>
      <c r="DD72" t="s">
        <v>3</v>
      </c>
      <c r="DE72" t="s">
        <v>3</v>
      </c>
      <c r="DF72">
        <f t="shared" si="27"/>
        <v>0</v>
      </c>
      <c r="DG72">
        <f t="shared" si="24"/>
        <v>0</v>
      </c>
      <c r="DH72">
        <f t="shared" si="25"/>
        <v>0</v>
      </c>
      <c r="DI72">
        <f t="shared" si="26"/>
        <v>0</v>
      </c>
      <c r="DJ72">
        <f>DI72</f>
        <v>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ROW(Source!A59)</f>
        <v>59</v>
      </c>
      <c r="B73">
        <v>67439953</v>
      </c>
      <c r="C73">
        <v>67440086</v>
      </c>
      <c r="D73">
        <v>30516999</v>
      </c>
      <c r="E73">
        <v>30515945</v>
      </c>
      <c r="F73">
        <v>1</v>
      </c>
      <c r="G73">
        <v>30515945</v>
      </c>
      <c r="H73">
        <v>2</v>
      </c>
      <c r="I73" t="s">
        <v>371</v>
      </c>
      <c r="J73" t="s">
        <v>3</v>
      </c>
      <c r="K73" t="s">
        <v>372</v>
      </c>
      <c r="L73">
        <v>1344</v>
      </c>
      <c r="N73">
        <v>1008</v>
      </c>
      <c r="O73" t="s">
        <v>373</v>
      </c>
      <c r="P73" t="s">
        <v>373</v>
      </c>
      <c r="Q73">
        <v>1</v>
      </c>
      <c r="W73">
        <v>0</v>
      </c>
      <c r="X73">
        <v>-1180195794</v>
      </c>
      <c r="Y73">
        <f t="shared" si="18"/>
        <v>0.37</v>
      </c>
      <c r="AA73">
        <v>0</v>
      </c>
      <c r="AB73">
        <v>1.05</v>
      </c>
      <c r="AC73">
        <v>0</v>
      </c>
      <c r="AD73">
        <v>0</v>
      </c>
      <c r="AE73">
        <v>0</v>
      </c>
      <c r="AF73">
        <v>1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-2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0.37</v>
      </c>
      <c r="AU73" t="s">
        <v>3</v>
      </c>
      <c r="AV73">
        <v>0</v>
      </c>
      <c r="AW73">
        <v>2</v>
      </c>
      <c r="AX73">
        <v>67440093</v>
      </c>
      <c r="AY73">
        <v>1</v>
      </c>
      <c r="AZ73">
        <v>0</v>
      </c>
      <c r="BA73">
        <v>76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f>ROUND(Y73*Source!I59*DO73,9)</f>
        <v>0</v>
      </c>
      <c r="CX73">
        <f>ROUND(Y73*Source!I59,9)</f>
        <v>1.48</v>
      </c>
      <c r="CY73">
        <f>AB73</f>
        <v>1.05</v>
      </c>
      <c r="CZ73">
        <f>AF73</f>
        <v>1</v>
      </c>
      <c r="DA73">
        <f>AJ73</f>
        <v>1</v>
      </c>
      <c r="DB73">
        <f t="shared" si="19"/>
        <v>0.37</v>
      </c>
      <c r="DC73">
        <f t="shared" si="20"/>
        <v>0</v>
      </c>
      <c r="DD73" t="s">
        <v>3</v>
      </c>
      <c r="DE73" t="s">
        <v>3</v>
      </c>
      <c r="DF73">
        <f t="shared" si="27"/>
        <v>0</v>
      </c>
      <c r="DG73">
        <f t="shared" si="24"/>
        <v>1.48</v>
      </c>
      <c r="DH73">
        <f t="shared" si="25"/>
        <v>0</v>
      </c>
      <c r="DI73">
        <f t="shared" si="26"/>
        <v>0</v>
      </c>
      <c r="DJ73">
        <f>DG73</f>
        <v>1.48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ROW(Source!A59)</f>
        <v>59</v>
      </c>
      <c r="B74">
        <v>67439953</v>
      </c>
      <c r="C74">
        <v>67440086</v>
      </c>
      <c r="D74">
        <v>30573223</v>
      </c>
      <c r="E74">
        <v>1</v>
      </c>
      <c r="F74">
        <v>1</v>
      </c>
      <c r="G74">
        <v>30515945</v>
      </c>
      <c r="H74">
        <v>3</v>
      </c>
      <c r="I74" t="s">
        <v>110</v>
      </c>
      <c r="J74" t="s">
        <v>112</v>
      </c>
      <c r="K74" t="s">
        <v>111</v>
      </c>
      <c r="L74">
        <v>1327</v>
      </c>
      <c r="N74">
        <v>1005</v>
      </c>
      <c r="O74" t="s">
        <v>101</v>
      </c>
      <c r="P74" t="s">
        <v>101</v>
      </c>
      <c r="Q74">
        <v>1</v>
      </c>
      <c r="W74">
        <v>0</v>
      </c>
      <c r="X74">
        <v>1886033509</v>
      </c>
      <c r="Y74">
        <f t="shared" si="18"/>
        <v>112.2</v>
      </c>
      <c r="AA74">
        <v>23.76</v>
      </c>
      <c r="AB74">
        <v>0</v>
      </c>
      <c r="AC74">
        <v>0</v>
      </c>
      <c r="AD74">
        <v>0</v>
      </c>
      <c r="AE74">
        <v>4.32</v>
      </c>
      <c r="AF74">
        <v>0</v>
      </c>
      <c r="AG74">
        <v>0</v>
      </c>
      <c r="AH74">
        <v>0</v>
      </c>
      <c r="AI74">
        <v>5.5</v>
      </c>
      <c r="AJ74">
        <v>1</v>
      </c>
      <c r="AK74">
        <v>1</v>
      </c>
      <c r="AL74">
        <v>1</v>
      </c>
      <c r="AM74">
        <v>0</v>
      </c>
      <c r="AN74">
        <v>0</v>
      </c>
      <c r="AO74">
        <v>0</v>
      </c>
      <c r="AP74">
        <v>1</v>
      </c>
      <c r="AQ74">
        <v>0</v>
      </c>
      <c r="AR74">
        <v>0</v>
      </c>
      <c r="AS74" t="s">
        <v>3</v>
      </c>
      <c r="AT74">
        <v>112.2</v>
      </c>
      <c r="AU74" t="s">
        <v>3</v>
      </c>
      <c r="AV74">
        <v>0</v>
      </c>
      <c r="AW74">
        <v>1</v>
      </c>
      <c r="AX74">
        <v>-1</v>
      </c>
      <c r="AY74">
        <v>0</v>
      </c>
      <c r="AZ74">
        <v>0</v>
      </c>
      <c r="BA74" t="s">
        <v>3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ROUND(Y74*Source!I59,9)</f>
        <v>448.8</v>
      </c>
      <c r="CY74">
        <f>AA74</f>
        <v>23.76</v>
      </c>
      <c r="CZ74">
        <f>AE74</f>
        <v>4.32</v>
      </c>
      <c r="DA74">
        <f>AI74</f>
        <v>5.5</v>
      </c>
      <c r="DB74">
        <f t="shared" si="19"/>
        <v>484.7</v>
      </c>
      <c r="DC74">
        <f t="shared" si="20"/>
        <v>0</v>
      </c>
      <c r="DD74" t="s">
        <v>3</v>
      </c>
      <c r="DE74" t="s">
        <v>3</v>
      </c>
      <c r="DF74">
        <f>ROUND(ROUND(AE74*AI74,2)*CX74,2)</f>
        <v>10663.49</v>
      </c>
      <c r="DG74">
        <f t="shared" si="24"/>
        <v>0</v>
      </c>
      <c r="DH74">
        <f t="shared" si="25"/>
        <v>0</v>
      </c>
      <c r="DI74">
        <f t="shared" si="26"/>
        <v>0</v>
      </c>
      <c r="DJ74">
        <f>DF74</f>
        <v>10663.49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ROW(Source!A59)</f>
        <v>59</v>
      </c>
      <c r="B75">
        <v>67439953</v>
      </c>
      <c r="C75">
        <v>67440086</v>
      </c>
      <c r="D75">
        <v>30573305</v>
      </c>
      <c r="E75">
        <v>1</v>
      </c>
      <c r="F75">
        <v>1</v>
      </c>
      <c r="G75">
        <v>30515945</v>
      </c>
      <c r="H75">
        <v>3</v>
      </c>
      <c r="I75" t="s">
        <v>118</v>
      </c>
      <c r="J75" t="s">
        <v>120</v>
      </c>
      <c r="K75" t="s">
        <v>119</v>
      </c>
      <c r="L75">
        <v>1327</v>
      </c>
      <c r="N75">
        <v>1005</v>
      </c>
      <c r="O75" t="s">
        <v>101</v>
      </c>
      <c r="P75" t="s">
        <v>101</v>
      </c>
      <c r="Q75">
        <v>1</v>
      </c>
      <c r="W75">
        <v>0</v>
      </c>
      <c r="X75">
        <v>-934687686</v>
      </c>
      <c r="Y75">
        <f t="shared" si="18"/>
        <v>-112.2</v>
      </c>
      <c r="AA75">
        <v>7.18</v>
      </c>
      <c r="AB75">
        <v>0</v>
      </c>
      <c r="AC75">
        <v>0</v>
      </c>
      <c r="AD75">
        <v>0</v>
      </c>
      <c r="AE75">
        <v>2.31</v>
      </c>
      <c r="AF75">
        <v>0</v>
      </c>
      <c r="AG75">
        <v>0</v>
      </c>
      <c r="AH75">
        <v>0</v>
      </c>
      <c r="AI75">
        <v>3.1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-112.2</v>
      </c>
      <c r="AU75" t="s">
        <v>3</v>
      </c>
      <c r="AV75">
        <v>0</v>
      </c>
      <c r="AW75">
        <v>2</v>
      </c>
      <c r="AX75">
        <v>67440094</v>
      </c>
      <c r="AY75">
        <v>1</v>
      </c>
      <c r="AZ75">
        <v>6144</v>
      </c>
      <c r="BA75">
        <v>77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ROUND(Y75*Source!I59,9)</f>
        <v>-448.8</v>
      </c>
      <c r="CY75">
        <f>AA75</f>
        <v>7.18</v>
      </c>
      <c r="CZ75">
        <f>AE75</f>
        <v>2.31</v>
      </c>
      <c r="DA75">
        <f>AI75</f>
        <v>3.1</v>
      </c>
      <c r="DB75">
        <f t="shared" si="19"/>
        <v>-259.18</v>
      </c>
      <c r="DC75">
        <f t="shared" si="20"/>
        <v>0</v>
      </c>
      <c r="DD75" t="s">
        <v>3</v>
      </c>
      <c r="DE75" t="s">
        <v>3</v>
      </c>
      <c r="DF75">
        <f>ROUND(ROUND(AE75*AI75,2)*CX75,2)</f>
        <v>-3213.41</v>
      </c>
      <c r="DG75">
        <f t="shared" si="24"/>
        <v>0</v>
      </c>
      <c r="DH75">
        <f t="shared" si="25"/>
        <v>0</v>
      </c>
      <c r="DI75">
        <f t="shared" si="26"/>
        <v>0</v>
      </c>
      <c r="DJ75">
        <f>DF75</f>
        <v>-3213.41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ROW(Source!A59)</f>
        <v>59</v>
      </c>
      <c r="B76">
        <v>67439953</v>
      </c>
      <c r="C76">
        <v>67440086</v>
      </c>
      <c r="D76">
        <v>30573391</v>
      </c>
      <c r="E76">
        <v>1</v>
      </c>
      <c r="F76">
        <v>1</v>
      </c>
      <c r="G76">
        <v>30515945</v>
      </c>
      <c r="H76">
        <v>3</v>
      </c>
      <c r="I76" t="s">
        <v>367</v>
      </c>
      <c r="J76" t="s">
        <v>368</v>
      </c>
      <c r="K76" t="s">
        <v>369</v>
      </c>
      <c r="L76">
        <v>1301</v>
      </c>
      <c r="N76">
        <v>1003</v>
      </c>
      <c r="O76" t="s">
        <v>370</v>
      </c>
      <c r="P76" t="s">
        <v>370</v>
      </c>
      <c r="Q76">
        <v>1</v>
      </c>
      <c r="W76">
        <v>0</v>
      </c>
      <c r="X76">
        <v>-1134212303</v>
      </c>
      <c r="Y76">
        <f t="shared" si="18"/>
        <v>105</v>
      </c>
      <c r="AA76">
        <v>2.12</v>
      </c>
      <c r="AB76">
        <v>0</v>
      </c>
      <c r="AC76">
        <v>0</v>
      </c>
      <c r="AD76">
        <v>0</v>
      </c>
      <c r="AE76">
        <v>0.28999999999999998</v>
      </c>
      <c r="AF76">
        <v>0</v>
      </c>
      <c r="AG76">
        <v>0</v>
      </c>
      <c r="AH76">
        <v>0</v>
      </c>
      <c r="AI76">
        <v>7.31</v>
      </c>
      <c r="AJ76">
        <v>1</v>
      </c>
      <c r="AK76">
        <v>1</v>
      </c>
      <c r="AL76">
        <v>1</v>
      </c>
      <c r="AM76">
        <v>2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105</v>
      </c>
      <c r="AU76" t="s">
        <v>3</v>
      </c>
      <c r="AV76">
        <v>0</v>
      </c>
      <c r="AW76">
        <v>2</v>
      </c>
      <c r="AX76">
        <v>67440095</v>
      </c>
      <c r="AY76">
        <v>1</v>
      </c>
      <c r="AZ76">
        <v>0</v>
      </c>
      <c r="BA76">
        <v>78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v>0</v>
      </c>
      <c r="CX76">
        <f>ROUND(Y76*Source!I59,9)</f>
        <v>420</v>
      </c>
      <c r="CY76">
        <f>AA76</f>
        <v>2.12</v>
      </c>
      <c r="CZ76">
        <f>AE76</f>
        <v>0.28999999999999998</v>
      </c>
      <c r="DA76">
        <f>AI76</f>
        <v>7.31</v>
      </c>
      <c r="DB76">
        <f t="shared" si="19"/>
        <v>30.45</v>
      </c>
      <c r="DC76">
        <f t="shared" si="20"/>
        <v>0</v>
      </c>
      <c r="DD76" t="s">
        <v>3</v>
      </c>
      <c r="DE76" t="s">
        <v>3</v>
      </c>
      <c r="DF76">
        <f>ROUND(ROUND(AE76*AI76,2)*CX76,2)</f>
        <v>890.4</v>
      </c>
      <c r="DG76">
        <f t="shared" si="24"/>
        <v>0</v>
      </c>
      <c r="DH76">
        <f t="shared" si="25"/>
        <v>0</v>
      </c>
      <c r="DI76">
        <f t="shared" si="26"/>
        <v>0</v>
      </c>
      <c r="DJ76">
        <f>DF76</f>
        <v>890.4</v>
      </c>
      <c r="DK76">
        <v>0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ROW(Source!A64)</f>
        <v>64</v>
      </c>
      <c r="B77">
        <v>67439955</v>
      </c>
      <c r="C77">
        <v>67440098</v>
      </c>
      <c r="D77">
        <v>30515951</v>
      </c>
      <c r="E77">
        <v>30515945</v>
      </c>
      <c r="F77">
        <v>1</v>
      </c>
      <c r="G77">
        <v>30515945</v>
      </c>
      <c r="H77">
        <v>1</v>
      </c>
      <c r="I77" t="s">
        <v>337</v>
      </c>
      <c r="J77" t="s">
        <v>3</v>
      </c>
      <c r="K77" t="s">
        <v>338</v>
      </c>
      <c r="L77">
        <v>1191</v>
      </c>
      <c r="N77">
        <v>1013</v>
      </c>
      <c r="O77" t="s">
        <v>339</v>
      </c>
      <c r="P77" t="s">
        <v>339</v>
      </c>
      <c r="Q77">
        <v>1</v>
      </c>
      <c r="W77">
        <v>0</v>
      </c>
      <c r="X77">
        <v>476480486</v>
      </c>
      <c r="Y77">
        <f t="shared" si="18"/>
        <v>4.8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4.8</v>
      </c>
      <c r="AU77" t="s">
        <v>3</v>
      </c>
      <c r="AV77">
        <v>1</v>
      </c>
      <c r="AW77">
        <v>2</v>
      </c>
      <c r="AX77">
        <v>67440102</v>
      </c>
      <c r="AY77">
        <v>1</v>
      </c>
      <c r="AZ77">
        <v>0</v>
      </c>
      <c r="BA77">
        <v>79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U77">
        <f>ROUND(AT77*Source!I64*AH77*AL77,2)</f>
        <v>0</v>
      </c>
      <c r="CV77">
        <f>ROUND(Y77*Source!I64,9)</f>
        <v>4.8</v>
      </c>
      <c r="CW77">
        <v>0</v>
      </c>
      <c r="CX77">
        <f>ROUND(Y77*Source!I64,9)</f>
        <v>4.8</v>
      </c>
      <c r="CY77">
        <f>AD77</f>
        <v>0</v>
      </c>
      <c r="CZ77">
        <f>AH77</f>
        <v>0</v>
      </c>
      <c r="DA77">
        <f>AL77</f>
        <v>1</v>
      </c>
      <c r="DB77">
        <f t="shared" si="19"/>
        <v>0</v>
      </c>
      <c r="DC77">
        <f t="shared" si="20"/>
        <v>0</v>
      </c>
      <c r="DD77" t="s">
        <v>3</v>
      </c>
      <c r="DE77" t="s">
        <v>3</v>
      </c>
      <c r="DF77">
        <f>ROUND(ROUND(AE77,2)*CX77,2)</f>
        <v>0</v>
      </c>
      <c r="DG77">
        <f t="shared" si="24"/>
        <v>0</v>
      </c>
      <c r="DH77">
        <f t="shared" si="25"/>
        <v>0</v>
      </c>
      <c r="DI77">
        <f t="shared" si="26"/>
        <v>0</v>
      </c>
      <c r="DJ77">
        <f>DI77</f>
        <v>0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">
      <c r="A78">
        <f>ROW(Source!A64)</f>
        <v>64</v>
      </c>
      <c r="B78">
        <v>67439955</v>
      </c>
      <c r="C78">
        <v>67440098</v>
      </c>
      <c r="D78">
        <v>30573223</v>
      </c>
      <c r="E78">
        <v>1</v>
      </c>
      <c r="F78">
        <v>1</v>
      </c>
      <c r="G78">
        <v>30515945</v>
      </c>
      <c r="H78">
        <v>3</v>
      </c>
      <c r="I78" t="s">
        <v>110</v>
      </c>
      <c r="J78" t="s">
        <v>112</v>
      </c>
      <c r="K78" t="s">
        <v>111</v>
      </c>
      <c r="L78">
        <v>1327</v>
      </c>
      <c r="N78">
        <v>1005</v>
      </c>
      <c r="O78" t="s">
        <v>101</v>
      </c>
      <c r="P78" t="s">
        <v>101</v>
      </c>
      <c r="Q78">
        <v>1</v>
      </c>
      <c r="W78">
        <v>0</v>
      </c>
      <c r="X78">
        <v>1886033509</v>
      </c>
      <c r="Y78">
        <f t="shared" si="18"/>
        <v>112.2</v>
      </c>
      <c r="AA78">
        <v>4.32</v>
      </c>
      <c r="AB78">
        <v>0</v>
      </c>
      <c r="AC78">
        <v>0</v>
      </c>
      <c r="AD78">
        <v>0</v>
      </c>
      <c r="AE78">
        <v>4.32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0</v>
      </c>
      <c r="AN78">
        <v>0</v>
      </c>
      <c r="AO78">
        <v>0</v>
      </c>
      <c r="AP78">
        <v>1</v>
      </c>
      <c r="AQ78">
        <v>0</v>
      </c>
      <c r="AR78">
        <v>0</v>
      </c>
      <c r="AS78" t="s">
        <v>3</v>
      </c>
      <c r="AT78">
        <v>112.2</v>
      </c>
      <c r="AU78" t="s">
        <v>3</v>
      </c>
      <c r="AV78">
        <v>0</v>
      </c>
      <c r="AW78">
        <v>1</v>
      </c>
      <c r="AX78">
        <v>-1</v>
      </c>
      <c r="AY78">
        <v>0</v>
      </c>
      <c r="AZ78">
        <v>0</v>
      </c>
      <c r="BA78" t="s">
        <v>3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ROUND(Y78*Source!I64,9)</f>
        <v>112.2</v>
      </c>
      <c r="CY78">
        <f>AA78</f>
        <v>4.32</v>
      </c>
      <c r="CZ78">
        <f>AE78</f>
        <v>4.32</v>
      </c>
      <c r="DA78">
        <f>AI78</f>
        <v>1</v>
      </c>
      <c r="DB78">
        <f t="shared" si="19"/>
        <v>484.7</v>
      </c>
      <c r="DC78">
        <f t="shared" si="20"/>
        <v>0</v>
      </c>
      <c r="DD78" t="s">
        <v>3</v>
      </c>
      <c r="DE78" t="s">
        <v>3</v>
      </c>
      <c r="DF78">
        <f>ROUND(ROUND(AE78,2)*CX78,2)</f>
        <v>484.7</v>
      </c>
      <c r="DG78">
        <f t="shared" si="24"/>
        <v>0</v>
      </c>
      <c r="DH78">
        <f t="shared" si="25"/>
        <v>0</v>
      </c>
      <c r="DI78">
        <f t="shared" si="26"/>
        <v>0</v>
      </c>
      <c r="DJ78">
        <f>DF78</f>
        <v>484.7</v>
      </c>
      <c r="DK78">
        <v>0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ROW(Source!A64)</f>
        <v>64</v>
      </c>
      <c r="B79">
        <v>67439955</v>
      </c>
      <c r="C79">
        <v>67440098</v>
      </c>
      <c r="D79">
        <v>30573391</v>
      </c>
      <c r="E79">
        <v>1</v>
      </c>
      <c r="F79">
        <v>1</v>
      </c>
      <c r="G79">
        <v>30515945</v>
      </c>
      <c r="H79">
        <v>3</v>
      </c>
      <c r="I79" t="s">
        <v>367</v>
      </c>
      <c r="J79" t="s">
        <v>368</v>
      </c>
      <c r="K79" t="s">
        <v>369</v>
      </c>
      <c r="L79">
        <v>1301</v>
      </c>
      <c r="N79">
        <v>1003</v>
      </c>
      <c r="O79" t="s">
        <v>370</v>
      </c>
      <c r="P79" t="s">
        <v>370</v>
      </c>
      <c r="Q79">
        <v>1</v>
      </c>
      <c r="W79">
        <v>0</v>
      </c>
      <c r="X79">
        <v>-1134212303</v>
      </c>
      <c r="Y79">
        <f t="shared" si="18"/>
        <v>1.1399999999999999</v>
      </c>
      <c r="AA79">
        <v>0.28999999999999998</v>
      </c>
      <c r="AB79">
        <v>0</v>
      </c>
      <c r="AC79">
        <v>0</v>
      </c>
      <c r="AD79">
        <v>0</v>
      </c>
      <c r="AE79">
        <v>0.28999999999999998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</v>
      </c>
      <c r="AT79">
        <v>1.1399999999999999</v>
      </c>
      <c r="AU79" t="s">
        <v>3</v>
      </c>
      <c r="AV79">
        <v>0</v>
      </c>
      <c r="AW79">
        <v>2</v>
      </c>
      <c r="AX79">
        <v>67440103</v>
      </c>
      <c r="AY79">
        <v>1</v>
      </c>
      <c r="AZ79">
        <v>0</v>
      </c>
      <c r="BA79">
        <v>80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ROUND(Y79*Source!I64,9)</f>
        <v>1.1399999999999999</v>
      </c>
      <c r="CY79">
        <f>AA79</f>
        <v>0.28999999999999998</v>
      </c>
      <c r="CZ79">
        <f>AE79</f>
        <v>0.28999999999999998</v>
      </c>
      <c r="DA79">
        <f>AI79</f>
        <v>1</v>
      </c>
      <c r="DB79">
        <f t="shared" si="19"/>
        <v>0.33</v>
      </c>
      <c r="DC79">
        <f t="shared" si="20"/>
        <v>0</v>
      </c>
      <c r="DD79" t="s">
        <v>3</v>
      </c>
      <c r="DE79" t="s">
        <v>3</v>
      </c>
      <c r="DF79">
        <f>ROUND(ROUND(AE79,2)*CX79,2)</f>
        <v>0.33</v>
      </c>
      <c r="DG79">
        <f t="shared" si="24"/>
        <v>0</v>
      </c>
      <c r="DH79">
        <f t="shared" si="25"/>
        <v>0</v>
      </c>
      <c r="DI79">
        <f t="shared" si="26"/>
        <v>0</v>
      </c>
      <c r="DJ79">
        <f>DF79</f>
        <v>0.33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ROW(Source!A65)</f>
        <v>65</v>
      </c>
      <c r="B80">
        <v>67439953</v>
      </c>
      <c r="C80">
        <v>67440098</v>
      </c>
      <c r="D80">
        <v>30515951</v>
      </c>
      <c r="E80">
        <v>30515945</v>
      </c>
      <c r="F80">
        <v>1</v>
      </c>
      <c r="G80">
        <v>30515945</v>
      </c>
      <c r="H80">
        <v>1</v>
      </c>
      <c r="I80" t="s">
        <v>337</v>
      </c>
      <c r="J80" t="s">
        <v>3</v>
      </c>
      <c r="K80" t="s">
        <v>338</v>
      </c>
      <c r="L80">
        <v>1191</v>
      </c>
      <c r="N80">
        <v>1013</v>
      </c>
      <c r="O80" t="s">
        <v>339</v>
      </c>
      <c r="P80" t="s">
        <v>339</v>
      </c>
      <c r="Q80">
        <v>1</v>
      </c>
      <c r="W80">
        <v>0</v>
      </c>
      <c r="X80">
        <v>476480486</v>
      </c>
      <c r="Y80">
        <f t="shared" si="18"/>
        <v>4.8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-2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4.8</v>
      </c>
      <c r="AU80" t="s">
        <v>3</v>
      </c>
      <c r="AV80">
        <v>1</v>
      </c>
      <c r="AW80">
        <v>2</v>
      </c>
      <c r="AX80">
        <v>67440102</v>
      </c>
      <c r="AY80">
        <v>1</v>
      </c>
      <c r="AZ80">
        <v>0</v>
      </c>
      <c r="BA80">
        <v>82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U80">
        <f>ROUND(AT80*Source!I65*AH80*AL80,2)</f>
        <v>0</v>
      </c>
      <c r="CV80">
        <f>ROUND(Y80*Source!I65,9)</f>
        <v>4.8</v>
      </c>
      <c r="CW80">
        <v>0</v>
      </c>
      <c r="CX80">
        <f>ROUND(Y80*Source!I65,9)</f>
        <v>4.8</v>
      </c>
      <c r="CY80">
        <f>AD80</f>
        <v>0</v>
      </c>
      <c r="CZ80">
        <f>AH80</f>
        <v>0</v>
      </c>
      <c r="DA80">
        <f>AL80</f>
        <v>1</v>
      </c>
      <c r="DB80">
        <f t="shared" si="19"/>
        <v>0</v>
      </c>
      <c r="DC80">
        <f t="shared" si="20"/>
        <v>0</v>
      </c>
      <c r="DD80" t="s">
        <v>3</v>
      </c>
      <c r="DE80" t="s">
        <v>3</v>
      </c>
      <c r="DF80">
        <f>ROUND(ROUND(AE80,2)*CX80,2)</f>
        <v>0</v>
      </c>
      <c r="DG80">
        <f t="shared" si="24"/>
        <v>0</v>
      </c>
      <c r="DH80">
        <f t="shared" si="25"/>
        <v>0</v>
      </c>
      <c r="DI80">
        <f t="shared" si="26"/>
        <v>0</v>
      </c>
      <c r="DJ80">
        <f>DI80</f>
        <v>0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ROW(Source!A65)</f>
        <v>65</v>
      </c>
      <c r="B81">
        <v>67439953</v>
      </c>
      <c r="C81">
        <v>67440098</v>
      </c>
      <c r="D81">
        <v>30573223</v>
      </c>
      <c r="E81">
        <v>1</v>
      </c>
      <c r="F81">
        <v>1</v>
      </c>
      <c r="G81">
        <v>30515945</v>
      </c>
      <c r="H81">
        <v>3</v>
      </c>
      <c r="I81" t="s">
        <v>110</v>
      </c>
      <c r="J81" t="s">
        <v>112</v>
      </c>
      <c r="K81" t="s">
        <v>111</v>
      </c>
      <c r="L81">
        <v>1327</v>
      </c>
      <c r="N81">
        <v>1005</v>
      </c>
      <c r="O81" t="s">
        <v>101</v>
      </c>
      <c r="P81" t="s">
        <v>101</v>
      </c>
      <c r="Q81">
        <v>1</v>
      </c>
      <c r="W81">
        <v>0</v>
      </c>
      <c r="X81">
        <v>1886033509</v>
      </c>
      <c r="Y81">
        <f t="shared" si="18"/>
        <v>112.2</v>
      </c>
      <c r="AA81">
        <v>23.76</v>
      </c>
      <c r="AB81">
        <v>0</v>
      </c>
      <c r="AC81">
        <v>0</v>
      </c>
      <c r="AD81">
        <v>0</v>
      </c>
      <c r="AE81">
        <v>4.32</v>
      </c>
      <c r="AF81">
        <v>0</v>
      </c>
      <c r="AG81">
        <v>0</v>
      </c>
      <c r="AH81">
        <v>0</v>
      </c>
      <c r="AI81">
        <v>5.5</v>
      </c>
      <c r="AJ81">
        <v>1</v>
      </c>
      <c r="AK81">
        <v>1</v>
      </c>
      <c r="AL81">
        <v>1</v>
      </c>
      <c r="AM81">
        <v>0</v>
      </c>
      <c r="AN81">
        <v>0</v>
      </c>
      <c r="AO81">
        <v>0</v>
      </c>
      <c r="AP81">
        <v>1</v>
      </c>
      <c r="AQ81">
        <v>0</v>
      </c>
      <c r="AR81">
        <v>0</v>
      </c>
      <c r="AS81" t="s">
        <v>3</v>
      </c>
      <c r="AT81">
        <v>112.2</v>
      </c>
      <c r="AU81" t="s">
        <v>3</v>
      </c>
      <c r="AV81">
        <v>0</v>
      </c>
      <c r="AW81">
        <v>1</v>
      </c>
      <c r="AX81">
        <v>-1</v>
      </c>
      <c r="AY81">
        <v>0</v>
      </c>
      <c r="AZ81">
        <v>0</v>
      </c>
      <c r="BA81" t="s">
        <v>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ROUND(Y81*Source!I65,9)</f>
        <v>112.2</v>
      </c>
      <c r="CY81">
        <f>AA81</f>
        <v>23.76</v>
      </c>
      <c r="CZ81">
        <f>AE81</f>
        <v>4.32</v>
      </c>
      <c r="DA81">
        <f>AI81</f>
        <v>5.5</v>
      </c>
      <c r="DB81">
        <f t="shared" si="19"/>
        <v>484.7</v>
      </c>
      <c r="DC81">
        <f t="shared" si="20"/>
        <v>0</v>
      </c>
      <c r="DD81" t="s">
        <v>3</v>
      </c>
      <c r="DE81" t="s">
        <v>3</v>
      </c>
      <c r="DF81">
        <f>ROUND(ROUND(AE81*AI81,2)*CX81,2)</f>
        <v>2665.87</v>
      </c>
      <c r="DG81">
        <f t="shared" si="24"/>
        <v>0</v>
      </c>
      <c r="DH81">
        <f t="shared" si="25"/>
        <v>0</v>
      </c>
      <c r="DI81">
        <f t="shared" si="26"/>
        <v>0</v>
      </c>
      <c r="DJ81">
        <f>DF81</f>
        <v>2665.87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ROW(Source!A65)</f>
        <v>65</v>
      </c>
      <c r="B82">
        <v>67439953</v>
      </c>
      <c r="C82">
        <v>67440098</v>
      </c>
      <c r="D82">
        <v>30573391</v>
      </c>
      <c r="E82">
        <v>1</v>
      </c>
      <c r="F82">
        <v>1</v>
      </c>
      <c r="G82">
        <v>30515945</v>
      </c>
      <c r="H82">
        <v>3</v>
      </c>
      <c r="I82" t="s">
        <v>367</v>
      </c>
      <c r="J82" t="s">
        <v>368</v>
      </c>
      <c r="K82" t="s">
        <v>369</v>
      </c>
      <c r="L82">
        <v>1301</v>
      </c>
      <c r="N82">
        <v>1003</v>
      </c>
      <c r="O82" t="s">
        <v>370</v>
      </c>
      <c r="P82" t="s">
        <v>370</v>
      </c>
      <c r="Q82">
        <v>1</v>
      </c>
      <c r="W82">
        <v>0</v>
      </c>
      <c r="X82">
        <v>-1134212303</v>
      </c>
      <c r="Y82">
        <f t="shared" si="18"/>
        <v>1.1399999999999999</v>
      </c>
      <c r="AA82">
        <v>2.12</v>
      </c>
      <c r="AB82">
        <v>0</v>
      </c>
      <c r="AC82">
        <v>0</v>
      </c>
      <c r="AD82">
        <v>0</v>
      </c>
      <c r="AE82">
        <v>0.28999999999999998</v>
      </c>
      <c r="AF82">
        <v>0</v>
      </c>
      <c r="AG82">
        <v>0</v>
      </c>
      <c r="AH82">
        <v>0</v>
      </c>
      <c r="AI82">
        <v>7.31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1.1399999999999999</v>
      </c>
      <c r="AU82" t="s">
        <v>3</v>
      </c>
      <c r="AV82">
        <v>0</v>
      </c>
      <c r="AW82">
        <v>2</v>
      </c>
      <c r="AX82">
        <v>67440103</v>
      </c>
      <c r="AY82">
        <v>1</v>
      </c>
      <c r="AZ82">
        <v>0</v>
      </c>
      <c r="BA82">
        <v>83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V82">
        <v>0</v>
      </c>
      <c r="CW82">
        <v>0</v>
      </c>
      <c r="CX82">
        <f>ROUND(Y82*Source!I65,9)</f>
        <v>1.1399999999999999</v>
      </c>
      <c r="CY82">
        <f>AA82</f>
        <v>2.12</v>
      </c>
      <c r="CZ82">
        <f>AE82</f>
        <v>0.28999999999999998</v>
      </c>
      <c r="DA82">
        <f>AI82</f>
        <v>7.31</v>
      </c>
      <c r="DB82">
        <f t="shared" si="19"/>
        <v>0.33</v>
      </c>
      <c r="DC82">
        <f t="shared" si="20"/>
        <v>0</v>
      </c>
      <c r="DD82" t="s">
        <v>3</v>
      </c>
      <c r="DE82" t="s">
        <v>3</v>
      </c>
      <c r="DF82">
        <f>ROUND(ROUND(AE82*AI82,2)*CX82,2)</f>
        <v>2.42</v>
      </c>
      <c r="DG82">
        <f t="shared" si="24"/>
        <v>0</v>
      </c>
      <c r="DH82">
        <f t="shared" si="25"/>
        <v>0</v>
      </c>
      <c r="DI82">
        <f t="shared" si="26"/>
        <v>0</v>
      </c>
      <c r="DJ82">
        <f>DF82</f>
        <v>2.42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ROW(Source!A68)</f>
        <v>68</v>
      </c>
      <c r="B83">
        <v>67439955</v>
      </c>
      <c r="C83">
        <v>67440114</v>
      </c>
      <c r="D83">
        <v>30515951</v>
      </c>
      <c r="E83">
        <v>30515945</v>
      </c>
      <c r="F83">
        <v>1</v>
      </c>
      <c r="G83">
        <v>30515945</v>
      </c>
      <c r="H83">
        <v>1</v>
      </c>
      <c r="I83" t="s">
        <v>337</v>
      </c>
      <c r="J83" t="s">
        <v>3</v>
      </c>
      <c r="K83" t="s">
        <v>338</v>
      </c>
      <c r="L83">
        <v>1191</v>
      </c>
      <c r="N83">
        <v>1013</v>
      </c>
      <c r="O83" t="s">
        <v>339</v>
      </c>
      <c r="P83" t="s">
        <v>339</v>
      </c>
      <c r="Q83">
        <v>1</v>
      </c>
      <c r="W83">
        <v>0</v>
      </c>
      <c r="X83">
        <v>476480486</v>
      </c>
      <c r="Y83">
        <f>(AT83*1.15)</f>
        <v>2.4264999999999999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M83">
        <v>-2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2.11</v>
      </c>
      <c r="AU83" t="s">
        <v>22</v>
      </c>
      <c r="AV83">
        <v>1</v>
      </c>
      <c r="AW83">
        <v>2</v>
      </c>
      <c r="AX83">
        <v>67440124</v>
      </c>
      <c r="AY83">
        <v>1</v>
      </c>
      <c r="AZ83">
        <v>0</v>
      </c>
      <c r="BA83">
        <v>85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U83">
        <f>ROUND(AT83*Source!I68*AH83*AL83,2)</f>
        <v>0</v>
      </c>
      <c r="CV83">
        <f>ROUND(Y83*Source!I68,9)</f>
        <v>101.913</v>
      </c>
      <c r="CW83">
        <v>0</v>
      </c>
      <c r="CX83">
        <f>ROUND(Y83*Source!I68,9)</f>
        <v>101.913</v>
      </c>
      <c r="CY83">
        <f>AD83</f>
        <v>0</v>
      </c>
      <c r="CZ83">
        <f>AH83</f>
        <v>0</v>
      </c>
      <c r="DA83">
        <f>AL83</f>
        <v>1</v>
      </c>
      <c r="DB83">
        <f>ROUND((ROUND(AT83*CZ83,2)*1.15),6)</f>
        <v>0</v>
      </c>
      <c r="DC83">
        <f>ROUND((ROUND(AT83*AG83,2)*1.15),6)</f>
        <v>0</v>
      </c>
      <c r="DD83" t="s">
        <v>3</v>
      </c>
      <c r="DE83" t="s">
        <v>3</v>
      </c>
      <c r="DF83">
        <f t="shared" ref="DF83:DF93" si="28">ROUND(ROUND(AE83,2)*CX83,2)</f>
        <v>0</v>
      </c>
      <c r="DG83">
        <f t="shared" si="24"/>
        <v>0</v>
      </c>
      <c r="DH83">
        <f t="shared" si="25"/>
        <v>0</v>
      </c>
      <c r="DI83">
        <f t="shared" si="26"/>
        <v>0</v>
      </c>
      <c r="DJ83">
        <f>DI83</f>
        <v>0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ROW(Source!A68)</f>
        <v>68</v>
      </c>
      <c r="B84">
        <v>67439955</v>
      </c>
      <c r="C84">
        <v>67440114</v>
      </c>
      <c r="D84">
        <v>30596112</v>
      </c>
      <c r="E84">
        <v>1</v>
      </c>
      <c r="F84">
        <v>1</v>
      </c>
      <c r="G84">
        <v>30515945</v>
      </c>
      <c r="H84">
        <v>2</v>
      </c>
      <c r="I84" t="s">
        <v>361</v>
      </c>
      <c r="J84" t="s">
        <v>362</v>
      </c>
      <c r="K84" t="s">
        <v>363</v>
      </c>
      <c r="L84">
        <v>1368</v>
      </c>
      <c r="N84">
        <v>1011</v>
      </c>
      <c r="O84" t="s">
        <v>42</v>
      </c>
      <c r="P84" t="s">
        <v>42</v>
      </c>
      <c r="Q84">
        <v>1</v>
      </c>
      <c r="W84">
        <v>0</v>
      </c>
      <c r="X84">
        <v>1944310998</v>
      </c>
      <c r="Y84">
        <f>(AT84*1.25)</f>
        <v>8.7500000000000008E-2</v>
      </c>
      <c r="AA84">
        <v>0</v>
      </c>
      <c r="AB84">
        <v>0.77</v>
      </c>
      <c r="AC84">
        <v>0</v>
      </c>
      <c r="AD84">
        <v>0</v>
      </c>
      <c r="AE84">
        <v>0</v>
      </c>
      <c r="AF84">
        <v>0.77</v>
      </c>
      <c r="AG84">
        <v>0</v>
      </c>
      <c r="AH84">
        <v>0</v>
      </c>
      <c r="AI84">
        <v>1</v>
      </c>
      <c r="AJ84">
        <v>1</v>
      </c>
      <c r="AK84">
        <v>1</v>
      </c>
      <c r="AL84">
        <v>1</v>
      </c>
      <c r="AM84">
        <v>-2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7.0000000000000007E-2</v>
      </c>
      <c r="AU84" t="s">
        <v>21</v>
      </c>
      <c r="AV84">
        <v>0</v>
      </c>
      <c r="AW84">
        <v>2</v>
      </c>
      <c r="AX84">
        <v>67440125</v>
      </c>
      <c r="AY84">
        <v>1</v>
      </c>
      <c r="AZ84">
        <v>2048</v>
      </c>
      <c r="BA84">
        <v>86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f>ROUND(Y84*Source!I68*DO84,9)</f>
        <v>0</v>
      </c>
      <c r="CX84">
        <f>ROUND(Y84*Source!I68,9)</f>
        <v>3.6749999999999998</v>
      </c>
      <c r="CY84">
        <f>AB84</f>
        <v>0.77</v>
      </c>
      <c r="CZ84">
        <f>AF84</f>
        <v>0.77</v>
      </c>
      <c r="DA84">
        <f>AJ84</f>
        <v>1</v>
      </c>
      <c r="DB84">
        <f>ROUND((ROUND(AT84*CZ84,2)*1.25),6)</f>
        <v>6.25E-2</v>
      </c>
      <c r="DC84">
        <f>ROUND((ROUND(AT84*AG84,2)*1.25),6)</f>
        <v>0</v>
      </c>
      <c r="DD84" t="s">
        <v>3</v>
      </c>
      <c r="DE84" t="s">
        <v>3</v>
      </c>
      <c r="DF84">
        <f t="shared" si="28"/>
        <v>0</v>
      </c>
      <c r="DG84">
        <f t="shared" si="24"/>
        <v>2.83</v>
      </c>
      <c r="DH84">
        <f t="shared" si="25"/>
        <v>0</v>
      </c>
      <c r="DI84">
        <f t="shared" si="26"/>
        <v>0</v>
      </c>
      <c r="DJ84">
        <f>DG84</f>
        <v>2.83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ROW(Source!A68)</f>
        <v>68</v>
      </c>
      <c r="B85">
        <v>67439955</v>
      </c>
      <c r="C85">
        <v>67440114</v>
      </c>
      <c r="D85">
        <v>30571194</v>
      </c>
      <c r="E85">
        <v>1</v>
      </c>
      <c r="F85">
        <v>1</v>
      </c>
      <c r="G85">
        <v>30515945</v>
      </c>
      <c r="H85">
        <v>3</v>
      </c>
      <c r="I85" t="s">
        <v>349</v>
      </c>
      <c r="J85" t="s">
        <v>350</v>
      </c>
      <c r="K85" t="s">
        <v>351</v>
      </c>
      <c r="L85">
        <v>1348</v>
      </c>
      <c r="N85">
        <v>1009</v>
      </c>
      <c r="O85" t="s">
        <v>178</v>
      </c>
      <c r="P85" t="s">
        <v>178</v>
      </c>
      <c r="Q85">
        <v>1000</v>
      </c>
      <c r="W85">
        <v>0</v>
      </c>
      <c r="X85">
        <v>563176784</v>
      </c>
      <c r="Y85">
        <f t="shared" ref="Y85:Y91" si="29">(AT85*1)</f>
        <v>8.0000000000000007E-5</v>
      </c>
      <c r="AA85">
        <v>6521.42</v>
      </c>
      <c r="AB85">
        <v>0</v>
      </c>
      <c r="AC85">
        <v>0</v>
      </c>
      <c r="AD85">
        <v>0</v>
      </c>
      <c r="AE85">
        <v>6521.42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M85">
        <v>-2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8.0000000000000007E-5</v>
      </c>
      <c r="AU85" t="s">
        <v>20</v>
      </c>
      <c r="AV85">
        <v>0</v>
      </c>
      <c r="AW85">
        <v>2</v>
      </c>
      <c r="AX85">
        <v>67440126</v>
      </c>
      <c r="AY85">
        <v>1</v>
      </c>
      <c r="AZ85">
        <v>0</v>
      </c>
      <c r="BA85">
        <v>87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ROUND(Y85*Source!I68,9)</f>
        <v>3.3600000000000001E-3</v>
      </c>
      <c r="CY85">
        <f t="shared" ref="CY85:CY91" si="30">AA85</f>
        <v>6521.42</v>
      </c>
      <c r="CZ85">
        <f t="shared" ref="CZ85:CZ91" si="31">AE85</f>
        <v>6521.42</v>
      </c>
      <c r="DA85">
        <f t="shared" ref="DA85:DA91" si="32">AI85</f>
        <v>1</v>
      </c>
      <c r="DB85">
        <f t="shared" ref="DB85:DB91" si="33">ROUND((ROUND(AT85*CZ85,2)*1),6)</f>
        <v>0.52</v>
      </c>
      <c r="DC85">
        <f t="shared" ref="DC85:DC91" si="34">ROUND((ROUND(AT85*AG85,2)*1),6)</f>
        <v>0</v>
      </c>
      <c r="DD85" t="s">
        <v>3</v>
      </c>
      <c r="DE85" t="s">
        <v>3</v>
      </c>
      <c r="DF85">
        <f t="shared" si="28"/>
        <v>21.91</v>
      </c>
      <c r="DG85">
        <f t="shared" si="24"/>
        <v>0</v>
      </c>
      <c r="DH85">
        <f t="shared" si="25"/>
        <v>0</v>
      </c>
      <c r="DI85">
        <f t="shared" si="26"/>
        <v>0</v>
      </c>
      <c r="DJ85">
        <f t="shared" ref="DJ85:DJ91" si="35">DF85</f>
        <v>21.91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ROW(Source!A68)</f>
        <v>68</v>
      </c>
      <c r="B86">
        <v>67439955</v>
      </c>
      <c r="C86">
        <v>67440114</v>
      </c>
      <c r="D86">
        <v>30571264</v>
      </c>
      <c r="E86">
        <v>1</v>
      </c>
      <c r="F86">
        <v>1</v>
      </c>
      <c r="G86">
        <v>30515945</v>
      </c>
      <c r="H86">
        <v>3</v>
      </c>
      <c r="I86" t="s">
        <v>374</v>
      </c>
      <c r="J86" t="s">
        <v>375</v>
      </c>
      <c r="K86" t="s">
        <v>376</v>
      </c>
      <c r="L86">
        <v>1339</v>
      </c>
      <c r="N86">
        <v>1007</v>
      </c>
      <c r="O86" t="s">
        <v>30</v>
      </c>
      <c r="P86" t="s">
        <v>30</v>
      </c>
      <c r="Q86">
        <v>1</v>
      </c>
      <c r="W86">
        <v>0</v>
      </c>
      <c r="X86">
        <v>-547310113</v>
      </c>
      <c r="Y86">
        <f t="shared" si="29"/>
        <v>1.29E-2</v>
      </c>
      <c r="AA86">
        <v>1183.5</v>
      </c>
      <c r="AB86">
        <v>0</v>
      </c>
      <c r="AC86">
        <v>0</v>
      </c>
      <c r="AD86">
        <v>0</v>
      </c>
      <c r="AE86">
        <v>1183.5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M86">
        <v>-2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1.29E-2</v>
      </c>
      <c r="AU86" t="s">
        <v>20</v>
      </c>
      <c r="AV86">
        <v>0</v>
      </c>
      <c r="AW86">
        <v>2</v>
      </c>
      <c r="AX86">
        <v>67440127</v>
      </c>
      <c r="AY86">
        <v>1</v>
      </c>
      <c r="AZ86">
        <v>0</v>
      </c>
      <c r="BA86">
        <v>88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ROUND(Y86*Source!I68,9)</f>
        <v>0.54179999999999995</v>
      </c>
      <c r="CY86">
        <f t="shared" si="30"/>
        <v>1183.5</v>
      </c>
      <c r="CZ86">
        <f t="shared" si="31"/>
        <v>1183.5</v>
      </c>
      <c r="DA86">
        <f t="shared" si="32"/>
        <v>1</v>
      </c>
      <c r="DB86">
        <f t="shared" si="33"/>
        <v>15.27</v>
      </c>
      <c r="DC86">
        <f t="shared" si="34"/>
        <v>0</v>
      </c>
      <c r="DD86" t="s">
        <v>3</v>
      </c>
      <c r="DE86" t="s">
        <v>3</v>
      </c>
      <c r="DF86">
        <f t="shared" si="28"/>
        <v>641.22</v>
      </c>
      <c r="DG86">
        <f t="shared" si="24"/>
        <v>0</v>
      </c>
      <c r="DH86">
        <f t="shared" si="25"/>
        <v>0</v>
      </c>
      <c r="DI86">
        <f t="shared" si="26"/>
        <v>0</v>
      </c>
      <c r="DJ86">
        <f t="shared" si="35"/>
        <v>641.22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ROW(Source!A68)</f>
        <v>68</v>
      </c>
      <c r="B87">
        <v>67439955</v>
      </c>
      <c r="C87">
        <v>67440114</v>
      </c>
      <c r="D87">
        <v>30571295</v>
      </c>
      <c r="E87">
        <v>1</v>
      </c>
      <c r="F87">
        <v>1</v>
      </c>
      <c r="G87">
        <v>30515945</v>
      </c>
      <c r="H87">
        <v>3</v>
      </c>
      <c r="I87" t="s">
        <v>377</v>
      </c>
      <c r="J87" t="s">
        <v>378</v>
      </c>
      <c r="K87" t="s">
        <v>379</v>
      </c>
      <c r="L87">
        <v>1354</v>
      </c>
      <c r="N87">
        <v>1010</v>
      </c>
      <c r="O87" t="s">
        <v>58</v>
      </c>
      <c r="P87" t="s">
        <v>58</v>
      </c>
      <c r="Q87">
        <v>1</v>
      </c>
      <c r="W87">
        <v>0</v>
      </c>
      <c r="X87">
        <v>-1689119193</v>
      </c>
      <c r="Y87">
        <f t="shared" si="29"/>
        <v>4</v>
      </c>
      <c r="AA87">
        <v>3.86</v>
      </c>
      <c r="AB87">
        <v>0</v>
      </c>
      <c r="AC87">
        <v>0</v>
      </c>
      <c r="AD87">
        <v>0</v>
      </c>
      <c r="AE87">
        <v>3.86</v>
      </c>
      <c r="AF87">
        <v>0</v>
      </c>
      <c r="AG87">
        <v>0</v>
      </c>
      <c r="AH87">
        <v>0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4</v>
      </c>
      <c r="AU87" t="s">
        <v>20</v>
      </c>
      <c r="AV87">
        <v>0</v>
      </c>
      <c r="AW87">
        <v>2</v>
      </c>
      <c r="AX87">
        <v>67440128</v>
      </c>
      <c r="AY87">
        <v>1</v>
      </c>
      <c r="AZ87">
        <v>0</v>
      </c>
      <c r="BA87">
        <v>89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V87">
        <v>0</v>
      </c>
      <c r="CW87">
        <v>0</v>
      </c>
      <c r="CX87">
        <f>ROUND(Y87*Source!I68,9)</f>
        <v>168</v>
      </c>
      <c r="CY87">
        <f t="shared" si="30"/>
        <v>3.86</v>
      </c>
      <c r="CZ87">
        <f t="shared" si="31"/>
        <v>3.86</v>
      </c>
      <c r="DA87">
        <f t="shared" si="32"/>
        <v>1</v>
      </c>
      <c r="DB87">
        <f t="shared" si="33"/>
        <v>15.44</v>
      </c>
      <c r="DC87">
        <f t="shared" si="34"/>
        <v>0</v>
      </c>
      <c r="DD87" t="s">
        <v>3</v>
      </c>
      <c r="DE87" t="s">
        <v>3</v>
      </c>
      <c r="DF87">
        <f t="shared" si="28"/>
        <v>648.48</v>
      </c>
      <c r="DG87">
        <f t="shared" si="24"/>
        <v>0</v>
      </c>
      <c r="DH87">
        <f t="shared" si="25"/>
        <v>0</v>
      </c>
      <c r="DI87">
        <f t="shared" si="26"/>
        <v>0</v>
      </c>
      <c r="DJ87">
        <f t="shared" si="35"/>
        <v>648.48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ROW(Source!A68)</f>
        <v>68</v>
      </c>
      <c r="B88">
        <v>67439955</v>
      </c>
      <c r="C88">
        <v>67440114</v>
      </c>
      <c r="D88">
        <v>30571149</v>
      </c>
      <c r="E88">
        <v>1</v>
      </c>
      <c r="F88">
        <v>1</v>
      </c>
      <c r="G88">
        <v>30515945</v>
      </c>
      <c r="H88">
        <v>3</v>
      </c>
      <c r="I88" t="s">
        <v>380</v>
      </c>
      <c r="J88" t="s">
        <v>381</v>
      </c>
      <c r="K88" t="s">
        <v>382</v>
      </c>
      <c r="L88">
        <v>1339</v>
      </c>
      <c r="N88">
        <v>1007</v>
      </c>
      <c r="O88" t="s">
        <v>30</v>
      </c>
      <c r="P88" t="s">
        <v>30</v>
      </c>
      <c r="Q88">
        <v>1</v>
      </c>
      <c r="W88">
        <v>0</v>
      </c>
      <c r="X88">
        <v>1995860753</v>
      </c>
      <c r="Y88">
        <f t="shared" si="29"/>
        <v>6.3000000000000003E-4</v>
      </c>
      <c r="AA88">
        <v>2472.13</v>
      </c>
      <c r="AB88">
        <v>0</v>
      </c>
      <c r="AC88">
        <v>0</v>
      </c>
      <c r="AD88">
        <v>0</v>
      </c>
      <c r="AE88">
        <v>2472.13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6.3000000000000003E-4</v>
      </c>
      <c r="AU88" t="s">
        <v>20</v>
      </c>
      <c r="AV88">
        <v>0</v>
      </c>
      <c r="AW88">
        <v>2</v>
      </c>
      <c r="AX88">
        <v>67440129</v>
      </c>
      <c r="AY88">
        <v>1</v>
      </c>
      <c r="AZ88">
        <v>0</v>
      </c>
      <c r="BA88">
        <v>90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ROUND(Y88*Source!I68,9)</f>
        <v>2.6460000000000001E-2</v>
      </c>
      <c r="CY88">
        <f t="shared" si="30"/>
        <v>2472.13</v>
      </c>
      <c r="CZ88">
        <f t="shared" si="31"/>
        <v>2472.13</v>
      </c>
      <c r="DA88">
        <f t="shared" si="32"/>
        <v>1</v>
      </c>
      <c r="DB88">
        <f t="shared" si="33"/>
        <v>1.56</v>
      </c>
      <c r="DC88">
        <f t="shared" si="34"/>
        <v>0</v>
      </c>
      <c r="DD88" t="s">
        <v>3</v>
      </c>
      <c r="DE88" t="s">
        <v>3</v>
      </c>
      <c r="DF88">
        <f t="shared" si="28"/>
        <v>65.41</v>
      </c>
      <c r="DG88">
        <f t="shared" si="24"/>
        <v>0</v>
      </c>
      <c r="DH88">
        <f t="shared" si="25"/>
        <v>0</v>
      </c>
      <c r="DI88">
        <f t="shared" si="26"/>
        <v>0</v>
      </c>
      <c r="DJ88">
        <f t="shared" si="35"/>
        <v>65.41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ROW(Source!A68)</f>
        <v>68</v>
      </c>
      <c r="B89">
        <v>67439955</v>
      </c>
      <c r="C89">
        <v>67440114</v>
      </c>
      <c r="D89">
        <v>30571150</v>
      </c>
      <c r="E89">
        <v>1</v>
      </c>
      <c r="F89">
        <v>1</v>
      </c>
      <c r="G89">
        <v>30515945</v>
      </c>
      <c r="H89">
        <v>3</v>
      </c>
      <c r="I89" t="s">
        <v>383</v>
      </c>
      <c r="J89" t="s">
        <v>384</v>
      </c>
      <c r="K89" t="s">
        <v>385</v>
      </c>
      <c r="L89">
        <v>1339</v>
      </c>
      <c r="N89">
        <v>1007</v>
      </c>
      <c r="O89" t="s">
        <v>30</v>
      </c>
      <c r="P89" t="s">
        <v>30</v>
      </c>
      <c r="Q89">
        <v>1</v>
      </c>
      <c r="W89">
        <v>0</v>
      </c>
      <c r="X89">
        <v>730001329</v>
      </c>
      <c r="Y89">
        <f t="shared" si="29"/>
        <v>3.78E-2</v>
      </c>
      <c r="AA89">
        <v>2472.13</v>
      </c>
      <c r="AB89">
        <v>0</v>
      </c>
      <c r="AC89">
        <v>0</v>
      </c>
      <c r="AD89">
        <v>0</v>
      </c>
      <c r="AE89">
        <v>2472.13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3.78E-2</v>
      </c>
      <c r="AU89" t="s">
        <v>20</v>
      </c>
      <c r="AV89">
        <v>0</v>
      </c>
      <c r="AW89">
        <v>2</v>
      </c>
      <c r="AX89">
        <v>67440130</v>
      </c>
      <c r="AY89">
        <v>1</v>
      </c>
      <c r="AZ89">
        <v>0</v>
      </c>
      <c r="BA89">
        <v>91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V89">
        <v>0</v>
      </c>
      <c r="CW89">
        <v>0</v>
      </c>
      <c r="CX89">
        <f>ROUND(Y89*Source!I68,9)</f>
        <v>1.5875999999999999</v>
      </c>
      <c r="CY89">
        <f t="shared" si="30"/>
        <v>2472.13</v>
      </c>
      <c r="CZ89">
        <f t="shared" si="31"/>
        <v>2472.13</v>
      </c>
      <c r="DA89">
        <f t="shared" si="32"/>
        <v>1</v>
      </c>
      <c r="DB89">
        <f t="shared" si="33"/>
        <v>93.45</v>
      </c>
      <c r="DC89">
        <f t="shared" si="34"/>
        <v>0</v>
      </c>
      <c r="DD89" t="s">
        <v>3</v>
      </c>
      <c r="DE89" t="s">
        <v>3</v>
      </c>
      <c r="DF89">
        <f t="shared" si="28"/>
        <v>3924.75</v>
      </c>
      <c r="DG89">
        <f t="shared" si="24"/>
        <v>0</v>
      </c>
      <c r="DH89">
        <f t="shared" si="25"/>
        <v>0</v>
      </c>
      <c r="DI89">
        <f t="shared" si="26"/>
        <v>0</v>
      </c>
      <c r="DJ89">
        <f t="shared" si="35"/>
        <v>3924.75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ROW(Source!A68)</f>
        <v>68</v>
      </c>
      <c r="B90">
        <v>67439955</v>
      </c>
      <c r="C90">
        <v>67440114</v>
      </c>
      <c r="D90">
        <v>30571835</v>
      </c>
      <c r="E90">
        <v>1</v>
      </c>
      <c r="F90">
        <v>1</v>
      </c>
      <c r="G90">
        <v>30515945</v>
      </c>
      <c r="H90">
        <v>3</v>
      </c>
      <c r="I90" t="s">
        <v>386</v>
      </c>
      <c r="J90" t="s">
        <v>387</v>
      </c>
      <c r="K90" t="s">
        <v>388</v>
      </c>
      <c r="L90">
        <v>1327</v>
      </c>
      <c r="N90">
        <v>1005</v>
      </c>
      <c r="O90" t="s">
        <v>101</v>
      </c>
      <c r="P90" t="s">
        <v>101</v>
      </c>
      <c r="Q90">
        <v>1</v>
      </c>
      <c r="W90">
        <v>0</v>
      </c>
      <c r="X90">
        <v>-1163233539</v>
      </c>
      <c r="Y90">
        <f t="shared" si="29"/>
        <v>0.4536</v>
      </c>
      <c r="AA90">
        <v>6.61</v>
      </c>
      <c r="AB90">
        <v>0</v>
      </c>
      <c r="AC90">
        <v>0</v>
      </c>
      <c r="AD90">
        <v>0</v>
      </c>
      <c r="AE90">
        <v>6.61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-2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</v>
      </c>
      <c r="AT90">
        <v>0.4536</v>
      </c>
      <c r="AU90" t="s">
        <v>20</v>
      </c>
      <c r="AV90">
        <v>0</v>
      </c>
      <c r="AW90">
        <v>2</v>
      </c>
      <c r="AX90">
        <v>67440131</v>
      </c>
      <c r="AY90">
        <v>1</v>
      </c>
      <c r="AZ90">
        <v>0</v>
      </c>
      <c r="BA90">
        <v>92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ROUND(Y90*Source!I68,9)</f>
        <v>19.051200000000001</v>
      </c>
      <c r="CY90">
        <f t="shared" si="30"/>
        <v>6.61</v>
      </c>
      <c r="CZ90">
        <f t="shared" si="31"/>
        <v>6.61</v>
      </c>
      <c r="DA90">
        <f t="shared" si="32"/>
        <v>1</v>
      </c>
      <c r="DB90">
        <f t="shared" si="33"/>
        <v>3</v>
      </c>
      <c r="DC90">
        <f t="shared" si="34"/>
        <v>0</v>
      </c>
      <c r="DD90" t="s">
        <v>3</v>
      </c>
      <c r="DE90" t="s">
        <v>3</v>
      </c>
      <c r="DF90">
        <f t="shared" si="28"/>
        <v>125.93</v>
      </c>
      <c r="DG90">
        <f t="shared" si="24"/>
        <v>0</v>
      </c>
      <c r="DH90">
        <f t="shared" si="25"/>
        <v>0</v>
      </c>
      <c r="DI90">
        <f t="shared" si="26"/>
        <v>0</v>
      </c>
      <c r="DJ90">
        <f t="shared" si="35"/>
        <v>125.93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ROW(Source!A68)</f>
        <v>68</v>
      </c>
      <c r="B91">
        <v>67439955</v>
      </c>
      <c r="C91">
        <v>67440114</v>
      </c>
      <c r="D91">
        <v>30541208</v>
      </c>
      <c r="E91">
        <v>30515945</v>
      </c>
      <c r="F91">
        <v>1</v>
      </c>
      <c r="G91">
        <v>30515945</v>
      </c>
      <c r="H91">
        <v>3</v>
      </c>
      <c r="I91" t="s">
        <v>389</v>
      </c>
      <c r="J91" t="s">
        <v>3</v>
      </c>
      <c r="K91" t="s">
        <v>390</v>
      </c>
      <c r="L91">
        <v>1344</v>
      </c>
      <c r="N91">
        <v>1008</v>
      </c>
      <c r="O91" t="s">
        <v>373</v>
      </c>
      <c r="P91" t="s">
        <v>373</v>
      </c>
      <c r="Q91">
        <v>1</v>
      </c>
      <c r="W91">
        <v>0</v>
      </c>
      <c r="X91">
        <v>-94250534</v>
      </c>
      <c r="Y91">
        <f t="shared" si="29"/>
        <v>0.01</v>
      </c>
      <c r="AA91">
        <v>1</v>
      </c>
      <c r="AB91">
        <v>0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-2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0.01</v>
      </c>
      <c r="AU91" t="s">
        <v>20</v>
      </c>
      <c r="AV91">
        <v>0</v>
      </c>
      <c r="AW91">
        <v>2</v>
      </c>
      <c r="AX91">
        <v>67440132</v>
      </c>
      <c r="AY91">
        <v>1</v>
      </c>
      <c r="AZ91">
        <v>0</v>
      </c>
      <c r="BA91">
        <v>93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ROUND(Y91*Source!I68,9)</f>
        <v>0.42</v>
      </c>
      <c r="CY91">
        <f t="shared" si="30"/>
        <v>1</v>
      </c>
      <c r="CZ91">
        <f t="shared" si="31"/>
        <v>1</v>
      </c>
      <c r="DA91">
        <f t="shared" si="32"/>
        <v>1</v>
      </c>
      <c r="DB91">
        <f t="shared" si="33"/>
        <v>0.01</v>
      </c>
      <c r="DC91">
        <f t="shared" si="34"/>
        <v>0</v>
      </c>
      <c r="DD91" t="s">
        <v>3</v>
      </c>
      <c r="DE91" t="s">
        <v>3</v>
      </c>
      <c r="DF91">
        <f t="shared" si="28"/>
        <v>0.42</v>
      </c>
      <c r="DG91">
        <f t="shared" si="24"/>
        <v>0</v>
      </c>
      <c r="DH91">
        <f t="shared" si="25"/>
        <v>0</v>
      </c>
      <c r="DI91">
        <f t="shared" si="26"/>
        <v>0</v>
      </c>
      <c r="DJ91">
        <f t="shared" si="35"/>
        <v>0.42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ROW(Source!A69)</f>
        <v>69</v>
      </c>
      <c r="B92">
        <v>67439953</v>
      </c>
      <c r="C92">
        <v>67440114</v>
      </c>
      <c r="D92">
        <v>30515951</v>
      </c>
      <c r="E92">
        <v>30515945</v>
      </c>
      <c r="F92">
        <v>1</v>
      </c>
      <c r="G92">
        <v>30515945</v>
      </c>
      <c r="H92">
        <v>1</v>
      </c>
      <c r="I92" t="s">
        <v>337</v>
      </c>
      <c r="J92" t="s">
        <v>3</v>
      </c>
      <c r="K92" t="s">
        <v>338</v>
      </c>
      <c r="L92">
        <v>1191</v>
      </c>
      <c r="N92">
        <v>1013</v>
      </c>
      <c r="O92" t="s">
        <v>339</v>
      </c>
      <c r="P92" t="s">
        <v>339</v>
      </c>
      <c r="Q92">
        <v>1</v>
      </c>
      <c r="W92">
        <v>0</v>
      </c>
      <c r="X92">
        <v>476480486</v>
      </c>
      <c r="Y92">
        <f>(AT92*1.15)</f>
        <v>2.4264999999999999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M92">
        <v>-2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2.11</v>
      </c>
      <c r="AU92" t="s">
        <v>22</v>
      </c>
      <c r="AV92">
        <v>1</v>
      </c>
      <c r="AW92">
        <v>2</v>
      </c>
      <c r="AX92">
        <v>67440124</v>
      </c>
      <c r="AY92">
        <v>1</v>
      </c>
      <c r="AZ92">
        <v>0</v>
      </c>
      <c r="BA92">
        <v>94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U92">
        <f>ROUND(AT92*Source!I69*AH92*AL92,2)</f>
        <v>0</v>
      </c>
      <c r="CV92">
        <f>ROUND(Y92*Source!I69,9)</f>
        <v>101.913</v>
      </c>
      <c r="CW92">
        <v>0</v>
      </c>
      <c r="CX92">
        <f>ROUND(Y92*Source!I69,9)</f>
        <v>101.913</v>
      </c>
      <c r="CY92">
        <f>AD92</f>
        <v>0</v>
      </c>
      <c r="CZ92">
        <f>AH92</f>
        <v>0</v>
      </c>
      <c r="DA92">
        <f>AL92</f>
        <v>1</v>
      </c>
      <c r="DB92">
        <f>ROUND((ROUND(AT92*CZ92,2)*1.15),6)</f>
        <v>0</v>
      </c>
      <c r="DC92">
        <f>ROUND((ROUND(AT92*AG92,2)*1.15),6)</f>
        <v>0</v>
      </c>
      <c r="DD92" t="s">
        <v>3</v>
      </c>
      <c r="DE92" t="s">
        <v>3</v>
      </c>
      <c r="DF92">
        <f t="shared" si="28"/>
        <v>0</v>
      </c>
      <c r="DG92">
        <f t="shared" si="24"/>
        <v>0</v>
      </c>
      <c r="DH92">
        <f t="shared" si="25"/>
        <v>0</v>
      </c>
      <c r="DI92">
        <f t="shared" si="26"/>
        <v>0</v>
      </c>
      <c r="DJ92">
        <f>DI92</f>
        <v>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ROW(Source!A69)</f>
        <v>69</v>
      </c>
      <c r="B93">
        <v>67439953</v>
      </c>
      <c r="C93">
        <v>67440114</v>
      </c>
      <c r="D93">
        <v>30596112</v>
      </c>
      <c r="E93">
        <v>1</v>
      </c>
      <c r="F93">
        <v>1</v>
      </c>
      <c r="G93">
        <v>30515945</v>
      </c>
      <c r="H93">
        <v>2</v>
      </c>
      <c r="I93" t="s">
        <v>361</v>
      </c>
      <c r="J93" t="s">
        <v>362</v>
      </c>
      <c r="K93" t="s">
        <v>363</v>
      </c>
      <c r="L93">
        <v>1368</v>
      </c>
      <c r="N93">
        <v>1011</v>
      </c>
      <c r="O93" t="s">
        <v>42</v>
      </c>
      <c r="P93" t="s">
        <v>42</v>
      </c>
      <c r="Q93">
        <v>1</v>
      </c>
      <c r="W93">
        <v>0</v>
      </c>
      <c r="X93">
        <v>1944310998</v>
      </c>
      <c r="Y93">
        <f>(AT93*1.25)</f>
        <v>8.7500000000000008E-2</v>
      </c>
      <c r="AA93">
        <v>0</v>
      </c>
      <c r="AB93">
        <v>6.86</v>
      </c>
      <c r="AC93">
        <v>0</v>
      </c>
      <c r="AD93">
        <v>0</v>
      </c>
      <c r="AE93">
        <v>0</v>
      </c>
      <c r="AF93">
        <v>0.77</v>
      </c>
      <c r="AG93">
        <v>0</v>
      </c>
      <c r="AH93">
        <v>0</v>
      </c>
      <c r="AI93">
        <v>1</v>
      </c>
      <c r="AJ93">
        <v>8.51</v>
      </c>
      <c r="AK93">
        <v>30.48</v>
      </c>
      <c r="AL93">
        <v>1</v>
      </c>
      <c r="AM93">
        <v>2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7.0000000000000007E-2</v>
      </c>
      <c r="AU93" t="s">
        <v>21</v>
      </c>
      <c r="AV93">
        <v>0</v>
      </c>
      <c r="AW93">
        <v>2</v>
      </c>
      <c r="AX93">
        <v>67440125</v>
      </c>
      <c r="AY93">
        <v>1</v>
      </c>
      <c r="AZ93">
        <v>2048</v>
      </c>
      <c r="BA93">
        <v>95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f>ROUND(Y93*Source!I69*DO93,9)</f>
        <v>0</v>
      </c>
      <c r="CX93">
        <f>ROUND(Y93*Source!I69,9)</f>
        <v>3.6749999999999998</v>
      </c>
      <c r="CY93">
        <f>AB93</f>
        <v>6.86</v>
      </c>
      <c r="CZ93">
        <f>AF93</f>
        <v>0.77</v>
      </c>
      <c r="DA93">
        <f>AJ93</f>
        <v>8.51</v>
      </c>
      <c r="DB93">
        <f>ROUND((ROUND(AT93*CZ93,2)*1.25),6)</f>
        <v>6.25E-2</v>
      </c>
      <c r="DC93">
        <f>ROUND((ROUND(AT93*AG93,2)*1.25),6)</f>
        <v>0</v>
      </c>
      <c r="DD93" t="s">
        <v>3</v>
      </c>
      <c r="DE93" t="s">
        <v>3</v>
      </c>
      <c r="DF93">
        <f t="shared" si="28"/>
        <v>0</v>
      </c>
      <c r="DG93">
        <f>ROUND(ROUND(AF93*AJ93,2)*CX93,2)</f>
        <v>24.07</v>
      </c>
      <c r="DH93">
        <f>ROUND(ROUND(AG93*AK93,2)*CX93,2)</f>
        <v>0</v>
      </c>
      <c r="DI93">
        <f t="shared" si="26"/>
        <v>0</v>
      </c>
      <c r="DJ93">
        <f>DG93</f>
        <v>24.07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ROW(Source!A69)</f>
        <v>69</v>
      </c>
      <c r="B94">
        <v>67439953</v>
      </c>
      <c r="C94">
        <v>67440114</v>
      </c>
      <c r="D94">
        <v>30571194</v>
      </c>
      <c r="E94">
        <v>1</v>
      </c>
      <c r="F94">
        <v>1</v>
      </c>
      <c r="G94">
        <v>30515945</v>
      </c>
      <c r="H94">
        <v>3</v>
      </c>
      <c r="I94" t="s">
        <v>349</v>
      </c>
      <c r="J94" t="s">
        <v>350</v>
      </c>
      <c r="K94" t="s">
        <v>351</v>
      </c>
      <c r="L94">
        <v>1348</v>
      </c>
      <c r="N94">
        <v>1009</v>
      </c>
      <c r="O94" t="s">
        <v>178</v>
      </c>
      <c r="P94" t="s">
        <v>178</v>
      </c>
      <c r="Q94">
        <v>1000</v>
      </c>
      <c r="W94">
        <v>0</v>
      </c>
      <c r="X94">
        <v>563176784</v>
      </c>
      <c r="Y94">
        <f t="shared" ref="Y94:Y100" si="36">(AT94*1)</f>
        <v>8.0000000000000007E-5</v>
      </c>
      <c r="AA94">
        <v>77912.58</v>
      </c>
      <c r="AB94">
        <v>0</v>
      </c>
      <c r="AC94">
        <v>0</v>
      </c>
      <c r="AD94">
        <v>0</v>
      </c>
      <c r="AE94">
        <v>6521.42</v>
      </c>
      <c r="AF94">
        <v>0</v>
      </c>
      <c r="AG94">
        <v>0</v>
      </c>
      <c r="AH94">
        <v>0</v>
      </c>
      <c r="AI94">
        <v>11.69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8.0000000000000007E-5</v>
      </c>
      <c r="AU94" t="s">
        <v>20</v>
      </c>
      <c r="AV94">
        <v>0</v>
      </c>
      <c r="AW94">
        <v>2</v>
      </c>
      <c r="AX94">
        <v>67440126</v>
      </c>
      <c r="AY94">
        <v>1</v>
      </c>
      <c r="AZ94">
        <v>0</v>
      </c>
      <c r="BA94">
        <v>96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ROUND(Y94*Source!I69,9)</f>
        <v>3.3600000000000001E-3</v>
      </c>
      <c r="CY94">
        <f t="shared" ref="CY94:CY100" si="37">AA94</f>
        <v>77912.58</v>
      </c>
      <c r="CZ94">
        <f t="shared" ref="CZ94:CZ100" si="38">AE94</f>
        <v>6521.42</v>
      </c>
      <c r="DA94">
        <f t="shared" ref="DA94:DA100" si="39">AI94</f>
        <v>11.69</v>
      </c>
      <c r="DB94">
        <f t="shared" ref="DB94:DB100" si="40">ROUND((ROUND(AT94*CZ94,2)*1),6)</f>
        <v>0.52</v>
      </c>
      <c r="DC94">
        <f t="shared" ref="DC94:DC100" si="41">ROUND((ROUND(AT94*AG94,2)*1),6)</f>
        <v>0</v>
      </c>
      <c r="DD94" t="s">
        <v>3</v>
      </c>
      <c r="DE94" t="s">
        <v>3</v>
      </c>
      <c r="DF94">
        <f t="shared" ref="DF94:DF99" si="42">ROUND(ROUND(AE94*AI94,2)*CX94,2)</f>
        <v>256.14999999999998</v>
      </c>
      <c r="DG94">
        <f t="shared" ref="DG94:DG125" si="43">ROUND(ROUND(AF94,2)*CX94,2)</f>
        <v>0</v>
      </c>
      <c r="DH94">
        <f t="shared" ref="DH94:DH125" si="44">ROUND(ROUND(AG94,2)*CX94,2)</f>
        <v>0</v>
      </c>
      <c r="DI94">
        <f t="shared" si="26"/>
        <v>0</v>
      </c>
      <c r="DJ94">
        <f t="shared" ref="DJ94:DJ100" si="45">DF94</f>
        <v>256.14999999999998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ROW(Source!A69)</f>
        <v>69</v>
      </c>
      <c r="B95">
        <v>67439953</v>
      </c>
      <c r="C95">
        <v>67440114</v>
      </c>
      <c r="D95">
        <v>30571264</v>
      </c>
      <c r="E95">
        <v>1</v>
      </c>
      <c r="F95">
        <v>1</v>
      </c>
      <c r="G95">
        <v>30515945</v>
      </c>
      <c r="H95">
        <v>3</v>
      </c>
      <c r="I95" t="s">
        <v>374</v>
      </c>
      <c r="J95" t="s">
        <v>375</v>
      </c>
      <c r="K95" t="s">
        <v>376</v>
      </c>
      <c r="L95">
        <v>1339</v>
      </c>
      <c r="N95">
        <v>1007</v>
      </c>
      <c r="O95" t="s">
        <v>30</v>
      </c>
      <c r="P95" t="s">
        <v>30</v>
      </c>
      <c r="Q95">
        <v>1</v>
      </c>
      <c r="W95">
        <v>0</v>
      </c>
      <c r="X95">
        <v>-547310113</v>
      </c>
      <c r="Y95">
        <f t="shared" si="36"/>
        <v>1.29E-2</v>
      </c>
      <c r="AA95">
        <v>8261.14</v>
      </c>
      <c r="AB95">
        <v>0</v>
      </c>
      <c r="AC95">
        <v>0</v>
      </c>
      <c r="AD95">
        <v>0</v>
      </c>
      <c r="AE95">
        <v>1183.5</v>
      </c>
      <c r="AF95">
        <v>0</v>
      </c>
      <c r="AG95">
        <v>0</v>
      </c>
      <c r="AH95">
        <v>0</v>
      </c>
      <c r="AI95">
        <v>6.83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1.29E-2</v>
      </c>
      <c r="AU95" t="s">
        <v>20</v>
      </c>
      <c r="AV95">
        <v>0</v>
      </c>
      <c r="AW95">
        <v>2</v>
      </c>
      <c r="AX95">
        <v>67440127</v>
      </c>
      <c r="AY95">
        <v>1</v>
      </c>
      <c r="AZ95">
        <v>0</v>
      </c>
      <c r="BA95">
        <v>97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V95">
        <v>0</v>
      </c>
      <c r="CW95">
        <v>0</v>
      </c>
      <c r="CX95">
        <f>ROUND(Y95*Source!I69,9)</f>
        <v>0.54179999999999995</v>
      </c>
      <c r="CY95">
        <f t="shared" si="37"/>
        <v>8261.14</v>
      </c>
      <c r="CZ95">
        <f t="shared" si="38"/>
        <v>1183.5</v>
      </c>
      <c r="DA95">
        <f t="shared" si="39"/>
        <v>6.83</v>
      </c>
      <c r="DB95">
        <f t="shared" si="40"/>
        <v>15.27</v>
      </c>
      <c r="DC95">
        <f t="shared" si="41"/>
        <v>0</v>
      </c>
      <c r="DD95" t="s">
        <v>3</v>
      </c>
      <c r="DE95" t="s">
        <v>3</v>
      </c>
      <c r="DF95">
        <f t="shared" si="42"/>
        <v>4379.54</v>
      </c>
      <c r="DG95">
        <f t="shared" si="43"/>
        <v>0</v>
      </c>
      <c r="DH95">
        <f t="shared" si="44"/>
        <v>0</v>
      </c>
      <c r="DI95">
        <f t="shared" si="26"/>
        <v>0</v>
      </c>
      <c r="DJ95">
        <f t="shared" si="45"/>
        <v>4379.54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ROW(Source!A69)</f>
        <v>69</v>
      </c>
      <c r="B96">
        <v>67439953</v>
      </c>
      <c r="C96">
        <v>67440114</v>
      </c>
      <c r="D96">
        <v>30571295</v>
      </c>
      <c r="E96">
        <v>1</v>
      </c>
      <c r="F96">
        <v>1</v>
      </c>
      <c r="G96">
        <v>30515945</v>
      </c>
      <c r="H96">
        <v>3</v>
      </c>
      <c r="I96" t="s">
        <v>377</v>
      </c>
      <c r="J96" t="s">
        <v>378</v>
      </c>
      <c r="K96" t="s">
        <v>379</v>
      </c>
      <c r="L96">
        <v>1354</v>
      </c>
      <c r="N96">
        <v>1010</v>
      </c>
      <c r="O96" t="s">
        <v>58</v>
      </c>
      <c r="P96" t="s">
        <v>58</v>
      </c>
      <c r="Q96">
        <v>1</v>
      </c>
      <c r="W96">
        <v>0</v>
      </c>
      <c r="X96">
        <v>-1689119193</v>
      </c>
      <c r="Y96">
        <f t="shared" si="36"/>
        <v>4</v>
      </c>
      <c r="AA96">
        <v>10.02</v>
      </c>
      <c r="AB96">
        <v>0</v>
      </c>
      <c r="AC96">
        <v>0</v>
      </c>
      <c r="AD96">
        <v>0</v>
      </c>
      <c r="AE96">
        <v>3.86</v>
      </c>
      <c r="AF96">
        <v>0</v>
      </c>
      <c r="AG96">
        <v>0</v>
      </c>
      <c r="AH96">
        <v>0</v>
      </c>
      <c r="AI96">
        <v>2.54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4</v>
      </c>
      <c r="AU96" t="s">
        <v>20</v>
      </c>
      <c r="AV96">
        <v>0</v>
      </c>
      <c r="AW96">
        <v>2</v>
      </c>
      <c r="AX96">
        <v>67440128</v>
      </c>
      <c r="AY96">
        <v>1</v>
      </c>
      <c r="AZ96">
        <v>0</v>
      </c>
      <c r="BA96">
        <v>98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ROUND(Y96*Source!I69,9)</f>
        <v>168</v>
      </c>
      <c r="CY96">
        <f t="shared" si="37"/>
        <v>10.02</v>
      </c>
      <c r="CZ96">
        <f t="shared" si="38"/>
        <v>3.86</v>
      </c>
      <c r="DA96">
        <f t="shared" si="39"/>
        <v>2.54</v>
      </c>
      <c r="DB96">
        <f t="shared" si="40"/>
        <v>15.44</v>
      </c>
      <c r="DC96">
        <f t="shared" si="41"/>
        <v>0</v>
      </c>
      <c r="DD96" t="s">
        <v>3</v>
      </c>
      <c r="DE96" t="s">
        <v>3</v>
      </c>
      <c r="DF96">
        <f t="shared" si="42"/>
        <v>1646.4</v>
      </c>
      <c r="DG96">
        <f t="shared" si="43"/>
        <v>0</v>
      </c>
      <c r="DH96">
        <f t="shared" si="44"/>
        <v>0</v>
      </c>
      <c r="DI96">
        <f t="shared" si="26"/>
        <v>0</v>
      </c>
      <c r="DJ96">
        <f t="shared" si="45"/>
        <v>1646.4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ROW(Source!A69)</f>
        <v>69</v>
      </c>
      <c r="B97">
        <v>67439953</v>
      </c>
      <c r="C97">
        <v>67440114</v>
      </c>
      <c r="D97">
        <v>30571149</v>
      </c>
      <c r="E97">
        <v>1</v>
      </c>
      <c r="F97">
        <v>1</v>
      </c>
      <c r="G97">
        <v>30515945</v>
      </c>
      <c r="H97">
        <v>3</v>
      </c>
      <c r="I97" t="s">
        <v>380</v>
      </c>
      <c r="J97" t="s">
        <v>381</v>
      </c>
      <c r="K97" t="s">
        <v>382</v>
      </c>
      <c r="L97">
        <v>1339</v>
      </c>
      <c r="N97">
        <v>1007</v>
      </c>
      <c r="O97" t="s">
        <v>30</v>
      </c>
      <c r="P97" t="s">
        <v>30</v>
      </c>
      <c r="Q97">
        <v>1</v>
      </c>
      <c r="W97">
        <v>0</v>
      </c>
      <c r="X97">
        <v>1995860753</v>
      </c>
      <c r="Y97">
        <f t="shared" si="36"/>
        <v>6.3000000000000003E-4</v>
      </c>
      <c r="AA97">
        <v>8261.7099999999991</v>
      </c>
      <c r="AB97">
        <v>0</v>
      </c>
      <c r="AC97">
        <v>0</v>
      </c>
      <c r="AD97">
        <v>0</v>
      </c>
      <c r="AE97">
        <v>2472.13</v>
      </c>
      <c r="AF97">
        <v>0</v>
      </c>
      <c r="AG97">
        <v>0</v>
      </c>
      <c r="AH97">
        <v>0</v>
      </c>
      <c r="AI97">
        <v>3.27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6.3000000000000003E-4</v>
      </c>
      <c r="AU97" t="s">
        <v>20</v>
      </c>
      <c r="AV97">
        <v>0</v>
      </c>
      <c r="AW97">
        <v>2</v>
      </c>
      <c r="AX97">
        <v>67440129</v>
      </c>
      <c r="AY97">
        <v>1</v>
      </c>
      <c r="AZ97">
        <v>0</v>
      </c>
      <c r="BA97">
        <v>99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ROUND(Y97*Source!I69,9)</f>
        <v>2.6460000000000001E-2</v>
      </c>
      <c r="CY97">
        <f t="shared" si="37"/>
        <v>8261.7099999999991</v>
      </c>
      <c r="CZ97">
        <f t="shared" si="38"/>
        <v>2472.13</v>
      </c>
      <c r="DA97">
        <f t="shared" si="39"/>
        <v>3.27</v>
      </c>
      <c r="DB97">
        <f t="shared" si="40"/>
        <v>1.56</v>
      </c>
      <c r="DC97">
        <f t="shared" si="41"/>
        <v>0</v>
      </c>
      <c r="DD97" t="s">
        <v>3</v>
      </c>
      <c r="DE97" t="s">
        <v>3</v>
      </c>
      <c r="DF97">
        <f t="shared" si="42"/>
        <v>213.9</v>
      </c>
      <c r="DG97">
        <f t="shared" si="43"/>
        <v>0</v>
      </c>
      <c r="DH97">
        <f t="shared" si="44"/>
        <v>0</v>
      </c>
      <c r="DI97">
        <f t="shared" si="26"/>
        <v>0</v>
      </c>
      <c r="DJ97">
        <f t="shared" si="45"/>
        <v>213.9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ROW(Source!A69)</f>
        <v>69</v>
      </c>
      <c r="B98">
        <v>67439953</v>
      </c>
      <c r="C98">
        <v>67440114</v>
      </c>
      <c r="D98">
        <v>30571150</v>
      </c>
      <c r="E98">
        <v>1</v>
      </c>
      <c r="F98">
        <v>1</v>
      </c>
      <c r="G98">
        <v>30515945</v>
      </c>
      <c r="H98">
        <v>3</v>
      </c>
      <c r="I98" t="s">
        <v>383</v>
      </c>
      <c r="J98" t="s">
        <v>384</v>
      </c>
      <c r="K98" t="s">
        <v>385</v>
      </c>
      <c r="L98">
        <v>1339</v>
      </c>
      <c r="N98">
        <v>1007</v>
      </c>
      <c r="O98" t="s">
        <v>30</v>
      </c>
      <c r="P98" t="s">
        <v>30</v>
      </c>
      <c r="Q98">
        <v>1</v>
      </c>
      <c r="W98">
        <v>0</v>
      </c>
      <c r="X98">
        <v>730001329</v>
      </c>
      <c r="Y98">
        <f t="shared" si="36"/>
        <v>3.78E-2</v>
      </c>
      <c r="AA98">
        <v>8261.7099999999991</v>
      </c>
      <c r="AB98">
        <v>0</v>
      </c>
      <c r="AC98">
        <v>0</v>
      </c>
      <c r="AD98">
        <v>0</v>
      </c>
      <c r="AE98">
        <v>2472.13</v>
      </c>
      <c r="AF98">
        <v>0</v>
      </c>
      <c r="AG98">
        <v>0</v>
      </c>
      <c r="AH98">
        <v>0</v>
      </c>
      <c r="AI98">
        <v>3.27</v>
      </c>
      <c r="AJ98">
        <v>1</v>
      </c>
      <c r="AK98">
        <v>1</v>
      </c>
      <c r="AL98">
        <v>1</v>
      </c>
      <c r="AM98">
        <v>2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3.78E-2</v>
      </c>
      <c r="AU98" t="s">
        <v>20</v>
      </c>
      <c r="AV98">
        <v>0</v>
      </c>
      <c r="AW98">
        <v>2</v>
      </c>
      <c r="AX98">
        <v>67440130</v>
      </c>
      <c r="AY98">
        <v>1</v>
      </c>
      <c r="AZ98">
        <v>0</v>
      </c>
      <c r="BA98">
        <v>100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v>0</v>
      </c>
      <c r="CX98">
        <f>ROUND(Y98*Source!I69,9)</f>
        <v>1.5875999999999999</v>
      </c>
      <c r="CY98">
        <f t="shared" si="37"/>
        <v>8261.7099999999991</v>
      </c>
      <c r="CZ98">
        <f t="shared" si="38"/>
        <v>2472.13</v>
      </c>
      <c r="DA98">
        <f t="shared" si="39"/>
        <v>3.27</v>
      </c>
      <c r="DB98">
        <f t="shared" si="40"/>
        <v>93.45</v>
      </c>
      <c r="DC98">
        <f t="shared" si="41"/>
        <v>0</v>
      </c>
      <c r="DD98" t="s">
        <v>3</v>
      </c>
      <c r="DE98" t="s">
        <v>3</v>
      </c>
      <c r="DF98">
        <f t="shared" si="42"/>
        <v>12833.95</v>
      </c>
      <c r="DG98">
        <f t="shared" si="43"/>
        <v>0</v>
      </c>
      <c r="DH98">
        <f t="shared" si="44"/>
        <v>0</v>
      </c>
      <c r="DI98">
        <f t="shared" si="26"/>
        <v>0</v>
      </c>
      <c r="DJ98">
        <f t="shared" si="45"/>
        <v>12833.95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ROW(Source!A69)</f>
        <v>69</v>
      </c>
      <c r="B99">
        <v>67439953</v>
      </c>
      <c r="C99">
        <v>67440114</v>
      </c>
      <c r="D99">
        <v>30571835</v>
      </c>
      <c r="E99">
        <v>1</v>
      </c>
      <c r="F99">
        <v>1</v>
      </c>
      <c r="G99">
        <v>30515945</v>
      </c>
      <c r="H99">
        <v>3</v>
      </c>
      <c r="I99" t="s">
        <v>386</v>
      </c>
      <c r="J99" t="s">
        <v>387</v>
      </c>
      <c r="K99" t="s">
        <v>388</v>
      </c>
      <c r="L99">
        <v>1327</v>
      </c>
      <c r="N99">
        <v>1005</v>
      </c>
      <c r="O99" t="s">
        <v>101</v>
      </c>
      <c r="P99" t="s">
        <v>101</v>
      </c>
      <c r="Q99">
        <v>1</v>
      </c>
      <c r="W99">
        <v>0</v>
      </c>
      <c r="X99">
        <v>-1163233539</v>
      </c>
      <c r="Y99">
        <f t="shared" si="36"/>
        <v>0.4536</v>
      </c>
      <c r="AA99">
        <v>51.27</v>
      </c>
      <c r="AB99">
        <v>0</v>
      </c>
      <c r="AC99">
        <v>0</v>
      </c>
      <c r="AD99">
        <v>0</v>
      </c>
      <c r="AE99">
        <v>6.61</v>
      </c>
      <c r="AF99">
        <v>0</v>
      </c>
      <c r="AG99">
        <v>0</v>
      </c>
      <c r="AH99">
        <v>0</v>
      </c>
      <c r="AI99">
        <v>7.59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</v>
      </c>
      <c r="AT99">
        <v>0.4536</v>
      </c>
      <c r="AU99" t="s">
        <v>20</v>
      </c>
      <c r="AV99">
        <v>0</v>
      </c>
      <c r="AW99">
        <v>2</v>
      </c>
      <c r="AX99">
        <v>67440131</v>
      </c>
      <c r="AY99">
        <v>1</v>
      </c>
      <c r="AZ99">
        <v>0</v>
      </c>
      <c r="BA99">
        <v>101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ROUND(Y99*Source!I69,9)</f>
        <v>19.051200000000001</v>
      </c>
      <c r="CY99">
        <f t="shared" si="37"/>
        <v>51.27</v>
      </c>
      <c r="CZ99">
        <f t="shared" si="38"/>
        <v>6.61</v>
      </c>
      <c r="DA99">
        <f t="shared" si="39"/>
        <v>7.59</v>
      </c>
      <c r="DB99">
        <f t="shared" si="40"/>
        <v>3</v>
      </c>
      <c r="DC99">
        <f t="shared" si="41"/>
        <v>0</v>
      </c>
      <c r="DD99" t="s">
        <v>3</v>
      </c>
      <c r="DE99" t="s">
        <v>3</v>
      </c>
      <c r="DF99">
        <f t="shared" si="42"/>
        <v>955.8</v>
      </c>
      <c r="DG99">
        <f t="shared" si="43"/>
        <v>0</v>
      </c>
      <c r="DH99">
        <f t="shared" si="44"/>
        <v>0</v>
      </c>
      <c r="DI99">
        <f t="shared" si="26"/>
        <v>0</v>
      </c>
      <c r="DJ99">
        <f t="shared" si="45"/>
        <v>955.8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ROW(Source!A69)</f>
        <v>69</v>
      </c>
      <c r="B100">
        <v>67439953</v>
      </c>
      <c r="C100">
        <v>67440114</v>
      </c>
      <c r="D100">
        <v>30541208</v>
      </c>
      <c r="E100">
        <v>30515945</v>
      </c>
      <c r="F100">
        <v>1</v>
      </c>
      <c r="G100">
        <v>30515945</v>
      </c>
      <c r="H100">
        <v>3</v>
      </c>
      <c r="I100" t="s">
        <v>389</v>
      </c>
      <c r="J100" t="s">
        <v>3</v>
      </c>
      <c r="K100" t="s">
        <v>390</v>
      </c>
      <c r="L100">
        <v>1344</v>
      </c>
      <c r="N100">
        <v>1008</v>
      </c>
      <c r="O100" t="s">
        <v>373</v>
      </c>
      <c r="P100" t="s">
        <v>373</v>
      </c>
      <c r="Q100">
        <v>1</v>
      </c>
      <c r="W100">
        <v>0</v>
      </c>
      <c r="X100">
        <v>-94250534</v>
      </c>
      <c r="Y100">
        <f t="shared" si="36"/>
        <v>0.01</v>
      </c>
      <c r="AA100">
        <v>1.02</v>
      </c>
      <c r="AB100">
        <v>0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-2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</v>
      </c>
      <c r="AT100">
        <v>0.01</v>
      </c>
      <c r="AU100" t="s">
        <v>20</v>
      </c>
      <c r="AV100">
        <v>0</v>
      </c>
      <c r="AW100">
        <v>2</v>
      </c>
      <c r="AX100">
        <v>67440132</v>
      </c>
      <c r="AY100">
        <v>1</v>
      </c>
      <c r="AZ100">
        <v>0</v>
      </c>
      <c r="BA100">
        <v>102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ROUND(Y100*Source!I69,9)</f>
        <v>0.42</v>
      </c>
      <c r="CY100">
        <f t="shared" si="37"/>
        <v>1.02</v>
      </c>
      <c r="CZ100">
        <f t="shared" si="38"/>
        <v>1</v>
      </c>
      <c r="DA100">
        <f t="shared" si="39"/>
        <v>1</v>
      </c>
      <c r="DB100">
        <f t="shared" si="40"/>
        <v>0.01</v>
      </c>
      <c r="DC100">
        <f t="shared" si="41"/>
        <v>0</v>
      </c>
      <c r="DD100" t="s">
        <v>3</v>
      </c>
      <c r="DE100" t="s">
        <v>3</v>
      </c>
      <c r="DF100">
        <f t="shared" ref="DF100:DF108" si="46">ROUND(ROUND(AE100,2)*CX100,2)</f>
        <v>0.42</v>
      </c>
      <c r="DG100">
        <f t="shared" si="43"/>
        <v>0</v>
      </c>
      <c r="DH100">
        <f t="shared" si="44"/>
        <v>0</v>
      </c>
      <c r="DI100">
        <f t="shared" si="26"/>
        <v>0</v>
      </c>
      <c r="DJ100">
        <f t="shared" si="45"/>
        <v>0.42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ROW(Source!A70)</f>
        <v>70</v>
      </c>
      <c r="B101">
        <v>67439955</v>
      </c>
      <c r="C101">
        <v>67440133</v>
      </c>
      <c r="D101">
        <v>30515951</v>
      </c>
      <c r="E101">
        <v>30515945</v>
      </c>
      <c r="F101">
        <v>1</v>
      </c>
      <c r="G101">
        <v>30515945</v>
      </c>
      <c r="H101">
        <v>1</v>
      </c>
      <c r="I101" t="s">
        <v>337</v>
      </c>
      <c r="J101" t="s">
        <v>3</v>
      </c>
      <c r="K101" t="s">
        <v>338</v>
      </c>
      <c r="L101">
        <v>1191</v>
      </c>
      <c r="N101">
        <v>1013</v>
      </c>
      <c r="O101" t="s">
        <v>339</v>
      </c>
      <c r="P101" t="s">
        <v>339</v>
      </c>
      <c r="Q101">
        <v>1</v>
      </c>
      <c r="W101">
        <v>0</v>
      </c>
      <c r="X101">
        <v>476480486</v>
      </c>
      <c r="Y101">
        <f t="shared" ref="Y101:Y110" si="47">AT101</f>
        <v>0.56999999999999995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0.56999999999999995</v>
      </c>
      <c r="AU101" t="s">
        <v>3</v>
      </c>
      <c r="AV101">
        <v>1</v>
      </c>
      <c r="AW101">
        <v>2</v>
      </c>
      <c r="AX101">
        <v>67440136</v>
      </c>
      <c r="AY101">
        <v>1</v>
      </c>
      <c r="AZ101">
        <v>0</v>
      </c>
      <c r="BA101">
        <v>103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U101">
        <f>ROUND(AT101*Source!I70*AH101*AL101,2)</f>
        <v>0</v>
      </c>
      <c r="CV101">
        <f>ROUND(Y101*Source!I70,9)</f>
        <v>1393.4049</v>
      </c>
      <c r="CW101">
        <v>0</v>
      </c>
      <c r="CX101">
        <f>ROUND(Y101*Source!I70,9)</f>
        <v>1393.4049</v>
      </c>
      <c r="CY101">
        <f>AD101</f>
        <v>0</v>
      </c>
      <c r="CZ101">
        <f>AH101</f>
        <v>0</v>
      </c>
      <c r="DA101">
        <f>AL101</f>
        <v>1</v>
      </c>
      <c r="DB101">
        <f t="shared" ref="DB101:DB110" si="48">ROUND(ROUND(AT101*CZ101,2),6)</f>
        <v>0</v>
      </c>
      <c r="DC101">
        <f t="shared" ref="DC101:DC110" si="49">ROUND(ROUND(AT101*AG101,2),6)</f>
        <v>0</v>
      </c>
      <c r="DD101" t="s">
        <v>3</v>
      </c>
      <c r="DE101" t="s">
        <v>3</v>
      </c>
      <c r="DF101">
        <f t="shared" si="46"/>
        <v>0</v>
      </c>
      <c r="DG101">
        <f t="shared" si="43"/>
        <v>0</v>
      </c>
      <c r="DH101">
        <f t="shared" si="44"/>
        <v>0</v>
      </c>
      <c r="DI101">
        <f t="shared" si="26"/>
        <v>0</v>
      </c>
      <c r="DJ101">
        <f>DI101</f>
        <v>0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ROW(Source!A70)</f>
        <v>70</v>
      </c>
      <c r="B102">
        <v>67439955</v>
      </c>
      <c r="C102">
        <v>67440133</v>
      </c>
      <c r="D102">
        <v>0</v>
      </c>
      <c r="E102">
        <v>30515945</v>
      </c>
      <c r="F102">
        <v>1</v>
      </c>
      <c r="G102">
        <v>30515945</v>
      </c>
      <c r="H102">
        <v>3</v>
      </c>
      <c r="I102" t="s">
        <v>73</v>
      </c>
      <c r="J102" t="s">
        <v>3</v>
      </c>
      <c r="K102" t="s">
        <v>140</v>
      </c>
      <c r="L102">
        <v>1346</v>
      </c>
      <c r="N102">
        <v>1009</v>
      </c>
      <c r="O102" t="s">
        <v>90</v>
      </c>
      <c r="P102" t="s">
        <v>90</v>
      </c>
      <c r="Q102">
        <v>1</v>
      </c>
      <c r="W102">
        <v>0</v>
      </c>
      <c r="X102">
        <v>-974304486</v>
      </c>
      <c r="Y102">
        <f t="shared" si="47"/>
        <v>3.6</v>
      </c>
      <c r="AA102">
        <v>38.33</v>
      </c>
      <c r="AB102">
        <v>0</v>
      </c>
      <c r="AC102">
        <v>0</v>
      </c>
      <c r="AD102">
        <v>0</v>
      </c>
      <c r="AE102">
        <v>38.33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 t="s">
        <v>3</v>
      </c>
      <c r="AT102">
        <v>3.6</v>
      </c>
      <c r="AU102" t="s">
        <v>3</v>
      </c>
      <c r="AV102">
        <v>0</v>
      </c>
      <c r="AW102">
        <v>1</v>
      </c>
      <c r="AX102">
        <v>-1</v>
      </c>
      <c r="AY102">
        <v>0</v>
      </c>
      <c r="AZ102">
        <v>0</v>
      </c>
      <c r="BA102" t="s">
        <v>3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ROUND(Y102*Source!I70,9)</f>
        <v>8800.4519999999993</v>
      </c>
      <c r="CY102">
        <f>AA102</f>
        <v>38.33</v>
      </c>
      <c r="CZ102">
        <f>AE102</f>
        <v>38.33</v>
      </c>
      <c r="DA102">
        <f>AI102</f>
        <v>1</v>
      </c>
      <c r="DB102">
        <f t="shared" si="48"/>
        <v>137.99</v>
      </c>
      <c r="DC102">
        <f t="shared" si="49"/>
        <v>0</v>
      </c>
      <c r="DD102" t="s">
        <v>3</v>
      </c>
      <c r="DE102" t="s">
        <v>3</v>
      </c>
      <c r="DF102">
        <f t="shared" si="46"/>
        <v>337321.33</v>
      </c>
      <c r="DG102">
        <f t="shared" si="43"/>
        <v>0</v>
      </c>
      <c r="DH102">
        <f t="shared" si="44"/>
        <v>0</v>
      </c>
      <c r="DI102">
        <f t="shared" si="26"/>
        <v>0</v>
      </c>
      <c r="DJ102">
        <f>DF102</f>
        <v>337321.33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ROW(Source!A71)</f>
        <v>71</v>
      </c>
      <c r="B103">
        <v>67439953</v>
      </c>
      <c r="C103">
        <v>67440133</v>
      </c>
      <c r="D103">
        <v>30515951</v>
      </c>
      <c r="E103">
        <v>30515945</v>
      </c>
      <c r="F103">
        <v>1</v>
      </c>
      <c r="G103">
        <v>30515945</v>
      </c>
      <c r="H103">
        <v>1</v>
      </c>
      <c r="I103" t="s">
        <v>337</v>
      </c>
      <c r="J103" t="s">
        <v>3</v>
      </c>
      <c r="K103" t="s">
        <v>338</v>
      </c>
      <c r="L103">
        <v>1191</v>
      </c>
      <c r="N103">
        <v>1013</v>
      </c>
      <c r="O103" t="s">
        <v>339</v>
      </c>
      <c r="P103" t="s">
        <v>339</v>
      </c>
      <c r="Q103">
        <v>1</v>
      </c>
      <c r="W103">
        <v>0</v>
      </c>
      <c r="X103">
        <v>476480486</v>
      </c>
      <c r="Y103">
        <f t="shared" si="47"/>
        <v>0.56999999999999995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1</v>
      </c>
      <c r="AL103">
        <v>1</v>
      </c>
      <c r="AM103">
        <v>-2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3</v>
      </c>
      <c r="AT103">
        <v>0.56999999999999995</v>
      </c>
      <c r="AU103" t="s">
        <v>3</v>
      </c>
      <c r="AV103">
        <v>1</v>
      </c>
      <c r="AW103">
        <v>2</v>
      </c>
      <c r="AX103">
        <v>67440136</v>
      </c>
      <c r="AY103">
        <v>1</v>
      </c>
      <c r="AZ103">
        <v>0</v>
      </c>
      <c r="BA103">
        <v>107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U103">
        <f>ROUND(AT103*Source!I71*AH103*AL103,2)</f>
        <v>0</v>
      </c>
      <c r="CV103">
        <f>ROUND(Y103*Source!I71,9)</f>
        <v>1393.4049</v>
      </c>
      <c r="CW103">
        <v>0</v>
      </c>
      <c r="CX103">
        <f>ROUND(Y103*Source!I71,9)</f>
        <v>1393.4049</v>
      </c>
      <c r="CY103">
        <f>AD103</f>
        <v>0</v>
      </c>
      <c r="CZ103">
        <f>AH103</f>
        <v>0</v>
      </c>
      <c r="DA103">
        <f>AL103</f>
        <v>1</v>
      </c>
      <c r="DB103">
        <f t="shared" si="48"/>
        <v>0</v>
      </c>
      <c r="DC103">
        <f t="shared" si="49"/>
        <v>0</v>
      </c>
      <c r="DD103" t="s">
        <v>3</v>
      </c>
      <c r="DE103" t="s">
        <v>3</v>
      </c>
      <c r="DF103">
        <f t="shared" si="46"/>
        <v>0</v>
      </c>
      <c r="DG103">
        <f t="shared" si="43"/>
        <v>0</v>
      </c>
      <c r="DH103">
        <f t="shared" si="44"/>
        <v>0</v>
      </c>
      <c r="DI103">
        <f t="shared" si="26"/>
        <v>0</v>
      </c>
      <c r="DJ103">
        <f>DI103</f>
        <v>0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">
      <c r="A104">
        <f>ROW(Source!A71)</f>
        <v>71</v>
      </c>
      <c r="B104">
        <v>67439953</v>
      </c>
      <c r="C104">
        <v>67440133</v>
      </c>
      <c r="D104">
        <v>0</v>
      </c>
      <c r="E104">
        <v>30515945</v>
      </c>
      <c r="F104">
        <v>1</v>
      </c>
      <c r="G104">
        <v>30515945</v>
      </c>
      <c r="H104">
        <v>3</v>
      </c>
      <c r="I104" t="s">
        <v>73</v>
      </c>
      <c r="J104" t="s">
        <v>3</v>
      </c>
      <c r="K104" t="s">
        <v>140</v>
      </c>
      <c r="L104">
        <v>1346</v>
      </c>
      <c r="N104">
        <v>1009</v>
      </c>
      <c r="O104" t="s">
        <v>90</v>
      </c>
      <c r="P104" t="s">
        <v>90</v>
      </c>
      <c r="Q104">
        <v>1</v>
      </c>
      <c r="W104">
        <v>0</v>
      </c>
      <c r="X104">
        <v>-974304486</v>
      </c>
      <c r="Y104">
        <f t="shared" si="47"/>
        <v>3.6</v>
      </c>
      <c r="AA104">
        <v>38.33</v>
      </c>
      <c r="AB104">
        <v>0</v>
      </c>
      <c r="AC104">
        <v>0</v>
      </c>
      <c r="AD104">
        <v>0</v>
      </c>
      <c r="AE104">
        <v>38.33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 t="s">
        <v>3</v>
      </c>
      <c r="AT104">
        <v>3.6</v>
      </c>
      <c r="AU104" t="s">
        <v>3</v>
      </c>
      <c r="AV104">
        <v>0</v>
      </c>
      <c r="AW104">
        <v>1</v>
      </c>
      <c r="AX104">
        <v>-1</v>
      </c>
      <c r="AY104">
        <v>0</v>
      </c>
      <c r="AZ104">
        <v>0</v>
      </c>
      <c r="BA104" t="s">
        <v>3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V104">
        <v>0</v>
      </c>
      <c r="CW104">
        <v>0</v>
      </c>
      <c r="CX104">
        <f>ROUND(Y104*Source!I71,9)</f>
        <v>8800.4519999999993</v>
      </c>
      <c r="CY104">
        <f>AA104</f>
        <v>38.33</v>
      </c>
      <c r="CZ104">
        <f>AE104</f>
        <v>38.33</v>
      </c>
      <c r="DA104">
        <f>AI104</f>
        <v>1</v>
      </c>
      <c r="DB104">
        <f t="shared" si="48"/>
        <v>137.99</v>
      </c>
      <c r="DC104">
        <f t="shared" si="49"/>
        <v>0</v>
      </c>
      <c r="DD104" t="s">
        <v>3</v>
      </c>
      <c r="DE104" t="s">
        <v>3</v>
      </c>
      <c r="DF104">
        <f t="shared" si="46"/>
        <v>337321.33</v>
      </c>
      <c r="DG104">
        <f t="shared" si="43"/>
        <v>0</v>
      </c>
      <c r="DH104">
        <f t="shared" si="44"/>
        <v>0</v>
      </c>
      <c r="DI104">
        <f t="shared" si="26"/>
        <v>0</v>
      </c>
      <c r="DJ104">
        <f>DF104</f>
        <v>337321.33</v>
      </c>
      <c r="DK104">
        <v>0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">
      <c r="A105">
        <f>ROW(Source!A74)</f>
        <v>74</v>
      </c>
      <c r="B105">
        <v>67439955</v>
      </c>
      <c r="C105">
        <v>67440141</v>
      </c>
      <c r="D105">
        <v>30515951</v>
      </c>
      <c r="E105">
        <v>30515945</v>
      </c>
      <c r="F105">
        <v>1</v>
      </c>
      <c r="G105">
        <v>30515945</v>
      </c>
      <c r="H105">
        <v>1</v>
      </c>
      <c r="I105" t="s">
        <v>337</v>
      </c>
      <c r="J105" t="s">
        <v>3</v>
      </c>
      <c r="K105" t="s">
        <v>338</v>
      </c>
      <c r="L105">
        <v>1191</v>
      </c>
      <c r="N105">
        <v>1013</v>
      </c>
      <c r="O105" t="s">
        <v>339</v>
      </c>
      <c r="P105" t="s">
        <v>339</v>
      </c>
      <c r="Q105">
        <v>1</v>
      </c>
      <c r="W105">
        <v>0</v>
      </c>
      <c r="X105">
        <v>476480486</v>
      </c>
      <c r="Y105">
        <f t="shared" si="47"/>
        <v>309.7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M105">
        <v>-2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309.7</v>
      </c>
      <c r="AU105" t="s">
        <v>3</v>
      </c>
      <c r="AV105">
        <v>1</v>
      </c>
      <c r="AW105">
        <v>2</v>
      </c>
      <c r="AX105">
        <v>67440145</v>
      </c>
      <c r="AY105">
        <v>1</v>
      </c>
      <c r="AZ105">
        <v>0</v>
      </c>
      <c r="BA105">
        <v>111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U105">
        <f>ROUND(AT105*Source!I74*AH105*AL105,2)</f>
        <v>0</v>
      </c>
      <c r="CV105">
        <f>ROUND(Y105*Source!I74,9)</f>
        <v>154.85</v>
      </c>
      <c r="CW105">
        <v>0</v>
      </c>
      <c r="CX105">
        <f>ROUND(Y105*Source!I74,9)</f>
        <v>154.85</v>
      </c>
      <c r="CY105">
        <f>AD105</f>
        <v>0</v>
      </c>
      <c r="CZ105">
        <f>AH105</f>
        <v>0</v>
      </c>
      <c r="DA105">
        <f>AL105</f>
        <v>1</v>
      </c>
      <c r="DB105">
        <f t="shared" si="48"/>
        <v>0</v>
      </c>
      <c r="DC105">
        <f t="shared" si="49"/>
        <v>0</v>
      </c>
      <c r="DD105" t="s">
        <v>3</v>
      </c>
      <c r="DE105" t="s">
        <v>3</v>
      </c>
      <c r="DF105">
        <f t="shared" si="46"/>
        <v>0</v>
      </c>
      <c r="DG105">
        <f t="shared" si="43"/>
        <v>0</v>
      </c>
      <c r="DH105">
        <f t="shared" si="44"/>
        <v>0</v>
      </c>
      <c r="DI105">
        <f t="shared" si="26"/>
        <v>0</v>
      </c>
      <c r="DJ105">
        <f>DI105</f>
        <v>0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ROW(Source!A74)</f>
        <v>74</v>
      </c>
      <c r="B106">
        <v>67439955</v>
      </c>
      <c r="C106">
        <v>67440141</v>
      </c>
      <c r="D106">
        <v>30589756</v>
      </c>
      <c r="E106">
        <v>1</v>
      </c>
      <c r="F106">
        <v>1</v>
      </c>
      <c r="G106">
        <v>30515945</v>
      </c>
      <c r="H106">
        <v>3</v>
      </c>
      <c r="I106" t="s">
        <v>149</v>
      </c>
      <c r="J106" t="s">
        <v>150</v>
      </c>
      <c r="K106" t="s">
        <v>471</v>
      </c>
      <c r="L106">
        <v>1346</v>
      </c>
      <c r="N106">
        <v>1009</v>
      </c>
      <c r="O106" t="s">
        <v>90</v>
      </c>
      <c r="P106" t="s">
        <v>90</v>
      </c>
      <c r="Q106">
        <v>1</v>
      </c>
      <c r="W106">
        <v>0</v>
      </c>
      <c r="X106">
        <v>-54922166</v>
      </c>
      <c r="Y106">
        <f t="shared" si="47"/>
        <v>7700</v>
      </c>
      <c r="AA106">
        <v>24.06</v>
      </c>
      <c r="AB106">
        <v>0</v>
      </c>
      <c r="AC106">
        <v>0</v>
      </c>
      <c r="AD106">
        <v>0</v>
      </c>
      <c r="AE106">
        <v>24.06</v>
      </c>
      <c r="AF106">
        <v>0</v>
      </c>
      <c r="AG106">
        <v>0</v>
      </c>
      <c r="AH106">
        <v>0</v>
      </c>
      <c r="AI106">
        <v>1</v>
      </c>
      <c r="AJ106">
        <v>1</v>
      </c>
      <c r="AK106">
        <v>1</v>
      </c>
      <c r="AL106">
        <v>1</v>
      </c>
      <c r="AM106">
        <v>0</v>
      </c>
      <c r="AN106">
        <v>0</v>
      </c>
      <c r="AO106">
        <v>0</v>
      </c>
      <c r="AP106">
        <v>1</v>
      </c>
      <c r="AQ106">
        <v>0</v>
      </c>
      <c r="AR106">
        <v>0</v>
      </c>
      <c r="AS106" t="s">
        <v>3</v>
      </c>
      <c r="AT106">
        <v>7700</v>
      </c>
      <c r="AU106" t="s">
        <v>3</v>
      </c>
      <c r="AV106">
        <v>0</v>
      </c>
      <c r="AW106">
        <v>1</v>
      </c>
      <c r="AX106">
        <v>-1</v>
      </c>
      <c r="AY106">
        <v>0</v>
      </c>
      <c r="AZ106">
        <v>0</v>
      </c>
      <c r="BA106" t="s">
        <v>3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V106">
        <v>0</v>
      </c>
      <c r="CW106">
        <v>0</v>
      </c>
      <c r="CX106">
        <f>ROUND(Y106*Source!I74,9)</f>
        <v>3850</v>
      </c>
      <c r="CY106">
        <f>AA106</f>
        <v>24.06</v>
      </c>
      <c r="CZ106">
        <f>AE106</f>
        <v>24.06</v>
      </c>
      <c r="DA106">
        <f>AI106</f>
        <v>1</v>
      </c>
      <c r="DB106">
        <f t="shared" si="48"/>
        <v>185262</v>
      </c>
      <c r="DC106">
        <f t="shared" si="49"/>
        <v>0</v>
      </c>
      <c r="DD106" t="s">
        <v>3</v>
      </c>
      <c r="DE106" t="s">
        <v>3</v>
      </c>
      <c r="DF106">
        <f t="shared" si="46"/>
        <v>92631</v>
      </c>
      <c r="DG106">
        <f t="shared" si="43"/>
        <v>0</v>
      </c>
      <c r="DH106">
        <f t="shared" si="44"/>
        <v>0</v>
      </c>
      <c r="DI106">
        <f t="shared" si="26"/>
        <v>0</v>
      </c>
      <c r="DJ106">
        <f>DF106</f>
        <v>92631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">
      <c r="A107">
        <f>ROW(Source!A74)</f>
        <v>74</v>
      </c>
      <c r="B107">
        <v>67439955</v>
      </c>
      <c r="C107">
        <v>67440141</v>
      </c>
      <c r="D107">
        <v>30541192</v>
      </c>
      <c r="E107">
        <v>30515945</v>
      </c>
      <c r="F107">
        <v>1</v>
      </c>
      <c r="G107">
        <v>30515945</v>
      </c>
      <c r="H107">
        <v>3</v>
      </c>
      <c r="I107" t="s">
        <v>391</v>
      </c>
      <c r="J107" t="s">
        <v>3</v>
      </c>
      <c r="K107" t="s">
        <v>392</v>
      </c>
      <c r="L107">
        <v>1348</v>
      </c>
      <c r="N107">
        <v>1009</v>
      </c>
      <c r="O107" t="s">
        <v>178</v>
      </c>
      <c r="P107" t="s">
        <v>178</v>
      </c>
      <c r="Q107">
        <v>1000</v>
      </c>
      <c r="W107">
        <v>0</v>
      </c>
      <c r="X107">
        <v>1489638031</v>
      </c>
      <c r="Y107">
        <f t="shared" si="47"/>
        <v>9.6999999999999993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M107">
        <v>-2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9.6999999999999993</v>
      </c>
      <c r="AU107" t="s">
        <v>3</v>
      </c>
      <c r="AV107">
        <v>0</v>
      </c>
      <c r="AW107">
        <v>2</v>
      </c>
      <c r="AX107">
        <v>67440147</v>
      </c>
      <c r="AY107">
        <v>1</v>
      </c>
      <c r="AZ107">
        <v>0</v>
      </c>
      <c r="BA107">
        <v>113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V107">
        <v>0</v>
      </c>
      <c r="CW107">
        <v>0</v>
      </c>
      <c r="CX107">
        <f>ROUND(Y107*Source!I74,9)</f>
        <v>4.8499999999999996</v>
      </c>
      <c r="CY107">
        <f>AA107</f>
        <v>0</v>
      </c>
      <c r="CZ107">
        <f>AE107</f>
        <v>0</v>
      </c>
      <c r="DA107">
        <f>AI107</f>
        <v>1</v>
      </c>
      <c r="DB107">
        <f t="shared" si="48"/>
        <v>0</v>
      </c>
      <c r="DC107">
        <f t="shared" si="49"/>
        <v>0</v>
      </c>
      <c r="DD107" t="s">
        <v>3</v>
      </c>
      <c r="DE107" t="s">
        <v>3</v>
      </c>
      <c r="DF107">
        <f t="shared" si="46"/>
        <v>0</v>
      </c>
      <c r="DG107">
        <f t="shared" si="43"/>
        <v>0</v>
      </c>
      <c r="DH107">
        <f t="shared" si="44"/>
        <v>0</v>
      </c>
      <c r="DI107">
        <f t="shared" si="26"/>
        <v>0</v>
      </c>
      <c r="DJ107">
        <f>DF107</f>
        <v>0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ROW(Source!A75)</f>
        <v>75</v>
      </c>
      <c r="B108">
        <v>67439953</v>
      </c>
      <c r="C108">
        <v>67440141</v>
      </c>
      <c r="D108">
        <v>30515951</v>
      </c>
      <c r="E108">
        <v>30515945</v>
      </c>
      <c r="F108">
        <v>1</v>
      </c>
      <c r="G108">
        <v>30515945</v>
      </c>
      <c r="H108">
        <v>1</v>
      </c>
      <c r="I108" t="s">
        <v>337</v>
      </c>
      <c r="J108" t="s">
        <v>3</v>
      </c>
      <c r="K108" t="s">
        <v>338</v>
      </c>
      <c r="L108">
        <v>1191</v>
      </c>
      <c r="N108">
        <v>1013</v>
      </c>
      <c r="O108" t="s">
        <v>339</v>
      </c>
      <c r="P108" t="s">
        <v>339</v>
      </c>
      <c r="Q108">
        <v>1</v>
      </c>
      <c r="W108">
        <v>0</v>
      </c>
      <c r="X108">
        <v>476480486</v>
      </c>
      <c r="Y108">
        <f t="shared" si="47"/>
        <v>309.7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M108">
        <v>-2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309.7</v>
      </c>
      <c r="AU108" t="s">
        <v>3</v>
      </c>
      <c r="AV108">
        <v>1</v>
      </c>
      <c r="AW108">
        <v>2</v>
      </c>
      <c r="AX108">
        <v>67440145</v>
      </c>
      <c r="AY108">
        <v>1</v>
      </c>
      <c r="AZ108">
        <v>0</v>
      </c>
      <c r="BA108">
        <v>114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U108">
        <f>ROUND(AT108*Source!I75*AH108*AL108,2)</f>
        <v>0</v>
      </c>
      <c r="CV108">
        <f>ROUND(Y108*Source!I75,9)</f>
        <v>154.85</v>
      </c>
      <c r="CW108">
        <v>0</v>
      </c>
      <c r="CX108">
        <f>ROUND(Y108*Source!I75,9)</f>
        <v>154.85</v>
      </c>
      <c r="CY108">
        <f>AD108</f>
        <v>0</v>
      </c>
      <c r="CZ108">
        <f>AH108</f>
        <v>0</v>
      </c>
      <c r="DA108">
        <f>AL108</f>
        <v>1</v>
      </c>
      <c r="DB108">
        <f t="shared" si="48"/>
        <v>0</v>
      </c>
      <c r="DC108">
        <f t="shared" si="49"/>
        <v>0</v>
      </c>
      <c r="DD108" t="s">
        <v>3</v>
      </c>
      <c r="DE108" t="s">
        <v>3</v>
      </c>
      <c r="DF108">
        <f t="shared" si="46"/>
        <v>0</v>
      </c>
      <c r="DG108">
        <f t="shared" si="43"/>
        <v>0</v>
      </c>
      <c r="DH108">
        <f t="shared" si="44"/>
        <v>0</v>
      </c>
      <c r="DI108">
        <f t="shared" si="26"/>
        <v>0</v>
      </c>
      <c r="DJ108">
        <f>DI108</f>
        <v>0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ROW(Source!A75)</f>
        <v>75</v>
      </c>
      <c r="B109">
        <v>67439953</v>
      </c>
      <c r="C109">
        <v>67440141</v>
      </c>
      <c r="D109">
        <v>30589756</v>
      </c>
      <c r="E109">
        <v>1</v>
      </c>
      <c r="F109">
        <v>1</v>
      </c>
      <c r="G109">
        <v>30515945</v>
      </c>
      <c r="H109">
        <v>3</v>
      </c>
      <c r="I109" t="s">
        <v>149</v>
      </c>
      <c r="J109" t="s">
        <v>150</v>
      </c>
      <c r="K109" t="s">
        <v>471</v>
      </c>
      <c r="L109">
        <v>1346</v>
      </c>
      <c r="N109">
        <v>1009</v>
      </c>
      <c r="O109" t="s">
        <v>90</v>
      </c>
      <c r="P109" t="s">
        <v>90</v>
      </c>
      <c r="Q109">
        <v>1</v>
      </c>
      <c r="W109">
        <v>0</v>
      </c>
      <c r="X109">
        <v>-54922166</v>
      </c>
      <c r="Y109">
        <f t="shared" si="47"/>
        <v>7700</v>
      </c>
      <c r="AA109">
        <v>54.3</v>
      </c>
      <c r="AB109">
        <v>0</v>
      </c>
      <c r="AC109">
        <v>0</v>
      </c>
      <c r="AD109">
        <v>0</v>
      </c>
      <c r="AE109">
        <v>24.06</v>
      </c>
      <c r="AF109">
        <v>0</v>
      </c>
      <c r="AG109">
        <v>0</v>
      </c>
      <c r="AH109">
        <v>0</v>
      </c>
      <c r="AI109">
        <v>2.25</v>
      </c>
      <c r="AJ109">
        <v>1</v>
      </c>
      <c r="AK109">
        <v>1</v>
      </c>
      <c r="AL109">
        <v>1</v>
      </c>
      <c r="AM109">
        <v>0</v>
      </c>
      <c r="AN109">
        <v>0</v>
      </c>
      <c r="AO109">
        <v>0</v>
      </c>
      <c r="AP109">
        <v>1</v>
      </c>
      <c r="AQ109">
        <v>0</v>
      </c>
      <c r="AR109">
        <v>0</v>
      </c>
      <c r="AS109" t="s">
        <v>3</v>
      </c>
      <c r="AT109">
        <v>7700</v>
      </c>
      <c r="AU109" t="s">
        <v>3</v>
      </c>
      <c r="AV109">
        <v>0</v>
      </c>
      <c r="AW109">
        <v>1</v>
      </c>
      <c r="AX109">
        <v>-1</v>
      </c>
      <c r="AY109">
        <v>0</v>
      </c>
      <c r="AZ109">
        <v>0</v>
      </c>
      <c r="BA109" t="s">
        <v>3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ROUND(Y109*Source!I75,9)</f>
        <v>3850</v>
      </c>
      <c r="CY109">
        <f>AA109</f>
        <v>54.3</v>
      </c>
      <c r="CZ109">
        <f>AE109</f>
        <v>24.06</v>
      </c>
      <c r="DA109">
        <f>AI109</f>
        <v>2.25</v>
      </c>
      <c r="DB109">
        <f t="shared" si="48"/>
        <v>185262</v>
      </c>
      <c r="DC109">
        <f t="shared" si="49"/>
        <v>0</v>
      </c>
      <c r="DD109" t="s">
        <v>3</v>
      </c>
      <c r="DE109" t="s">
        <v>3</v>
      </c>
      <c r="DF109">
        <f>ROUND(ROUND(AE109*AI109,2)*CX109,2)</f>
        <v>208439</v>
      </c>
      <c r="DG109">
        <f t="shared" si="43"/>
        <v>0</v>
      </c>
      <c r="DH109">
        <f t="shared" si="44"/>
        <v>0</v>
      </c>
      <c r="DI109">
        <f t="shared" si="26"/>
        <v>0</v>
      </c>
      <c r="DJ109">
        <f>DF109</f>
        <v>208439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ROW(Source!A75)</f>
        <v>75</v>
      </c>
      <c r="B110">
        <v>67439953</v>
      </c>
      <c r="C110">
        <v>67440141</v>
      </c>
      <c r="D110">
        <v>30541192</v>
      </c>
      <c r="E110">
        <v>30515945</v>
      </c>
      <c r="F110">
        <v>1</v>
      </c>
      <c r="G110">
        <v>30515945</v>
      </c>
      <c r="H110">
        <v>3</v>
      </c>
      <c r="I110" t="s">
        <v>391</v>
      </c>
      <c r="J110" t="s">
        <v>3</v>
      </c>
      <c r="K110" t="s">
        <v>392</v>
      </c>
      <c r="L110">
        <v>1348</v>
      </c>
      <c r="N110">
        <v>1009</v>
      </c>
      <c r="O110" t="s">
        <v>178</v>
      </c>
      <c r="P110" t="s">
        <v>178</v>
      </c>
      <c r="Q110">
        <v>1000</v>
      </c>
      <c r="W110">
        <v>0</v>
      </c>
      <c r="X110">
        <v>1489638031</v>
      </c>
      <c r="Y110">
        <f t="shared" si="47"/>
        <v>9.6999999999999993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-2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9.6999999999999993</v>
      </c>
      <c r="AU110" t="s">
        <v>3</v>
      </c>
      <c r="AV110">
        <v>0</v>
      </c>
      <c r="AW110">
        <v>2</v>
      </c>
      <c r="AX110">
        <v>67440147</v>
      </c>
      <c r="AY110">
        <v>1</v>
      </c>
      <c r="AZ110">
        <v>0</v>
      </c>
      <c r="BA110">
        <v>116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ROUND(Y110*Source!I75,9)</f>
        <v>4.8499999999999996</v>
      </c>
      <c r="CY110">
        <f>AA110</f>
        <v>0</v>
      </c>
      <c r="CZ110">
        <f>AE110</f>
        <v>0</v>
      </c>
      <c r="DA110">
        <f>AI110</f>
        <v>1</v>
      </c>
      <c r="DB110">
        <f t="shared" si="48"/>
        <v>0</v>
      </c>
      <c r="DC110">
        <f t="shared" si="49"/>
        <v>0</v>
      </c>
      <c r="DD110" t="s">
        <v>3</v>
      </c>
      <c r="DE110" t="s">
        <v>3</v>
      </c>
      <c r="DF110">
        <f>ROUND(ROUND(AE110,2)*CX110,2)</f>
        <v>0</v>
      </c>
      <c r="DG110">
        <f t="shared" si="43"/>
        <v>0</v>
      </c>
      <c r="DH110">
        <f t="shared" si="44"/>
        <v>0</v>
      </c>
      <c r="DI110">
        <f t="shared" si="26"/>
        <v>0</v>
      </c>
      <c r="DJ110">
        <f>DF110</f>
        <v>0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ROW(Source!A78)</f>
        <v>78</v>
      </c>
      <c r="B111">
        <v>67439955</v>
      </c>
      <c r="C111">
        <v>67440149</v>
      </c>
      <c r="D111">
        <v>30515951</v>
      </c>
      <c r="E111">
        <v>30515945</v>
      </c>
      <c r="F111">
        <v>1</v>
      </c>
      <c r="G111">
        <v>30515945</v>
      </c>
      <c r="H111">
        <v>1</v>
      </c>
      <c r="I111" t="s">
        <v>337</v>
      </c>
      <c r="J111" t="s">
        <v>3</v>
      </c>
      <c r="K111" t="s">
        <v>338</v>
      </c>
      <c r="L111">
        <v>1191</v>
      </c>
      <c r="N111">
        <v>1013</v>
      </c>
      <c r="O111" t="s">
        <v>339</v>
      </c>
      <c r="P111" t="s">
        <v>339</v>
      </c>
      <c r="Q111">
        <v>1</v>
      </c>
      <c r="W111">
        <v>0</v>
      </c>
      <c r="X111">
        <v>476480486</v>
      </c>
      <c r="Y111">
        <f>(AT111*6)</f>
        <v>306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M111">
        <v>-2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</v>
      </c>
      <c r="AT111">
        <v>51</v>
      </c>
      <c r="AU111" t="s">
        <v>155</v>
      </c>
      <c r="AV111">
        <v>1</v>
      </c>
      <c r="AW111">
        <v>2</v>
      </c>
      <c r="AX111">
        <v>67440153</v>
      </c>
      <c r="AY111">
        <v>1</v>
      </c>
      <c r="AZ111">
        <v>0</v>
      </c>
      <c r="BA111">
        <v>117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U111">
        <f>ROUND(AT111*Source!I78*AH111*AL111,2)</f>
        <v>0</v>
      </c>
      <c r="CV111">
        <f>ROUND(Y111*Source!I78,9)</f>
        <v>15.3</v>
      </c>
      <c r="CW111">
        <v>0</v>
      </c>
      <c r="CX111">
        <f>ROUND(Y111*Source!I78,9)</f>
        <v>15.3</v>
      </c>
      <c r="CY111">
        <f>AD111</f>
        <v>0</v>
      </c>
      <c r="CZ111">
        <f>AH111</f>
        <v>0</v>
      </c>
      <c r="DA111">
        <f>AL111</f>
        <v>1</v>
      </c>
      <c r="DB111">
        <f>ROUND((ROUND(AT111*CZ111,2)*6),6)</f>
        <v>0</v>
      </c>
      <c r="DC111">
        <f>ROUND((ROUND(AT111*AG111,2)*6),6)</f>
        <v>0</v>
      </c>
      <c r="DD111" t="s">
        <v>3</v>
      </c>
      <c r="DE111" t="s">
        <v>3</v>
      </c>
      <c r="DF111">
        <f>ROUND(ROUND(AE111,2)*CX111,2)</f>
        <v>0</v>
      </c>
      <c r="DG111">
        <f t="shared" si="43"/>
        <v>0</v>
      </c>
      <c r="DH111">
        <f t="shared" si="44"/>
        <v>0</v>
      </c>
      <c r="DI111">
        <f t="shared" si="26"/>
        <v>0</v>
      </c>
      <c r="DJ111">
        <f>DI111</f>
        <v>0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ROW(Source!A78)</f>
        <v>78</v>
      </c>
      <c r="B112">
        <v>67439955</v>
      </c>
      <c r="C112">
        <v>67440149</v>
      </c>
      <c r="D112">
        <v>30589756</v>
      </c>
      <c r="E112">
        <v>1</v>
      </c>
      <c r="F112">
        <v>1</v>
      </c>
      <c r="G112">
        <v>30515945</v>
      </c>
      <c r="H112">
        <v>3</v>
      </c>
      <c r="I112" t="s">
        <v>149</v>
      </c>
      <c r="J112" t="s">
        <v>150</v>
      </c>
      <c r="K112" t="s">
        <v>471</v>
      </c>
      <c r="L112">
        <v>1346</v>
      </c>
      <c r="N112">
        <v>1009</v>
      </c>
      <c r="O112" t="s">
        <v>90</v>
      </c>
      <c r="P112" t="s">
        <v>90</v>
      </c>
      <c r="Q112">
        <v>1</v>
      </c>
      <c r="W112">
        <v>0</v>
      </c>
      <c r="X112">
        <v>-54922166</v>
      </c>
      <c r="Y112">
        <f>(AT112*1)</f>
        <v>1925</v>
      </c>
      <c r="AA112">
        <v>24.06</v>
      </c>
      <c r="AB112">
        <v>0</v>
      </c>
      <c r="AC112">
        <v>0</v>
      </c>
      <c r="AD112">
        <v>0</v>
      </c>
      <c r="AE112">
        <v>24.06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M112">
        <v>0</v>
      </c>
      <c r="AN112">
        <v>0</v>
      </c>
      <c r="AO112">
        <v>0</v>
      </c>
      <c r="AP112">
        <v>1</v>
      </c>
      <c r="AQ112">
        <v>0</v>
      </c>
      <c r="AR112">
        <v>0</v>
      </c>
      <c r="AS112" t="s">
        <v>3</v>
      </c>
      <c r="AT112">
        <v>1925</v>
      </c>
      <c r="AU112" t="s">
        <v>20</v>
      </c>
      <c r="AV112">
        <v>0</v>
      </c>
      <c r="AW112">
        <v>1</v>
      </c>
      <c r="AX112">
        <v>-1</v>
      </c>
      <c r="AY112">
        <v>0</v>
      </c>
      <c r="AZ112">
        <v>0</v>
      </c>
      <c r="BA112" t="s">
        <v>3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v>0</v>
      </c>
      <c r="CX112">
        <f>ROUND(Y112*Source!I78,9)</f>
        <v>96.25</v>
      </c>
      <c r="CY112">
        <f>AA112</f>
        <v>24.06</v>
      </c>
      <c r="CZ112">
        <f>AE112</f>
        <v>24.06</v>
      </c>
      <c r="DA112">
        <f>AI112</f>
        <v>1</v>
      </c>
      <c r="DB112">
        <f>ROUND((ROUND(AT112*CZ112,2)*1),6)</f>
        <v>46315.5</v>
      </c>
      <c r="DC112">
        <f>ROUND((ROUND(AT112*AG112,2)*1),6)</f>
        <v>0</v>
      </c>
      <c r="DD112" t="s">
        <v>3</v>
      </c>
      <c r="DE112" t="s">
        <v>3</v>
      </c>
      <c r="DF112">
        <f>ROUND(ROUND(AE112,2)*CX112,2)</f>
        <v>2315.7800000000002</v>
      </c>
      <c r="DG112">
        <f t="shared" si="43"/>
        <v>0</v>
      </c>
      <c r="DH112">
        <f t="shared" si="44"/>
        <v>0</v>
      </c>
      <c r="DI112">
        <f t="shared" si="26"/>
        <v>0</v>
      </c>
      <c r="DJ112">
        <f>DF112</f>
        <v>2315.7800000000002</v>
      </c>
      <c r="DK112">
        <v>0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">
      <c r="A113">
        <f>ROW(Source!A78)</f>
        <v>78</v>
      </c>
      <c r="B113">
        <v>67439955</v>
      </c>
      <c r="C113">
        <v>67440149</v>
      </c>
      <c r="D113">
        <v>30541192</v>
      </c>
      <c r="E113">
        <v>30515945</v>
      </c>
      <c r="F113">
        <v>1</v>
      </c>
      <c r="G113">
        <v>30515945</v>
      </c>
      <c r="H113">
        <v>3</v>
      </c>
      <c r="I113" t="s">
        <v>391</v>
      </c>
      <c r="J113" t="s">
        <v>3</v>
      </c>
      <c r="K113" t="s">
        <v>392</v>
      </c>
      <c r="L113">
        <v>1348</v>
      </c>
      <c r="N113">
        <v>1009</v>
      </c>
      <c r="O113" t="s">
        <v>178</v>
      </c>
      <c r="P113" t="s">
        <v>178</v>
      </c>
      <c r="Q113">
        <v>1000</v>
      </c>
      <c r="W113">
        <v>0</v>
      </c>
      <c r="X113">
        <v>1489638031</v>
      </c>
      <c r="Y113">
        <f>(AT113*1)</f>
        <v>2.4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1</v>
      </c>
      <c r="AJ113">
        <v>1</v>
      </c>
      <c r="AK113">
        <v>1</v>
      </c>
      <c r="AL113">
        <v>1</v>
      </c>
      <c r="AM113">
        <v>-2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2.4</v>
      </c>
      <c r="AU113" t="s">
        <v>20</v>
      </c>
      <c r="AV113">
        <v>0</v>
      </c>
      <c r="AW113">
        <v>2</v>
      </c>
      <c r="AX113">
        <v>67440155</v>
      </c>
      <c r="AY113">
        <v>1</v>
      </c>
      <c r="AZ113">
        <v>0</v>
      </c>
      <c r="BA113">
        <v>119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V113">
        <v>0</v>
      </c>
      <c r="CW113">
        <v>0</v>
      </c>
      <c r="CX113">
        <f>ROUND(Y113*Source!I78,9)</f>
        <v>0.12</v>
      </c>
      <c r="CY113">
        <f>AA113</f>
        <v>0</v>
      </c>
      <c r="CZ113">
        <f>AE113</f>
        <v>0</v>
      </c>
      <c r="DA113">
        <f>AI113</f>
        <v>1</v>
      </c>
      <c r="DB113">
        <f>ROUND((ROUND(AT113*CZ113,2)*1),6)</f>
        <v>0</v>
      </c>
      <c r="DC113">
        <f>ROUND((ROUND(AT113*AG113,2)*1),6)</f>
        <v>0</v>
      </c>
      <c r="DD113" t="s">
        <v>3</v>
      </c>
      <c r="DE113" t="s">
        <v>3</v>
      </c>
      <c r="DF113">
        <f>ROUND(ROUND(AE113,2)*CX113,2)</f>
        <v>0</v>
      </c>
      <c r="DG113">
        <f t="shared" si="43"/>
        <v>0</v>
      </c>
      <c r="DH113">
        <f t="shared" si="44"/>
        <v>0</v>
      </c>
      <c r="DI113">
        <f t="shared" si="26"/>
        <v>0</v>
      </c>
      <c r="DJ113">
        <f>DF113</f>
        <v>0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ROW(Source!A79)</f>
        <v>79</v>
      </c>
      <c r="B114">
        <v>67439953</v>
      </c>
      <c r="C114">
        <v>67440149</v>
      </c>
      <c r="D114">
        <v>30515951</v>
      </c>
      <c r="E114">
        <v>30515945</v>
      </c>
      <c r="F114">
        <v>1</v>
      </c>
      <c r="G114">
        <v>30515945</v>
      </c>
      <c r="H114">
        <v>1</v>
      </c>
      <c r="I114" t="s">
        <v>337</v>
      </c>
      <c r="J114" t="s">
        <v>3</v>
      </c>
      <c r="K114" t="s">
        <v>338</v>
      </c>
      <c r="L114">
        <v>1191</v>
      </c>
      <c r="N114">
        <v>1013</v>
      </c>
      <c r="O114" t="s">
        <v>339</v>
      </c>
      <c r="P114" t="s">
        <v>339</v>
      </c>
      <c r="Q114">
        <v>1</v>
      </c>
      <c r="W114">
        <v>0</v>
      </c>
      <c r="X114">
        <v>476480486</v>
      </c>
      <c r="Y114">
        <f>(AT114*6)</f>
        <v>306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-2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51</v>
      </c>
      <c r="AU114" t="s">
        <v>155</v>
      </c>
      <c r="AV114">
        <v>1</v>
      </c>
      <c r="AW114">
        <v>2</v>
      </c>
      <c r="AX114">
        <v>67440153</v>
      </c>
      <c r="AY114">
        <v>1</v>
      </c>
      <c r="AZ114">
        <v>0</v>
      </c>
      <c r="BA114">
        <v>120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U114">
        <f>ROUND(AT114*Source!I79*AH114*AL114,2)</f>
        <v>0</v>
      </c>
      <c r="CV114">
        <f>ROUND(Y114*Source!I79,9)</f>
        <v>15.3</v>
      </c>
      <c r="CW114">
        <v>0</v>
      </c>
      <c r="CX114">
        <f>ROUND(Y114*Source!I79,9)</f>
        <v>15.3</v>
      </c>
      <c r="CY114">
        <f>AD114</f>
        <v>0</v>
      </c>
      <c r="CZ114">
        <f>AH114</f>
        <v>0</v>
      </c>
      <c r="DA114">
        <f>AL114</f>
        <v>1</v>
      </c>
      <c r="DB114">
        <f>ROUND((ROUND(AT114*CZ114,2)*6),6)</f>
        <v>0</v>
      </c>
      <c r="DC114">
        <f>ROUND((ROUND(AT114*AG114,2)*6),6)</f>
        <v>0</v>
      </c>
      <c r="DD114" t="s">
        <v>3</v>
      </c>
      <c r="DE114" t="s">
        <v>3</v>
      </c>
      <c r="DF114">
        <f>ROUND(ROUND(AE114,2)*CX114,2)</f>
        <v>0</v>
      </c>
      <c r="DG114">
        <f t="shared" si="43"/>
        <v>0</v>
      </c>
      <c r="DH114">
        <f t="shared" si="44"/>
        <v>0</v>
      </c>
      <c r="DI114">
        <f t="shared" si="26"/>
        <v>0</v>
      </c>
      <c r="DJ114">
        <f>DI114</f>
        <v>0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ROW(Source!A79)</f>
        <v>79</v>
      </c>
      <c r="B115">
        <v>67439953</v>
      </c>
      <c r="C115">
        <v>67440149</v>
      </c>
      <c r="D115">
        <v>30589756</v>
      </c>
      <c r="E115">
        <v>1</v>
      </c>
      <c r="F115">
        <v>1</v>
      </c>
      <c r="G115">
        <v>30515945</v>
      </c>
      <c r="H115">
        <v>3</v>
      </c>
      <c r="I115" t="s">
        <v>149</v>
      </c>
      <c r="J115" t="s">
        <v>150</v>
      </c>
      <c r="K115" t="s">
        <v>471</v>
      </c>
      <c r="L115">
        <v>1346</v>
      </c>
      <c r="N115">
        <v>1009</v>
      </c>
      <c r="O115" t="s">
        <v>90</v>
      </c>
      <c r="P115" t="s">
        <v>90</v>
      </c>
      <c r="Q115">
        <v>1</v>
      </c>
      <c r="W115">
        <v>0</v>
      </c>
      <c r="X115">
        <v>-54922166</v>
      </c>
      <c r="Y115">
        <f>(AT115*1)</f>
        <v>1925</v>
      </c>
      <c r="AA115">
        <v>54.3</v>
      </c>
      <c r="AB115">
        <v>0</v>
      </c>
      <c r="AC115">
        <v>0</v>
      </c>
      <c r="AD115">
        <v>0</v>
      </c>
      <c r="AE115">
        <v>24.06</v>
      </c>
      <c r="AF115">
        <v>0</v>
      </c>
      <c r="AG115">
        <v>0</v>
      </c>
      <c r="AH115">
        <v>0</v>
      </c>
      <c r="AI115">
        <v>2.25</v>
      </c>
      <c r="AJ115">
        <v>1</v>
      </c>
      <c r="AK115">
        <v>1</v>
      </c>
      <c r="AL115">
        <v>1</v>
      </c>
      <c r="AM115">
        <v>0</v>
      </c>
      <c r="AN115">
        <v>0</v>
      </c>
      <c r="AO115">
        <v>0</v>
      </c>
      <c r="AP115">
        <v>1</v>
      </c>
      <c r="AQ115">
        <v>0</v>
      </c>
      <c r="AR115">
        <v>0</v>
      </c>
      <c r="AS115" t="s">
        <v>3</v>
      </c>
      <c r="AT115">
        <v>1925</v>
      </c>
      <c r="AU115" t="s">
        <v>20</v>
      </c>
      <c r="AV115">
        <v>0</v>
      </c>
      <c r="AW115">
        <v>1</v>
      </c>
      <c r="AX115">
        <v>-1</v>
      </c>
      <c r="AY115">
        <v>0</v>
      </c>
      <c r="AZ115">
        <v>0</v>
      </c>
      <c r="BA115" t="s">
        <v>3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V115">
        <v>0</v>
      </c>
      <c r="CW115">
        <v>0</v>
      </c>
      <c r="CX115">
        <f>ROUND(Y115*Source!I79,9)</f>
        <v>96.25</v>
      </c>
      <c r="CY115">
        <f>AA115</f>
        <v>54.3</v>
      </c>
      <c r="CZ115">
        <f>AE115</f>
        <v>24.06</v>
      </c>
      <c r="DA115">
        <f>AI115</f>
        <v>2.25</v>
      </c>
      <c r="DB115">
        <f>ROUND((ROUND(AT115*CZ115,2)*1),6)</f>
        <v>46315.5</v>
      </c>
      <c r="DC115">
        <f>ROUND((ROUND(AT115*AG115,2)*1),6)</f>
        <v>0</v>
      </c>
      <c r="DD115" t="s">
        <v>3</v>
      </c>
      <c r="DE115" t="s">
        <v>3</v>
      </c>
      <c r="DF115">
        <f>ROUND(ROUND(AE115*AI115,2)*CX115,2)</f>
        <v>5210.9799999999996</v>
      </c>
      <c r="DG115">
        <f t="shared" si="43"/>
        <v>0</v>
      </c>
      <c r="DH115">
        <f t="shared" si="44"/>
        <v>0</v>
      </c>
      <c r="DI115">
        <f t="shared" si="26"/>
        <v>0</v>
      </c>
      <c r="DJ115">
        <f>DF115</f>
        <v>5210.9799999999996</v>
      </c>
      <c r="DK115">
        <v>0</v>
      </c>
      <c r="DL115" t="s">
        <v>3</v>
      </c>
      <c r="DM115">
        <v>0</v>
      </c>
      <c r="DN115" t="s">
        <v>3</v>
      </c>
      <c r="DO115">
        <v>0</v>
      </c>
    </row>
    <row r="116" spans="1:119" x14ac:dyDescent="0.2">
      <c r="A116">
        <f>ROW(Source!A79)</f>
        <v>79</v>
      </c>
      <c r="B116">
        <v>67439953</v>
      </c>
      <c r="C116">
        <v>67440149</v>
      </c>
      <c r="D116">
        <v>30541192</v>
      </c>
      <c r="E116">
        <v>30515945</v>
      </c>
      <c r="F116">
        <v>1</v>
      </c>
      <c r="G116">
        <v>30515945</v>
      </c>
      <c r="H116">
        <v>3</v>
      </c>
      <c r="I116" t="s">
        <v>391</v>
      </c>
      <c r="J116" t="s">
        <v>3</v>
      </c>
      <c r="K116" t="s">
        <v>392</v>
      </c>
      <c r="L116">
        <v>1348</v>
      </c>
      <c r="N116">
        <v>1009</v>
      </c>
      <c r="O116" t="s">
        <v>178</v>
      </c>
      <c r="P116" t="s">
        <v>178</v>
      </c>
      <c r="Q116">
        <v>1000</v>
      </c>
      <c r="W116">
        <v>0</v>
      </c>
      <c r="X116">
        <v>1489638031</v>
      </c>
      <c r="Y116">
        <f>(AT116*1)</f>
        <v>2.4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2.4</v>
      </c>
      <c r="AU116" t="s">
        <v>20</v>
      </c>
      <c r="AV116">
        <v>0</v>
      </c>
      <c r="AW116">
        <v>2</v>
      </c>
      <c r="AX116">
        <v>67440155</v>
      </c>
      <c r="AY116">
        <v>1</v>
      </c>
      <c r="AZ116">
        <v>0</v>
      </c>
      <c r="BA116">
        <v>122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ROUND(Y116*Source!I79,9)</f>
        <v>0.12</v>
      </c>
      <c r="CY116">
        <f>AA116</f>
        <v>0</v>
      </c>
      <c r="CZ116">
        <f>AE116</f>
        <v>0</v>
      </c>
      <c r="DA116">
        <f>AI116</f>
        <v>1</v>
      </c>
      <c r="DB116">
        <f>ROUND((ROUND(AT116*CZ116,2)*1),6)</f>
        <v>0</v>
      </c>
      <c r="DC116">
        <f>ROUND((ROUND(AT116*AG116,2)*1),6)</f>
        <v>0</v>
      </c>
      <c r="DD116" t="s">
        <v>3</v>
      </c>
      <c r="DE116" t="s">
        <v>3</v>
      </c>
      <c r="DF116">
        <f>ROUND(ROUND(AE116,2)*CX116,2)</f>
        <v>0</v>
      </c>
      <c r="DG116">
        <f t="shared" si="43"/>
        <v>0</v>
      </c>
      <c r="DH116">
        <f t="shared" si="44"/>
        <v>0</v>
      </c>
      <c r="DI116">
        <f t="shared" si="26"/>
        <v>0</v>
      </c>
      <c r="DJ116">
        <f>DF116</f>
        <v>0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ROW(Source!A82)</f>
        <v>82</v>
      </c>
      <c r="B117">
        <v>67439955</v>
      </c>
      <c r="C117">
        <v>67440157</v>
      </c>
      <c r="D117">
        <v>30515951</v>
      </c>
      <c r="E117">
        <v>30515945</v>
      </c>
      <c r="F117">
        <v>1</v>
      </c>
      <c r="G117">
        <v>30515945</v>
      </c>
      <c r="H117">
        <v>1</v>
      </c>
      <c r="I117" t="s">
        <v>337</v>
      </c>
      <c r="J117" t="s">
        <v>3</v>
      </c>
      <c r="K117" t="s">
        <v>338</v>
      </c>
      <c r="L117">
        <v>1191</v>
      </c>
      <c r="N117">
        <v>1013</v>
      </c>
      <c r="O117" t="s">
        <v>339</v>
      </c>
      <c r="P117" t="s">
        <v>339</v>
      </c>
      <c r="Q117">
        <v>1</v>
      </c>
      <c r="W117">
        <v>0</v>
      </c>
      <c r="X117">
        <v>476480486</v>
      </c>
      <c r="Y117">
        <f t="shared" ref="Y117:Y148" si="50">AT117</f>
        <v>174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-2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</v>
      </c>
      <c r="AT117">
        <v>174</v>
      </c>
      <c r="AU117" t="s">
        <v>3</v>
      </c>
      <c r="AV117">
        <v>1</v>
      </c>
      <c r="AW117">
        <v>2</v>
      </c>
      <c r="AX117">
        <v>67440161</v>
      </c>
      <c r="AY117">
        <v>1</v>
      </c>
      <c r="AZ117">
        <v>0</v>
      </c>
      <c r="BA117">
        <v>123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U117">
        <f>ROUND(AT117*Source!I82*AH117*AL117,2)</f>
        <v>0</v>
      </c>
      <c r="CV117">
        <f>ROUND(Y117*Source!I82,9)</f>
        <v>222.72</v>
      </c>
      <c r="CW117">
        <v>0</v>
      </c>
      <c r="CX117">
        <f>ROUND(Y117*Source!I82,9)</f>
        <v>222.72</v>
      </c>
      <c r="CY117">
        <f>AD117</f>
        <v>0</v>
      </c>
      <c r="CZ117">
        <f>AH117</f>
        <v>0</v>
      </c>
      <c r="DA117">
        <f>AL117</f>
        <v>1</v>
      </c>
      <c r="DB117">
        <f t="shared" ref="DB117:DB148" si="51">ROUND(ROUND(AT117*CZ117,2),6)</f>
        <v>0</v>
      </c>
      <c r="DC117">
        <f t="shared" ref="DC117:DC148" si="52">ROUND(ROUND(AT117*AG117,2),6)</f>
        <v>0</v>
      </c>
      <c r="DD117" t="s">
        <v>3</v>
      </c>
      <c r="DE117" t="s">
        <v>3</v>
      </c>
      <c r="DF117">
        <f>ROUND(ROUND(AE117,2)*CX117,2)</f>
        <v>0</v>
      </c>
      <c r="DG117">
        <f t="shared" si="43"/>
        <v>0</v>
      </c>
      <c r="DH117">
        <f t="shared" si="44"/>
        <v>0</v>
      </c>
      <c r="DI117">
        <f t="shared" si="26"/>
        <v>0</v>
      </c>
      <c r="DJ117">
        <f>DI117</f>
        <v>0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ROW(Source!A82)</f>
        <v>82</v>
      </c>
      <c r="B118">
        <v>67439955</v>
      </c>
      <c r="C118">
        <v>67440157</v>
      </c>
      <c r="D118">
        <v>30589756</v>
      </c>
      <c r="E118">
        <v>1</v>
      </c>
      <c r="F118">
        <v>1</v>
      </c>
      <c r="G118">
        <v>30515945</v>
      </c>
      <c r="H118">
        <v>3</v>
      </c>
      <c r="I118" t="s">
        <v>149</v>
      </c>
      <c r="J118" t="s">
        <v>150</v>
      </c>
      <c r="K118" t="s">
        <v>471</v>
      </c>
      <c r="L118">
        <v>1346</v>
      </c>
      <c r="N118">
        <v>1009</v>
      </c>
      <c r="O118" t="s">
        <v>90</v>
      </c>
      <c r="P118" t="s">
        <v>90</v>
      </c>
      <c r="Q118">
        <v>1</v>
      </c>
      <c r="W118">
        <v>0</v>
      </c>
      <c r="X118">
        <v>-54922166</v>
      </c>
      <c r="Y118">
        <f t="shared" si="50"/>
        <v>3740</v>
      </c>
      <c r="AA118">
        <v>24.06</v>
      </c>
      <c r="AB118">
        <v>0</v>
      </c>
      <c r="AC118">
        <v>0</v>
      </c>
      <c r="AD118">
        <v>0</v>
      </c>
      <c r="AE118">
        <v>24.06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 t="s">
        <v>3</v>
      </c>
      <c r="AT118">
        <v>3740</v>
      </c>
      <c r="AU118" t="s">
        <v>3</v>
      </c>
      <c r="AV118">
        <v>0</v>
      </c>
      <c r="AW118">
        <v>1</v>
      </c>
      <c r="AX118">
        <v>-1</v>
      </c>
      <c r="AY118">
        <v>0</v>
      </c>
      <c r="AZ118">
        <v>0</v>
      </c>
      <c r="BA118" t="s">
        <v>3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v>0</v>
      </c>
      <c r="CX118">
        <f>ROUND(Y118*Source!I82,9)</f>
        <v>4787.2</v>
      </c>
      <c r="CY118">
        <f>AA118</f>
        <v>24.06</v>
      </c>
      <c r="CZ118">
        <f>AE118</f>
        <v>24.06</v>
      </c>
      <c r="DA118">
        <f>AI118</f>
        <v>1</v>
      </c>
      <c r="DB118">
        <f t="shared" si="51"/>
        <v>89984.4</v>
      </c>
      <c r="DC118">
        <f t="shared" si="52"/>
        <v>0</v>
      </c>
      <c r="DD118" t="s">
        <v>3</v>
      </c>
      <c r="DE118" t="s">
        <v>3</v>
      </c>
      <c r="DF118">
        <f>ROUND(ROUND(AE118,2)*CX118,2)</f>
        <v>115180.03</v>
      </c>
      <c r="DG118">
        <f t="shared" si="43"/>
        <v>0</v>
      </c>
      <c r="DH118">
        <f t="shared" si="44"/>
        <v>0</v>
      </c>
      <c r="DI118">
        <f t="shared" si="26"/>
        <v>0</v>
      </c>
      <c r="DJ118">
        <f>DF118</f>
        <v>115180.03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ROW(Source!A82)</f>
        <v>82</v>
      </c>
      <c r="B119">
        <v>67439955</v>
      </c>
      <c r="C119">
        <v>67440157</v>
      </c>
      <c r="D119">
        <v>30541192</v>
      </c>
      <c r="E119">
        <v>30515945</v>
      </c>
      <c r="F119">
        <v>1</v>
      </c>
      <c r="G119">
        <v>30515945</v>
      </c>
      <c r="H119">
        <v>3</v>
      </c>
      <c r="I119" t="s">
        <v>391</v>
      </c>
      <c r="J119" t="s">
        <v>3</v>
      </c>
      <c r="K119" t="s">
        <v>392</v>
      </c>
      <c r="L119">
        <v>1348</v>
      </c>
      <c r="N119">
        <v>1009</v>
      </c>
      <c r="O119" t="s">
        <v>178</v>
      </c>
      <c r="P119" t="s">
        <v>178</v>
      </c>
      <c r="Q119">
        <v>1000</v>
      </c>
      <c r="W119">
        <v>0</v>
      </c>
      <c r="X119">
        <v>1489638031</v>
      </c>
      <c r="Y119">
        <f t="shared" si="50"/>
        <v>4.8099999999999996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-2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</v>
      </c>
      <c r="AT119">
        <v>4.8099999999999996</v>
      </c>
      <c r="AU119" t="s">
        <v>3</v>
      </c>
      <c r="AV119">
        <v>0</v>
      </c>
      <c r="AW119">
        <v>2</v>
      </c>
      <c r="AX119">
        <v>67440163</v>
      </c>
      <c r="AY119">
        <v>1</v>
      </c>
      <c r="AZ119">
        <v>0</v>
      </c>
      <c r="BA119">
        <v>125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V119">
        <v>0</v>
      </c>
      <c r="CW119">
        <v>0</v>
      </c>
      <c r="CX119">
        <f>ROUND(Y119*Source!I82,9)</f>
        <v>6.1567999999999996</v>
      </c>
      <c r="CY119">
        <f>AA119</f>
        <v>0</v>
      </c>
      <c r="CZ119">
        <f>AE119</f>
        <v>0</v>
      </c>
      <c r="DA119">
        <f>AI119</f>
        <v>1</v>
      </c>
      <c r="DB119">
        <f t="shared" si="51"/>
        <v>0</v>
      </c>
      <c r="DC119">
        <f t="shared" si="52"/>
        <v>0</v>
      </c>
      <c r="DD119" t="s">
        <v>3</v>
      </c>
      <c r="DE119" t="s">
        <v>3</v>
      </c>
      <c r="DF119">
        <f>ROUND(ROUND(AE119,2)*CX119,2)</f>
        <v>0</v>
      </c>
      <c r="DG119">
        <f t="shared" si="43"/>
        <v>0</v>
      </c>
      <c r="DH119">
        <f t="shared" si="44"/>
        <v>0</v>
      </c>
      <c r="DI119">
        <f t="shared" si="26"/>
        <v>0</v>
      </c>
      <c r="DJ119">
        <f>DF119</f>
        <v>0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">
      <c r="A120">
        <f>ROW(Source!A83)</f>
        <v>83</v>
      </c>
      <c r="B120">
        <v>67439953</v>
      </c>
      <c r="C120">
        <v>67440157</v>
      </c>
      <c r="D120">
        <v>30515951</v>
      </c>
      <c r="E120">
        <v>30515945</v>
      </c>
      <c r="F120">
        <v>1</v>
      </c>
      <c r="G120">
        <v>30515945</v>
      </c>
      <c r="H120">
        <v>1</v>
      </c>
      <c r="I120" t="s">
        <v>337</v>
      </c>
      <c r="J120" t="s">
        <v>3</v>
      </c>
      <c r="K120" t="s">
        <v>338</v>
      </c>
      <c r="L120">
        <v>1191</v>
      </c>
      <c r="N120">
        <v>1013</v>
      </c>
      <c r="O120" t="s">
        <v>339</v>
      </c>
      <c r="P120" t="s">
        <v>339</v>
      </c>
      <c r="Q120">
        <v>1</v>
      </c>
      <c r="W120">
        <v>0</v>
      </c>
      <c r="X120">
        <v>476480486</v>
      </c>
      <c r="Y120">
        <f t="shared" si="50"/>
        <v>174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M120">
        <v>-2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3</v>
      </c>
      <c r="AT120">
        <v>174</v>
      </c>
      <c r="AU120" t="s">
        <v>3</v>
      </c>
      <c r="AV120">
        <v>1</v>
      </c>
      <c r="AW120">
        <v>2</v>
      </c>
      <c r="AX120">
        <v>67440161</v>
      </c>
      <c r="AY120">
        <v>1</v>
      </c>
      <c r="AZ120">
        <v>0</v>
      </c>
      <c r="BA120">
        <v>126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U120">
        <f>ROUND(AT120*Source!I83*AH120*AL120,2)</f>
        <v>0</v>
      </c>
      <c r="CV120">
        <f>ROUND(Y120*Source!I83,9)</f>
        <v>222.72</v>
      </c>
      <c r="CW120">
        <v>0</v>
      </c>
      <c r="CX120">
        <f>ROUND(Y120*Source!I83,9)</f>
        <v>222.72</v>
      </c>
      <c r="CY120">
        <f>AD120</f>
        <v>0</v>
      </c>
      <c r="CZ120">
        <f>AH120</f>
        <v>0</v>
      </c>
      <c r="DA120">
        <f>AL120</f>
        <v>1</v>
      </c>
      <c r="DB120">
        <f t="shared" si="51"/>
        <v>0</v>
      </c>
      <c r="DC120">
        <f t="shared" si="52"/>
        <v>0</v>
      </c>
      <c r="DD120" t="s">
        <v>3</v>
      </c>
      <c r="DE120" t="s">
        <v>3</v>
      </c>
      <c r="DF120">
        <f>ROUND(ROUND(AE120,2)*CX120,2)</f>
        <v>0</v>
      </c>
      <c r="DG120">
        <f t="shared" si="43"/>
        <v>0</v>
      </c>
      <c r="DH120">
        <f t="shared" si="44"/>
        <v>0</v>
      </c>
      <c r="DI120">
        <f t="shared" si="26"/>
        <v>0</v>
      </c>
      <c r="DJ120">
        <f>DI120</f>
        <v>0</v>
      </c>
      <c r="DK120">
        <v>0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ROW(Source!A83)</f>
        <v>83</v>
      </c>
      <c r="B121">
        <v>67439953</v>
      </c>
      <c r="C121">
        <v>67440157</v>
      </c>
      <c r="D121">
        <v>30589756</v>
      </c>
      <c r="E121">
        <v>1</v>
      </c>
      <c r="F121">
        <v>1</v>
      </c>
      <c r="G121">
        <v>30515945</v>
      </c>
      <c r="H121">
        <v>3</v>
      </c>
      <c r="I121" t="s">
        <v>149</v>
      </c>
      <c r="J121" t="s">
        <v>150</v>
      </c>
      <c r="K121" t="s">
        <v>471</v>
      </c>
      <c r="L121">
        <v>1346</v>
      </c>
      <c r="N121">
        <v>1009</v>
      </c>
      <c r="O121" t="s">
        <v>90</v>
      </c>
      <c r="P121" t="s">
        <v>90</v>
      </c>
      <c r="Q121">
        <v>1</v>
      </c>
      <c r="W121">
        <v>0</v>
      </c>
      <c r="X121">
        <v>-54922166</v>
      </c>
      <c r="Y121">
        <f t="shared" si="50"/>
        <v>3740</v>
      </c>
      <c r="AA121">
        <v>54.3</v>
      </c>
      <c r="AB121">
        <v>0</v>
      </c>
      <c r="AC121">
        <v>0</v>
      </c>
      <c r="AD121">
        <v>0</v>
      </c>
      <c r="AE121">
        <v>24.06</v>
      </c>
      <c r="AF121">
        <v>0</v>
      </c>
      <c r="AG121">
        <v>0</v>
      </c>
      <c r="AH121">
        <v>0</v>
      </c>
      <c r="AI121">
        <v>2.25</v>
      </c>
      <c r="AJ121">
        <v>1</v>
      </c>
      <c r="AK121">
        <v>1</v>
      </c>
      <c r="AL121">
        <v>1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 t="s">
        <v>3</v>
      </c>
      <c r="AT121">
        <v>3740</v>
      </c>
      <c r="AU121" t="s">
        <v>3</v>
      </c>
      <c r="AV121">
        <v>0</v>
      </c>
      <c r="AW121">
        <v>1</v>
      </c>
      <c r="AX121">
        <v>-1</v>
      </c>
      <c r="AY121">
        <v>0</v>
      </c>
      <c r="AZ121">
        <v>0</v>
      </c>
      <c r="BA121" t="s">
        <v>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ROUND(Y121*Source!I83,9)</f>
        <v>4787.2</v>
      </c>
      <c r="CY121">
        <f>AA121</f>
        <v>54.3</v>
      </c>
      <c r="CZ121">
        <f>AE121</f>
        <v>24.06</v>
      </c>
      <c r="DA121">
        <f>AI121</f>
        <v>2.25</v>
      </c>
      <c r="DB121">
        <f t="shared" si="51"/>
        <v>89984.4</v>
      </c>
      <c r="DC121">
        <f t="shared" si="52"/>
        <v>0</v>
      </c>
      <c r="DD121" t="s">
        <v>3</v>
      </c>
      <c r="DE121" t="s">
        <v>3</v>
      </c>
      <c r="DF121">
        <f>ROUND(ROUND(AE121*AI121,2)*CX121,2)</f>
        <v>259179.01</v>
      </c>
      <c r="DG121">
        <f t="shared" si="43"/>
        <v>0</v>
      </c>
      <c r="DH121">
        <f t="shared" si="44"/>
        <v>0</v>
      </c>
      <c r="DI121">
        <f t="shared" si="26"/>
        <v>0</v>
      </c>
      <c r="DJ121">
        <f>DF121</f>
        <v>259179.01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ROW(Source!A83)</f>
        <v>83</v>
      </c>
      <c r="B122">
        <v>67439953</v>
      </c>
      <c r="C122">
        <v>67440157</v>
      </c>
      <c r="D122">
        <v>30541192</v>
      </c>
      <c r="E122">
        <v>30515945</v>
      </c>
      <c r="F122">
        <v>1</v>
      </c>
      <c r="G122">
        <v>30515945</v>
      </c>
      <c r="H122">
        <v>3</v>
      </c>
      <c r="I122" t="s">
        <v>391</v>
      </c>
      <c r="J122" t="s">
        <v>3</v>
      </c>
      <c r="K122" t="s">
        <v>392</v>
      </c>
      <c r="L122">
        <v>1348</v>
      </c>
      <c r="N122">
        <v>1009</v>
      </c>
      <c r="O122" t="s">
        <v>178</v>
      </c>
      <c r="P122" t="s">
        <v>178</v>
      </c>
      <c r="Q122">
        <v>1000</v>
      </c>
      <c r="W122">
        <v>0</v>
      </c>
      <c r="X122">
        <v>1489638031</v>
      </c>
      <c r="Y122">
        <f t="shared" si="50"/>
        <v>4.8099999999999996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M122">
        <v>-2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</v>
      </c>
      <c r="AT122">
        <v>4.8099999999999996</v>
      </c>
      <c r="AU122" t="s">
        <v>3</v>
      </c>
      <c r="AV122">
        <v>0</v>
      </c>
      <c r="AW122">
        <v>2</v>
      </c>
      <c r="AX122">
        <v>67440163</v>
      </c>
      <c r="AY122">
        <v>1</v>
      </c>
      <c r="AZ122">
        <v>0</v>
      </c>
      <c r="BA122">
        <v>128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ROUND(Y122*Source!I83,9)</f>
        <v>6.1567999999999996</v>
      </c>
      <c r="CY122">
        <f>AA122</f>
        <v>0</v>
      </c>
      <c r="CZ122">
        <f>AE122</f>
        <v>0</v>
      </c>
      <c r="DA122">
        <f>AI122</f>
        <v>1</v>
      </c>
      <c r="DB122">
        <f t="shared" si="51"/>
        <v>0</v>
      </c>
      <c r="DC122">
        <f t="shared" si="52"/>
        <v>0</v>
      </c>
      <c r="DD122" t="s">
        <v>3</v>
      </c>
      <c r="DE122" t="s">
        <v>3</v>
      </c>
      <c r="DF122">
        <f>ROUND(ROUND(AE122,2)*CX122,2)</f>
        <v>0</v>
      </c>
      <c r="DG122">
        <f t="shared" si="43"/>
        <v>0</v>
      </c>
      <c r="DH122">
        <f t="shared" si="44"/>
        <v>0</v>
      </c>
      <c r="DI122">
        <f t="shared" si="26"/>
        <v>0</v>
      </c>
      <c r="DJ122">
        <f>DF122</f>
        <v>0</v>
      </c>
      <c r="DK122">
        <v>0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">
      <c r="A123">
        <f>ROW(Source!A86)</f>
        <v>86</v>
      </c>
      <c r="B123">
        <v>67439955</v>
      </c>
      <c r="C123">
        <v>67440165</v>
      </c>
      <c r="D123">
        <v>30515951</v>
      </c>
      <c r="E123">
        <v>30515945</v>
      </c>
      <c r="F123">
        <v>1</v>
      </c>
      <c r="G123">
        <v>30515945</v>
      </c>
      <c r="H123">
        <v>1</v>
      </c>
      <c r="I123" t="s">
        <v>337</v>
      </c>
      <c r="J123" t="s">
        <v>3</v>
      </c>
      <c r="K123" t="s">
        <v>338</v>
      </c>
      <c r="L123">
        <v>1191</v>
      </c>
      <c r="N123">
        <v>1013</v>
      </c>
      <c r="O123" t="s">
        <v>339</v>
      </c>
      <c r="P123" t="s">
        <v>339</v>
      </c>
      <c r="Q123">
        <v>1</v>
      </c>
      <c r="W123">
        <v>0</v>
      </c>
      <c r="X123">
        <v>476480486</v>
      </c>
      <c r="Y123">
        <f t="shared" si="50"/>
        <v>34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34</v>
      </c>
      <c r="AU123" t="s">
        <v>3</v>
      </c>
      <c r="AV123">
        <v>1</v>
      </c>
      <c r="AW123">
        <v>2</v>
      </c>
      <c r="AX123">
        <v>67440169</v>
      </c>
      <c r="AY123">
        <v>1</v>
      </c>
      <c r="AZ123">
        <v>0</v>
      </c>
      <c r="BA123">
        <v>129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U123">
        <f>ROUND(AT123*Source!I86*AH123*AL123,2)</f>
        <v>0</v>
      </c>
      <c r="CV123">
        <f>ROUND(Y123*Source!I86,9)</f>
        <v>43.52</v>
      </c>
      <c r="CW123">
        <v>0</v>
      </c>
      <c r="CX123">
        <f>ROUND(Y123*Source!I86,9)</f>
        <v>43.52</v>
      </c>
      <c r="CY123">
        <f>AD123</f>
        <v>0</v>
      </c>
      <c r="CZ123">
        <f>AH123</f>
        <v>0</v>
      </c>
      <c r="DA123">
        <f>AL123</f>
        <v>1</v>
      </c>
      <c r="DB123">
        <f t="shared" si="51"/>
        <v>0</v>
      </c>
      <c r="DC123">
        <f t="shared" si="52"/>
        <v>0</v>
      </c>
      <c r="DD123" t="s">
        <v>3</v>
      </c>
      <c r="DE123" t="s">
        <v>3</v>
      </c>
      <c r="DF123">
        <f>ROUND(ROUND(AE123,2)*CX123,2)</f>
        <v>0</v>
      </c>
      <c r="DG123">
        <f t="shared" si="43"/>
        <v>0</v>
      </c>
      <c r="DH123">
        <f t="shared" si="44"/>
        <v>0</v>
      </c>
      <c r="DI123">
        <f t="shared" si="26"/>
        <v>0</v>
      </c>
      <c r="DJ123">
        <f>DI123</f>
        <v>0</v>
      </c>
      <c r="DK123">
        <v>0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">
      <c r="A124">
        <f>ROW(Source!A86)</f>
        <v>86</v>
      </c>
      <c r="B124">
        <v>67439955</v>
      </c>
      <c r="C124">
        <v>67440165</v>
      </c>
      <c r="D124">
        <v>30589756</v>
      </c>
      <c r="E124">
        <v>1</v>
      </c>
      <c r="F124">
        <v>1</v>
      </c>
      <c r="G124">
        <v>30515945</v>
      </c>
      <c r="H124">
        <v>3</v>
      </c>
      <c r="I124" t="s">
        <v>149</v>
      </c>
      <c r="J124" t="s">
        <v>150</v>
      </c>
      <c r="K124" t="s">
        <v>471</v>
      </c>
      <c r="L124">
        <v>1346</v>
      </c>
      <c r="N124">
        <v>1009</v>
      </c>
      <c r="O124" t="s">
        <v>90</v>
      </c>
      <c r="P124" t="s">
        <v>90</v>
      </c>
      <c r="Q124">
        <v>1</v>
      </c>
      <c r="W124">
        <v>0</v>
      </c>
      <c r="X124">
        <v>-54922166</v>
      </c>
      <c r="Y124">
        <f t="shared" si="50"/>
        <v>1870</v>
      </c>
      <c r="AA124">
        <v>24.06</v>
      </c>
      <c r="AB124">
        <v>0</v>
      </c>
      <c r="AC124">
        <v>0</v>
      </c>
      <c r="AD124">
        <v>0</v>
      </c>
      <c r="AE124">
        <v>24.06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 t="s">
        <v>3</v>
      </c>
      <c r="AT124">
        <v>1870</v>
      </c>
      <c r="AU124" t="s">
        <v>3</v>
      </c>
      <c r="AV124">
        <v>0</v>
      </c>
      <c r="AW124">
        <v>1</v>
      </c>
      <c r="AX124">
        <v>-1</v>
      </c>
      <c r="AY124">
        <v>0</v>
      </c>
      <c r="AZ124">
        <v>0</v>
      </c>
      <c r="BA124" t="s">
        <v>3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v>0</v>
      </c>
      <c r="CX124">
        <f>ROUND(Y124*Source!I86,9)</f>
        <v>2393.6</v>
      </c>
      <c r="CY124">
        <f>AA124</f>
        <v>24.06</v>
      </c>
      <c r="CZ124">
        <f>AE124</f>
        <v>24.06</v>
      </c>
      <c r="DA124">
        <f>AI124</f>
        <v>1</v>
      </c>
      <c r="DB124">
        <f t="shared" si="51"/>
        <v>44992.2</v>
      </c>
      <c r="DC124">
        <f t="shared" si="52"/>
        <v>0</v>
      </c>
      <c r="DD124" t="s">
        <v>3</v>
      </c>
      <c r="DE124" t="s">
        <v>3</v>
      </c>
      <c r="DF124">
        <f>ROUND(ROUND(AE124,2)*CX124,2)</f>
        <v>57590.02</v>
      </c>
      <c r="DG124">
        <f t="shared" si="43"/>
        <v>0</v>
      </c>
      <c r="DH124">
        <f t="shared" si="44"/>
        <v>0</v>
      </c>
      <c r="DI124">
        <f t="shared" si="26"/>
        <v>0</v>
      </c>
      <c r="DJ124">
        <f>DF124</f>
        <v>57590.02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ROW(Source!A86)</f>
        <v>86</v>
      </c>
      <c r="B125">
        <v>67439955</v>
      </c>
      <c r="C125">
        <v>67440165</v>
      </c>
      <c r="D125">
        <v>30541192</v>
      </c>
      <c r="E125">
        <v>30515945</v>
      </c>
      <c r="F125">
        <v>1</v>
      </c>
      <c r="G125">
        <v>30515945</v>
      </c>
      <c r="H125">
        <v>3</v>
      </c>
      <c r="I125" t="s">
        <v>391</v>
      </c>
      <c r="J125" t="s">
        <v>3</v>
      </c>
      <c r="K125" t="s">
        <v>392</v>
      </c>
      <c r="L125">
        <v>1348</v>
      </c>
      <c r="N125">
        <v>1009</v>
      </c>
      <c r="O125" t="s">
        <v>178</v>
      </c>
      <c r="P125" t="s">
        <v>178</v>
      </c>
      <c r="Q125">
        <v>1000</v>
      </c>
      <c r="W125">
        <v>0</v>
      </c>
      <c r="X125">
        <v>1489638031</v>
      </c>
      <c r="Y125">
        <f t="shared" si="50"/>
        <v>2.42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3</v>
      </c>
      <c r="AT125">
        <v>2.42</v>
      </c>
      <c r="AU125" t="s">
        <v>3</v>
      </c>
      <c r="AV125">
        <v>0</v>
      </c>
      <c r="AW125">
        <v>2</v>
      </c>
      <c r="AX125">
        <v>67440171</v>
      </c>
      <c r="AY125">
        <v>1</v>
      </c>
      <c r="AZ125">
        <v>0</v>
      </c>
      <c r="BA125">
        <v>131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V125">
        <v>0</v>
      </c>
      <c r="CW125">
        <v>0</v>
      </c>
      <c r="CX125">
        <f>ROUND(Y125*Source!I86,9)</f>
        <v>3.0975999999999999</v>
      </c>
      <c r="CY125">
        <f>AA125</f>
        <v>0</v>
      </c>
      <c r="CZ125">
        <f>AE125</f>
        <v>0</v>
      </c>
      <c r="DA125">
        <f>AI125</f>
        <v>1</v>
      </c>
      <c r="DB125">
        <f t="shared" si="51"/>
        <v>0</v>
      </c>
      <c r="DC125">
        <f t="shared" si="52"/>
        <v>0</v>
      </c>
      <c r="DD125" t="s">
        <v>3</v>
      </c>
      <c r="DE125" t="s">
        <v>3</v>
      </c>
      <c r="DF125">
        <f>ROUND(ROUND(AE125,2)*CX125,2)</f>
        <v>0</v>
      </c>
      <c r="DG125">
        <f t="shared" si="43"/>
        <v>0</v>
      </c>
      <c r="DH125">
        <f t="shared" si="44"/>
        <v>0</v>
      </c>
      <c r="DI125">
        <f t="shared" si="26"/>
        <v>0</v>
      </c>
      <c r="DJ125">
        <f>DF125</f>
        <v>0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ROW(Source!A87)</f>
        <v>87</v>
      </c>
      <c r="B126">
        <v>67439953</v>
      </c>
      <c r="C126">
        <v>67440165</v>
      </c>
      <c r="D126">
        <v>30515951</v>
      </c>
      <c r="E126">
        <v>30515945</v>
      </c>
      <c r="F126">
        <v>1</v>
      </c>
      <c r="G126">
        <v>30515945</v>
      </c>
      <c r="H126">
        <v>1</v>
      </c>
      <c r="I126" t="s">
        <v>337</v>
      </c>
      <c r="J126" t="s">
        <v>3</v>
      </c>
      <c r="K126" t="s">
        <v>338</v>
      </c>
      <c r="L126">
        <v>1191</v>
      </c>
      <c r="N126">
        <v>1013</v>
      </c>
      <c r="O126" t="s">
        <v>339</v>
      </c>
      <c r="P126" t="s">
        <v>339</v>
      </c>
      <c r="Q126">
        <v>1</v>
      </c>
      <c r="W126">
        <v>0</v>
      </c>
      <c r="X126">
        <v>476480486</v>
      </c>
      <c r="Y126">
        <f t="shared" si="50"/>
        <v>34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34</v>
      </c>
      <c r="AU126" t="s">
        <v>3</v>
      </c>
      <c r="AV126">
        <v>1</v>
      </c>
      <c r="AW126">
        <v>2</v>
      </c>
      <c r="AX126">
        <v>67440169</v>
      </c>
      <c r="AY126">
        <v>1</v>
      </c>
      <c r="AZ126">
        <v>0</v>
      </c>
      <c r="BA126">
        <v>132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U126">
        <f>ROUND(AT126*Source!I87*AH126*AL126,2)</f>
        <v>0</v>
      </c>
      <c r="CV126">
        <f>ROUND(Y126*Source!I87,9)</f>
        <v>43.52</v>
      </c>
      <c r="CW126">
        <v>0</v>
      </c>
      <c r="CX126">
        <f>ROUND(Y126*Source!I87,9)</f>
        <v>43.52</v>
      </c>
      <c r="CY126">
        <f>AD126</f>
        <v>0</v>
      </c>
      <c r="CZ126">
        <f>AH126</f>
        <v>0</v>
      </c>
      <c r="DA126">
        <f>AL126</f>
        <v>1</v>
      </c>
      <c r="DB126">
        <f t="shared" si="51"/>
        <v>0</v>
      </c>
      <c r="DC126">
        <f t="shared" si="52"/>
        <v>0</v>
      </c>
      <c r="DD126" t="s">
        <v>3</v>
      </c>
      <c r="DE126" t="s">
        <v>3</v>
      </c>
      <c r="DF126">
        <f>ROUND(ROUND(AE126,2)*CX126,2)</f>
        <v>0</v>
      </c>
      <c r="DG126">
        <f t="shared" ref="DG126:DG142" si="53">ROUND(ROUND(AF126,2)*CX126,2)</f>
        <v>0</v>
      </c>
      <c r="DH126">
        <f t="shared" ref="DH126:DH142" si="54">ROUND(ROUND(AG126,2)*CX126,2)</f>
        <v>0</v>
      </c>
      <c r="DI126">
        <f t="shared" si="26"/>
        <v>0</v>
      </c>
      <c r="DJ126">
        <f>DI126</f>
        <v>0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ROW(Source!A87)</f>
        <v>87</v>
      </c>
      <c r="B127">
        <v>67439953</v>
      </c>
      <c r="C127">
        <v>67440165</v>
      </c>
      <c r="D127">
        <v>30589756</v>
      </c>
      <c r="E127">
        <v>1</v>
      </c>
      <c r="F127">
        <v>1</v>
      </c>
      <c r="G127">
        <v>30515945</v>
      </c>
      <c r="H127">
        <v>3</v>
      </c>
      <c r="I127" t="s">
        <v>149</v>
      </c>
      <c r="J127" t="s">
        <v>150</v>
      </c>
      <c r="K127" t="s">
        <v>471</v>
      </c>
      <c r="L127">
        <v>1346</v>
      </c>
      <c r="N127">
        <v>1009</v>
      </c>
      <c r="O127" t="s">
        <v>90</v>
      </c>
      <c r="P127" t="s">
        <v>90</v>
      </c>
      <c r="Q127">
        <v>1</v>
      </c>
      <c r="W127">
        <v>0</v>
      </c>
      <c r="X127">
        <v>-54922166</v>
      </c>
      <c r="Y127">
        <f t="shared" si="50"/>
        <v>1870</v>
      </c>
      <c r="AA127">
        <v>54.3</v>
      </c>
      <c r="AB127">
        <v>0</v>
      </c>
      <c r="AC127">
        <v>0</v>
      </c>
      <c r="AD127">
        <v>0</v>
      </c>
      <c r="AE127">
        <v>24.06</v>
      </c>
      <c r="AF127">
        <v>0</v>
      </c>
      <c r="AG127">
        <v>0</v>
      </c>
      <c r="AH127">
        <v>0</v>
      </c>
      <c r="AI127">
        <v>2.25</v>
      </c>
      <c r="AJ127">
        <v>1</v>
      </c>
      <c r="AK127">
        <v>1</v>
      </c>
      <c r="AL127">
        <v>1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 t="s">
        <v>3</v>
      </c>
      <c r="AT127">
        <v>1870</v>
      </c>
      <c r="AU127" t="s">
        <v>3</v>
      </c>
      <c r="AV127">
        <v>0</v>
      </c>
      <c r="AW127">
        <v>1</v>
      </c>
      <c r="AX127">
        <v>-1</v>
      </c>
      <c r="AY127">
        <v>0</v>
      </c>
      <c r="AZ127">
        <v>0</v>
      </c>
      <c r="BA127" t="s">
        <v>3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V127">
        <v>0</v>
      </c>
      <c r="CW127">
        <v>0</v>
      </c>
      <c r="CX127">
        <f>ROUND(Y127*Source!I87,9)</f>
        <v>2393.6</v>
      </c>
      <c r="CY127">
        <f>AA127</f>
        <v>54.3</v>
      </c>
      <c r="CZ127">
        <f>AE127</f>
        <v>24.06</v>
      </c>
      <c r="DA127">
        <f>AI127</f>
        <v>2.25</v>
      </c>
      <c r="DB127">
        <f t="shared" si="51"/>
        <v>44992.2</v>
      </c>
      <c r="DC127">
        <f t="shared" si="52"/>
        <v>0</v>
      </c>
      <c r="DD127" t="s">
        <v>3</v>
      </c>
      <c r="DE127" t="s">
        <v>3</v>
      </c>
      <c r="DF127">
        <f>ROUND(ROUND(AE127*AI127,2)*CX127,2)</f>
        <v>129589.5</v>
      </c>
      <c r="DG127">
        <f t="shared" si="53"/>
        <v>0</v>
      </c>
      <c r="DH127">
        <f t="shared" si="54"/>
        <v>0</v>
      </c>
      <c r="DI127">
        <f t="shared" si="26"/>
        <v>0</v>
      </c>
      <c r="DJ127">
        <f>DF127</f>
        <v>129589.5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ROW(Source!A87)</f>
        <v>87</v>
      </c>
      <c r="B128">
        <v>67439953</v>
      </c>
      <c r="C128">
        <v>67440165</v>
      </c>
      <c r="D128">
        <v>30541192</v>
      </c>
      <c r="E128">
        <v>30515945</v>
      </c>
      <c r="F128">
        <v>1</v>
      </c>
      <c r="G128">
        <v>30515945</v>
      </c>
      <c r="H128">
        <v>3</v>
      </c>
      <c r="I128" t="s">
        <v>391</v>
      </c>
      <c r="J128" t="s">
        <v>3</v>
      </c>
      <c r="K128" t="s">
        <v>392</v>
      </c>
      <c r="L128">
        <v>1348</v>
      </c>
      <c r="N128">
        <v>1009</v>
      </c>
      <c r="O128" t="s">
        <v>178</v>
      </c>
      <c r="P128" t="s">
        <v>178</v>
      </c>
      <c r="Q128">
        <v>1000</v>
      </c>
      <c r="W128">
        <v>0</v>
      </c>
      <c r="X128">
        <v>1489638031</v>
      </c>
      <c r="Y128">
        <f t="shared" si="50"/>
        <v>2.42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-2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2.42</v>
      </c>
      <c r="AU128" t="s">
        <v>3</v>
      </c>
      <c r="AV128">
        <v>0</v>
      </c>
      <c r="AW128">
        <v>2</v>
      </c>
      <c r="AX128">
        <v>67440171</v>
      </c>
      <c r="AY128">
        <v>1</v>
      </c>
      <c r="AZ128">
        <v>0</v>
      </c>
      <c r="BA128">
        <v>134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ROUND(Y128*Source!I87,9)</f>
        <v>3.0975999999999999</v>
      </c>
      <c r="CY128">
        <f>AA128</f>
        <v>0</v>
      </c>
      <c r="CZ128">
        <f>AE128</f>
        <v>0</v>
      </c>
      <c r="DA128">
        <f>AI128</f>
        <v>1</v>
      </c>
      <c r="DB128">
        <f t="shared" si="51"/>
        <v>0</v>
      </c>
      <c r="DC128">
        <f t="shared" si="52"/>
        <v>0</v>
      </c>
      <c r="DD128" t="s">
        <v>3</v>
      </c>
      <c r="DE128" t="s">
        <v>3</v>
      </c>
      <c r="DF128">
        <f t="shared" ref="DF128:DF145" si="55">ROUND(ROUND(AE128,2)*CX128,2)</f>
        <v>0</v>
      </c>
      <c r="DG128">
        <f t="shared" si="53"/>
        <v>0</v>
      </c>
      <c r="DH128">
        <f t="shared" si="54"/>
        <v>0</v>
      </c>
      <c r="DI128">
        <f t="shared" si="26"/>
        <v>0</v>
      </c>
      <c r="DJ128">
        <f>DF128</f>
        <v>0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ROW(Source!A90)</f>
        <v>90</v>
      </c>
      <c r="B129">
        <v>67439955</v>
      </c>
      <c r="C129">
        <v>67440173</v>
      </c>
      <c r="D129">
        <v>30515951</v>
      </c>
      <c r="E129">
        <v>30515945</v>
      </c>
      <c r="F129">
        <v>1</v>
      </c>
      <c r="G129">
        <v>30515945</v>
      </c>
      <c r="H129">
        <v>1</v>
      </c>
      <c r="I129" t="s">
        <v>337</v>
      </c>
      <c r="J129" t="s">
        <v>3</v>
      </c>
      <c r="K129" t="s">
        <v>338</v>
      </c>
      <c r="L129">
        <v>1191</v>
      </c>
      <c r="N129">
        <v>1013</v>
      </c>
      <c r="O129" t="s">
        <v>339</v>
      </c>
      <c r="P129" t="s">
        <v>339</v>
      </c>
      <c r="Q129">
        <v>1</v>
      </c>
      <c r="W129">
        <v>0</v>
      </c>
      <c r="X129">
        <v>476480486</v>
      </c>
      <c r="Y129">
        <f t="shared" si="50"/>
        <v>11.58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M129">
        <v>-2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3</v>
      </c>
      <c r="AT129">
        <v>11.58</v>
      </c>
      <c r="AU129" t="s">
        <v>3</v>
      </c>
      <c r="AV129">
        <v>1</v>
      </c>
      <c r="AW129">
        <v>2</v>
      </c>
      <c r="AX129">
        <v>67440187</v>
      </c>
      <c r="AY129">
        <v>1</v>
      </c>
      <c r="AZ129">
        <v>0</v>
      </c>
      <c r="BA129">
        <v>135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U129">
        <f>ROUND(AT129*Source!I90*AH129*AL129,2)</f>
        <v>0</v>
      </c>
      <c r="CV129">
        <f>ROUND(Y129*Source!I90,9)</f>
        <v>104.22</v>
      </c>
      <c r="CW129">
        <v>0</v>
      </c>
      <c r="CX129">
        <f>ROUND(Y129*Source!I90,9)</f>
        <v>104.22</v>
      </c>
      <c r="CY129">
        <f>AD129</f>
        <v>0</v>
      </c>
      <c r="CZ129">
        <f>AH129</f>
        <v>0</v>
      </c>
      <c r="DA129">
        <f>AL129</f>
        <v>1</v>
      </c>
      <c r="DB129">
        <f t="shared" si="51"/>
        <v>0</v>
      </c>
      <c r="DC129">
        <f t="shared" si="52"/>
        <v>0</v>
      </c>
      <c r="DD129" t="s">
        <v>3</v>
      </c>
      <c r="DE129" t="s">
        <v>3</v>
      </c>
      <c r="DF129">
        <f t="shared" si="55"/>
        <v>0</v>
      </c>
      <c r="DG129">
        <f t="shared" si="53"/>
        <v>0</v>
      </c>
      <c r="DH129">
        <f t="shared" si="54"/>
        <v>0</v>
      </c>
      <c r="DI129">
        <f t="shared" ref="DI129:DI192" si="56">ROUND(ROUND(AH129,2)*CX129,2)</f>
        <v>0</v>
      </c>
      <c r="DJ129">
        <f>DI129</f>
        <v>0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">
      <c r="A130">
        <f>ROW(Source!A90)</f>
        <v>90</v>
      </c>
      <c r="B130">
        <v>67439955</v>
      </c>
      <c r="C130">
        <v>67440173</v>
      </c>
      <c r="D130">
        <v>30596074</v>
      </c>
      <c r="E130">
        <v>1</v>
      </c>
      <c r="F130">
        <v>1</v>
      </c>
      <c r="G130">
        <v>30515945</v>
      </c>
      <c r="H130">
        <v>2</v>
      </c>
      <c r="I130" t="s">
        <v>343</v>
      </c>
      <c r="J130" t="s">
        <v>344</v>
      </c>
      <c r="K130" t="s">
        <v>345</v>
      </c>
      <c r="L130">
        <v>1368</v>
      </c>
      <c r="N130">
        <v>1011</v>
      </c>
      <c r="O130" t="s">
        <v>42</v>
      </c>
      <c r="P130" t="s">
        <v>42</v>
      </c>
      <c r="Q130">
        <v>1</v>
      </c>
      <c r="W130">
        <v>0</v>
      </c>
      <c r="X130">
        <v>-1440889904</v>
      </c>
      <c r="Y130">
        <f t="shared" si="50"/>
        <v>8.9999999999999993E-3</v>
      </c>
      <c r="AA130">
        <v>0</v>
      </c>
      <c r="AB130">
        <v>83.1</v>
      </c>
      <c r="AC130">
        <v>12.62</v>
      </c>
      <c r="AD130">
        <v>0</v>
      </c>
      <c r="AE130">
        <v>0</v>
      </c>
      <c r="AF130">
        <v>83.1</v>
      </c>
      <c r="AG130">
        <v>12.62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-2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</v>
      </c>
      <c r="AT130">
        <v>8.9999999999999993E-3</v>
      </c>
      <c r="AU130" t="s">
        <v>3</v>
      </c>
      <c r="AV130">
        <v>0</v>
      </c>
      <c r="AW130">
        <v>2</v>
      </c>
      <c r="AX130">
        <v>67440188</v>
      </c>
      <c r="AY130">
        <v>1</v>
      </c>
      <c r="AZ130">
        <v>0</v>
      </c>
      <c r="BA130">
        <v>136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f>ROUND(Y130*Source!I90*DO130,9)</f>
        <v>0</v>
      </c>
      <c r="CX130">
        <f>ROUND(Y130*Source!I90,9)</f>
        <v>8.1000000000000003E-2</v>
      </c>
      <c r="CY130">
        <f>AB130</f>
        <v>83.1</v>
      </c>
      <c r="CZ130">
        <f>AF130</f>
        <v>83.1</v>
      </c>
      <c r="DA130">
        <f>AJ130</f>
        <v>1</v>
      </c>
      <c r="DB130">
        <f t="shared" si="51"/>
        <v>0.75</v>
      </c>
      <c r="DC130">
        <f t="shared" si="52"/>
        <v>0.11</v>
      </c>
      <c r="DD130" t="s">
        <v>3</v>
      </c>
      <c r="DE130" t="s">
        <v>3</v>
      </c>
      <c r="DF130">
        <f t="shared" si="55"/>
        <v>0</v>
      </c>
      <c r="DG130">
        <f t="shared" si="53"/>
        <v>6.73</v>
      </c>
      <c r="DH130">
        <f t="shared" si="54"/>
        <v>1.02</v>
      </c>
      <c r="DI130">
        <f t="shared" si="56"/>
        <v>0</v>
      </c>
      <c r="DJ130">
        <f>DG130</f>
        <v>6.73</v>
      </c>
      <c r="DK130">
        <v>0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ROW(Source!A90)</f>
        <v>90</v>
      </c>
      <c r="B131">
        <v>67439955</v>
      </c>
      <c r="C131">
        <v>67440173</v>
      </c>
      <c r="D131">
        <v>42195392</v>
      </c>
      <c r="E131">
        <v>1</v>
      </c>
      <c r="F131">
        <v>1</v>
      </c>
      <c r="G131">
        <v>30515945</v>
      </c>
      <c r="H131">
        <v>2</v>
      </c>
      <c r="I131" t="s">
        <v>393</v>
      </c>
      <c r="J131" t="s">
        <v>394</v>
      </c>
      <c r="K131" t="s">
        <v>395</v>
      </c>
      <c r="L131">
        <v>1368</v>
      </c>
      <c r="N131">
        <v>1011</v>
      </c>
      <c r="O131" t="s">
        <v>42</v>
      </c>
      <c r="P131" t="s">
        <v>42</v>
      </c>
      <c r="Q131">
        <v>1</v>
      </c>
      <c r="W131">
        <v>0</v>
      </c>
      <c r="X131">
        <v>792161626</v>
      </c>
      <c r="Y131">
        <f t="shared" si="50"/>
        <v>5.58</v>
      </c>
      <c r="AA131">
        <v>0</v>
      </c>
      <c r="AB131">
        <v>4.55</v>
      </c>
      <c r="AC131">
        <v>0</v>
      </c>
      <c r="AD131">
        <v>0</v>
      </c>
      <c r="AE131">
        <v>0</v>
      </c>
      <c r="AF131">
        <v>4.55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3</v>
      </c>
      <c r="AT131">
        <v>5.58</v>
      </c>
      <c r="AU131" t="s">
        <v>3</v>
      </c>
      <c r="AV131">
        <v>0</v>
      </c>
      <c r="AW131">
        <v>2</v>
      </c>
      <c r="AX131">
        <v>67440189</v>
      </c>
      <c r="AY131">
        <v>1</v>
      </c>
      <c r="AZ131">
        <v>0</v>
      </c>
      <c r="BA131">
        <v>137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V131">
        <v>0</v>
      </c>
      <c r="CW131">
        <f>ROUND(Y131*Source!I90*DO131,9)</f>
        <v>0</v>
      </c>
      <c r="CX131">
        <f>ROUND(Y131*Source!I90,9)</f>
        <v>50.22</v>
      </c>
      <c r="CY131">
        <f>AB131</f>
        <v>4.55</v>
      </c>
      <c r="CZ131">
        <f>AF131</f>
        <v>4.55</v>
      </c>
      <c r="DA131">
        <f>AJ131</f>
        <v>1</v>
      </c>
      <c r="DB131">
        <f t="shared" si="51"/>
        <v>25.39</v>
      </c>
      <c r="DC131">
        <f t="shared" si="52"/>
        <v>0</v>
      </c>
      <c r="DD131" t="s">
        <v>3</v>
      </c>
      <c r="DE131" t="s">
        <v>3</v>
      </c>
      <c r="DF131">
        <f t="shared" si="55"/>
        <v>0</v>
      </c>
      <c r="DG131">
        <f t="shared" si="53"/>
        <v>228.5</v>
      </c>
      <c r="DH131">
        <f t="shared" si="54"/>
        <v>0</v>
      </c>
      <c r="DI131">
        <f t="shared" si="56"/>
        <v>0</v>
      </c>
      <c r="DJ131">
        <f>DG131</f>
        <v>228.5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ROW(Source!A90)</f>
        <v>90</v>
      </c>
      <c r="B132">
        <v>67439955</v>
      </c>
      <c r="C132">
        <v>67440173</v>
      </c>
      <c r="D132">
        <v>30595613</v>
      </c>
      <c r="E132">
        <v>1</v>
      </c>
      <c r="F132">
        <v>1</v>
      </c>
      <c r="G132">
        <v>30515945</v>
      </c>
      <c r="H132">
        <v>2</v>
      </c>
      <c r="I132" t="s">
        <v>396</v>
      </c>
      <c r="J132" t="s">
        <v>397</v>
      </c>
      <c r="K132" t="s">
        <v>398</v>
      </c>
      <c r="L132">
        <v>1368</v>
      </c>
      <c r="N132">
        <v>1011</v>
      </c>
      <c r="O132" t="s">
        <v>42</v>
      </c>
      <c r="P132" t="s">
        <v>42</v>
      </c>
      <c r="Q132">
        <v>1</v>
      </c>
      <c r="W132">
        <v>0</v>
      </c>
      <c r="X132">
        <v>919099054</v>
      </c>
      <c r="Y132">
        <f t="shared" si="50"/>
        <v>1.55</v>
      </c>
      <c r="AA132">
        <v>0</v>
      </c>
      <c r="AB132">
        <v>0.17</v>
      </c>
      <c r="AC132">
        <v>0</v>
      </c>
      <c r="AD132">
        <v>0</v>
      </c>
      <c r="AE132">
        <v>0</v>
      </c>
      <c r="AF132">
        <v>0.17</v>
      </c>
      <c r="AG132">
        <v>0</v>
      </c>
      <c r="AH132">
        <v>0</v>
      </c>
      <c r="AI132">
        <v>1</v>
      </c>
      <c r="AJ132">
        <v>1</v>
      </c>
      <c r="AK132">
        <v>1</v>
      </c>
      <c r="AL132">
        <v>1</v>
      </c>
      <c r="AM132">
        <v>-2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3</v>
      </c>
      <c r="AT132">
        <v>1.55</v>
      </c>
      <c r="AU132" t="s">
        <v>3</v>
      </c>
      <c r="AV132">
        <v>0</v>
      </c>
      <c r="AW132">
        <v>2</v>
      </c>
      <c r="AX132">
        <v>67440190</v>
      </c>
      <c r="AY132">
        <v>1</v>
      </c>
      <c r="AZ132">
        <v>0</v>
      </c>
      <c r="BA132">
        <v>138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V132">
        <v>0</v>
      </c>
      <c r="CW132">
        <f>ROUND(Y132*Source!I90*DO132,9)</f>
        <v>0</v>
      </c>
      <c r="CX132">
        <f>ROUND(Y132*Source!I90,9)</f>
        <v>13.95</v>
      </c>
      <c r="CY132">
        <f>AB132</f>
        <v>0.17</v>
      </c>
      <c r="CZ132">
        <f>AF132</f>
        <v>0.17</v>
      </c>
      <c r="DA132">
        <f>AJ132</f>
        <v>1</v>
      </c>
      <c r="DB132">
        <f t="shared" si="51"/>
        <v>0.26</v>
      </c>
      <c r="DC132">
        <f t="shared" si="52"/>
        <v>0</v>
      </c>
      <c r="DD132" t="s">
        <v>3</v>
      </c>
      <c r="DE132" t="s">
        <v>3</v>
      </c>
      <c r="DF132">
        <f t="shared" si="55"/>
        <v>0</v>
      </c>
      <c r="DG132">
        <f t="shared" si="53"/>
        <v>2.37</v>
      </c>
      <c r="DH132">
        <f t="shared" si="54"/>
        <v>0</v>
      </c>
      <c r="DI132">
        <f t="shared" si="56"/>
        <v>0</v>
      </c>
      <c r="DJ132">
        <f>DG132</f>
        <v>2.37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ROW(Source!A90)</f>
        <v>90</v>
      </c>
      <c r="B133">
        <v>67439955</v>
      </c>
      <c r="C133">
        <v>67440173</v>
      </c>
      <c r="D133">
        <v>30571181</v>
      </c>
      <c r="E133">
        <v>1</v>
      </c>
      <c r="F133">
        <v>1</v>
      </c>
      <c r="G133">
        <v>30515945</v>
      </c>
      <c r="H133">
        <v>3</v>
      </c>
      <c r="I133" t="s">
        <v>399</v>
      </c>
      <c r="J133" t="s">
        <v>400</v>
      </c>
      <c r="K133" t="s">
        <v>401</v>
      </c>
      <c r="L133">
        <v>1339</v>
      </c>
      <c r="N133">
        <v>1007</v>
      </c>
      <c r="O133" t="s">
        <v>30</v>
      </c>
      <c r="P133" t="s">
        <v>30</v>
      </c>
      <c r="Q133">
        <v>1</v>
      </c>
      <c r="W133">
        <v>0</v>
      </c>
      <c r="X133">
        <v>-862991314</v>
      </c>
      <c r="Y133">
        <f t="shared" si="50"/>
        <v>1.6000000000000001E-3</v>
      </c>
      <c r="AA133">
        <v>7.07</v>
      </c>
      <c r="AB133">
        <v>0</v>
      </c>
      <c r="AC133">
        <v>0</v>
      </c>
      <c r="AD133">
        <v>0</v>
      </c>
      <c r="AE133">
        <v>7.07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1.6000000000000001E-3</v>
      </c>
      <c r="AU133" t="s">
        <v>3</v>
      </c>
      <c r="AV133">
        <v>0</v>
      </c>
      <c r="AW133">
        <v>2</v>
      </c>
      <c r="AX133">
        <v>67440191</v>
      </c>
      <c r="AY133">
        <v>1</v>
      </c>
      <c r="AZ133">
        <v>0</v>
      </c>
      <c r="BA133">
        <v>139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V133">
        <v>0</v>
      </c>
      <c r="CW133">
        <v>0</v>
      </c>
      <c r="CX133">
        <f>ROUND(Y133*Source!I90,9)</f>
        <v>1.44E-2</v>
      </c>
      <c r="CY133">
        <f t="shared" ref="CY133:CY141" si="57">AA133</f>
        <v>7.07</v>
      </c>
      <c r="CZ133">
        <f t="shared" ref="CZ133:CZ141" si="58">AE133</f>
        <v>7.07</v>
      </c>
      <c r="DA133">
        <f t="shared" ref="DA133:DA141" si="59">AI133</f>
        <v>1</v>
      </c>
      <c r="DB133">
        <f t="shared" si="51"/>
        <v>0.01</v>
      </c>
      <c r="DC133">
        <f t="shared" si="52"/>
        <v>0</v>
      </c>
      <c r="DD133" t="s">
        <v>3</v>
      </c>
      <c r="DE133" t="s">
        <v>3</v>
      </c>
      <c r="DF133">
        <f t="shared" si="55"/>
        <v>0.1</v>
      </c>
      <c r="DG133">
        <f t="shared" si="53"/>
        <v>0</v>
      </c>
      <c r="DH133">
        <f t="shared" si="54"/>
        <v>0</v>
      </c>
      <c r="DI133">
        <f t="shared" si="56"/>
        <v>0</v>
      </c>
      <c r="DJ133">
        <f t="shared" ref="DJ133:DJ141" si="60">DF133</f>
        <v>0.1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">
      <c r="A134">
        <f>ROW(Source!A90)</f>
        <v>90</v>
      </c>
      <c r="B134">
        <v>67439955</v>
      </c>
      <c r="C134">
        <v>67440173</v>
      </c>
      <c r="D134">
        <v>30572623</v>
      </c>
      <c r="E134">
        <v>1</v>
      </c>
      <c r="F134">
        <v>1</v>
      </c>
      <c r="G134">
        <v>30515945</v>
      </c>
      <c r="H134">
        <v>3</v>
      </c>
      <c r="I134" t="s">
        <v>402</v>
      </c>
      <c r="J134" t="s">
        <v>403</v>
      </c>
      <c r="K134" t="s">
        <v>404</v>
      </c>
      <c r="L134">
        <v>1327</v>
      </c>
      <c r="N134">
        <v>1005</v>
      </c>
      <c r="O134" t="s">
        <v>101</v>
      </c>
      <c r="P134" t="s">
        <v>101</v>
      </c>
      <c r="Q134">
        <v>1</v>
      </c>
      <c r="W134">
        <v>0</v>
      </c>
      <c r="X134">
        <v>-2121397898</v>
      </c>
      <c r="Y134">
        <f t="shared" si="50"/>
        <v>1.1000000000000001</v>
      </c>
      <c r="AA134">
        <v>4.25</v>
      </c>
      <c r="AB134">
        <v>0</v>
      </c>
      <c r="AC134">
        <v>0</v>
      </c>
      <c r="AD134">
        <v>0</v>
      </c>
      <c r="AE134">
        <v>4.25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M134">
        <v>-2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1.1000000000000001</v>
      </c>
      <c r="AU134" t="s">
        <v>3</v>
      </c>
      <c r="AV134">
        <v>0</v>
      </c>
      <c r="AW134">
        <v>2</v>
      </c>
      <c r="AX134">
        <v>67440192</v>
      </c>
      <c r="AY134">
        <v>1</v>
      </c>
      <c r="AZ134">
        <v>0</v>
      </c>
      <c r="BA134">
        <v>140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ROUND(Y134*Source!I90,9)</f>
        <v>9.9</v>
      </c>
      <c r="CY134">
        <f t="shared" si="57"/>
        <v>4.25</v>
      </c>
      <c r="CZ134">
        <f t="shared" si="58"/>
        <v>4.25</v>
      </c>
      <c r="DA134">
        <f t="shared" si="59"/>
        <v>1</v>
      </c>
      <c r="DB134">
        <f t="shared" si="51"/>
        <v>4.68</v>
      </c>
      <c r="DC134">
        <f t="shared" si="52"/>
        <v>0</v>
      </c>
      <c r="DD134" t="s">
        <v>3</v>
      </c>
      <c r="DE134" t="s">
        <v>3</v>
      </c>
      <c r="DF134">
        <f t="shared" si="55"/>
        <v>42.08</v>
      </c>
      <c r="DG134">
        <f t="shared" si="53"/>
        <v>0</v>
      </c>
      <c r="DH134">
        <f t="shared" si="54"/>
        <v>0</v>
      </c>
      <c r="DI134">
        <f t="shared" si="56"/>
        <v>0</v>
      </c>
      <c r="DJ134">
        <f t="shared" si="60"/>
        <v>42.08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">
      <c r="A135">
        <f>ROW(Source!A90)</f>
        <v>90</v>
      </c>
      <c r="B135">
        <v>67439955</v>
      </c>
      <c r="C135">
        <v>67440173</v>
      </c>
      <c r="D135">
        <v>30573391</v>
      </c>
      <c r="E135">
        <v>1</v>
      </c>
      <c r="F135">
        <v>1</v>
      </c>
      <c r="G135">
        <v>30515945</v>
      </c>
      <c r="H135">
        <v>3</v>
      </c>
      <c r="I135" t="s">
        <v>367</v>
      </c>
      <c r="J135" t="s">
        <v>368</v>
      </c>
      <c r="K135" t="s">
        <v>369</v>
      </c>
      <c r="L135">
        <v>1301</v>
      </c>
      <c r="N135">
        <v>1003</v>
      </c>
      <c r="O135" t="s">
        <v>370</v>
      </c>
      <c r="P135" t="s">
        <v>370</v>
      </c>
      <c r="Q135">
        <v>1</v>
      </c>
      <c r="W135">
        <v>0</v>
      </c>
      <c r="X135">
        <v>-1134212303</v>
      </c>
      <c r="Y135">
        <f t="shared" si="50"/>
        <v>49.720599999999997</v>
      </c>
      <c r="AA135">
        <v>0.28999999999999998</v>
      </c>
      <c r="AB135">
        <v>0</v>
      </c>
      <c r="AC135">
        <v>0</v>
      </c>
      <c r="AD135">
        <v>0</v>
      </c>
      <c r="AE135">
        <v>0.28999999999999998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M135">
        <v>-2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49.720599999999997</v>
      </c>
      <c r="AU135" t="s">
        <v>3</v>
      </c>
      <c r="AV135">
        <v>0</v>
      </c>
      <c r="AW135">
        <v>2</v>
      </c>
      <c r="AX135">
        <v>67440193</v>
      </c>
      <c r="AY135">
        <v>1</v>
      </c>
      <c r="AZ135">
        <v>0</v>
      </c>
      <c r="BA135">
        <v>141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V135">
        <v>0</v>
      </c>
      <c r="CW135">
        <v>0</v>
      </c>
      <c r="CX135">
        <f>ROUND(Y135*Source!I90,9)</f>
        <v>447.48540000000003</v>
      </c>
      <c r="CY135">
        <f t="shared" si="57"/>
        <v>0.28999999999999998</v>
      </c>
      <c r="CZ135">
        <f t="shared" si="58"/>
        <v>0.28999999999999998</v>
      </c>
      <c r="DA135">
        <f t="shared" si="59"/>
        <v>1</v>
      </c>
      <c r="DB135">
        <f t="shared" si="51"/>
        <v>14.42</v>
      </c>
      <c r="DC135">
        <f t="shared" si="52"/>
        <v>0</v>
      </c>
      <c r="DD135" t="s">
        <v>3</v>
      </c>
      <c r="DE135" t="s">
        <v>3</v>
      </c>
      <c r="DF135">
        <f t="shared" si="55"/>
        <v>129.77000000000001</v>
      </c>
      <c r="DG135">
        <f t="shared" si="53"/>
        <v>0</v>
      </c>
      <c r="DH135">
        <f t="shared" si="54"/>
        <v>0</v>
      </c>
      <c r="DI135">
        <f t="shared" si="56"/>
        <v>0</v>
      </c>
      <c r="DJ135">
        <f t="shared" si="60"/>
        <v>129.77000000000001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ROW(Source!A90)</f>
        <v>90</v>
      </c>
      <c r="B136">
        <v>67439955</v>
      </c>
      <c r="C136">
        <v>67440173</v>
      </c>
      <c r="D136">
        <v>30573722</v>
      </c>
      <c r="E136">
        <v>1</v>
      </c>
      <c r="F136">
        <v>1</v>
      </c>
      <c r="G136">
        <v>30515945</v>
      </c>
      <c r="H136">
        <v>3</v>
      </c>
      <c r="I136" t="s">
        <v>176</v>
      </c>
      <c r="J136" t="s">
        <v>179</v>
      </c>
      <c r="K136" t="s">
        <v>473</v>
      </c>
      <c r="L136">
        <v>1348</v>
      </c>
      <c r="N136">
        <v>1009</v>
      </c>
      <c r="O136" t="s">
        <v>178</v>
      </c>
      <c r="P136" t="s">
        <v>178</v>
      </c>
      <c r="Q136">
        <v>1000</v>
      </c>
      <c r="W136">
        <v>0</v>
      </c>
      <c r="X136">
        <v>197088846</v>
      </c>
      <c r="Y136">
        <f t="shared" si="50"/>
        <v>2.0000000000000001E-4</v>
      </c>
      <c r="AA136">
        <v>39087.360000000001</v>
      </c>
      <c r="AB136">
        <v>0</v>
      </c>
      <c r="AC136">
        <v>0</v>
      </c>
      <c r="AD136">
        <v>0</v>
      </c>
      <c r="AE136">
        <v>39087.360000000001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1</v>
      </c>
      <c r="AL136">
        <v>1</v>
      </c>
      <c r="AM136">
        <v>-2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2.0000000000000001E-4</v>
      </c>
      <c r="AU136" t="s">
        <v>3</v>
      </c>
      <c r="AV136">
        <v>0</v>
      </c>
      <c r="AW136">
        <v>2</v>
      </c>
      <c r="AX136">
        <v>67440194</v>
      </c>
      <c r="AY136">
        <v>1</v>
      </c>
      <c r="AZ136">
        <v>0</v>
      </c>
      <c r="BA136">
        <v>142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V136">
        <v>0</v>
      </c>
      <c r="CW136">
        <v>0</v>
      </c>
      <c r="CX136">
        <f>ROUND(Y136*Source!I90,9)</f>
        <v>1.8E-3</v>
      </c>
      <c r="CY136">
        <f t="shared" si="57"/>
        <v>39087.360000000001</v>
      </c>
      <c r="CZ136">
        <f t="shared" si="58"/>
        <v>39087.360000000001</v>
      </c>
      <c r="DA136">
        <f t="shared" si="59"/>
        <v>1</v>
      </c>
      <c r="DB136">
        <f t="shared" si="51"/>
        <v>7.82</v>
      </c>
      <c r="DC136">
        <f t="shared" si="52"/>
        <v>0</v>
      </c>
      <c r="DD136" t="s">
        <v>3</v>
      </c>
      <c r="DE136" t="s">
        <v>3</v>
      </c>
      <c r="DF136">
        <f t="shared" si="55"/>
        <v>70.36</v>
      </c>
      <c r="DG136">
        <f t="shared" si="53"/>
        <v>0</v>
      </c>
      <c r="DH136">
        <f t="shared" si="54"/>
        <v>0</v>
      </c>
      <c r="DI136">
        <f t="shared" si="56"/>
        <v>0</v>
      </c>
      <c r="DJ136">
        <f t="shared" si="60"/>
        <v>70.36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">
      <c r="A137">
        <f>ROW(Source!A90)</f>
        <v>90</v>
      </c>
      <c r="B137">
        <v>67439955</v>
      </c>
      <c r="C137">
        <v>67440173</v>
      </c>
      <c r="D137">
        <v>30573722</v>
      </c>
      <c r="E137">
        <v>1</v>
      </c>
      <c r="F137">
        <v>1</v>
      </c>
      <c r="G137">
        <v>30515945</v>
      </c>
      <c r="H137">
        <v>3</v>
      </c>
      <c r="I137" t="s">
        <v>176</v>
      </c>
      <c r="J137" t="s">
        <v>179</v>
      </c>
      <c r="K137" t="s">
        <v>473</v>
      </c>
      <c r="L137">
        <v>1348</v>
      </c>
      <c r="N137">
        <v>1009</v>
      </c>
      <c r="O137" t="s">
        <v>178</v>
      </c>
      <c r="P137" t="s">
        <v>178</v>
      </c>
      <c r="Q137">
        <v>1000</v>
      </c>
      <c r="W137">
        <v>0</v>
      </c>
      <c r="X137">
        <v>197088846</v>
      </c>
      <c r="Y137">
        <f t="shared" si="50"/>
        <v>-2.0000000000000001E-4</v>
      </c>
      <c r="AA137">
        <v>39087.360000000001</v>
      </c>
      <c r="AB137">
        <v>0</v>
      </c>
      <c r="AC137">
        <v>0</v>
      </c>
      <c r="AD137">
        <v>0</v>
      </c>
      <c r="AE137">
        <v>39087.360000000001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 t="s">
        <v>3</v>
      </c>
      <c r="AT137">
        <v>-2.0000000000000001E-4</v>
      </c>
      <c r="AU137" t="s">
        <v>3</v>
      </c>
      <c r="AV137">
        <v>0</v>
      </c>
      <c r="AW137">
        <v>1</v>
      </c>
      <c r="AX137">
        <v>-1</v>
      </c>
      <c r="AY137">
        <v>0</v>
      </c>
      <c r="AZ137">
        <v>0</v>
      </c>
      <c r="BA137" t="s">
        <v>3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V137">
        <v>0</v>
      </c>
      <c r="CW137">
        <v>0</v>
      </c>
      <c r="CX137">
        <f>ROUND(Y137*Source!I90,9)</f>
        <v>-1.8E-3</v>
      </c>
      <c r="CY137">
        <f t="shared" si="57"/>
        <v>39087.360000000001</v>
      </c>
      <c r="CZ137">
        <f t="shared" si="58"/>
        <v>39087.360000000001</v>
      </c>
      <c r="DA137">
        <f t="shared" si="59"/>
        <v>1</v>
      </c>
      <c r="DB137">
        <f t="shared" si="51"/>
        <v>-7.82</v>
      </c>
      <c r="DC137">
        <f t="shared" si="52"/>
        <v>0</v>
      </c>
      <c r="DD137" t="s">
        <v>3</v>
      </c>
      <c r="DE137" t="s">
        <v>3</v>
      </c>
      <c r="DF137">
        <f t="shared" si="55"/>
        <v>-70.36</v>
      </c>
      <c r="DG137">
        <f t="shared" si="53"/>
        <v>0</v>
      </c>
      <c r="DH137">
        <f t="shared" si="54"/>
        <v>0</v>
      </c>
      <c r="DI137">
        <f t="shared" si="56"/>
        <v>0</v>
      </c>
      <c r="DJ137">
        <f t="shared" si="60"/>
        <v>-70.36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">
      <c r="A138">
        <f>ROW(Source!A90)</f>
        <v>90</v>
      </c>
      <c r="B138">
        <v>67439955</v>
      </c>
      <c r="C138">
        <v>67440173</v>
      </c>
      <c r="D138">
        <v>30573723</v>
      </c>
      <c r="E138">
        <v>1</v>
      </c>
      <c r="F138">
        <v>1</v>
      </c>
      <c r="G138">
        <v>30515945</v>
      </c>
      <c r="H138">
        <v>3</v>
      </c>
      <c r="I138" t="s">
        <v>181</v>
      </c>
      <c r="J138" t="s">
        <v>183</v>
      </c>
      <c r="K138" t="s">
        <v>474</v>
      </c>
      <c r="L138">
        <v>1348</v>
      </c>
      <c r="N138">
        <v>1009</v>
      </c>
      <c r="O138" t="s">
        <v>178</v>
      </c>
      <c r="P138" t="s">
        <v>178</v>
      </c>
      <c r="Q138">
        <v>1000</v>
      </c>
      <c r="W138">
        <v>0</v>
      </c>
      <c r="X138">
        <v>-1307291729</v>
      </c>
      <c r="Y138">
        <f t="shared" si="50"/>
        <v>4.0000000000000002E-4</v>
      </c>
      <c r="AA138">
        <v>11401.96</v>
      </c>
      <c r="AB138">
        <v>0</v>
      </c>
      <c r="AC138">
        <v>0</v>
      </c>
      <c r="AD138">
        <v>0</v>
      </c>
      <c r="AE138">
        <v>11401.96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-2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4.0000000000000002E-4</v>
      </c>
      <c r="AU138" t="s">
        <v>3</v>
      </c>
      <c r="AV138">
        <v>0</v>
      </c>
      <c r="AW138">
        <v>2</v>
      </c>
      <c r="AX138">
        <v>67440195</v>
      </c>
      <c r="AY138">
        <v>1</v>
      </c>
      <c r="AZ138">
        <v>0</v>
      </c>
      <c r="BA138">
        <v>143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ROUND(Y138*Source!I90,9)</f>
        <v>3.5999999999999999E-3</v>
      </c>
      <c r="CY138">
        <f t="shared" si="57"/>
        <v>11401.96</v>
      </c>
      <c r="CZ138">
        <f t="shared" si="58"/>
        <v>11401.96</v>
      </c>
      <c r="DA138">
        <f t="shared" si="59"/>
        <v>1</v>
      </c>
      <c r="DB138">
        <f t="shared" si="51"/>
        <v>4.5599999999999996</v>
      </c>
      <c r="DC138">
        <f t="shared" si="52"/>
        <v>0</v>
      </c>
      <c r="DD138" t="s">
        <v>3</v>
      </c>
      <c r="DE138" t="s">
        <v>3</v>
      </c>
      <c r="DF138">
        <f t="shared" si="55"/>
        <v>41.05</v>
      </c>
      <c r="DG138">
        <f t="shared" si="53"/>
        <v>0</v>
      </c>
      <c r="DH138">
        <f t="shared" si="54"/>
        <v>0</v>
      </c>
      <c r="DI138">
        <f t="shared" si="56"/>
        <v>0</v>
      </c>
      <c r="DJ138">
        <f t="shared" si="60"/>
        <v>41.05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ROW(Source!A90)</f>
        <v>90</v>
      </c>
      <c r="B139">
        <v>67439955</v>
      </c>
      <c r="C139">
        <v>67440173</v>
      </c>
      <c r="D139">
        <v>30573723</v>
      </c>
      <c r="E139">
        <v>1</v>
      </c>
      <c r="F139">
        <v>1</v>
      </c>
      <c r="G139">
        <v>30515945</v>
      </c>
      <c r="H139">
        <v>3</v>
      </c>
      <c r="I139" t="s">
        <v>181</v>
      </c>
      <c r="J139" t="s">
        <v>183</v>
      </c>
      <c r="K139" t="s">
        <v>474</v>
      </c>
      <c r="L139">
        <v>1348</v>
      </c>
      <c r="N139">
        <v>1009</v>
      </c>
      <c r="O139" t="s">
        <v>178</v>
      </c>
      <c r="P139" t="s">
        <v>178</v>
      </c>
      <c r="Q139">
        <v>1000</v>
      </c>
      <c r="W139">
        <v>0</v>
      </c>
      <c r="X139">
        <v>-1307291729</v>
      </c>
      <c r="Y139">
        <f t="shared" si="50"/>
        <v>-4.0000000000000002E-4</v>
      </c>
      <c r="AA139">
        <v>11401.96</v>
      </c>
      <c r="AB139">
        <v>0</v>
      </c>
      <c r="AC139">
        <v>0</v>
      </c>
      <c r="AD139">
        <v>0</v>
      </c>
      <c r="AE139">
        <v>11401.96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 t="s">
        <v>3</v>
      </c>
      <c r="AT139">
        <v>-4.0000000000000002E-4</v>
      </c>
      <c r="AU139" t="s">
        <v>3</v>
      </c>
      <c r="AV139">
        <v>0</v>
      </c>
      <c r="AW139">
        <v>1</v>
      </c>
      <c r="AX139">
        <v>-1</v>
      </c>
      <c r="AY139">
        <v>0</v>
      </c>
      <c r="AZ139">
        <v>0</v>
      </c>
      <c r="BA139" t="s">
        <v>3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V139">
        <v>0</v>
      </c>
      <c r="CW139">
        <v>0</v>
      </c>
      <c r="CX139">
        <f>ROUND(Y139*Source!I90,9)</f>
        <v>-3.5999999999999999E-3</v>
      </c>
      <c r="CY139">
        <f t="shared" si="57"/>
        <v>11401.96</v>
      </c>
      <c r="CZ139">
        <f t="shared" si="58"/>
        <v>11401.96</v>
      </c>
      <c r="DA139">
        <f t="shared" si="59"/>
        <v>1</v>
      </c>
      <c r="DB139">
        <f t="shared" si="51"/>
        <v>-4.5599999999999996</v>
      </c>
      <c r="DC139">
        <f t="shared" si="52"/>
        <v>0</v>
      </c>
      <c r="DD139" t="s">
        <v>3</v>
      </c>
      <c r="DE139" t="s">
        <v>3</v>
      </c>
      <c r="DF139">
        <f t="shared" si="55"/>
        <v>-41.05</v>
      </c>
      <c r="DG139">
        <f t="shared" si="53"/>
        <v>0</v>
      </c>
      <c r="DH139">
        <f t="shared" si="54"/>
        <v>0</v>
      </c>
      <c r="DI139">
        <f t="shared" si="56"/>
        <v>0</v>
      </c>
      <c r="DJ139">
        <f t="shared" si="60"/>
        <v>-41.05</v>
      </c>
      <c r="DK139">
        <v>0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">
      <c r="A140">
        <f>ROW(Source!A90)</f>
        <v>90</v>
      </c>
      <c r="B140">
        <v>67439955</v>
      </c>
      <c r="C140">
        <v>67440173</v>
      </c>
      <c r="D140">
        <v>66608307</v>
      </c>
      <c r="E140">
        <v>1</v>
      </c>
      <c r="F140">
        <v>1</v>
      </c>
      <c r="G140">
        <v>30515945</v>
      </c>
      <c r="H140">
        <v>3</v>
      </c>
      <c r="I140" t="s">
        <v>405</v>
      </c>
      <c r="J140" t="s">
        <v>406</v>
      </c>
      <c r="K140" t="s">
        <v>475</v>
      </c>
      <c r="L140">
        <v>1348</v>
      </c>
      <c r="N140">
        <v>1009</v>
      </c>
      <c r="O140" t="s">
        <v>178</v>
      </c>
      <c r="P140" t="s">
        <v>178</v>
      </c>
      <c r="Q140">
        <v>1000</v>
      </c>
      <c r="W140">
        <v>0</v>
      </c>
      <c r="X140">
        <v>-110424732</v>
      </c>
      <c r="Y140">
        <f t="shared" si="50"/>
        <v>5.0000000000000001E-4</v>
      </c>
      <c r="AA140">
        <v>32293.4</v>
      </c>
      <c r="AB140">
        <v>0</v>
      </c>
      <c r="AC140">
        <v>0</v>
      </c>
      <c r="AD140">
        <v>0</v>
      </c>
      <c r="AE140">
        <v>32293.4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5.0000000000000001E-4</v>
      </c>
      <c r="AU140" t="s">
        <v>3</v>
      </c>
      <c r="AV140">
        <v>0</v>
      </c>
      <c r="AW140">
        <v>2</v>
      </c>
      <c r="AX140">
        <v>67440196</v>
      </c>
      <c r="AY140">
        <v>1</v>
      </c>
      <c r="AZ140">
        <v>0</v>
      </c>
      <c r="BA140">
        <v>144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v>0</v>
      </c>
      <c r="CX140">
        <f>ROUND(Y140*Source!I90,9)</f>
        <v>4.4999999999999997E-3</v>
      </c>
      <c r="CY140">
        <f t="shared" si="57"/>
        <v>32293.4</v>
      </c>
      <c r="CZ140">
        <f t="shared" si="58"/>
        <v>32293.4</v>
      </c>
      <c r="DA140">
        <f t="shared" si="59"/>
        <v>1</v>
      </c>
      <c r="DB140">
        <f t="shared" si="51"/>
        <v>16.149999999999999</v>
      </c>
      <c r="DC140">
        <f t="shared" si="52"/>
        <v>0</v>
      </c>
      <c r="DD140" t="s">
        <v>3</v>
      </c>
      <c r="DE140" t="s">
        <v>3</v>
      </c>
      <c r="DF140">
        <f t="shared" si="55"/>
        <v>145.32</v>
      </c>
      <c r="DG140">
        <f t="shared" si="53"/>
        <v>0</v>
      </c>
      <c r="DH140">
        <f t="shared" si="54"/>
        <v>0</v>
      </c>
      <c r="DI140">
        <f t="shared" si="56"/>
        <v>0</v>
      </c>
      <c r="DJ140">
        <f t="shared" si="60"/>
        <v>145.32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">
      <c r="A141">
        <f>ROW(Source!A90)</f>
        <v>90</v>
      </c>
      <c r="B141">
        <v>67439955</v>
      </c>
      <c r="C141">
        <v>67440173</v>
      </c>
      <c r="D141">
        <v>66608987</v>
      </c>
      <c r="E141">
        <v>1</v>
      </c>
      <c r="F141">
        <v>1</v>
      </c>
      <c r="G141">
        <v>30515945</v>
      </c>
      <c r="H141">
        <v>3</v>
      </c>
      <c r="I141" t="s">
        <v>408</v>
      </c>
      <c r="J141" t="s">
        <v>409</v>
      </c>
      <c r="K141" t="s">
        <v>476</v>
      </c>
      <c r="L141">
        <v>1348</v>
      </c>
      <c r="N141">
        <v>1009</v>
      </c>
      <c r="O141" t="s">
        <v>178</v>
      </c>
      <c r="P141" t="s">
        <v>178</v>
      </c>
      <c r="Q141">
        <v>1000</v>
      </c>
      <c r="W141">
        <v>0</v>
      </c>
      <c r="X141">
        <v>1954638426</v>
      </c>
      <c r="Y141">
        <f t="shared" si="50"/>
        <v>7.7000000000000002E-3</v>
      </c>
      <c r="AA141">
        <v>4963.24</v>
      </c>
      <c r="AB141">
        <v>0</v>
      </c>
      <c r="AC141">
        <v>0</v>
      </c>
      <c r="AD141">
        <v>0</v>
      </c>
      <c r="AE141">
        <v>4963.24</v>
      </c>
      <c r="AF141">
        <v>0</v>
      </c>
      <c r="AG141">
        <v>0</v>
      </c>
      <c r="AH141">
        <v>0</v>
      </c>
      <c r="AI141">
        <v>1</v>
      </c>
      <c r="AJ141">
        <v>1</v>
      </c>
      <c r="AK141">
        <v>1</v>
      </c>
      <c r="AL141">
        <v>1</v>
      </c>
      <c r="AM141">
        <v>-2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7.7000000000000002E-3</v>
      </c>
      <c r="AU141" t="s">
        <v>3</v>
      </c>
      <c r="AV141">
        <v>0</v>
      </c>
      <c r="AW141">
        <v>2</v>
      </c>
      <c r="AX141">
        <v>67440197</v>
      </c>
      <c r="AY141">
        <v>1</v>
      </c>
      <c r="AZ141">
        <v>0</v>
      </c>
      <c r="BA141">
        <v>145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V141">
        <v>0</v>
      </c>
      <c r="CW141">
        <v>0</v>
      </c>
      <c r="CX141">
        <f>ROUND(Y141*Source!I90,9)</f>
        <v>6.93E-2</v>
      </c>
      <c r="CY141">
        <f t="shared" si="57"/>
        <v>4963.24</v>
      </c>
      <c r="CZ141">
        <f t="shared" si="58"/>
        <v>4963.24</v>
      </c>
      <c r="DA141">
        <f t="shared" si="59"/>
        <v>1</v>
      </c>
      <c r="DB141">
        <f t="shared" si="51"/>
        <v>38.22</v>
      </c>
      <c r="DC141">
        <f t="shared" si="52"/>
        <v>0</v>
      </c>
      <c r="DD141" t="s">
        <v>3</v>
      </c>
      <c r="DE141" t="s">
        <v>3</v>
      </c>
      <c r="DF141">
        <f t="shared" si="55"/>
        <v>343.95</v>
      </c>
      <c r="DG141">
        <f t="shared" si="53"/>
        <v>0</v>
      </c>
      <c r="DH141">
        <f t="shared" si="54"/>
        <v>0</v>
      </c>
      <c r="DI141">
        <f t="shared" si="56"/>
        <v>0</v>
      </c>
      <c r="DJ141">
        <f t="shared" si="60"/>
        <v>343.95</v>
      </c>
      <c r="DK141">
        <v>0</v>
      </c>
      <c r="DL141" t="s">
        <v>3</v>
      </c>
      <c r="DM141">
        <v>0</v>
      </c>
      <c r="DN141" t="s">
        <v>3</v>
      </c>
      <c r="DO141">
        <v>0</v>
      </c>
    </row>
    <row r="142" spans="1:119" x14ac:dyDescent="0.2">
      <c r="A142">
        <f>ROW(Source!A91)</f>
        <v>91</v>
      </c>
      <c r="B142">
        <v>67439953</v>
      </c>
      <c r="C142">
        <v>67440173</v>
      </c>
      <c r="D142">
        <v>30515951</v>
      </c>
      <c r="E142">
        <v>30515945</v>
      </c>
      <c r="F142">
        <v>1</v>
      </c>
      <c r="G142">
        <v>30515945</v>
      </c>
      <c r="H142">
        <v>1</v>
      </c>
      <c r="I142" t="s">
        <v>337</v>
      </c>
      <c r="J142" t="s">
        <v>3</v>
      </c>
      <c r="K142" t="s">
        <v>338</v>
      </c>
      <c r="L142">
        <v>1191</v>
      </c>
      <c r="N142">
        <v>1013</v>
      </c>
      <c r="O142" t="s">
        <v>339</v>
      </c>
      <c r="P142" t="s">
        <v>339</v>
      </c>
      <c r="Q142">
        <v>1</v>
      </c>
      <c r="W142">
        <v>0</v>
      </c>
      <c r="X142">
        <v>476480486</v>
      </c>
      <c r="Y142">
        <f t="shared" si="50"/>
        <v>11.58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11.58</v>
      </c>
      <c r="AU142" t="s">
        <v>3</v>
      </c>
      <c r="AV142">
        <v>1</v>
      </c>
      <c r="AW142">
        <v>2</v>
      </c>
      <c r="AX142">
        <v>67440187</v>
      </c>
      <c r="AY142">
        <v>1</v>
      </c>
      <c r="AZ142">
        <v>0</v>
      </c>
      <c r="BA142">
        <v>146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U142">
        <f>ROUND(AT142*Source!I91*AH142*AL142,2)</f>
        <v>0</v>
      </c>
      <c r="CV142">
        <f>ROUND(Y142*Source!I91,9)</f>
        <v>104.22</v>
      </c>
      <c r="CW142">
        <v>0</v>
      </c>
      <c r="CX142">
        <f>ROUND(Y142*Source!I91,9)</f>
        <v>104.22</v>
      </c>
      <c r="CY142">
        <f>AD142</f>
        <v>0</v>
      </c>
      <c r="CZ142">
        <f>AH142</f>
        <v>0</v>
      </c>
      <c r="DA142">
        <f>AL142</f>
        <v>1</v>
      </c>
      <c r="DB142">
        <f t="shared" si="51"/>
        <v>0</v>
      </c>
      <c r="DC142">
        <f t="shared" si="52"/>
        <v>0</v>
      </c>
      <c r="DD142" t="s">
        <v>3</v>
      </c>
      <c r="DE142" t="s">
        <v>3</v>
      </c>
      <c r="DF142">
        <f t="shared" si="55"/>
        <v>0</v>
      </c>
      <c r="DG142">
        <f t="shared" si="53"/>
        <v>0</v>
      </c>
      <c r="DH142">
        <f t="shared" si="54"/>
        <v>0</v>
      </c>
      <c r="DI142">
        <f t="shared" si="56"/>
        <v>0</v>
      </c>
      <c r="DJ142">
        <f>DI142</f>
        <v>0</v>
      </c>
      <c r="DK142">
        <v>0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">
      <c r="A143">
        <f>ROW(Source!A91)</f>
        <v>91</v>
      </c>
      <c r="B143">
        <v>67439953</v>
      </c>
      <c r="C143">
        <v>67440173</v>
      </c>
      <c r="D143">
        <v>30596074</v>
      </c>
      <c r="E143">
        <v>1</v>
      </c>
      <c r="F143">
        <v>1</v>
      </c>
      <c r="G143">
        <v>30515945</v>
      </c>
      <c r="H143">
        <v>2</v>
      </c>
      <c r="I143" t="s">
        <v>343</v>
      </c>
      <c r="J143" t="s">
        <v>344</v>
      </c>
      <c r="K143" t="s">
        <v>345</v>
      </c>
      <c r="L143">
        <v>1368</v>
      </c>
      <c r="N143">
        <v>1011</v>
      </c>
      <c r="O143" t="s">
        <v>42</v>
      </c>
      <c r="P143" t="s">
        <v>42</v>
      </c>
      <c r="Q143">
        <v>1</v>
      </c>
      <c r="W143">
        <v>0</v>
      </c>
      <c r="X143">
        <v>-1440889904</v>
      </c>
      <c r="Y143">
        <f t="shared" si="50"/>
        <v>8.9999999999999993E-3</v>
      </c>
      <c r="AA143">
        <v>0</v>
      </c>
      <c r="AB143">
        <v>1056.25</v>
      </c>
      <c r="AC143">
        <v>402.74</v>
      </c>
      <c r="AD143">
        <v>0</v>
      </c>
      <c r="AE143">
        <v>0</v>
      </c>
      <c r="AF143">
        <v>83.1</v>
      </c>
      <c r="AG143">
        <v>12.62</v>
      </c>
      <c r="AH143">
        <v>0</v>
      </c>
      <c r="AI143">
        <v>1</v>
      </c>
      <c r="AJ143">
        <v>12.14</v>
      </c>
      <c r="AK143">
        <v>30.48</v>
      </c>
      <c r="AL143">
        <v>1</v>
      </c>
      <c r="AM143">
        <v>2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8.9999999999999993E-3</v>
      </c>
      <c r="AU143" t="s">
        <v>3</v>
      </c>
      <c r="AV143">
        <v>0</v>
      </c>
      <c r="AW143">
        <v>2</v>
      </c>
      <c r="AX143">
        <v>67440188</v>
      </c>
      <c r="AY143">
        <v>1</v>
      </c>
      <c r="AZ143">
        <v>0</v>
      </c>
      <c r="BA143">
        <v>147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V143">
        <v>0</v>
      </c>
      <c r="CW143">
        <f>ROUND(Y143*Source!I91*DO143,9)</f>
        <v>0</v>
      </c>
      <c r="CX143">
        <f>ROUND(Y143*Source!I91,9)</f>
        <v>8.1000000000000003E-2</v>
      </c>
      <c r="CY143">
        <f>AB143</f>
        <v>1056.25</v>
      </c>
      <c r="CZ143">
        <f>AF143</f>
        <v>83.1</v>
      </c>
      <c r="DA143">
        <f>AJ143</f>
        <v>12.14</v>
      </c>
      <c r="DB143">
        <f t="shared" si="51"/>
        <v>0.75</v>
      </c>
      <c r="DC143">
        <f t="shared" si="52"/>
        <v>0.11</v>
      </c>
      <c r="DD143" t="s">
        <v>3</v>
      </c>
      <c r="DE143" t="s">
        <v>3</v>
      </c>
      <c r="DF143">
        <f t="shared" si="55"/>
        <v>0</v>
      </c>
      <c r="DG143">
        <f>ROUND(ROUND(AF143*AJ143,2)*CX143,2)</f>
        <v>81.72</v>
      </c>
      <c r="DH143">
        <f>ROUND(ROUND(AG143*AK143,2)*CX143,2)</f>
        <v>31.16</v>
      </c>
      <c r="DI143">
        <f t="shared" si="56"/>
        <v>0</v>
      </c>
      <c r="DJ143">
        <f>DG143</f>
        <v>81.72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">
      <c r="A144">
        <f>ROW(Source!A91)</f>
        <v>91</v>
      </c>
      <c r="B144">
        <v>67439953</v>
      </c>
      <c r="C144">
        <v>67440173</v>
      </c>
      <c r="D144">
        <v>42195392</v>
      </c>
      <c r="E144">
        <v>1</v>
      </c>
      <c r="F144">
        <v>1</v>
      </c>
      <c r="G144">
        <v>30515945</v>
      </c>
      <c r="H144">
        <v>2</v>
      </c>
      <c r="I144" t="s">
        <v>393</v>
      </c>
      <c r="J144" t="s">
        <v>394</v>
      </c>
      <c r="K144" t="s">
        <v>395</v>
      </c>
      <c r="L144">
        <v>1368</v>
      </c>
      <c r="N144">
        <v>1011</v>
      </c>
      <c r="O144" t="s">
        <v>42</v>
      </c>
      <c r="P144" t="s">
        <v>42</v>
      </c>
      <c r="Q144">
        <v>1</v>
      </c>
      <c r="W144">
        <v>0</v>
      </c>
      <c r="X144">
        <v>792161626</v>
      </c>
      <c r="Y144">
        <f t="shared" si="50"/>
        <v>5.58</v>
      </c>
      <c r="AA144">
        <v>0</v>
      </c>
      <c r="AB144">
        <v>40.35</v>
      </c>
      <c r="AC144">
        <v>0</v>
      </c>
      <c r="AD144">
        <v>0</v>
      </c>
      <c r="AE144">
        <v>0</v>
      </c>
      <c r="AF144">
        <v>4.55</v>
      </c>
      <c r="AG144">
        <v>0</v>
      </c>
      <c r="AH144">
        <v>0</v>
      </c>
      <c r="AI144">
        <v>1</v>
      </c>
      <c r="AJ144">
        <v>8.4700000000000006</v>
      </c>
      <c r="AK144">
        <v>30.48</v>
      </c>
      <c r="AL144">
        <v>1</v>
      </c>
      <c r="AM144">
        <v>2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3</v>
      </c>
      <c r="AT144">
        <v>5.58</v>
      </c>
      <c r="AU144" t="s">
        <v>3</v>
      </c>
      <c r="AV144">
        <v>0</v>
      </c>
      <c r="AW144">
        <v>2</v>
      </c>
      <c r="AX144">
        <v>67440189</v>
      </c>
      <c r="AY144">
        <v>1</v>
      </c>
      <c r="AZ144">
        <v>0</v>
      </c>
      <c r="BA144">
        <v>148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f>ROUND(Y144*Source!I91*DO144,9)</f>
        <v>0</v>
      </c>
      <c r="CX144">
        <f>ROUND(Y144*Source!I91,9)</f>
        <v>50.22</v>
      </c>
      <c r="CY144">
        <f>AB144</f>
        <v>40.35</v>
      </c>
      <c r="CZ144">
        <f>AF144</f>
        <v>4.55</v>
      </c>
      <c r="DA144">
        <f>AJ144</f>
        <v>8.4700000000000006</v>
      </c>
      <c r="DB144">
        <f t="shared" si="51"/>
        <v>25.39</v>
      </c>
      <c r="DC144">
        <f t="shared" si="52"/>
        <v>0</v>
      </c>
      <c r="DD144" t="s">
        <v>3</v>
      </c>
      <c r="DE144" t="s">
        <v>3</v>
      </c>
      <c r="DF144">
        <f t="shared" si="55"/>
        <v>0</v>
      </c>
      <c r="DG144">
        <f>ROUND(ROUND(AF144*AJ144,2)*CX144,2)</f>
        <v>1935.48</v>
      </c>
      <c r="DH144">
        <f>ROUND(ROUND(AG144*AK144,2)*CX144,2)</f>
        <v>0</v>
      </c>
      <c r="DI144">
        <f t="shared" si="56"/>
        <v>0</v>
      </c>
      <c r="DJ144">
        <f>DG144</f>
        <v>1935.48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">
      <c r="A145">
        <f>ROW(Source!A91)</f>
        <v>91</v>
      </c>
      <c r="B145">
        <v>67439953</v>
      </c>
      <c r="C145">
        <v>67440173</v>
      </c>
      <c r="D145">
        <v>30595613</v>
      </c>
      <c r="E145">
        <v>1</v>
      </c>
      <c r="F145">
        <v>1</v>
      </c>
      <c r="G145">
        <v>30515945</v>
      </c>
      <c r="H145">
        <v>2</v>
      </c>
      <c r="I145" t="s">
        <v>396</v>
      </c>
      <c r="J145" t="s">
        <v>397</v>
      </c>
      <c r="K145" t="s">
        <v>398</v>
      </c>
      <c r="L145">
        <v>1368</v>
      </c>
      <c r="N145">
        <v>1011</v>
      </c>
      <c r="O145" t="s">
        <v>42</v>
      </c>
      <c r="P145" t="s">
        <v>42</v>
      </c>
      <c r="Q145">
        <v>1</v>
      </c>
      <c r="W145">
        <v>0</v>
      </c>
      <c r="X145">
        <v>919099054</v>
      </c>
      <c r="Y145">
        <f t="shared" si="50"/>
        <v>1.55</v>
      </c>
      <c r="AA145">
        <v>0</v>
      </c>
      <c r="AB145">
        <v>1.73</v>
      </c>
      <c r="AC145">
        <v>0</v>
      </c>
      <c r="AD145">
        <v>0</v>
      </c>
      <c r="AE145">
        <v>0</v>
      </c>
      <c r="AF145">
        <v>0.17</v>
      </c>
      <c r="AG145">
        <v>0</v>
      </c>
      <c r="AH145">
        <v>0</v>
      </c>
      <c r="AI145">
        <v>1</v>
      </c>
      <c r="AJ145">
        <v>9.7100000000000009</v>
      </c>
      <c r="AK145">
        <v>30.48</v>
      </c>
      <c r="AL145">
        <v>1</v>
      </c>
      <c r="AM145">
        <v>2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3</v>
      </c>
      <c r="AT145">
        <v>1.55</v>
      </c>
      <c r="AU145" t="s">
        <v>3</v>
      </c>
      <c r="AV145">
        <v>0</v>
      </c>
      <c r="AW145">
        <v>2</v>
      </c>
      <c r="AX145">
        <v>67440190</v>
      </c>
      <c r="AY145">
        <v>1</v>
      </c>
      <c r="AZ145">
        <v>0</v>
      </c>
      <c r="BA145">
        <v>149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V145">
        <v>0</v>
      </c>
      <c r="CW145">
        <f>ROUND(Y145*Source!I91*DO145,9)</f>
        <v>0</v>
      </c>
      <c r="CX145">
        <f>ROUND(Y145*Source!I91,9)</f>
        <v>13.95</v>
      </c>
      <c r="CY145">
        <f>AB145</f>
        <v>1.73</v>
      </c>
      <c r="CZ145">
        <f>AF145</f>
        <v>0.17</v>
      </c>
      <c r="DA145">
        <f>AJ145</f>
        <v>9.7100000000000009</v>
      </c>
      <c r="DB145">
        <f t="shared" si="51"/>
        <v>0.26</v>
      </c>
      <c r="DC145">
        <f t="shared" si="52"/>
        <v>0</v>
      </c>
      <c r="DD145" t="s">
        <v>3</v>
      </c>
      <c r="DE145" t="s">
        <v>3</v>
      </c>
      <c r="DF145">
        <f t="shared" si="55"/>
        <v>0</v>
      </c>
      <c r="DG145">
        <f>ROUND(ROUND(AF145*AJ145,2)*CX145,2)</f>
        <v>23.02</v>
      </c>
      <c r="DH145">
        <f>ROUND(ROUND(AG145*AK145,2)*CX145,2)</f>
        <v>0</v>
      </c>
      <c r="DI145">
        <f t="shared" si="56"/>
        <v>0</v>
      </c>
      <c r="DJ145">
        <f>DG145</f>
        <v>23.02</v>
      </c>
      <c r="DK145">
        <v>0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">
      <c r="A146">
        <f>ROW(Source!A91)</f>
        <v>91</v>
      </c>
      <c r="B146">
        <v>67439953</v>
      </c>
      <c r="C146">
        <v>67440173</v>
      </c>
      <c r="D146">
        <v>30571181</v>
      </c>
      <c r="E146">
        <v>1</v>
      </c>
      <c r="F146">
        <v>1</v>
      </c>
      <c r="G146">
        <v>30515945</v>
      </c>
      <c r="H146">
        <v>3</v>
      </c>
      <c r="I146" t="s">
        <v>399</v>
      </c>
      <c r="J146" t="s">
        <v>400</v>
      </c>
      <c r="K146" t="s">
        <v>401</v>
      </c>
      <c r="L146">
        <v>1339</v>
      </c>
      <c r="N146">
        <v>1007</v>
      </c>
      <c r="O146" t="s">
        <v>30</v>
      </c>
      <c r="P146" t="s">
        <v>30</v>
      </c>
      <c r="Q146">
        <v>1</v>
      </c>
      <c r="W146">
        <v>0</v>
      </c>
      <c r="X146">
        <v>-862991314</v>
      </c>
      <c r="Y146">
        <f t="shared" si="50"/>
        <v>1.6000000000000001E-3</v>
      </c>
      <c r="AA146">
        <v>42.55</v>
      </c>
      <c r="AB146">
        <v>0</v>
      </c>
      <c r="AC146">
        <v>0</v>
      </c>
      <c r="AD146">
        <v>0</v>
      </c>
      <c r="AE146">
        <v>7.07</v>
      </c>
      <c r="AF146">
        <v>0</v>
      </c>
      <c r="AG146">
        <v>0</v>
      </c>
      <c r="AH146">
        <v>0</v>
      </c>
      <c r="AI146">
        <v>6</v>
      </c>
      <c r="AJ146">
        <v>1</v>
      </c>
      <c r="AK146">
        <v>1</v>
      </c>
      <c r="AL146">
        <v>1</v>
      </c>
      <c r="AM146">
        <v>2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3</v>
      </c>
      <c r="AT146">
        <v>1.6000000000000001E-3</v>
      </c>
      <c r="AU146" t="s">
        <v>3</v>
      </c>
      <c r="AV146">
        <v>0</v>
      </c>
      <c r="AW146">
        <v>2</v>
      </c>
      <c r="AX146">
        <v>67440191</v>
      </c>
      <c r="AY146">
        <v>1</v>
      </c>
      <c r="AZ146">
        <v>0</v>
      </c>
      <c r="BA146">
        <v>150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V146">
        <v>0</v>
      </c>
      <c r="CW146">
        <v>0</v>
      </c>
      <c r="CX146">
        <f>ROUND(Y146*Source!I91,9)</f>
        <v>1.44E-2</v>
      </c>
      <c r="CY146">
        <f t="shared" ref="CY146:CY154" si="61">AA146</f>
        <v>42.55</v>
      </c>
      <c r="CZ146">
        <f t="shared" ref="CZ146:CZ154" si="62">AE146</f>
        <v>7.07</v>
      </c>
      <c r="DA146">
        <f t="shared" ref="DA146:DA154" si="63">AI146</f>
        <v>6</v>
      </c>
      <c r="DB146">
        <f t="shared" si="51"/>
        <v>0.01</v>
      </c>
      <c r="DC146">
        <f t="shared" si="52"/>
        <v>0</v>
      </c>
      <c r="DD146" t="s">
        <v>3</v>
      </c>
      <c r="DE146" t="s">
        <v>3</v>
      </c>
      <c r="DF146">
        <f t="shared" ref="DF146:DF154" si="64">ROUND(ROUND(AE146*AI146,2)*CX146,2)</f>
        <v>0.61</v>
      </c>
      <c r="DG146">
        <f t="shared" ref="DG146:DG164" si="65">ROUND(ROUND(AF146,2)*CX146,2)</f>
        <v>0</v>
      </c>
      <c r="DH146">
        <f t="shared" ref="DH146:DH164" si="66">ROUND(ROUND(AG146,2)*CX146,2)</f>
        <v>0</v>
      </c>
      <c r="DI146">
        <f t="shared" si="56"/>
        <v>0</v>
      </c>
      <c r="DJ146">
        <f t="shared" ref="DJ146:DJ154" si="67">DF146</f>
        <v>0.61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">
      <c r="A147">
        <f>ROW(Source!A91)</f>
        <v>91</v>
      </c>
      <c r="B147">
        <v>67439953</v>
      </c>
      <c r="C147">
        <v>67440173</v>
      </c>
      <c r="D147">
        <v>30572623</v>
      </c>
      <c r="E147">
        <v>1</v>
      </c>
      <c r="F147">
        <v>1</v>
      </c>
      <c r="G147">
        <v>30515945</v>
      </c>
      <c r="H147">
        <v>3</v>
      </c>
      <c r="I147" t="s">
        <v>402</v>
      </c>
      <c r="J147" t="s">
        <v>403</v>
      </c>
      <c r="K147" t="s">
        <v>404</v>
      </c>
      <c r="L147">
        <v>1327</v>
      </c>
      <c r="N147">
        <v>1005</v>
      </c>
      <c r="O147" t="s">
        <v>101</v>
      </c>
      <c r="P147" t="s">
        <v>101</v>
      </c>
      <c r="Q147">
        <v>1</v>
      </c>
      <c r="W147">
        <v>0</v>
      </c>
      <c r="X147">
        <v>-2121397898</v>
      </c>
      <c r="Y147">
        <f t="shared" si="50"/>
        <v>1.1000000000000001</v>
      </c>
      <c r="AA147">
        <v>33.33</v>
      </c>
      <c r="AB147">
        <v>0</v>
      </c>
      <c r="AC147">
        <v>0</v>
      </c>
      <c r="AD147">
        <v>0</v>
      </c>
      <c r="AE147">
        <v>4.25</v>
      </c>
      <c r="AF147">
        <v>0</v>
      </c>
      <c r="AG147">
        <v>0</v>
      </c>
      <c r="AH147">
        <v>0</v>
      </c>
      <c r="AI147">
        <v>7.82</v>
      </c>
      <c r="AJ147">
        <v>1</v>
      </c>
      <c r="AK147">
        <v>1</v>
      </c>
      <c r="AL147">
        <v>1</v>
      </c>
      <c r="AM147">
        <v>2</v>
      </c>
      <c r="AN147">
        <v>0</v>
      </c>
      <c r="AO147">
        <v>1</v>
      </c>
      <c r="AP147">
        <v>0</v>
      </c>
      <c r="AQ147">
        <v>0</v>
      </c>
      <c r="AR147">
        <v>0</v>
      </c>
      <c r="AS147" t="s">
        <v>3</v>
      </c>
      <c r="AT147">
        <v>1.1000000000000001</v>
      </c>
      <c r="AU147" t="s">
        <v>3</v>
      </c>
      <c r="AV147">
        <v>0</v>
      </c>
      <c r="AW147">
        <v>2</v>
      </c>
      <c r="AX147">
        <v>67440192</v>
      </c>
      <c r="AY147">
        <v>1</v>
      </c>
      <c r="AZ147">
        <v>0</v>
      </c>
      <c r="BA147">
        <v>151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v>0</v>
      </c>
      <c r="CX147">
        <f>ROUND(Y147*Source!I91,9)</f>
        <v>9.9</v>
      </c>
      <c r="CY147">
        <f t="shared" si="61"/>
        <v>33.33</v>
      </c>
      <c r="CZ147">
        <f t="shared" si="62"/>
        <v>4.25</v>
      </c>
      <c r="DA147">
        <f t="shared" si="63"/>
        <v>7.82</v>
      </c>
      <c r="DB147">
        <f t="shared" si="51"/>
        <v>4.68</v>
      </c>
      <c r="DC147">
        <f t="shared" si="52"/>
        <v>0</v>
      </c>
      <c r="DD147" t="s">
        <v>3</v>
      </c>
      <c r="DE147" t="s">
        <v>3</v>
      </c>
      <c r="DF147">
        <f t="shared" si="64"/>
        <v>329.08</v>
      </c>
      <c r="DG147">
        <f t="shared" si="65"/>
        <v>0</v>
      </c>
      <c r="DH147">
        <f t="shared" si="66"/>
        <v>0</v>
      </c>
      <c r="DI147">
        <f t="shared" si="56"/>
        <v>0</v>
      </c>
      <c r="DJ147">
        <f t="shared" si="67"/>
        <v>329.08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">
      <c r="A148">
        <f>ROW(Source!A91)</f>
        <v>91</v>
      </c>
      <c r="B148">
        <v>67439953</v>
      </c>
      <c r="C148">
        <v>67440173</v>
      </c>
      <c r="D148">
        <v>30573391</v>
      </c>
      <c r="E148">
        <v>1</v>
      </c>
      <c r="F148">
        <v>1</v>
      </c>
      <c r="G148">
        <v>30515945</v>
      </c>
      <c r="H148">
        <v>3</v>
      </c>
      <c r="I148" t="s">
        <v>367</v>
      </c>
      <c r="J148" t="s">
        <v>368</v>
      </c>
      <c r="K148" t="s">
        <v>369</v>
      </c>
      <c r="L148">
        <v>1301</v>
      </c>
      <c r="N148">
        <v>1003</v>
      </c>
      <c r="O148" t="s">
        <v>370</v>
      </c>
      <c r="P148" t="s">
        <v>370</v>
      </c>
      <c r="Q148">
        <v>1</v>
      </c>
      <c r="W148">
        <v>0</v>
      </c>
      <c r="X148">
        <v>-1134212303</v>
      </c>
      <c r="Y148">
        <f t="shared" si="50"/>
        <v>49.720599999999997</v>
      </c>
      <c r="AA148">
        <v>2.13</v>
      </c>
      <c r="AB148">
        <v>0</v>
      </c>
      <c r="AC148">
        <v>0</v>
      </c>
      <c r="AD148">
        <v>0</v>
      </c>
      <c r="AE148">
        <v>0.28999999999999998</v>
      </c>
      <c r="AF148">
        <v>0</v>
      </c>
      <c r="AG148">
        <v>0</v>
      </c>
      <c r="AH148">
        <v>0</v>
      </c>
      <c r="AI148">
        <v>7.31</v>
      </c>
      <c r="AJ148">
        <v>1</v>
      </c>
      <c r="AK148">
        <v>1</v>
      </c>
      <c r="AL148">
        <v>1</v>
      </c>
      <c r="AM148">
        <v>2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3</v>
      </c>
      <c r="AT148">
        <v>49.720599999999997</v>
      </c>
      <c r="AU148" t="s">
        <v>3</v>
      </c>
      <c r="AV148">
        <v>0</v>
      </c>
      <c r="AW148">
        <v>2</v>
      </c>
      <c r="AX148">
        <v>67440193</v>
      </c>
      <c r="AY148">
        <v>1</v>
      </c>
      <c r="AZ148">
        <v>0</v>
      </c>
      <c r="BA148">
        <v>152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v>0</v>
      </c>
      <c r="CX148">
        <f>ROUND(Y148*Source!I91,9)</f>
        <v>447.48540000000003</v>
      </c>
      <c r="CY148">
        <f t="shared" si="61"/>
        <v>2.13</v>
      </c>
      <c r="CZ148">
        <f t="shared" si="62"/>
        <v>0.28999999999999998</v>
      </c>
      <c r="DA148">
        <f t="shared" si="63"/>
        <v>7.31</v>
      </c>
      <c r="DB148">
        <f t="shared" si="51"/>
        <v>14.42</v>
      </c>
      <c r="DC148">
        <f t="shared" si="52"/>
        <v>0</v>
      </c>
      <c r="DD148" t="s">
        <v>3</v>
      </c>
      <c r="DE148" t="s">
        <v>3</v>
      </c>
      <c r="DF148">
        <f t="shared" si="64"/>
        <v>948.67</v>
      </c>
      <c r="DG148">
        <f t="shared" si="65"/>
        <v>0</v>
      </c>
      <c r="DH148">
        <f t="shared" si="66"/>
        <v>0</v>
      </c>
      <c r="DI148">
        <f t="shared" si="56"/>
        <v>0</v>
      </c>
      <c r="DJ148">
        <f t="shared" si="67"/>
        <v>948.67</v>
      </c>
      <c r="DK148">
        <v>0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">
      <c r="A149">
        <f>ROW(Source!A91)</f>
        <v>91</v>
      </c>
      <c r="B149">
        <v>67439953</v>
      </c>
      <c r="C149">
        <v>67440173</v>
      </c>
      <c r="D149">
        <v>30573722</v>
      </c>
      <c r="E149">
        <v>1</v>
      </c>
      <c r="F149">
        <v>1</v>
      </c>
      <c r="G149">
        <v>30515945</v>
      </c>
      <c r="H149">
        <v>3</v>
      </c>
      <c r="I149" t="s">
        <v>176</v>
      </c>
      <c r="J149" t="s">
        <v>179</v>
      </c>
      <c r="K149" t="s">
        <v>473</v>
      </c>
      <c r="L149">
        <v>1348</v>
      </c>
      <c r="N149">
        <v>1009</v>
      </c>
      <c r="O149" t="s">
        <v>178</v>
      </c>
      <c r="P149" t="s">
        <v>178</v>
      </c>
      <c r="Q149">
        <v>1000</v>
      </c>
      <c r="W149">
        <v>0</v>
      </c>
      <c r="X149">
        <v>197088846</v>
      </c>
      <c r="Y149">
        <f t="shared" ref="Y149:Y172" si="68">AT149</f>
        <v>2.0000000000000001E-4</v>
      </c>
      <c r="AA149">
        <v>66647.86</v>
      </c>
      <c r="AB149">
        <v>0</v>
      </c>
      <c r="AC149">
        <v>0</v>
      </c>
      <c r="AD149">
        <v>0</v>
      </c>
      <c r="AE149">
        <v>39087.360000000001</v>
      </c>
      <c r="AF149">
        <v>0</v>
      </c>
      <c r="AG149">
        <v>0</v>
      </c>
      <c r="AH149">
        <v>0</v>
      </c>
      <c r="AI149">
        <v>1.7</v>
      </c>
      <c r="AJ149">
        <v>1</v>
      </c>
      <c r="AK149">
        <v>1</v>
      </c>
      <c r="AL149">
        <v>1</v>
      </c>
      <c r="AM149">
        <v>2</v>
      </c>
      <c r="AN149">
        <v>0</v>
      </c>
      <c r="AO149">
        <v>1</v>
      </c>
      <c r="AP149">
        <v>0</v>
      </c>
      <c r="AQ149">
        <v>0</v>
      </c>
      <c r="AR149">
        <v>0</v>
      </c>
      <c r="AS149" t="s">
        <v>3</v>
      </c>
      <c r="AT149">
        <v>2.0000000000000001E-4</v>
      </c>
      <c r="AU149" t="s">
        <v>3</v>
      </c>
      <c r="AV149">
        <v>0</v>
      </c>
      <c r="AW149">
        <v>2</v>
      </c>
      <c r="AX149">
        <v>67440194</v>
      </c>
      <c r="AY149">
        <v>1</v>
      </c>
      <c r="AZ149">
        <v>0</v>
      </c>
      <c r="BA149">
        <v>153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v>0</v>
      </c>
      <c r="CX149">
        <f>ROUND(Y149*Source!I91,9)</f>
        <v>1.8E-3</v>
      </c>
      <c r="CY149">
        <f t="shared" si="61"/>
        <v>66647.86</v>
      </c>
      <c r="CZ149">
        <f t="shared" si="62"/>
        <v>39087.360000000001</v>
      </c>
      <c r="DA149">
        <f t="shared" si="63"/>
        <v>1.7</v>
      </c>
      <c r="DB149">
        <f t="shared" ref="DB149:DB172" si="69">ROUND(ROUND(AT149*CZ149,2),6)</f>
        <v>7.82</v>
      </c>
      <c r="DC149">
        <f t="shared" ref="DC149:DC172" si="70">ROUND(ROUND(AT149*AG149,2),6)</f>
        <v>0</v>
      </c>
      <c r="DD149" t="s">
        <v>3</v>
      </c>
      <c r="DE149" t="s">
        <v>3</v>
      </c>
      <c r="DF149">
        <f t="shared" si="64"/>
        <v>119.61</v>
      </c>
      <c r="DG149">
        <f t="shared" si="65"/>
        <v>0</v>
      </c>
      <c r="DH149">
        <f t="shared" si="66"/>
        <v>0</v>
      </c>
      <c r="DI149">
        <f t="shared" si="56"/>
        <v>0</v>
      </c>
      <c r="DJ149">
        <f t="shared" si="67"/>
        <v>119.61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">
      <c r="A150">
        <f>ROW(Source!A91)</f>
        <v>91</v>
      </c>
      <c r="B150">
        <v>67439953</v>
      </c>
      <c r="C150">
        <v>67440173</v>
      </c>
      <c r="D150">
        <v>30573722</v>
      </c>
      <c r="E150">
        <v>1</v>
      </c>
      <c r="F150">
        <v>1</v>
      </c>
      <c r="G150">
        <v>30515945</v>
      </c>
      <c r="H150">
        <v>3</v>
      </c>
      <c r="I150" t="s">
        <v>176</v>
      </c>
      <c r="J150" t="s">
        <v>179</v>
      </c>
      <c r="K150" t="s">
        <v>473</v>
      </c>
      <c r="L150">
        <v>1348</v>
      </c>
      <c r="N150">
        <v>1009</v>
      </c>
      <c r="O150" t="s">
        <v>178</v>
      </c>
      <c r="P150" t="s">
        <v>178</v>
      </c>
      <c r="Q150">
        <v>1000</v>
      </c>
      <c r="W150">
        <v>0</v>
      </c>
      <c r="X150">
        <v>197088846</v>
      </c>
      <c r="Y150">
        <f t="shared" si="68"/>
        <v>-2.0000000000000001E-4</v>
      </c>
      <c r="AA150">
        <v>66647.86</v>
      </c>
      <c r="AB150">
        <v>0</v>
      </c>
      <c r="AC150">
        <v>0</v>
      </c>
      <c r="AD150">
        <v>0</v>
      </c>
      <c r="AE150">
        <v>39087.360000000001</v>
      </c>
      <c r="AF150">
        <v>0</v>
      </c>
      <c r="AG150">
        <v>0</v>
      </c>
      <c r="AH150">
        <v>0</v>
      </c>
      <c r="AI150">
        <v>1.7</v>
      </c>
      <c r="AJ150">
        <v>1</v>
      </c>
      <c r="AK150">
        <v>1</v>
      </c>
      <c r="AL150">
        <v>1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 t="s">
        <v>3</v>
      </c>
      <c r="AT150">
        <v>-2.0000000000000001E-4</v>
      </c>
      <c r="AU150" t="s">
        <v>3</v>
      </c>
      <c r="AV150">
        <v>0</v>
      </c>
      <c r="AW150">
        <v>1</v>
      </c>
      <c r="AX150">
        <v>-1</v>
      </c>
      <c r="AY150">
        <v>0</v>
      </c>
      <c r="AZ150">
        <v>0</v>
      </c>
      <c r="BA150" t="s">
        <v>3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ROUND(Y150*Source!I91,9)</f>
        <v>-1.8E-3</v>
      </c>
      <c r="CY150">
        <f t="shared" si="61"/>
        <v>66647.86</v>
      </c>
      <c r="CZ150">
        <f t="shared" si="62"/>
        <v>39087.360000000001</v>
      </c>
      <c r="DA150">
        <f t="shared" si="63"/>
        <v>1.7</v>
      </c>
      <c r="DB150">
        <f t="shared" si="69"/>
        <v>-7.82</v>
      </c>
      <c r="DC150">
        <f t="shared" si="70"/>
        <v>0</v>
      </c>
      <c r="DD150" t="s">
        <v>3</v>
      </c>
      <c r="DE150" t="s">
        <v>3</v>
      </c>
      <c r="DF150">
        <f t="shared" si="64"/>
        <v>-119.61</v>
      </c>
      <c r="DG150">
        <f t="shared" si="65"/>
        <v>0</v>
      </c>
      <c r="DH150">
        <f t="shared" si="66"/>
        <v>0</v>
      </c>
      <c r="DI150">
        <f t="shared" si="56"/>
        <v>0</v>
      </c>
      <c r="DJ150">
        <f t="shared" si="67"/>
        <v>-119.61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ROW(Source!A91)</f>
        <v>91</v>
      </c>
      <c r="B151">
        <v>67439953</v>
      </c>
      <c r="C151">
        <v>67440173</v>
      </c>
      <c r="D151">
        <v>30573723</v>
      </c>
      <c r="E151">
        <v>1</v>
      </c>
      <c r="F151">
        <v>1</v>
      </c>
      <c r="G151">
        <v>30515945</v>
      </c>
      <c r="H151">
        <v>3</v>
      </c>
      <c r="I151" t="s">
        <v>181</v>
      </c>
      <c r="J151" t="s">
        <v>183</v>
      </c>
      <c r="K151" t="s">
        <v>474</v>
      </c>
      <c r="L151">
        <v>1348</v>
      </c>
      <c r="N151">
        <v>1009</v>
      </c>
      <c r="O151" t="s">
        <v>178</v>
      </c>
      <c r="P151" t="s">
        <v>178</v>
      </c>
      <c r="Q151">
        <v>1000</v>
      </c>
      <c r="W151">
        <v>0</v>
      </c>
      <c r="X151">
        <v>-1307291729</v>
      </c>
      <c r="Y151">
        <f t="shared" si="68"/>
        <v>4.0000000000000002E-4</v>
      </c>
      <c r="AA151">
        <v>81882.95</v>
      </c>
      <c r="AB151">
        <v>0</v>
      </c>
      <c r="AC151">
        <v>0</v>
      </c>
      <c r="AD151">
        <v>0</v>
      </c>
      <c r="AE151">
        <v>11401.96</v>
      </c>
      <c r="AF151">
        <v>0</v>
      </c>
      <c r="AG151">
        <v>0</v>
      </c>
      <c r="AH151">
        <v>0</v>
      </c>
      <c r="AI151">
        <v>7.16</v>
      </c>
      <c r="AJ151">
        <v>1</v>
      </c>
      <c r="AK151">
        <v>1</v>
      </c>
      <c r="AL151">
        <v>1</v>
      </c>
      <c r="AM151">
        <v>2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3</v>
      </c>
      <c r="AT151">
        <v>4.0000000000000002E-4</v>
      </c>
      <c r="AU151" t="s">
        <v>3</v>
      </c>
      <c r="AV151">
        <v>0</v>
      </c>
      <c r="AW151">
        <v>2</v>
      </c>
      <c r="AX151">
        <v>67440195</v>
      </c>
      <c r="AY151">
        <v>1</v>
      </c>
      <c r="AZ151">
        <v>0</v>
      </c>
      <c r="BA151">
        <v>154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ROUND(Y151*Source!I91,9)</f>
        <v>3.5999999999999999E-3</v>
      </c>
      <c r="CY151">
        <f t="shared" si="61"/>
        <v>81882.95</v>
      </c>
      <c r="CZ151">
        <f t="shared" si="62"/>
        <v>11401.96</v>
      </c>
      <c r="DA151">
        <f t="shared" si="63"/>
        <v>7.16</v>
      </c>
      <c r="DB151">
        <f t="shared" si="69"/>
        <v>4.5599999999999996</v>
      </c>
      <c r="DC151">
        <f t="shared" si="70"/>
        <v>0</v>
      </c>
      <c r="DD151" t="s">
        <v>3</v>
      </c>
      <c r="DE151" t="s">
        <v>3</v>
      </c>
      <c r="DF151">
        <f t="shared" si="64"/>
        <v>293.89999999999998</v>
      </c>
      <c r="DG151">
        <f t="shared" si="65"/>
        <v>0</v>
      </c>
      <c r="DH151">
        <f t="shared" si="66"/>
        <v>0</v>
      </c>
      <c r="DI151">
        <f t="shared" si="56"/>
        <v>0</v>
      </c>
      <c r="DJ151">
        <f t="shared" si="67"/>
        <v>293.89999999999998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ROW(Source!A91)</f>
        <v>91</v>
      </c>
      <c r="B152">
        <v>67439953</v>
      </c>
      <c r="C152">
        <v>67440173</v>
      </c>
      <c r="D152">
        <v>30573723</v>
      </c>
      <c r="E152">
        <v>1</v>
      </c>
      <c r="F152">
        <v>1</v>
      </c>
      <c r="G152">
        <v>30515945</v>
      </c>
      <c r="H152">
        <v>3</v>
      </c>
      <c r="I152" t="s">
        <v>181</v>
      </c>
      <c r="J152" t="s">
        <v>183</v>
      </c>
      <c r="K152" t="s">
        <v>474</v>
      </c>
      <c r="L152">
        <v>1348</v>
      </c>
      <c r="N152">
        <v>1009</v>
      </c>
      <c r="O152" t="s">
        <v>178</v>
      </c>
      <c r="P152" t="s">
        <v>178</v>
      </c>
      <c r="Q152">
        <v>1000</v>
      </c>
      <c r="W152">
        <v>0</v>
      </c>
      <c r="X152">
        <v>-1307291729</v>
      </c>
      <c r="Y152">
        <f t="shared" si="68"/>
        <v>-4.0000000000000002E-4</v>
      </c>
      <c r="AA152">
        <v>81882.95</v>
      </c>
      <c r="AB152">
        <v>0</v>
      </c>
      <c r="AC152">
        <v>0</v>
      </c>
      <c r="AD152">
        <v>0</v>
      </c>
      <c r="AE152">
        <v>11401.96</v>
      </c>
      <c r="AF152">
        <v>0</v>
      </c>
      <c r="AG152">
        <v>0</v>
      </c>
      <c r="AH152">
        <v>0</v>
      </c>
      <c r="AI152">
        <v>7.16</v>
      </c>
      <c r="AJ152">
        <v>1</v>
      </c>
      <c r="AK152">
        <v>1</v>
      </c>
      <c r="AL152">
        <v>1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 t="s">
        <v>3</v>
      </c>
      <c r="AT152">
        <v>-4.0000000000000002E-4</v>
      </c>
      <c r="AU152" t="s">
        <v>3</v>
      </c>
      <c r="AV152">
        <v>0</v>
      </c>
      <c r="AW152">
        <v>1</v>
      </c>
      <c r="AX152">
        <v>-1</v>
      </c>
      <c r="AY152">
        <v>0</v>
      </c>
      <c r="AZ152">
        <v>0</v>
      </c>
      <c r="BA152" t="s">
        <v>3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V152">
        <v>0</v>
      </c>
      <c r="CW152">
        <v>0</v>
      </c>
      <c r="CX152">
        <f>ROUND(Y152*Source!I91,9)</f>
        <v>-3.5999999999999999E-3</v>
      </c>
      <c r="CY152">
        <f t="shared" si="61"/>
        <v>81882.95</v>
      </c>
      <c r="CZ152">
        <f t="shared" si="62"/>
        <v>11401.96</v>
      </c>
      <c r="DA152">
        <f t="shared" si="63"/>
        <v>7.16</v>
      </c>
      <c r="DB152">
        <f t="shared" si="69"/>
        <v>-4.5599999999999996</v>
      </c>
      <c r="DC152">
        <f t="shared" si="70"/>
        <v>0</v>
      </c>
      <c r="DD152" t="s">
        <v>3</v>
      </c>
      <c r="DE152" t="s">
        <v>3</v>
      </c>
      <c r="DF152">
        <f t="shared" si="64"/>
        <v>-293.89999999999998</v>
      </c>
      <c r="DG152">
        <f t="shared" si="65"/>
        <v>0</v>
      </c>
      <c r="DH152">
        <f t="shared" si="66"/>
        <v>0</v>
      </c>
      <c r="DI152">
        <f t="shared" si="56"/>
        <v>0</v>
      </c>
      <c r="DJ152">
        <f t="shared" si="67"/>
        <v>-293.89999999999998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ROW(Source!A91)</f>
        <v>91</v>
      </c>
      <c r="B153">
        <v>67439953</v>
      </c>
      <c r="C153">
        <v>67440173</v>
      </c>
      <c r="D153">
        <v>66608307</v>
      </c>
      <c r="E153">
        <v>1</v>
      </c>
      <c r="F153">
        <v>1</v>
      </c>
      <c r="G153">
        <v>30515945</v>
      </c>
      <c r="H153">
        <v>3</v>
      </c>
      <c r="I153" t="s">
        <v>405</v>
      </c>
      <c r="J153" t="s">
        <v>406</v>
      </c>
      <c r="K153" t="s">
        <v>475</v>
      </c>
      <c r="L153">
        <v>1348</v>
      </c>
      <c r="N153">
        <v>1009</v>
      </c>
      <c r="O153" t="s">
        <v>178</v>
      </c>
      <c r="P153" t="s">
        <v>178</v>
      </c>
      <c r="Q153">
        <v>1000</v>
      </c>
      <c r="W153">
        <v>0</v>
      </c>
      <c r="X153">
        <v>-110424732</v>
      </c>
      <c r="Y153">
        <f t="shared" si="68"/>
        <v>5.0000000000000001E-4</v>
      </c>
      <c r="AA153">
        <v>211832.43</v>
      </c>
      <c r="AB153">
        <v>0</v>
      </c>
      <c r="AC153">
        <v>0</v>
      </c>
      <c r="AD153">
        <v>0</v>
      </c>
      <c r="AE153">
        <v>32293.4</v>
      </c>
      <c r="AF153">
        <v>0</v>
      </c>
      <c r="AG153">
        <v>0</v>
      </c>
      <c r="AH153">
        <v>0</v>
      </c>
      <c r="AI153">
        <v>6.54</v>
      </c>
      <c r="AJ153">
        <v>1</v>
      </c>
      <c r="AK153">
        <v>1</v>
      </c>
      <c r="AL153">
        <v>1</v>
      </c>
      <c r="AM153">
        <v>2</v>
      </c>
      <c r="AN153">
        <v>0</v>
      </c>
      <c r="AO153">
        <v>1</v>
      </c>
      <c r="AP153">
        <v>0</v>
      </c>
      <c r="AQ153">
        <v>0</v>
      </c>
      <c r="AR153">
        <v>0</v>
      </c>
      <c r="AS153" t="s">
        <v>3</v>
      </c>
      <c r="AT153">
        <v>5.0000000000000001E-4</v>
      </c>
      <c r="AU153" t="s">
        <v>3</v>
      </c>
      <c r="AV153">
        <v>0</v>
      </c>
      <c r="AW153">
        <v>2</v>
      </c>
      <c r="AX153">
        <v>67440196</v>
      </c>
      <c r="AY153">
        <v>1</v>
      </c>
      <c r="AZ153">
        <v>0</v>
      </c>
      <c r="BA153">
        <v>155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ROUND(Y153*Source!I91,9)</f>
        <v>4.4999999999999997E-3</v>
      </c>
      <c r="CY153">
        <f t="shared" si="61"/>
        <v>211832.43</v>
      </c>
      <c r="CZ153">
        <f t="shared" si="62"/>
        <v>32293.4</v>
      </c>
      <c r="DA153">
        <f t="shared" si="63"/>
        <v>6.54</v>
      </c>
      <c r="DB153">
        <f t="shared" si="69"/>
        <v>16.149999999999999</v>
      </c>
      <c r="DC153">
        <f t="shared" si="70"/>
        <v>0</v>
      </c>
      <c r="DD153" t="s">
        <v>3</v>
      </c>
      <c r="DE153" t="s">
        <v>3</v>
      </c>
      <c r="DF153">
        <f t="shared" si="64"/>
        <v>950.39</v>
      </c>
      <c r="DG153">
        <f t="shared" si="65"/>
        <v>0</v>
      </c>
      <c r="DH153">
        <f t="shared" si="66"/>
        <v>0</v>
      </c>
      <c r="DI153">
        <f t="shared" si="56"/>
        <v>0</v>
      </c>
      <c r="DJ153">
        <f t="shared" si="67"/>
        <v>950.39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">
      <c r="A154">
        <f>ROW(Source!A91)</f>
        <v>91</v>
      </c>
      <c r="B154">
        <v>67439953</v>
      </c>
      <c r="C154">
        <v>67440173</v>
      </c>
      <c r="D154">
        <v>66608987</v>
      </c>
      <c r="E154">
        <v>1</v>
      </c>
      <c r="F154">
        <v>1</v>
      </c>
      <c r="G154">
        <v>30515945</v>
      </c>
      <c r="H154">
        <v>3</v>
      </c>
      <c r="I154" t="s">
        <v>408</v>
      </c>
      <c r="J154" t="s">
        <v>409</v>
      </c>
      <c r="K154" t="s">
        <v>476</v>
      </c>
      <c r="L154">
        <v>1348</v>
      </c>
      <c r="N154">
        <v>1009</v>
      </c>
      <c r="O154" t="s">
        <v>178</v>
      </c>
      <c r="P154" t="s">
        <v>178</v>
      </c>
      <c r="Q154">
        <v>1000</v>
      </c>
      <c r="W154">
        <v>0</v>
      </c>
      <c r="X154">
        <v>1954638426</v>
      </c>
      <c r="Y154">
        <f t="shared" si="68"/>
        <v>7.7000000000000002E-3</v>
      </c>
      <c r="AA154">
        <v>22849.62</v>
      </c>
      <c r="AB154">
        <v>0</v>
      </c>
      <c r="AC154">
        <v>0</v>
      </c>
      <c r="AD154">
        <v>0</v>
      </c>
      <c r="AE154">
        <v>4963.24</v>
      </c>
      <c r="AF154">
        <v>0</v>
      </c>
      <c r="AG154">
        <v>0</v>
      </c>
      <c r="AH154">
        <v>0</v>
      </c>
      <c r="AI154">
        <v>4.59</v>
      </c>
      <c r="AJ154">
        <v>1</v>
      </c>
      <c r="AK154">
        <v>1</v>
      </c>
      <c r="AL154">
        <v>1</v>
      </c>
      <c r="AM154">
        <v>2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3</v>
      </c>
      <c r="AT154">
        <v>7.7000000000000002E-3</v>
      </c>
      <c r="AU154" t="s">
        <v>3</v>
      </c>
      <c r="AV154">
        <v>0</v>
      </c>
      <c r="AW154">
        <v>2</v>
      </c>
      <c r="AX154">
        <v>67440197</v>
      </c>
      <c r="AY154">
        <v>1</v>
      </c>
      <c r="AZ154">
        <v>0</v>
      </c>
      <c r="BA154">
        <v>156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V154">
        <v>0</v>
      </c>
      <c r="CW154">
        <v>0</v>
      </c>
      <c r="CX154">
        <f>ROUND(Y154*Source!I91,9)</f>
        <v>6.93E-2</v>
      </c>
      <c r="CY154">
        <f t="shared" si="61"/>
        <v>22849.62</v>
      </c>
      <c r="CZ154">
        <f t="shared" si="62"/>
        <v>4963.24</v>
      </c>
      <c r="DA154">
        <f t="shared" si="63"/>
        <v>4.59</v>
      </c>
      <c r="DB154">
        <f t="shared" si="69"/>
        <v>38.22</v>
      </c>
      <c r="DC154">
        <f t="shared" si="70"/>
        <v>0</v>
      </c>
      <c r="DD154" t="s">
        <v>3</v>
      </c>
      <c r="DE154" t="s">
        <v>3</v>
      </c>
      <c r="DF154">
        <f t="shared" si="64"/>
        <v>1578.74</v>
      </c>
      <c r="DG154">
        <f t="shared" si="65"/>
        <v>0</v>
      </c>
      <c r="DH154">
        <f t="shared" si="66"/>
        <v>0</v>
      </c>
      <c r="DI154">
        <f t="shared" si="56"/>
        <v>0</v>
      </c>
      <c r="DJ154">
        <f t="shared" si="67"/>
        <v>1578.74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">
      <c r="A155">
        <f>ROW(Source!A96)</f>
        <v>96</v>
      </c>
      <c r="B155">
        <v>67439955</v>
      </c>
      <c r="C155">
        <v>67440200</v>
      </c>
      <c r="D155">
        <v>30515951</v>
      </c>
      <c r="E155">
        <v>30515945</v>
      </c>
      <c r="F155">
        <v>1</v>
      </c>
      <c r="G155">
        <v>30515945</v>
      </c>
      <c r="H155">
        <v>1</v>
      </c>
      <c r="I155" t="s">
        <v>337</v>
      </c>
      <c r="J155" t="s">
        <v>3</v>
      </c>
      <c r="K155" t="s">
        <v>338</v>
      </c>
      <c r="L155">
        <v>1191</v>
      </c>
      <c r="N155">
        <v>1013</v>
      </c>
      <c r="O155" t="s">
        <v>339</v>
      </c>
      <c r="P155" t="s">
        <v>339</v>
      </c>
      <c r="Q155">
        <v>1</v>
      </c>
      <c r="W155">
        <v>0</v>
      </c>
      <c r="X155">
        <v>476480486</v>
      </c>
      <c r="Y155">
        <f t="shared" si="68"/>
        <v>40.4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-2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3</v>
      </c>
      <c r="AT155">
        <v>40.4</v>
      </c>
      <c r="AU155" t="s">
        <v>3</v>
      </c>
      <c r="AV155">
        <v>1</v>
      </c>
      <c r="AW155">
        <v>2</v>
      </c>
      <c r="AX155">
        <v>67440210</v>
      </c>
      <c r="AY155">
        <v>1</v>
      </c>
      <c r="AZ155">
        <v>0</v>
      </c>
      <c r="BA155">
        <v>157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U155">
        <f>ROUND(AT155*Source!I96*AH155*AL155,2)</f>
        <v>0</v>
      </c>
      <c r="CV155">
        <f>ROUND(Y155*Source!I96,9)</f>
        <v>-3.6360000000000001</v>
      </c>
      <c r="CW155">
        <v>0</v>
      </c>
      <c r="CX155">
        <f>ROUND(Y155*Source!I96,9)</f>
        <v>-3.6360000000000001</v>
      </c>
      <c r="CY155">
        <f>AD155</f>
        <v>0</v>
      </c>
      <c r="CZ155">
        <f>AH155</f>
        <v>0</v>
      </c>
      <c r="DA155">
        <f>AL155</f>
        <v>1</v>
      </c>
      <c r="DB155">
        <f t="shared" si="69"/>
        <v>0</v>
      </c>
      <c r="DC155">
        <f t="shared" si="70"/>
        <v>0</v>
      </c>
      <c r="DD155" t="s">
        <v>3</v>
      </c>
      <c r="DE155" t="s">
        <v>3</v>
      </c>
      <c r="DF155">
        <f t="shared" ref="DF155:DF165" si="71">ROUND(ROUND(AE155,2)*CX155,2)</f>
        <v>0</v>
      </c>
      <c r="DG155">
        <f t="shared" si="65"/>
        <v>0</v>
      </c>
      <c r="DH155">
        <f t="shared" si="66"/>
        <v>0</v>
      </c>
      <c r="DI155">
        <f t="shared" si="56"/>
        <v>0</v>
      </c>
      <c r="DJ155">
        <f>DI155</f>
        <v>0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ROW(Source!A96)</f>
        <v>96</v>
      </c>
      <c r="B156">
        <v>67439955</v>
      </c>
      <c r="C156">
        <v>67440200</v>
      </c>
      <c r="D156">
        <v>30595613</v>
      </c>
      <c r="E156">
        <v>1</v>
      </c>
      <c r="F156">
        <v>1</v>
      </c>
      <c r="G156">
        <v>30515945</v>
      </c>
      <c r="H156">
        <v>2</v>
      </c>
      <c r="I156" t="s">
        <v>396</v>
      </c>
      <c r="J156" t="s">
        <v>397</v>
      </c>
      <c r="K156" t="s">
        <v>398</v>
      </c>
      <c r="L156">
        <v>1368</v>
      </c>
      <c r="N156">
        <v>1011</v>
      </c>
      <c r="O156" t="s">
        <v>42</v>
      </c>
      <c r="P156" t="s">
        <v>42</v>
      </c>
      <c r="Q156">
        <v>1</v>
      </c>
      <c r="W156">
        <v>0</v>
      </c>
      <c r="X156">
        <v>919099054</v>
      </c>
      <c r="Y156">
        <f t="shared" si="68"/>
        <v>0.16</v>
      </c>
      <c r="AA156">
        <v>0</v>
      </c>
      <c r="AB156">
        <v>0.17</v>
      </c>
      <c r="AC156">
        <v>0</v>
      </c>
      <c r="AD156">
        <v>0</v>
      </c>
      <c r="AE156">
        <v>0</v>
      </c>
      <c r="AF156">
        <v>0.17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-2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3</v>
      </c>
      <c r="AT156">
        <v>0.16</v>
      </c>
      <c r="AU156" t="s">
        <v>3</v>
      </c>
      <c r="AV156">
        <v>0</v>
      </c>
      <c r="AW156">
        <v>2</v>
      </c>
      <c r="AX156">
        <v>67440211</v>
      </c>
      <c r="AY156">
        <v>1</v>
      </c>
      <c r="AZ156">
        <v>0</v>
      </c>
      <c r="BA156">
        <v>158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V156">
        <v>0</v>
      </c>
      <c r="CW156">
        <f>ROUND(Y156*Source!I96*DO156,9)</f>
        <v>0</v>
      </c>
      <c r="CX156">
        <f>ROUND(Y156*Source!I96,9)</f>
        <v>-1.44E-2</v>
      </c>
      <c r="CY156">
        <f>AB156</f>
        <v>0.17</v>
      </c>
      <c r="CZ156">
        <f>AF156</f>
        <v>0.17</v>
      </c>
      <c r="DA156">
        <f>AJ156</f>
        <v>1</v>
      </c>
      <c r="DB156">
        <f t="shared" si="69"/>
        <v>0.03</v>
      </c>
      <c r="DC156">
        <f t="shared" si="70"/>
        <v>0</v>
      </c>
      <c r="DD156" t="s">
        <v>3</v>
      </c>
      <c r="DE156" t="s">
        <v>3</v>
      </c>
      <c r="DF156">
        <f t="shared" si="71"/>
        <v>0</v>
      </c>
      <c r="DG156">
        <f t="shared" si="65"/>
        <v>0</v>
      </c>
      <c r="DH156">
        <f t="shared" si="66"/>
        <v>0</v>
      </c>
      <c r="DI156">
        <f t="shared" si="56"/>
        <v>0</v>
      </c>
      <c r="DJ156">
        <f>DG156</f>
        <v>0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ROW(Source!A96)</f>
        <v>96</v>
      </c>
      <c r="B157">
        <v>67439955</v>
      </c>
      <c r="C157">
        <v>67440200</v>
      </c>
      <c r="D157">
        <v>30571178</v>
      </c>
      <c r="E157">
        <v>1</v>
      </c>
      <c r="F157">
        <v>1</v>
      </c>
      <c r="G157">
        <v>30515945</v>
      </c>
      <c r="H157">
        <v>3</v>
      </c>
      <c r="I157" t="s">
        <v>411</v>
      </c>
      <c r="J157" t="s">
        <v>412</v>
      </c>
      <c r="K157" t="s">
        <v>413</v>
      </c>
      <c r="L157">
        <v>1346</v>
      </c>
      <c r="N157">
        <v>1009</v>
      </c>
      <c r="O157" t="s">
        <v>90</v>
      </c>
      <c r="P157" t="s">
        <v>90</v>
      </c>
      <c r="Q157">
        <v>1</v>
      </c>
      <c r="W157">
        <v>0</v>
      </c>
      <c r="X157">
        <v>622621594</v>
      </c>
      <c r="Y157">
        <f t="shared" si="68"/>
        <v>0.41</v>
      </c>
      <c r="AA157">
        <v>1.61</v>
      </c>
      <c r="AB157">
        <v>0</v>
      </c>
      <c r="AC157">
        <v>0</v>
      </c>
      <c r="AD157">
        <v>0</v>
      </c>
      <c r="AE157">
        <v>1.61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M157">
        <v>-2</v>
      </c>
      <c r="AN157">
        <v>0</v>
      </c>
      <c r="AO157">
        <v>1</v>
      </c>
      <c r="AP157">
        <v>0</v>
      </c>
      <c r="AQ157">
        <v>0</v>
      </c>
      <c r="AR157">
        <v>0</v>
      </c>
      <c r="AS157" t="s">
        <v>3</v>
      </c>
      <c r="AT157">
        <v>0.41</v>
      </c>
      <c r="AU157" t="s">
        <v>3</v>
      </c>
      <c r="AV157">
        <v>0</v>
      </c>
      <c r="AW157">
        <v>2</v>
      </c>
      <c r="AX157">
        <v>67440212</v>
      </c>
      <c r="AY157">
        <v>1</v>
      </c>
      <c r="AZ157">
        <v>0</v>
      </c>
      <c r="BA157">
        <v>159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V157">
        <v>0</v>
      </c>
      <c r="CW157">
        <v>0</v>
      </c>
      <c r="CX157">
        <f>ROUND(Y157*Source!I96,9)</f>
        <v>-3.6900000000000002E-2</v>
      </c>
      <c r="CY157">
        <f t="shared" ref="CY157:CY163" si="72">AA157</f>
        <v>1.61</v>
      </c>
      <c r="CZ157">
        <f t="shared" ref="CZ157:CZ163" si="73">AE157</f>
        <v>1.61</v>
      </c>
      <c r="DA157">
        <f t="shared" ref="DA157:DA163" si="74">AI157</f>
        <v>1</v>
      </c>
      <c r="DB157">
        <f t="shared" si="69"/>
        <v>0.66</v>
      </c>
      <c r="DC157">
        <f t="shared" si="70"/>
        <v>0</v>
      </c>
      <c r="DD157" t="s">
        <v>3</v>
      </c>
      <c r="DE157" t="s">
        <v>3</v>
      </c>
      <c r="DF157">
        <f t="shared" si="71"/>
        <v>-0.06</v>
      </c>
      <c r="DG157">
        <f t="shared" si="65"/>
        <v>0</v>
      </c>
      <c r="DH157">
        <f t="shared" si="66"/>
        <v>0</v>
      </c>
      <c r="DI157">
        <f t="shared" si="56"/>
        <v>0</v>
      </c>
      <c r="DJ157">
        <f t="shared" ref="DJ157:DJ163" si="75">DF157</f>
        <v>-0.06</v>
      </c>
      <c r="DK157">
        <v>0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">
      <c r="A158">
        <f>ROW(Source!A96)</f>
        <v>96</v>
      </c>
      <c r="B158">
        <v>67439955</v>
      </c>
      <c r="C158">
        <v>67440200</v>
      </c>
      <c r="D158">
        <v>30571181</v>
      </c>
      <c r="E158">
        <v>1</v>
      </c>
      <c r="F158">
        <v>1</v>
      </c>
      <c r="G158">
        <v>30515945</v>
      </c>
      <c r="H158">
        <v>3</v>
      </c>
      <c r="I158" t="s">
        <v>399</v>
      </c>
      <c r="J158" t="s">
        <v>400</v>
      </c>
      <c r="K158" t="s">
        <v>401</v>
      </c>
      <c r="L158">
        <v>1339</v>
      </c>
      <c r="N158">
        <v>1007</v>
      </c>
      <c r="O158" t="s">
        <v>30</v>
      </c>
      <c r="P158" t="s">
        <v>30</v>
      </c>
      <c r="Q158">
        <v>1</v>
      </c>
      <c r="W158">
        <v>0</v>
      </c>
      <c r="X158">
        <v>-862991314</v>
      </c>
      <c r="Y158">
        <f t="shared" si="68"/>
        <v>0.02</v>
      </c>
      <c r="AA158">
        <v>7.07</v>
      </c>
      <c r="AB158">
        <v>0</v>
      </c>
      <c r="AC158">
        <v>0</v>
      </c>
      <c r="AD158">
        <v>0</v>
      </c>
      <c r="AE158">
        <v>7.07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M158">
        <v>-2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0.02</v>
      </c>
      <c r="AU158" t="s">
        <v>3</v>
      </c>
      <c r="AV158">
        <v>0</v>
      </c>
      <c r="AW158">
        <v>2</v>
      </c>
      <c r="AX158">
        <v>67440213</v>
      </c>
      <c r="AY158">
        <v>1</v>
      </c>
      <c r="AZ158">
        <v>0</v>
      </c>
      <c r="BA158">
        <v>160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V158">
        <v>0</v>
      </c>
      <c r="CW158">
        <v>0</v>
      </c>
      <c r="CX158">
        <f>ROUND(Y158*Source!I96,9)</f>
        <v>-1.8E-3</v>
      </c>
      <c r="CY158">
        <f t="shared" si="72"/>
        <v>7.07</v>
      </c>
      <c r="CZ158">
        <f t="shared" si="73"/>
        <v>7.07</v>
      </c>
      <c r="DA158">
        <f t="shared" si="74"/>
        <v>1</v>
      </c>
      <c r="DB158">
        <f t="shared" si="69"/>
        <v>0.14000000000000001</v>
      </c>
      <c r="DC158">
        <f t="shared" si="70"/>
        <v>0</v>
      </c>
      <c r="DD158" t="s">
        <v>3</v>
      </c>
      <c r="DE158" t="s">
        <v>3</v>
      </c>
      <c r="DF158">
        <f t="shared" si="71"/>
        <v>-0.01</v>
      </c>
      <c r="DG158">
        <f t="shared" si="65"/>
        <v>0</v>
      </c>
      <c r="DH158">
        <f t="shared" si="66"/>
        <v>0</v>
      </c>
      <c r="DI158">
        <f t="shared" si="56"/>
        <v>0</v>
      </c>
      <c r="DJ158">
        <f t="shared" si="75"/>
        <v>-0.01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">
      <c r="A159">
        <f>ROW(Source!A96)</f>
        <v>96</v>
      </c>
      <c r="B159">
        <v>67439955</v>
      </c>
      <c r="C159">
        <v>67440200</v>
      </c>
      <c r="D159">
        <v>30572394</v>
      </c>
      <c r="E159">
        <v>1</v>
      </c>
      <c r="F159">
        <v>1</v>
      </c>
      <c r="G159">
        <v>30515945</v>
      </c>
      <c r="H159">
        <v>3</v>
      </c>
      <c r="I159" t="s">
        <v>414</v>
      </c>
      <c r="J159" t="s">
        <v>415</v>
      </c>
      <c r="K159" t="s">
        <v>416</v>
      </c>
      <c r="L159">
        <v>1327</v>
      </c>
      <c r="N159">
        <v>1005</v>
      </c>
      <c r="O159" t="s">
        <v>101</v>
      </c>
      <c r="P159" t="s">
        <v>101</v>
      </c>
      <c r="Q159">
        <v>1</v>
      </c>
      <c r="W159">
        <v>0</v>
      </c>
      <c r="X159">
        <v>1579706749</v>
      </c>
      <c r="Y159">
        <f t="shared" si="68"/>
        <v>0.8</v>
      </c>
      <c r="AA159">
        <v>104</v>
      </c>
      <c r="AB159">
        <v>0</v>
      </c>
      <c r="AC159">
        <v>0</v>
      </c>
      <c r="AD159">
        <v>0</v>
      </c>
      <c r="AE159">
        <v>104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-2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0.8</v>
      </c>
      <c r="AU159" t="s">
        <v>3</v>
      </c>
      <c r="AV159">
        <v>0</v>
      </c>
      <c r="AW159">
        <v>2</v>
      </c>
      <c r="AX159">
        <v>67440214</v>
      </c>
      <c r="AY159">
        <v>1</v>
      </c>
      <c r="AZ159">
        <v>0</v>
      </c>
      <c r="BA159">
        <v>161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ROUND(Y159*Source!I96,9)</f>
        <v>-7.1999999999999995E-2</v>
      </c>
      <c r="CY159">
        <f t="shared" si="72"/>
        <v>104</v>
      </c>
      <c r="CZ159">
        <f t="shared" si="73"/>
        <v>104</v>
      </c>
      <c r="DA159">
        <f t="shared" si="74"/>
        <v>1</v>
      </c>
      <c r="DB159">
        <f t="shared" si="69"/>
        <v>83.2</v>
      </c>
      <c r="DC159">
        <f t="shared" si="70"/>
        <v>0</v>
      </c>
      <c r="DD159" t="s">
        <v>3</v>
      </c>
      <c r="DE159" t="s">
        <v>3</v>
      </c>
      <c r="DF159">
        <f t="shared" si="71"/>
        <v>-7.49</v>
      </c>
      <c r="DG159">
        <f t="shared" si="65"/>
        <v>0</v>
      </c>
      <c r="DH159">
        <f t="shared" si="66"/>
        <v>0</v>
      </c>
      <c r="DI159">
        <f t="shared" si="56"/>
        <v>0</v>
      </c>
      <c r="DJ159">
        <f t="shared" si="75"/>
        <v>-7.49</v>
      </c>
      <c r="DK159">
        <v>0</v>
      </c>
      <c r="DL159" t="s">
        <v>3</v>
      </c>
      <c r="DM159">
        <v>0</v>
      </c>
      <c r="DN159" t="s">
        <v>3</v>
      </c>
      <c r="DO159">
        <v>0</v>
      </c>
    </row>
    <row r="160" spans="1:119" x14ac:dyDescent="0.2">
      <c r="A160">
        <f>ROW(Source!A96)</f>
        <v>96</v>
      </c>
      <c r="B160">
        <v>67439955</v>
      </c>
      <c r="C160">
        <v>67440200</v>
      </c>
      <c r="D160">
        <v>30571225</v>
      </c>
      <c r="E160">
        <v>1</v>
      </c>
      <c r="F160">
        <v>1</v>
      </c>
      <c r="G160">
        <v>30515945</v>
      </c>
      <c r="H160">
        <v>3</v>
      </c>
      <c r="I160" t="s">
        <v>417</v>
      </c>
      <c r="J160" t="s">
        <v>418</v>
      </c>
      <c r="K160" t="s">
        <v>477</v>
      </c>
      <c r="L160">
        <v>1348</v>
      </c>
      <c r="N160">
        <v>1009</v>
      </c>
      <c r="O160" t="s">
        <v>178</v>
      </c>
      <c r="P160" t="s">
        <v>178</v>
      </c>
      <c r="Q160">
        <v>1000</v>
      </c>
      <c r="W160">
        <v>0</v>
      </c>
      <c r="X160">
        <v>-1719341648</v>
      </c>
      <c r="Y160">
        <f t="shared" si="68"/>
        <v>3.5000000000000001E-3</v>
      </c>
      <c r="AA160">
        <v>30565.95</v>
      </c>
      <c r="AB160">
        <v>0</v>
      </c>
      <c r="AC160">
        <v>0</v>
      </c>
      <c r="AD160">
        <v>0</v>
      </c>
      <c r="AE160">
        <v>30565.95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M160">
        <v>-2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3</v>
      </c>
      <c r="AT160">
        <v>3.5000000000000001E-3</v>
      </c>
      <c r="AU160" t="s">
        <v>3</v>
      </c>
      <c r="AV160">
        <v>0</v>
      </c>
      <c r="AW160">
        <v>2</v>
      </c>
      <c r="AX160">
        <v>67440215</v>
      </c>
      <c r="AY160">
        <v>1</v>
      </c>
      <c r="AZ160">
        <v>0</v>
      </c>
      <c r="BA160">
        <v>162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V160">
        <v>0</v>
      </c>
      <c r="CW160">
        <v>0</v>
      </c>
      <c r="CX160">
        <f>ROUND(Y160*Source!I96,9)</f>
        <v>-3.1500000000000001E-4</v>
      </c>
      <c r="CY160">
        <f t="shared" si="72"/>
        <v>30565.95</v>
      </c>
      <c r="CZ160">
        <f t="shared" si="73"/>
        <v>30565.95</v>
      </c>
      <c r="DA160">
        <f t="shared" si="74"/>
        <v>1</v>
      </c>
      <c r="DB160">
        <f t="shared" si="69"/>
        <v>106.98</v>
      </c>
      <c r="DC160">
        <f t="shared" si="70"/>
        <v>0</v>
      </c>
      <c r="DD160" t="s">
        <v>3</v>
      </c>
      <c r="DE160" t="s">
        <v>3</v>
      </c>
      <c r="DF160">
        <f t="shared" si="71"/>
        <v>-9.6300000000000008</v>
      </c>
      <c r="DG160">
        <f t="shared" si="65"/>
        <v>0</v>
      </c>
      <c r="DH160">
        <f t="shared" si="66"/>
        <v>0</v>
      </c>
      <c r="DI160">
        <f t="shared" si="56"/>
        <v>0</v>
      </c>
      <c r="DJ160">
        <f t="shared" si="75"/>
        <v>-9.6300000000000008</v>
      </c>
      <c r="DK160">
        <v>0</v>
      </c>
      <c r="DL160" t="s">
        <v>3</v>
      </c>
      <c r="DM160">
        <v>0</v>
      </c>
      <c r="DN160" t="s">
        <v>3</v>
      </c>
      <c r="DO160">
        <v>0</v>
      </c>
    </row>
    <row r="161" spans="1:119" x14ac:dyDescent="0.2">
      <c r="A161">
        <f>ROW(Source!A96)</f>
        <v>96</v>
      </c>
      <c r="B161">
        <v>67439955</v>
      </c>
      <c r="C161">
        <v>67440200</v>
      </c>
      <c r="D161">
        <v>30574212</v>
      </c>
      <c r="E161">
        <v>1</v>
      </c>
      <c r="F161">
        <v>1</v>
      </c>
      <c r="G161">
        <v>30515945</v>
      </c>
      <c r="H161">
        <v>3</v>
      </c>
      <c r="I161" t="s">
        <v>420</v>
      </c>
      <c r="J161" t="s">
        <v>421</v>
      </c>
      <c r="K161" t="s">
        <v>422</v>
      </c>
      <c r="L161">
        <v>1296</v>
      </c>
      <c r="N161">
        <v>1002</v>
      </c>
      <c r="O161" t="s">
        <v>235</v>
      </c>
      <c r="P161" t="s">
        <v>235</v>
      </c>
      <c r="Q161">
        <v>1</v>
      </c>
      <c r="W161">
        <v>0</v>
      </c>
      <c r="X161">
        <v>-1353905028</v>
      </c>
      <c r="Y161">
        <f t="shared" si="68"/>
        <v>10</v>
      </c>
      <c r="AA161">
        <v>40.17</v>
      </c>
      <c r="AB161">
        <v>0</v>
      </c>
      <c r="AC161">
        <v>0</v>
      </c>
      <c r="AD161">
        <v>0</v>
      </c>
      <c r="AE161">
        <v>40.17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10</v>
      </c>
      <c r="AU161" t="s">
        <v>3</v>
      </c>
      <c r="AV161">
        <v>0</v>
      </c>
      <c r="AW161">
        <v>2</v>
      </c>
      <c r="AX161">
        <v>67440216</v>
      </c>
      <c r="AY161">
        <v>1</v>
      </c>
      <c r="AZ161">
        <v>0</v>
      </c>
      <c r="BA161">
        <v>163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V161">
        <v>0</v>
      </c>
      <c r="CW161">
        <v>0</v>
      </c>
      <c r="CX161">
        <f>ROUND(Y161*Source!I96,9)</f>
        <v>-0.9</v>
      </c>
      <c r="CY161">
        <f t="shared" si="72"/>
        <v>40.17</v>
      </c>
      <c r="CZ161">
        <f t="shared" si="73"/>
        <v>40.17</v>
      </c>
      <c r="DA161">
        <f t="shared" si="74"/>
        <v>1</v>
      </c>
      <c r="DB161">
        <f t="shared" si="69"/>
        <v>401.7</v>
      </c>
      <c r="DC161">
        <f t="shared" si="70"/>
        <v>0</v>
      </c>
      <c r="DD161" t="s">
        <v>3</v>
      </c>
      <c r="DE161" t="s">
        <v>3</v>
      </c>
      <c r="DF161">
        <f t="shared" si="71"/>
        <v>-36.15</v>
      </c>
      <c r="DG161">
        <f t="shared" si="65"/>
        <v>0</v>
      </c>
      <c r="DH161">
        <f t="shared" si="66"/>
        <v>0</v>
      </c>
      <c r="DI161">
        <f t="shared" si="56"/>
        <v>0</v>
      </c>
      <c r="DJ161">
        <f t="shared" si="75"/>
        <v>-36.15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">
      <c r="A162">
        <f>ROW(Source!A96)</f>
        <v>96</v>
      </c>
      <c r="B162">
        <v>67439955</v>
      </c>
      <c r="C162">
        <v>67440200</v>
      </c>
      <c r="D162">
        <v>30571951</v>
      </c>
      <c r="E162">
        <v>1</v>
      </c>
      <c r="F162">
        <v>1</v>
      </c>
      <c r="G162">
        <v>30515945</v>
      </c>
      <c r="H162">
        <v>3</v>
      </c>
      <c r="I162" t="s">
        <v>423</v>
      </c>
      <c r="J162" t="s">
        <v>424</v>
      </c>
      <c r="K162" t="s">
        <v>425</v>
      </c>
      <c r="L162">
        <v>1348</v>
      </c>
      <c r="N162">
        <v>1009</v>
      </c>
      <c r="O162" t="s">
        <v>178</v>
      </c>
      <c r="P162" t="s">
        <v>178</v>
      </c>
      <c r="Q162">
        <v>1000</v>
      </c>
      <c r="W162">
        <v>0</v>
      </c>
      <c r="X162">
        <v>1320659850</v>
      </c>
      <c r="Y162">
        <f t="shared" si="68"/>
        <v>1.6000000000000001E-3</v>
      </c>
      <c r="AA162">
        <v>12534.98</v>
      </c>
      <c r="AB162">
        <v>0</v>
      </c>
      <c r="AC162">
        <v>0</v>
      </c>
      <c r="AD162">
        <v>0</v>
      </c>
      <c r="AE162">
        <v>12534.98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1</v>
      </c>
      <c r="AP162">
        <v>0</v>
      </c>
      <c r="AQ162">
        <v>0</v>
      </c>
      <c r="AR162">
        <v>0</v>
      </c>
      <c r="AS162" t="s">
        <v>3</v>
      </c>
      <c r="AT162">
        <v>1.6000000000000001E-3</v>
      </c>
      <c r="AU162" t="s">
        <v>3</v>
      </c>
      <c r="AV162">
        <v>0</v>
      </c>
      <c r="AW162">
        <v>2</v>
      </c>
      <c r="AX162">
        <v>67440217</v>
      </c>
      <c r="AY162">
        <v>1</v>
      </c>
      <c r="AZ162">
        <v>0</v>
      </c>
      <c r="BA162">
        <v>164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V162">
        <v>0</v>
      </c>
      <c r="CW162">
        <v>0</v>
      </c>
      <c r="CX162">
        <f>ROUND(Y162*Source!I96,9)</f>
        <v>-1.44E-4</v>
      </c>
      <c r="CY162">
        <f t="shared" si="72"/>
        <v>12534.98</v>
      </c>
      <c r="CZ162">
        <f t="shared" si="73"/>
        <v>12534.98</v>
      </c>
      <c r="DA162">
        <f t="shared" si="74"/>
        <v>1</v>
      </c>
      <c r="DB162">
        <f t="shared" si="69"/>
        <v>20.059999999999999</v>
      </c>
      <c r="DC162">
        <f t="shared" si="70"/>
        <v>0</v>
      </c>
      <c r="DD162" t="s">
        <v>3</v>
      </c>
      <c r="DE162" t="s">
        <v>3</v>
      </c>
      <c r="DF162">
        <f t="shared" si="71"/>
        <v>-1.81</v>
      </c>
      <c r="DG162">
        <f t="shared" si="65"/>
        <v>0</v>
      </c>
      <c r="DH162">
        <f t="shared" si="66"/>
        <v>0</v>
      </c>
      <c r="DI162">
        <f t="shared" si="56"/>
        <v>0</v>
      </c>
      <c r="DJ162">
        <f t="shared" si="75"/>
        <v>-1.81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">
      <c r="A163">
        <f>ROW(Source!A96)</f>
        <v>96</v>
      </c>
      <c r="B163">
        <v>67439955</v>
      </c>
      <c r="C163">
        <v>67440200</v>
      </c>
      <c r="D163">
        <v>30574832</v>
      </c>
      <c r="E163">
        <v>1</v>
      </c>
      <c r="F163">
        <v>1</v>
      </c>
      <c r="G163">
        <v>30515945</v>
      </c>
      <c r="H163">
        <v>3</v>
      </c>
      <c r="I163" t="s">
        <v>191</v>
      </c>
      <c r="J163" t="s">
        <v>193</v>
      </c>
      <c r="K163" t="s">
        <v>192</v>
      </c>
      <c r="L163">
        <v>1346</v>
      </c>
      <c r="N163">
        <v>1009</v>
      </c>
      <c r="O163" t="s">
        <v>90</v>
      </c>
      <c r="P163" t="s">
        <v>90</v>
      </c>
      <c r="Q163">
        <v>1</v>
      </c>
      <c r="W163">
        <v>0</v>
      </c>
      <c r="X163">
        <v>-2031480448</v>
      </c>
      <c r="Y163">
        <f t="shared" si="68"/>
        <v>51.1</v>
      </c>
      <c r="AA163">
        <v>112.68</v>
      </c>
      <c r="AB163">
        <v>0</v>
      </c>
      <c r="AC163">
        <v>0</v>
      </c>
      <c r="AD163">
        <v>0</v>
      </c>
      <c r="AE163">
        <v>112.68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 t="s">
        <v>3</v>
      </c>
      <c r="AT163">
        <v>51.1</v>
      </c>
      <c r="AU163" t="s">
        <v>3</v>
      </c>
      <c r="AV163">
        <v>0</v>
      </c>
      <c r="AW163">
        <v>1</v>
      </c>
      <c r="AX163">
        <v>-1</v>
      </c>
      <c r="AY163">
        <v>0</v>
      </c>
      <c r="AZ163">
        <v>0</v>
      </c>
      <c r="BA163" t="s">
        <v>3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V163">
        <v>0</v>
      </c>
      <c r="CW163">
        <v>0</v>
      </c>
      <c r="CX163">
        <f>ROUND(Y163*Source!I96,9)</f>
        <v>-4.5990000000000002</v>
      </c>
      <c r="CY163">
        <f t="shared" si="72"/>
        <v>112.68</v>
      </c>
      <c r="CZ163">
        <f t="shared" si="73"/>
        <v>112.68</v>
      </c>
      <c r="DA163">
        <f t="shared" si="74"/>
        <v>1</v>
      </c>
      <c r="DB163">
        <f t="shared" si="69"/>
        <v>5757.95</v>
      </c>
      <c r="DC163">
        <f t="shared" si="70"/>
        <v>0</v>
      </c>
      <c r="DD163" t="s">
        <v>3</v>
      </c>
      <c r="DE163" t="s">
        <v>3</v>
      </c>
      <c r="DF163">
        <f t="shared" si="71"/>
        <v>-518.22</v>
      </c>
      <c r="DG163">
        <f t="shared" si="65"/>
        <v>0</v>
      </c>
      <c r="DH163">
        <f t="shared" si="66"/>
        <v>0</v>
      </c>
      <c r="DI163">
        <f t="shared" si="56"/>
        <v>0</v>
      </c>
      <c r="DJ163">
        <f t="shared" si="75"/>
        <v>-518.22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">
      <c r="A164">
        <f>ROW(Source!A97)</f>
        <v>97</v>
      </c>
      <c r="B164">
        <v>67439953</v>
      </c>
      <c r="C164">
        <v>67440200</v>
      </c>
      <c r="D164">
        <v>30515951</v>
      </c>
      <c r="E164">
        <v>30515945</v>
      </c>
      <c r="F164">
        <v>1</v>
      </c>
      <c r="G164">
        <v>30515945</v>
      </c>
      <c r="H164">
        <v>1</v>
      </c>
      <c r="I164" t="s">
        <v>337</v>
      </c>
      <c r="J164" t="s">
        <v>3</v>
      </c>
      <c r="K164" t="s">
        <v>338</v>
      </c>
      <c r="L164">
        <v>1191</v>
      </c>
      <c r="N164">
        <v>1013</v>
      </c>
      <c r="O164" t="s">
        <v>339</v>
      </c>
      <c r="P164" t="s">
        <v>339</v>
      </c>
      <c r="Q164">
        <v>1</v>
      </c>
      <c r="W164">
        <v>0</v>
      </c>
      <c r="X164">
        <v>476480486</v>
      </c>
      <c r="Y164">
        <f t="shared" si="68"/>
        <v>40.4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1</v>
      </c>
      <c r="AJ164">
        <v>1</v>
      </c>
      <c r="AK164">
        <v>1</v>
      </c>
      <c r="AL164">
        <v>1</v>
      </c>
      <c r="AM164">
        <v>-2</v>
      </c>
      <c r="AN164">
        <v>0</v>
      </c>
      <c r="AO164">
        <v>1</v>
      </c>
      <c r="AP164">
        <v>0</v>
      </c>
      <c r="AQ164">
        <v>0</v>
      </c>
      <c r="AR164">
        <v>0</v>
      </c>
      <c r="AS164" t="s">
        <v>3</v>
      </c>
      <c r="AT164">
        <v>40.4</v>
      </c>
      <c r="AU164" t="s">
        <v>3</v>
      </c>
      <c r="AV164">
        <v>1</v>
      </c>
      <c r="AW164">
        <v>2</v>
      </c>
      <c r="AX164">
        <v>67440210</v>
      </c>
      <c r="AY164">
        <v>1</v>
      </c>
      <c r="AZ164">
        <v>0</v>
      </c>
      <c r="BA164">
        <v>168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U164">
        <f>ROUND(AT164*Source!I97*AH164*AL164,2)</f>
        <v>0</v>
      </c>
      <c r="CV164">
        <f>ROUND(Y164*Source!I97,9)</f>
        <v>-3.6360000000000001</v>
      </c>
      <c r="CW164">
        <v>0</v>
      </c>
      <c r="CX164">
        <f>ROUND(Y164*Source!I97,9)</f>
        <v>-3.6360000000000001</v>
      </c>
      <c r="CY164">
        <f>AD164</f>
        <v>0</v>
      </c>
      <c r="CZ164">
        <f>AH164</f>
        <v>0</v>
      </c>
      <c r="DA164">
        <f>AL164</f>
        <v>1</v>
      </c>
      <c r="DB164">
        <f t="shared" si="69"/>
        <v>0</v>
      </c>
      <c r="DC164">
        <f t="shared" si="70"/>
        <v>0</v>
      </c>
      <c r="DD164" t="s">
        <v>3</v>
      </c>
      <c r="DE164" t="s">
        <v>3</v>
      </c>
      <c r="DF164">
        <f t="shared" si="71"/>
        <v>0</v>
      </c>
      <c r="DG164">
        <f t="shared" si="65"/>
        <v>0</v>
      </c>
      <c r="DH164">
        <f t="shared" si="66"/>
        <v>0</v>
      </c>
      <c r="DI164">
        <f t="shared" si="56"/>
        <v>0</v>
      </c>
      <c r="DJ164">
        <f>DI164</f>
        <v>0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">
      <c r="A165">
        <f>ROW(Source!A97)</f>
        <v>97</v>
      </c>
      <c r="B165">
        <v>67439953</v>
      </c>
      <c r="C165">
        <v>67440200</v>
      </c>
      <c r="D165">
        <v>30595613</v>
      </c>
      <c r="E165">
        <v>1</v>
      </c>
      <c r="F165">
        <v>1</v>
      </c>
      <c r="G165">
        <v>30515945</v>
      </c>
      <c r="H165">
        <v>2</v>
      </c>
      <c r="I165" t="s">
        <v>396</v>
      </c>
      <c r="J165" t="s">
        <v>397</v>
      </c>
      <c r="K165" t="s">
        <v>398</v>
      </c>
      <c r="L165">
        <v>1368</v>
      </c>
      <c r="N165">
        <v>1011</v>
      </c>
      <c r="O165" t="s">
        <v>42</v>
      </c>
      <c r="P165" t="s">
        <v>42</v>
      </c>
      <c r="Q165">
        <v>1</v>
      </c>
      <c r="W165">
        <v>0</v>
      </c>
      <c r="X165">
        <v>919099054</v>
      </c>
      <c r="Y165">
        <f t="shared" si="68"/>
        <v>0.16</v>
      </c>
      <c r="AA165">
        <v>0</v>
      </c>
      <c r="AB165">
        <v>1.73</v>
      </c>
      <c r="AC165">
        <v>0</v>
      </c>
      <c r="AD165">
        <v>0</v>
      </c>
      <c r="AE165">
        <v>0</v>
      </c>
      <c r="AF165">
        <v>0.17</v>
      </c>
      <c r="AG165">
        <v>0</v>
      </c>
      <c r="AH165">
        <v>0</v>
      </c>
      <c r="AI165">
        <v>1</v>
      </c>
      <c r="AJ165">
        <v>9.7100000000000009</v>
      </c>
      <c r="AK165">
        <v>30.48</v>
      </c>
      <c r="AL165">
        <v>1</v>
      </c>
      <c r="AM165">
        <v>2</v>
      </c>
      <c r="AN165">
        <v>0</v>
      </c>
      <c r="AO165">
        <v>1</v>
      </c>
      <c r="AP165">
        <v>0</v>
      </c>
      <c r="AQ165">
        <v>0</v>
      </c>
      <c r="AR165">
        <v>0</v>
      </c>
      <c r="AS165" t="s">
        <v>3</v>
      </c>
      <c r="AT165">
        <v>0.16</v>
      </c>
      <c r="AU165" t="s">
        <v>3</v>
      </c>
      <c r="AV165">
        <v>0</v>
      </c>
      <c r="AW165">
        <v>2</v>
      </c>
      <c r="AX165">
        <v>67440211</v>
      </c>
      <c r="AY165">
        <v>1</v>
      </c>
      <c r="AZ165">
        <v>0</v>
      </c>
      <c r="BA165">
        <v>169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V165">
        <v>0</v>
      </c>
      <c r="CW165">
        <f>ROUND(Y165*Source!I97*DO165,9)</f>
        <v>0</v>
      </c>
      <c r="CX165">
        <f>ROUND(Y165*Source!I97,9)</f>
        <v>-1.44E-2</v>
      </c>
      <c r="CY165">
        <f>AB165</f>
        <v>1.73</v>
      </c>
      <c r="CZ165">
        <f>AF165</f>
        <v>0.17</v>
      </c>
      <c r="DA165">
        <f>AJ165</f>
        <v>9.7100000000000009</v>
      </c>
      <c r="DB165">
        <f t="shared" si="69"/>
        <v>0.03</v>
      </c>
      <c r="DC165">
        <f t="shared" si="70"/>
        <v>0</v>
      </c>
      <c r="DD165" t="s">
        <v>3</v>
      </c>
      <c r="DE165" t="s">
        <v>3</v>
      </c>
      <c r="DF165">
        <f t="shared" si="71"/>
        <v>0</v>
      </c>
      <c r="DG165">
        <f>ROUND(ROUND(AF165*AJ165,2)*CX165,2)</f>
        <v>-0.02</v>
      </c>
      <c r="DH165">
        <f>ROUND(ROUND(AG165*AK165,2)*CX165,2)</f>
        <v>0</v>
      </c>
      <c r="DI165">
        <f t="shared" si="56"/>
        <v>0</v>
      </c>
      <c r="DJ165">
        <f>DG165</f>
        <v>-0.02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">
      <c r="A166">
        <f>ROW(Source!A97)</f>
        <v>97</v>
      </c>
      <c r="B166">
        <v>67439953</v>
      </c>
      <c r="C166">
        <v>67440200</v>
      </c>
      <c r="D166">
        <v>30571178</v>
      </c>
      <c r="E166">
        <v>1</v>
      </c>
      <c r="F166">
        <v>1</v>
      </c>
      <c r="G166">
        <v>30515945</v>
      </c>
      <c r="H166">
        <v>3</v>
      </c>
      <c r="I166" t="s">
        <v>411</v>
      </c>
      <c r="J166" t="s">
        <v>412</v>
      </c>
      <c r="K166" t="s">
        <v>413</v>
      </c>
      <c r="L166">
        <v>1346</v>
      </c>
      <c r="N166">
        <v>1009</v>
      </c>
      <c r="O166" t="s">
        <v>90</v>
      </c>
      <c r="P166" t="s">
        <v>90</v>
      </c>
      <c r="Q166">
        <v>1</v>
      </c>
      <c r="W166">
        <v>0</v>
      </c>
      <c r="X166">
        <v>622621594</v>
      </c>
      <c r="Y166">
        <f t="shared" si="68"/>
        <v>0.41</v>
      </c>
      <c r="AA166">
        <v>53.73</v>
      </c>
      <c r="AB166">
        <v>0</v>
      </c>
      <c r="AC166">
        <v>0</v>
      </c>
      <c r="AD166">
        <v>0</v>
      </c>
      <c r="AE166">
        <v>1.61</v>
      </c>
      <c r="AF166">
        <v>0</v>
      </c>
      <c r="AG166">
        <v>0</v>
      </c>
      <c r="AH166">
        <v>0</v>
      </c>
      <c r="AI166">
        <v>33.270000000000003</v>
      </c>
      <c r="AJ166">
        <v>1</v>
      </c>
      <c r="AK166">
        <v>1</v>
      </c>
      <c r="AL166">
        <v>1</v>
      </c>
      <c r="AM166">
        <v>2</v>
      </c>
      <c r="AN166">
        <v>0</v>
      </c>
      <c r="AO166">
        <v>1</v>
      </c>
      <c r="AP166">
        <v>0</v>
      </c>
      <c r="AQ166">
        <v>0</v>
      </c>
      <c r="AR166">
        <v>0</v>
      </c>
      <c r="AS166" t="s">
        <v>3</v>
      </c>
      <c r="AT166">
        <v>0.41</v>
      </c>
      <c r="AU166" t="s">
        <v>3</v>
      </c>
      <c r="AV166">
        <v>0</v>
      </c>
      <c r="AW166">
        <v>2</v>
      </c>
      <c r="AX166">
        <v>67440212</v>
      </c>
      <c r="AY166">
        <v>1</v>
      </c>
      <c r="AZ166">
        <v>0</v>
      </c>
      <c r="BA166">
        <v>170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V166">
        <v>0</v>
      </c>
      <c r="CW166">
        <v>0</v>
      </c>
      <c r="CX166">
        <f>ROUND(Y166*Source!I97,9)</f>
        <v>-3.6900000000000002E-2</v>
      </c>
      <c r="CY166">
        <f t="shared" ref="CY166:CY172" si="76">AA166</f>
        <v>53.73</v>
      </c>
      <c r="CZ166">
        <f t="shared" ref="CZ166:CZ172" si="77">AE166</f>
        <v>1.61</v>
      </c>
      <c r="DA166">
        <f t="shared" ref="DA166:DA172" si="78">AI166</f>
        <v>33.270000000000003</v>
      </c>
      <c r="DB166">
        <f t="shared" si="69"/>
        <v>0.66</v>
      </c>
      <c r="DC166">
        <f t="shared" si="70"/>
        <v>0</v>
      </c>
      <c r="DD166" t="s">
        <v>3</v>
      </c>
      <c r="DE166" t="s">
        <v>3</v>
      </c>
      <c r="DF166">
        <f t="shared" ref="DF166:DF172" si="79">ROUND(ROUND(AE166*AI166,2)*CX166,2)</f>
        <v>-1.98</v>
      </c>
      <c r="DG166">
        <f t="shared" ref="DG166:DG184" si="80">ROUND(ROUND(AF166,2)*CX166,2)</f>
        <v>0</v>
      </c>
      <c r="DH166">
        <f t="shared" ref="DH166:DH184" si="81">ROUND(ROUND(AG166,2)*CX166,2)</f>
        <v>0</v>
      </c>
      <c r="DI166">
        <f t="shared" si="56"/>
        <v>0</v>
      </c>
      <c r="DJ166">
        <f t="shared" ref="DJ166:DJ172" si="82">DF166</f>
        <v>-1.98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">
      <c r="A167">
        <f>ROW(Source!A97)</f>
        <v>97</v>
      </c>
      <c r="B167">
        <v>67439953</v>
      </c>
      <c r="C167">
        <v>67440200</v>
      </c>
      <c r="D167">
        <v>30571181</v>
      </c>
      <c r="E167">
        <v>1</v>
      </c>
      <c r="F167">
        <v>1</v>
      </c>
      <c r="G167">
        <v>30515945</v>
      </c>
      <c r="H167">
        <v>3</v>
      </c>
      <c r="I167" t="s">
        <v>399</v>
      </c>
      <c r="J167" t="s">
        <v>400</v>
      </c>
      <c r="K167" t="s">
        <v>401</v>
      </c>
      <c r="L167">
        <v>1339</v>
      </c>
      <c r="N167">
        <v>1007</v>
      </c>
      <c r="O167" t="s">
        <v>30</v>
      </c>
      <c r="P167" t="s">
        <v>30</v>
      </c>
      <c r="Q167">
        <v>1</v>
      </c>
      <c r="W167">
        <v>0</v>
      </c>
      <c r="X167">
        <v>-862991314</v>
      </c>
      <c r="Y167">
        <f t="shared" si="68"/>
        <v>0.02</v>
      </c>
      <c r="AA167">
        <v>42.55</v>
      </c>
      <c r="AB167">
        <v>0</v>
      </c>
      <c r="AC167">
        <v>0</v>
      </c>
      <c r="AD167">
        <v>0</v>
      </c>
      <c r="AE167">
        <v>7.07</v>
      </c>
      <c r="AF167">
        <v>0</v>
      </c>
      <c r="AG167">
        <v>0</v>
      </c>
      <c r="AH167">
        <v>0</v>
      </c>
      <c r="AI167">
        <v>6</v>
      </c>
      <c r="AJ167">
        <v>1</v>
      </c>
      <c r="AK167">
        <v>1</v>
      </c>
      <c r="AL167">
        <v>1</v>
      </c>
      <c r="AM167">
        <v>2</v>
      </c>
      <c r="AN167">
        <v>0</v>
      </c>
      <c r="AO167">
        <v>1</v>
      </c>
      <c r="AP167">
        <v>0</v>
      </c>
      <c r="AQ167">
        <v>0</v>
      </c>
      <c r="AR167">
        <v>0</v>
      </c>
      <c r="AS167" t="s">
        <v>3</v>
      </c>
      <c r="AT167">
        <v>0.02</v>
      </c>
      <c r="AU167" t="s">
        <v>3</v>
      </c>
      <c r="AV167">
        <v>0</v>
      </c>
      <c r="AW167">
        <v>2</v>
      </c>
      <c r="AX167">
        <v>67440213</v>
      </c>
      <c r="AY167">
        <v>1</v>
      </c>
      <c r="AZ167">
        <v>0</v>
      </c>
      <c r="BA167">
        <v>171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V167">
        <v>0</v>
      </c>
      <c r="CW167">
        <v>0</v>
      </c>
      <c r="CX167">
        <f>ROUND(Y167*Source!I97,9)</f>
        <v>-1.8E-3</v>
      </c>
      <c r="CY167">
        <f t="shared" si="76"/>
        <v>42.55</v>
      </c>
      <c r="CZ167">
        <f t="shared" si="77"/>
        <v>7.07</v>
      </c>
      <c r="DA167">
        <f t="shared" si="78"/>
        <v>6</v>
      </c>
      <c r="DB167">
        <f t="shared" si="69"/>
        <v>0.14000000000000001</v>
      </c>
      <c r="DC167">
        <f t="shared" si="70"/>
        <v>0</v>
      </c>
      <c r="DD167" t="s">
        <v>3</v>
      </c>
      <c r="DE167" t="s">
        <v>3</v>
      </c>
      <c r="DF167">
        <f t="shared" si="79"/>
        <v>-0.08</v>
      </c>
      <c r="DG167">
        <f t="shared" si="80"/>
        <v>0</v>
      </c>
      <c r="DH167">
        <f t="shared" si="81"/>
        <v>0</v>
      </c>
      <c r="DI167">
        <f t="shared" si="56"/>
        <v>0</v>
      </c>
      <c r="DJ167">
        <f t="shared" si="82"/>
        <v>-0.08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">
      <c r="A168">
        <f>ROW(Source!A97)</f>
        <v>97</v>
      </c>
      <c r="B168">
        <v>67439953</v>
      </c>
      <c r="C168">
        <v>67440200</v>
      </c>
      <c r="D168">
        <v>30572394</v>
      </c>
      <c r="E168">
        <v>1</v>
      </c>
      <c r="F168">
        <v>1</v>
      </c>
      <c r="G168">
        <v>30515945</v>
      </c>
      <c r="H168">
        <v>3</v>
      </c>
      <c r="I168" t="s">
        <v>414</v>
      </c>
      <c r="J168" t="s">
        <v>415</v>
      </c>
      <c r="K168" t="s">
        <v>416</v>
      </c>
      <c r="L168">
        <v>1327</v>
      </c>
      <c r="N168">
        <v>1005</v>
      </c>
      <c r="O168" t="s">
        <v>101</v>
      </c>
      <c r="P168" t="s">
        <v>101</v>
      </c>
      <c r="Q168">
        <v>1</v>
      </c>
      <c r="W168">
        <v>0</v>
      </c>
      <c r="X168">
        <v>1579706749</v>
      </c>
      <c r="Y168">
        <f t="shared" si="68"/>
        <v>0.8</v>
      </c>
      <c r="AA168">
        <v>152.30000000000001</v>
      </c>
      <c r="AB168">
        <v>0</v>
      </c>
      <c r="AC168">
        <v>0</v>
      </c>
      <c r="AD168">
        <v>0</v>
      </c>
      <c r="AE168">
        <v>104</v>
      </c>
      <c r="AF168">
        <v>0</v>
      </c>
      <c r="AG168">
        <v>0</v>
      </c>
      <c r="AH168">
        <v>0</v>
      </c>
      <c r="AI168">
        <v>1.46</v>
      </c>
      <c r="AJ168">
        <v>1</v>
      </c>
      <c r="AK168">
        <v>1</v>
      </c>
      <c r="AL168">
        <v>1</v>
      </c>
      <c r="AM168">
        <v>2</v>
      </c>
      <c r="AN168">
        <v>0</v>
      </c>
      <c r="AO168">
        <v>1</v>
      </c>
      <c r="AP168">
        <v>0</v>
      </c>
      <c r="AQ168">
        <v>0</v>
      </c>
      <c r="AR168">
        <v>0</v>
      </c>
      <c r="AS168" t="s">
        <v>3</v>
      </c>
      <c r="AT168">
        <v>0.8</v>
      </c>
      <c r="AU168" t="s">
        <v>3</v>
      </c>
      <c r="AV168">
        <v>0</v>
      </c>
      <c r="AW168">
        <v>2</v>
      </c>
      <c r="AX168">
        <v>67440214</v>
      </c>
      <c r="AY168">
        <v>1</v>
      </c>
      <c r="AZ168">
        <v>0</v>
      </c>
      <c r="BA168">
        <v>172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ROUND(Y168*Source!I97,9)</f>
        <v>-7.1999999999999995E-2</v>
      </c>
      <c r="CY168">
        <f t="shared" si="76"/>
        <v>152.30000000000001</v>
      </c>
      <c r="CZ168">
        <f t="shared" si="77"/>
        <v>104</v>
      </c>
      <c r="DA168">
        <f t="shared" si="78"/>
        <v>1.46</v>
      </c>
      <c r="DB168">
        <f t="shared" si="69"/>
        <v>83.2</v>
      </c>
      <c r="DC168">
        <f t="shared" si="70"/>
        <v>0</v>
      </c>
      <c r="DD168" t="s">
        <v>3</v>
      </c>
      <c r="DE168" t="s">
        <v>3</v>
      </c>
      <c r="DF168">
        <f t="shared" si="79"/>
        <v>-10.93</v>
      </c>
      <c r="DG168">
        <f t="shared" si="80"/>
        <v>0</v>
      </c>
      <c r="DH168">
        <f t="shared" si="81"/>
        <v>0</v>
      </c>
      <c r="DI168">
        <f t="shared" si="56"/>
        <v>0</v>
      </c>
      <c r="DJ168">
        <f t="shared" si="82"/>
        <v>-10.93</v>
      </c>
      <c r="DK168">
        <v>0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">
      <c r="A169">
        <f>ROW(Source!A97)</f>
        <v>97</v>
      </c>
      <c r="B169">
        <v>67439953</v>
      </c>
      <c r="C169">
        <v>67440200</v>
      </c>
      <c r="D169">
        <v>30571225</v>
      </c>
      <c r="E169">
        <v>1</v>
      </c>
      <c r="F169">
        <v>1</v>
      </c>
      <c r="G169">
        <v>30515945</v>
      </c>
      <c r="H169">
        <v>3</v>
      </c>
      <c r="I169" t="s">
        <v>417</v>
      </c>
      <c r="J169" t="s">
        <v>418</v>
      </c>
      <c r="K169" t="s">
        <v>477</v>
      </c>
      <c r="L169">
        <v>1348</v>
      </c>
      <c r="N169">
        <v>1009</v>
      </c>
      <c r="O169" t="s">
        <v>178</v>
      </c>
      <c r="P169" t="s">
        <v>178</v>
      </c>
      <c r="Q169">
        <v>1000</v>
      </c>
      <c r="W169">
        <v>0</v>
      </c>
      <c r="X169">
        <v>-1719341648</v>
      </c>
      <c r="Y169">
        <f t="shared" si="68"/>
        <v>3.5000000000000001E-3</v>
      </c>
      <c r="AA169">
        <v>154514.54999999999</v>
      </c>
      <c r="AB169">
        <v>0</v>
      </c>
      <c r="AC169">
        <v>0</v>
      </c>
      <c r="AD169">
        <v>0</v>
      </c>
      <c r="AE169">
        <v>30565.95</v>
      </c>
      <c r="AF169">
        <v>0</v>
      </c>
      <c r="AG169">
        <v>0</v>
      </c>
      <c r="AH169">
        <v>0</v>
      </c>
      <c r="AI169">
        <v>5.04</v>
      </c>
      <c r="AJ169">
        <v>1</v>
      </c>
      <c r="AK169">
        <v>1</v>
      </c>
      <c r="AL169">
        <v>1</v>
      </c>
      <c r="AM169">
        <v>2</v>
      </c>
      <c r="AN169">
        <v>0</v>
      </c>
      <c r="AO169">
        <v>1</v>
      </c>
      <c r="AP169">
        <v>0</v>
      </c>
      <c r="AQ169">
        <v>0</v>
      </c>
      <c r="AR169">
        <v>0</v>
      </c>
      <c r="AS169" t="s">
        <v>3</v>
      </c>
      <c r="AT169">
        <v>3.5000000000000001E-3</v>
      </c>
      <c r="AU169" t="s">
        <v>3</v>
      </c>
      <c r="AV169">
        <v>0</v>
      </c>
      <c r="AW169">
        <v>2</v>
      </c>
      <c r="AX169">
        <v>67440215</v>
      </c>
      <c r="AY169">
        <v>1</v>
      </c>
      <c r="AZ169">
        <v>0</v>
      </c>
      <c r="BA169">
        <v>173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ROUND(Y169*Source!I97,9)</f>
        <v>-3.1500000000000001E-4</v>
      </c>
      <c r="CY169">
        <f t="shared" si="76"/>
        <v>154514.54999999999</v>
      </c>
      <c r="CZ169">
        <f t="shared" si="77"/>
        <v>30565.95</v>
      </c>
      <c r="DA169">
        <f t="shared" si="78"/>
        <v>5.04</v>
      </c>
      <c r="DB169">
        <f t="shared" si="69"/>
        <v>106.98</v>
      </c>
      <c r="DC169">
        <f t="shared" si="70"/>
        <v>0</v>
      </c>
      <c r="DD169" t="s">
        <v>3</v>
      </c>
      <c r="DE169" t="s">
        <v>3</v>
      </c>
      <c r="DF169">
        <f t="shared" si="79"/>
        <v>-48.53</v>
      </c>
      <c r="DG169">
        <f t="shared" si="80"/>
        <v>0</v>
      </c>
      <c r="DH169">
        <f t="shared" si="81"/>
        <v>0</v>
      </c>
      <c r="DI169">
        <f t="shared" si="56"/>
        <v>0</v>
      </c>
      <c r="DJ169">
        <f t="shared" si="82"/>
        <v>-48.53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">
      <c r="A170">
        <f>ROW(Source!A97)</f>
        <v>97</v>
      </c>
      <c r="B170">
        <v>67439953</v>
      </c>
      <c r="C170">
        <v>67440200</v>
      </c>
      <c r="D170">
        <v>30574212</v>
      </c>
      <c r="E170">
        <v>1</v>
      </c>
      <c r="F170">
        <v>1</v>
      </c>
      <c r="G170">
        <v>30515945</v>
      </c>
      <c r="H170">
        <v>3</v>
      </c>
      <c r="I170" t="s">
        <v>420</v>
      </c>
      <c r="J170" t="s">
        <v>421</v>
      </c>
      <c r="K170" t="s">
        <v>422</v>
      </c>
      <c r="L170">
        <v>1296</v>
      </c>
      <c r="N170">
        <v>1002</v>
      </c>
      <c r="O170" t="s">
        <v>235</v>
      </c>
      <c r="P170" t="s">
        <v>235</v>
      </c>
      <c r="Q170">
        <v>1</v>
      </c>
      <c r="W170">
        <v>0</v>
      </c>
      <c r="X170">
        <v>-1353905028</v>
      </c>
      <c r="Y170">
        <f t="shared" si="68"/>
        <v>10</v>
      </c>
      <c r="AA170">
        <v>110.8</v>
      </c>
      <c r="AB170">
        <v>0</v>
      </c>
      <c r="AC170">
        <v>0</v>
      </c>
      <c r="AD170">
        <v>0</v>
      </c>
      <c r="AE170">
        <v>40.17</v>
      </c>
      <c r="AF170">
        <v>0</v>
      </c>
      <c r="AG170">
        <v>0</v>
      </c>
      <c r="AH170">
        <v>0</v>
      </c>
      <c r="AI170">
        <v>2.75</v>
      </c>
      <c r="AJ170">
        <v>1</v>
      </c>
      <c r="AK170">
        <v>1</v>
      </c>
      <c r="AL170">
        <v>1</v>
      </c>
      <c r="AM170">
        <v>2</v>
      </c>
      <c r="AN170">
        <v>0</v>
      </c>
      <c r="AO170">
        <v>1</v>
      </c>
      <c r="AP170">
        <v>0</v>
      </c>
      <c r="AQ170">
        <v>0</v>
      </c>
      <c r="AR170">
        <v>0</v>
      </c>
      <c r="AS170" t="s">
        <v>3</v>
      </c>
      <c r="AT170">
        <v>10</v>
      </c>
      <c r="AU170" t="s">
        <v>3</v>
      </c>
      <c r="AV170">
        <v>0</v>
      </c>
      <c r="AW170">
        <v>2</v>
      </c>
      <c r="AX170">
        <v>67440216</v>
      </c>
      <c r="AY170">
        <v>1</v>
      </c>
      <c r="AZ170">
        <v>0</v>
      </c>
      <c r="BA170">
        <v>174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V170">
        <v>0</v>
      </c>
      <c r="CW170">
        <v>0</v>
      </c>
      <c r="CX170">
        <f>ROUND(Y170*Source!I97,9)</f>
        <v>-0.9</v>
      </c>
      <c r="CY170">
        <f t="shared" si="76"/>
        <v>110.8</v>
      </c>
      <c r="CZ170">
        <f t="shared" si="77"/>
        <v>40.17</v>
      </c>
      <c r="DA170">
        <f t="shared" si="78"/>
        <v>2.75</v>
      </c>
      <c r="DB170">
        <f t="shared" si="69"/>
        <v>401.7</v>
      </c>
      <c r="DC170">
        <f t="shared" si="70"/>
        <v>0</v>
      </c>
      <c r="DD170" t="s">
        <v>3</v>
      </c>
      <c r="DE170" t="s">
        <v>3</v>
      </c>
      <c r="DF170">
        <f t="shared" si="79"/>
        <v>-99.42</v>
      </c>
      <c r="DG170">
        <f t="shared" si="80"/>
        <v>0</v>
      </c>
      <c r="DH170">
        <f t="shared" si="81"/>
        <v>0</v>
      </c>
      <c r="DI170">
        <f t="shared" si="56"/>
        <v>0</v>
      </c>
      <c r="DJ170">
        <f t="shared" si="82"/>
        <v>-99.42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">
      <c r="A171">
        <f>ROW(Source!A97)</f>
        <v>97</v>
      </c>
      <c r="B171">
        <v>67439953</v>
      </c>
      <c r="C171">
        <v>67440200</v>
      </c>
      <c r="D171">
        <v>30571951</v>
      </c>
      <c r="E171">
        <v>1</v>
      </c>
      <c r="F171">
        <v>1</v>
      </c>
      <c r="G171">
        <v>30515945</v>
      </c>
      <c r="H171">
        <v>3</v>
      </c>
      <c r="I171" t="s">
        <v>423</v>
      </c>
      <c r="J171" t="s">
        <v>424</v>
      </c>
      <c r="K171" t="s">
        <v>425</v>
      </c>
      <c r="L171">
        <v>1348</v>
      </c>
      <c r="N171">
        <v>1009</v>
      </c>
      <c r="O171" t="s">
        <v>178</v>
      </c>
      <c r="P171" t="s">
        <v>178</v>
      </c>
      <c r="Q171">
        <v>1000</v>
      </c>
      <c r="W171">
        <v>0</v>
      </c>
      <c r="X171">
        <v>1320659850</v>
      </c>
      <c r="Y171">
        <f t="shared" si="68"/>
        <v>1.6000000000000001E-3</v>
      </c>
      <c r="AA171">
        <v>54313.57</v>
      </c>
      <c r="AB171">
        <v>0</v>
      </c>
      <c r="AC171">
        <v>0</v>
      </c>
      <c r="AD171">
        <v>0</v>
      </c>
      <c r="AE171">
        <v>12534.98</v>
      </c>
      <c r="AF171">
        <v>0</v>
      </c>
      <c r="AG171">
        <v>0</v>
      </c>
      <c r="AH171">
        <v>0</v>
      </c>
      <c r="AI171">
        <v>4.32</v>
      </c>
      <c r="AJ171">
        <v>1</v>
      </c>
      <c r="AK171">
        <v>1</v>
      </c>
      <c r="AL171">
        <v>1</v>
      </c>
      <c r="AM171">
        <v>2</v>
      </c>
      <c r="AN171">
        <v>0</v>
      </c>
      <c r="AO171">
        <v>1</v>
      </c>
      <c r="AP171">
        <v>0</v>
      </c>
      <c r="AQ171">
        <v>0</v>
      </c>
      <c r="AR171">
        <v>0</v>
      </c>
      <c r="AS171" t="s">
        <v>3</v>
      </c>
      <c r="AT171">
        <v>1.6000000000000001E-3</v>
      </c>
      <c r="AU171" t="s">
        <v>3</v>
      </c>
      <c r="AV171">
        <v>0</v>
      </c>
      <c r="AW171">
        <v>2</v>
      </c>
      <c r="AX171">
        <v>67440217</v>
      </c>
      <c r="AY171">
        <v>1</v>
      </c>
      <c r="AZ171">
        <v>0</v>
      </c>
      <c r="BA171">
        <v>175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V171">
        <v>0</v>
      </c>
      <c r="CW171">
        <v>0</v>
      </c>
      <c r="CX171">
        <f>ROUND(Y171*Source!I97,9)</f>
        <v>-1.44E-4</v>
      </c>
      <c r="CY171">
        <f t="shared" si="76"/>
        <v>54313.57</v>
      </c>
      <c r="CZ171">
        <f t="shared" si="77"/>
        <v>12534.98</v>
      </c>
      <c r="DA171">
        <f t="shared" si="78"/>
        <v>4.32</v>
      </c>
      <c r="DB171">
        <f t="shared" si="69"/>
        <v>20.059999999999999</v>
      </c>
      <c r="DC171">
        <f t="shared" si="70"/>
        <v>0</v>
      </c>
      <c r="DD171" t="s">
        <v>3</v>
      </c>
      <c r="DE171" t="s">
        <v>3</v>
      </c>
      <c r="DF171">
        <f t="shared" si="79"/>
        <v>-7.8</v>
      </c>
      <c r="DG171">
        <f t="shared" si="80"/>
        <v>0</v>
      </c>
      <c r="DH171">
        <f t="shared" si="81"/>
        <v>0</v>
      </c>
      <c r="DI171">
        <f t="shared" si="56"/>
        <v>0</v>
      </c>
      <c r="DJ171">
        <f t="shared" si="82"/>
        <v>-7.8</v>
      </c>
      <c r="DK171">
        <v>0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">
      <c r="A172">
        <f>ROW(Source!A97)</f>
        <v>97</v>
      </c>
      <c r="B172">
        <v>67439953</v>
      </c>
      <c r="C172">
        <v>67440200</v>
      </c>
      <c r="D172">
        <v>30574832</v>
      </c>
      <c r="E172">
        <v>1</v>
      </c>
      <c r="F172">
        <v>1</v>
      </c>
      <c r="G172">
        <v>30515945</v>
      </c>
      <c r="H172">
        <v>3</v>
      </c>
      <c r="I172" t="s">
        <v>191</v>
      </c>
      <c r="J172" t="s">
        <v>193</v>
      </c>
      <c r="K172" t="s">
        <v>192</v>
      </c>
      <c r="L172">
        <v>1346</v>
      </c>
      <c r="N172">
        <v>1009</v>
      </c>
      <c r="O172" t="s">
        <v>90</v>
      </c>
      <c r="P172" t="s">
        <v>90</v>
      </c>
      <c r="Q172">
        <v>1</v>
      </c>
      <c r="W172">
        <v>0</v>
      </c>
      <c r="X172">
        <v>-2031480448</v>
      </c>
      <c r="Y172">
        <f t="shared" si="68"/>
        <v>51.1</v>
      </c>
      <c r="AA172">
        <v>446.42</v>
      </c>
      <c r="AB172">
        <v>0</v>
      </c>
      <c r="AC172">
        <v>0</v>
      </c>
      <c r="AD172">
        <v>0</v>
      </c>
      <c r="AE172">
        <v>112.68</v>
      </c>
      <c r="AF172">
        <v>0</v>
      </c>
      <c r="AG172">
        <v>0</v>
      </c>
      <c r="AH172">
        <v>0</v>
      </c>
      <c r="AI172">
        <v>3.95</v>
      </c>
      <c r="AJ172">
        <v>1</v>
      </c>
      <c r="AK172">
        <v>1</v>
      </c>
      <c r="AL172">
        <v>1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 t="s">
        <v>3</v>
      </c>
      <c r="AT172">
        <v>51.1</v>
      </c>
      <c r="AU172" t="s">
        <v>3</v>
      </c>
      <c r="AV172">
        <v>0</v>
      </c>
      <c r="AW172">
        <v>1</v>
      </c>
      <c r="AX172">
        <v>-1</v>
      </c>
      <c r="AY172">
        <v>0</v>
      </c>
      <c r="AZ172">
        <v>0</v>
      </c>
      <c r="BA172" t="s">
        <v>3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v>0</v>
      </c>
      <c r="CX172">
        <f>ROUND(Y172*Source!I97,9)</f>
        <v>-4.5990000000000002</v>
      </c>
      <c r="CY172">
        <f t="shared" si="76"/>
        <v>446.42</v>
      </c>
      <c r="CZ172">
        <f t="shared" si="77"/>
        <v>112.68</v>
      </c>
      <c r="DA172">
        <f t="shared" si="78"/>
        <v>3.95</v>
      </c>
      <c r="DB172">
        <f t="shared" si="69"/>
        <v>5757.95</v>
      </c>
      <c r="DC172">
        <f t="shared" si="70"/>
        <v>0</v>
      </c>
      <c r="DD172" t="s">
        <v>3</v>
      </c>
      <c r="DE172" t="s">
        <v>3</v>
      </c>
      <c r="DF172">
        <f t="shared" si="79"/>
        <v>-2046.97</v>
      </c>
      <c r="DG172">
        <f t="shared" si="80"/>
        <v>0</v>
      </c>
      <c r="DH172">
        <f t="shared" si="81"/>
        <v>0</v>
      </c>
      <c r="DI172">
        <f t="shared" si="56"/>
        <v>0</v>
      </c>
      <c r="DJ172">
        <f t="shared" si="82"/>
        <v>-2046.97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">
      <c r="A173">
        <f>ROW(Source!A100)</f>
        <v>100</v>
      </c>
      <c r="B173">
        <v>67439955</v>
      </c>
      <c r="C173">
        <v>67440222</v>
      </c>
      <c r="D173">
        <v>30515951</v>
      </c>
      <c r="E173">
        <v>30515945</v>
      </c>
      <c r="F173">
        <v>1</v>
      </c>
      <c r="G173">
        <v>30515945</v>
      </c>
      <c r="H173">
        <v>1</v>
      </c>
      <c r="I173" t="s">
        <v>337</v>
      </c>
      <c r="J173" t="s">
        <v>3</v>
      </c>
      <c r="K173" t="s">
        <v>338</v>
      </c>
      <c r="L173">
        <v>1191</v>
      </c>
      <c r="N173">
        <v>1013</v>
      </c>
      <c r="O173" t="s">
        <v>339</v>
      </c>
      <c r="P173" t="s">
        <v>339</v>
      </c>
      <c r="Q173">
        <v>1</v>
      </c>
      <c r="W173">
        <v>0</v>
      </c>
      <c r="X173">
        <v>476480486</v>
      </c>
      <c r="Y173">
        <f>(AT173*1.15)</f>
        <v>25.184999999999995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-2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3</v>
      </c>
      <c r="AT173">
        <v>21.9</v>
      </c>
      <c r="AU173" t="s">
        <v>22</v>
      </c>
      <c r="AV173">
        <v>1</v>
      </c>
      <c r="AW173">
        <v>2</v>
      </c>
      <c r="AX173">
        <v>67440224</v>
      </c>
      <c r="AY173">
        <v>1</v>
      </c>
      <c r="AZ173">
        <v>2048</v>
      </c>
      <c r="BA173">
        <v>179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U173">
        <f>ROUND(AT173*Source!I100*AH173*AL173,2)</f>
        <v>0</v>
      </c>
      <c r="CV173">
        <f>ROUND(Y173*Source!I100,9)</f>
        <v>-2.2666499999999998</v>
      </c>
      <c r="CW173">
        <v>0</v>
      </c>
      <c r="CX173">
        <f>ROUND(Y173*Source!I100,9)</f>
        <v>-2.2666499999999998</v>
      </c>
      <c r="CY173">
        <f>AD173</f>
        <v>0</v>
      </c>
      <c r="CZ173">
        <f>AH173</f>
        <v>0</v>
      </c>
      <c r="DA173">
        <f>AL173</f>
        <v>1</v>
      </c>
      <c r="DB173">
        <f>ROUND((ROUND(AT173*CZ173,2)*1.15),6)</f>
        <v>0</v>
      </c>
      <c r="DC173">
        <f>ROUND((ROUND(AT173*AG173,2)*1.15),6)</f>
        <v>0</v>
      </c>
      <c r="DD173" t="s">
        <v>3</v>
      </c>
      <c r="DE173" t="s">
        <v>3</v>
      </c>
      <c r="DF173">
        <f t="shared" ref="DF173:DF190" si="83">ROUND(ROUND(AE173,2)*CX173,2)</f>
        <v>0</v>
      </c>
      <c r="DG173">
        <f t="shared" si="80"/>
        <v>0</v>
      </c>
      <c r="DH173">
        <f t="shared" si="81"/>
        <v>0</v>
      </c>
      <c r="DI173">
        <f t="shared" si="56"/>
        <v>0</v>
      </c>
      <c r="DJ173">
        <f>DI173</f>
        <v>0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">
      <c r="A174">
        <f>ROW(Source!A101)</f>
        <v>101</v>
      </c>
      <c r="B174">
        <v>67439953</v>
      </c>
      <c r="C174">
        <v>67440222</v>
      </c>
      <c r="D174">
        <v>30515951</v>
      </c>
      <c r="E174">
        <v>30515945</v>
      </c>
      <c r="F174">
        <v>1</v>
      </c>
      <c r="G174">
        <v>30515945</v>
      </c>
      <c r="H174">
        <v>1</v>
      </c>
      <c r="I174" t="s">
        <v>337</v>
      </c>
      <c r="J174" t="s">
        <v>3</v>
      </c>
      <c r="K174" t="s">
        <v>338</v>
      </c>
      <c r="L174">
        <v>1191</v>
      </c>
      <c r="N174">
        <v>1013</v>
      </c>
      <c r="O174" t="s">
        <v>339</v>
      </c>
      <c r="P174" t="s">
        <v>339</v>
      </c>
      <c r="Q174">
        <v>1</v>
      </c>
      <c r="W174">
        <v>0</v>
      </c>
      <c r="X174">
        <v>476480486</v>
      </c>
      <c r="Y174">
        <f>(AT174*1.15)</f>
        <v>25.184999999999995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3</v>
      </c>
      <c r="AT174">
        <v>21.9</v>
      </c>
      <c r="AU174" t="s">
        <v>22</v>
      </c>
      <c r="AV174">
        <v>1</v>
      </c>
      <c r="AW174">
        <v>2</v>
      </c>
      <c r="AX174">
        <v>67440224</v>
      </c>
      <c r="AY174">
        <v>1</v>
      </c>
      <c r="AZ174">
        <v>2048</v>
      </c>
      <c r="BA174">
        <v>180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U174">
        <f>ROUND(AT174*Source!I101*AH174*AL174,2)</f>
        <v>0</v>
      </c>
      <c r="CV174">
        <f>ROUND(Y174*Source!I101,9)</f>
        <v>-2.2666499999999998</v>
      </c>
      <c r="CW174">
        <v>0</v>
      </c>
      <c r="CX174">
        <f>ROUND(Y174*Source!I101,9)</f>
        <v>-2.2666499999999998</v>
      </c>
      <c r="CY174">
        <f>AD174</f>
        <v>0</v>
      </c>
      <c r="CZ174">
        <f>AH174</f>
        <v>0</v>
      </c>
      <c r="DA174">
        <f>AL174</f>
        <v>1</v>
      </c>
      <c r="DB174">
        <f>ROUND((ROUND(AT174*CZ174,2)*1.15),6)</f>
        <v>0</v>
      </c>
      <c r="DC174">
        <f>ROUND((ROUND(AT174*AG174,2)*1.15),6)</f>
        <v>0</v>
      </c>
      <c r="DD174" t="s">
        <v>3</v>
      </c>
      <c r="DE174" t="s">
        <v>3</v>
      </c>
      <c r="DF174">
        <f t="shared" si="83"/>
        <v>0</v>
      </c>
      <c r="DG174">
        <f t="shared" si="80"/>
        <v>0</v>
      </c>
      <c r="DH174">
        <f t="shared" si="81"/>
        <v>0</v>
      </c>
      <c r="DI174">
        <f t="shared" si="56"/>
        <v>0</v>
      </c>
      <c r="DJ174">
        <f>DI174</f>
        <v>0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">
      <c r="A175">
        <f>ROW(Source!A102)</f>
        <v>102</v>
      </c>
      <c r="B175">
        <v>67439955</v>
      </c>
      <c r="C175">
        <v>67440225</v>
      </c>
      <c r="D175">
        <v>30515951</v>
      </c>
      <c r="E175">
        <v>30515945</v>
      </c>
      <c r="F175">
        <v>1</v>
      </c>
      <c r="G175">
        <v>30515945</v>
      </c>
      <c r="H175">
        <v>1</v>
      </c>
      <c r="I175" t="s">
        <v>337</v>
      </c>
      <c r="J175" t="s">
        <v>3</v>
      </c>
      <c r="K175" t="s">
        <v>338</v>
      </c>
      <c r="L175">
        <v>1191</v>
      </c>
      <c r="N175">
        <v>1013</v>
      </c>
      <c r="O175" t="s">
        <v>339</v>
      </c>
      <c r="P175" t="s">
        <v>339</v>
      </c>
      <c r="Q175">
        <v>1</v>
      </c>
      <c r="W175">
        <v>0</v>
      </c>
      <c r="X175">
        <v>476480486</v>
      </c>
      <c r="Y175">
        <f>(AT175*1.15)</f>
        <v>0.29899999999999999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1</v>
      </c>
      <c r="AJ175">
        <v>1</v>
      </c>
      <c r="AK175">
        <v>1</v>
      </c>
      <c r="AL175">
        <v>1</v>
      </c>
      <c r="AM175">
        <v>-2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3</v>
      </c>
      <c r="AT175">
        <v>0.26</v>
      </c>
      <c r="AU175" t="s">
        <v>22</v>
      </c>
      <c r="AV175">
        <v>1</v>
      </c>
      <c r="AW175">
        <v>2</v>
      </c>
      <c r="AX175">
        <v>67440235</v>
      </c>
      <c r="AY175">
        <v>1</v>
      </c>
      <c r="AZ175">
        <v>0</v>
      </c>
      <c r="BA175">
        <v>181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U175">
        <f>ROUND(AT175*Source!I102*AH175*AL175,2)</f>
        <v>0</v>
      </c>
      <c r="CV175">
        <f>ROUND(Y175*Source!I102,9)</f>
        <v>743.61300000000006</v>
      </c>
      <c r="CW175">
        <v>0</v>
      </c>
      <c r="CX175">
        <f>ROUND(Y175*Source!I102,9)</f>
        <v>743.61300000000006</v>
      </c>
      <c r="CY175">
        <f>AD175</f>
        <v>0</v>
      </c>
      <c r="CZ175">
        <f>AH175</f>
        <v>0</v>
      </c>
      <c r="DA175">
        <f>AL175</f>
        <v>1</v>
      </c>
      <c r="DB175">
        <f>ROUND((ROUND(AT175*CZ175,2)*1.15),6)</f>
        <v>0</v>
      </c>
      <c r="DC175">
        <f>ROUND((ROUND(AT175*AG175,2)*1.15),6)</f>
        <v>0</v>
      </c>
      <c r="DD175" t="s">
        <v>3</v>
      </c>
      <c r="DE175" t="s">
        <v>3</v>
      </c>
      <c r="DF175">
        <f t="shared" si="83"/>
        <v>0</v>
      </c>
      <c r="DG175">
        <f t="shared" si="80"/>
        <v>0</v>
      </c>
      <c r="DH175">
        <f t="shared" si="81"/>
        <v>0</v>
      </c>
      <c r="DI175">
        <f t="shared" si="56"/>
        <v>0</v>
      </c>
      <c r="DJ175">
        <f>DI175</f>
        <v>0</v>
      </c>
      <c r="DK175">
        <v>0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">
      <c r="A176">
        <f>ROW(Source!A102)</f>
        <v>102</v>
      </c>
      <c r="B176">
        <v>67439955</v>
      </c>
      <c r="C176">
        <v>67440225</v>
      </c>
      <c r="D176">
        <v>30595689</v>
      </c>
      <c r="E176">
        <v>1</v>
      </c>
      <c r="F176">
        <v>1</v>
      </c>
      <c r="G176">
        <v>30515945</v>
      </c>
      <c r="H176">
        <v>2</v>
      </c>
      <c r="I176" t="s">
        <v>426</v>
      </c>
      <c r="J176" t="s">
        <v>427</v>
      </c>
      <c r="K176" t="s">
        <v>428</v>
      </c>
      <c r="L176">
        <v>1368</v>
      </c>
      <c r="N176">
        <v>1011</v>
      </c>
      <c r="O176" t="s">
        <v>42</v>
      </c>
      <c r="P176" t="s">
        <v>42</v>
      </c>
      <c r="Q176">
        <v>1</v>
      </c>
      <c r="W176">
        <v>0</v>
      </c>
      <c r="X176">
        <v>859417347</v>
      </c>
      <c r="Y176">
        <f t="shared" ref="Y176:Y181" si="84">(AT176*1.25)</f>
        <v>0.33750000000000002</v>
      </c>
      <c r="AA176">
        <v>0</v>
      </c>
      <c r="AB176">
        <v>41.45</v>
      </c>
      <c r="AC176">
        <v>12.62</v>
      </c>
      <c r="AD176">
        <v>0</v>
      </c>
      <c r="AE176">
        <v>0</v>
      </c>
      <c r="AF176">
        <v>41.45</v>
      </c>
      <c r="AG176">
        <v>12.62</v>
      </c>
      <c r="AH176">
        <v>0</v>
      </c>
      <c r="AI176">
        <v>1</v>
      </c>
      <c r="AJ176">
        <v>1</v>
      </c>
      <c r="AK176">
        <v>1</v>
      </c>
      <c r="AL176">
        <v>1</v>
      </c>
      <c r="AM176">
        <v>-2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3</v>
      </c>
      <c r="AT176">
        <v>0.27</v>
      </c>
      <c r="AU176" t="s">
        <v>21</v>
      </c>
      <c r="AV176">
        <v>0</v>
      </c>
      <c r="AW176">
        <v>2</v>
      </c>
      <c r="AX176">
        <v>67440236</v>
      </c>
      <c r="AY176">
        <v>1</v>
      </c>
      <c r="AZ176">
        <v>0</v>
      </c>
      <c r="BA176">
        <v>182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V176">
        <v>0</v>
      </c>
      <c r="CW176">
        <f>ROUND(Y176*Source!I102*DO176,9)</f>
        <v>0</v>
      </c>
      <c r="CX176">
        <f>ROUND(Y176*Source!I102,9)</f>
        <v>839.36249999999995</v>
      </c>
      <c r="CY176">
        <f t="shared" ref="CY176:CY181" si="85">AB176</f>
        <v>41.45</v>
      </c>
      <c r="CZ176">
        <f t="shared" ref="CZ176:CZ181" si="86">AF176</f>
        <v>41.45</v>
      </c>
      <c r="DA176">
        <f t="shared" ref="DA176:DA181" si="87">AJ176</f>
        <v>1</v>
      </c>
      <c r="DB176">
        <f t="shared" ref="DB176:DB181" si="88">ROUND((ROUND(AT176*CZ176,2)*1.25),6)</f>
        <v>13.987500000000001</v>
      </c>
      <c r="DC176">
        <f t="shared" ref="DC176:DC181" si="89">ROUND((ROUND(AT176*AG176,2)*1.25),6)</f>
        <v>4.2625000000000002</v>
      </c>
      <c r="DD176" t="s">
        <v>3</v>
      </c>
      <c r="DE176" t="s">
        <v>3</v>
      </c>
      <c r="DF176">
        <f t="shared" si="83"/>
        <v>0</v>
      </c>
      <c r="DG176">
        <f t="shared" si="80"/>
        <v>34791.58</v>
      </c>
      <c r="DH176">
        <f t="shared" si="81"/>
        <v>10592.75</v>
      </c>
      <c r="DI176">
        <f t="shared" si="56"/>
        <v>0</v>
      </c>
      <c r="DJ176">
        <f t="shared" ref="DJ176:DJ181" si="90">DG176</f>
        <v>34791.58</v>
      </c>
      <c r="DK176">
        <v>0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">
      <c r="A177">
        <f>ROW(Source!A102)</f>
        <v>102</v>
      </c>
      <c r="B177">
        <v>67439955</v>
      </c>
      <c r="C177">
        <v>67440225</v>
      </c>
      <c r="D177">
        <v>30595818</v>
      </c>
      <c r="E177">
        <v>1</v>
      </c>
      <c r="F177">
        <v>1</v>
      </c>
      <c r="G177">
        <v>30515945</v>
      </c>
      <c r="H177">
        <v>2</v>
      </c>
      <c r="I177" t="s">
        <v>429</v>
      </c>
      <c r="J177" t="s">
        <v>430</v>
      </c>
      <c r="K177" t="s">
        <v>431</v>
      </c>
      <c r="L177">
        <v>1368</v>
      </c>
      <c r="N177">
        <v>1011</v>
      </c>
      <c r="O177" t="s">
        <v>42</v>
      </c>
      <c r="P177" t="s">
        <v>42</v>
      </c>
      <c r="Q177">
        <v>1</v>
      </c>
      <c r="W177">
        <v>0</v>
      </c>
      <c r="X177">
        <v>1673122249</v>
      </c>
      <c r="Y177">
        <f t="shared" si="84"/>
        <v>0.27500000000000002</v>
      </c>
      <c r="AA177">
        <v>0</v>
      </c>
      <c r="AB177">
        <v>0.15</v>
      </c>
      <c r="AC177">
        <v>0</v>
      </c>
      <c r="AD177">
        <v>0</v>
      </c>
      <c r="AE177">
        <v>0</v>
      </c>
      <c r="AF177">
        <v>0.15</v>
      </c>
      <c r="AG177">
        <v>0</v>
      </c>
      <c r="AH177">
        <v>0</v>
      </c>
      <c r="AI177">
        <v>1</v>
      </c>
      <c r="AJ177">
        <v>1</v>
      </c>
      <c r="AK177">
        <v>1</v>
      </c>
      <c r="AL177">
        <v>1</v>
      </c>
      <c r="AM177">
        <v>-2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3</v>
      </c>
      <c r="AT177">
        <v>0.22</v>
      </c>
      <c r="AU177" t="s">
        <v>21</v>
      </c>
      <c r="AV177">
        <v>0</v>
      </c>
      <c r="AW177">
        <v>2</v>
      </c>
      <c r="AX177">
        <v>67440237</v>
      </c>
      <c r="AY177">
        <v>1</v>
      </c>
      <c r="AZ177">
        <v>0</v>
      </c>
      <c r="BA177">
        <v>183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V177">
        <v>0</v>
      </c>
      <c r="CW177">
        <f>ROUND(Y177*Source!I102*DO177,9)</f>
        <v>0</v>
      </c>
      <c r="CX177">
        <f>ROUND(Y177*Source!I102,9)</f>
        <v>683.92499999999995</v>
      </c>
      <c r="CY177">
        <f t="shared" si="85"/>
        <v>0.15</v>
      </c>
      <c r="CZ177">
        <f t="shared" si="86"/>
        <v>0.15</v>
      </c>
      <c r="DA177">
        <f t="shared" si="87"/>
        <v>1</v>
      </c>
      <c r="DB177">
        <f t="shared" si="88"/>
        <v>3.7499999999999999E-2</v>
      </c>
      <c r="DC177">
        <f t="shared" si="89"/>
        <v>0</v>
      </c>
      <c r="DD177" t="s">
        <v>3</v>
      </c>
      <c r="DE177" t="s">
        <v>3</v>
      </c>
      <c r="DF177">
        <f t="shared" si="83"/>
        <v>0</v>
      </c>
      <c r="DG177">
        <f t="shared" si="80"/>
        <v>102.59</v>
      </c>
      <c r="DH177">
        <f t="shared" si="81"/>
        <v>0</v>
      </c>
      <c r="DI177">
        <f t="shared" si="56"/>
        <v>0</v>
      </c>
      <c r="DJ177">
        <f t="shared" si="90"/>
        <v>102.59</v>
      </c>
      <c r="DK177">
        <v>0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">
      <c r="A178">
        <f>ROW(Source!A102)</f>
        <v>102</v>
      </c>
      <c r="B178">
        <v>67439955</v>
      </c>
      <c r="C178">
        <v>67440225</v>
      </c>
      <c r="D178">
        <v>30596074</v>
      </c>
      <c r="E178">
        <v>1</v>
      </c>
      <c r="F178">
        <v>1</v>
      </c>
      <c r="G178">
        <v>30515945</v>
      </c>
      <c r="H178">
        <v>2</v>
      </c>
      <c r="I178" t="s">
        <v>343</v>
      </c>
      <c r="J178" t="s">
        <v>344</v>
      </c>
      <c r="K178" t="s">
        <v>345</v>
      </c>
      <c r="L178">
        <v>1368</v>
      </c>
      <c r="N178">
        <v>1011</v>
      </c>
      <c r="O178" t="s">
        <v>42</v>
      </c>
      <c r="P178" t="s">
        <v>42</v>
      </c>
      <c r="Q178">
        <v>1</v>
      </c>
      <c r="W178">
        <v>0</v>
      </c>
      <c r="X178">
        <v>-1440889904</v>
      </c>
      <c r="Y178">
        <f t="shared" si="84"/>
        <v>0.35000000000000003</v>
      </c>
      <c r="AA178">
        <v>0</v>
      </c>
      <c r="AB178">
        <v>83.1</v>
      </c>
      <c r="AC178">
        <v>12.62</v>
      </c>
      <c r="AD178">
        <v>0</v>
      </c>
      <c r="AE178">
        <v>0</v>
      </c>
      <c r="AF178">
        <v>83.1</v>
      </c>
      <c r="AG178">
        <v>12.62</v>
      </c>
      <c r="AH178">
        <v>0</v>
      </c>
      <c r="AI178">
        <v>1</v>
      </c>
      <c r="AJ178">
        <v>1</v>
      </c>
      <c r="AK178">
        <v>1</v>
      </c>
      <c r="AL178">
        <v>1</v>
      </c>
      <c r="AM178">
        <v>-2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3</v>
      </c>
      <c r="AT178">
        <v>0.28000000000000003</v>
      </c>
      <c r="AU178" t="s">
        <v>21</v>
      </c>
      <c r="AV178">
        <v>0</v>
      </c>
      <c r="AW178">
        <v>2</v>
      </c>
      <c r="AX178">
        <v>67440238</v>
      </c>
      <c r="AY178">
        <v>1</v>
      </c>
      <c r="AZ178">
        <v>2048</v>
      </c>
      <c r="BA178">
        <v>184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V178">
        <v>0</v>
      </c>
      <c r="CW178">
        <f>ROUND(Y178*Source!I102*DO178,9)</f>
        <v>0</v>
      </c>
      <c r="CX178">
        <f>ROUND(Y178*Source!I102,9)</f>
        <v>870.45</v>
      </c>
      <c r="CY178">
        <f t="shared" si="85"/>
        <v>83.1</v>
      </c>
      <c r="CZ178">
        <f t="shared" si="86"/>
        <v>83.1</v>
      </c>
      <c r="DA178">
        <f t="shared" si="87"/>
        <v>1</v>
      </c>
      <c r="DB178">
        <f t="shared" si="88"/>
        <v>29.087499999999999</v>
      </c>
      <c r="DC178">
        <f t="shared" si="89"/>
        <v>4.4124999999999996</v>
      </c>
      <c r="DD178" t="s">
        <v>3</v>
      </c>
      <c r="DE178" t="s">
        <v>3</v>
      </c>
      <c r="DF178">
        <f t="shared" si="83"/>
        <v>0</v>
      </c>
      <c r="DG178">
        <f t="shared" si="80"/>
        <v>72334.399999999994</v>
      </c>
      <c r="DH178">
        <f t="shared" si="81"/>
        <v>10985.08</v>
      </c>
      <c r="DI178">
        <f t="shared" si="56"/>
        <v>0</v>
      </c>
      <c r="DJ178">
        <f t="shared" si="90"/>
        <v>72334.399999999994</v>
      </c>
      <c r="DK178">
        <v>0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">
      <c r="A179">
        <f>ROW(Source!A102)</f>
        <v>102</v>
      </c>
      <c r="B179">
        <v>67439955</v>
      </c>
      <c r="C179">
        <v>67440225</v>
      </c>
      <c r="D179">
        <v>30595414</v>
      </c>
      <c r="E179">
        <v>1</v>
      </c>
      <c r="F179">
        <v>1</v>
      </c>
      <c r="G179">
        <v>30515945</v>
      </c>
      <c r="H179">
        <v>2</v>
      </c>
      <c r="I179" t="s">
        <v>432</v>
      </c>
      <c r="J179" t="s">
        <v>433</v>
      </c>
      <c r="K179" t="s">
        <v>434</v>
      </c>
      <c r="L179">
        <v>1368</v>
      </c>
      <c r="N179">
        <v>1011</v>
      </c>
      <c r="O179" t="s">
        <v>42</v>
      </c>
      <c r="P179" t="s">
        <v>42</v>
      </c>
      <c r="Q179">
        <v>1</v>
      </c>
      <c r="W179">
        <v>0</v>
      </c>
      <c r="X179">
        <v>-32031357</v>
      </c>
      <c r="Y179">
        <f t="shared" si="84"/>
        <v>2.5000000000000001E-2</v>
      </c>
      <c r="AA179">
        <v>0</v>
      </c>
      <c r="AB179">
        <v>114.83</v>
      </c>
      <c r="AC179">
        <v>12.62</v>
      </c>
      <c r="AD179">
        <v>0</v>
      </c>
      <c r="AE179">
        <v>0</v>
      </c>
      <c r="AF179">
        <v>114.83</v>
      </c>
      <c r="AG179">
        <v>12.62</v>
      </c>
      <c r="AH179">
        <v>0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3</v>
      </c>
      <c r="AT179">
        <v>0.02</v>
      </c>
      <c r="AU179" t="s">
        <v>21</v>
      </c>
      <c r="AV179">
        <v>0</v>
      </c>
      <c r="AW179">
        <v>2</v>
      </c>
      <c r="AX179">
        <v>67440239</v>
      </c>
      <c r="AY179">
        <v>1</v>
      </c>
      <c r="AZ179">
        <v>0</v>
      </c>
      <c r="BA179">
        <v>185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V179">
        <v>0</v>
      </c>
      <c r="CW179">
        <f>ROUND(Y179*Source!I102*DO179,9)</f>
        <v>0</v>
      </c>
      <c r="CX179">
        <f>ROUND(Y179*Source!I102,9)</f>
        <v>62.174999999999997</v>
      </c>
      <c r="CY179">
        <f t="shared" si="85"/>
        <v>114.83</v>
      </c>
      <c r="CZ179">
        <f t="shared" si="86"/>
        <v>114.83</v>
      </c>
      <c r="DA179">
        <f t="shared" si="87"/>
        <v>1</v>
      </c>
      <c r="DB179">
        <f t="shared" si="88"/>
        <v>2.875</v>
      </c>
      <c r="DC179">
        <f t="shared" si="89"/>
        <v>0.3125</v>
      </c>
      <c r="DD179" t="s">
        <v>3</v>
      </c>
      <c r="DE179" t="s">
        <v>3</v>
      </c>
      <c r="DF179">
        <f t="shared" si="83"/>
        <v>0</v>
      </c>
      <c r="DG179">
        <f t="shared" si="80"/>
        <v>7139.56</v>
      </c>
      <c r="DH179">
        <f t="shared" si="81"/>
        <v>784.65</v>
      </c>
      <c r="DI179">
        <f t="shared" si="56"/>
        <v>0</v>
      </c>
      <c r="DJ179">
        <f t="shared" si="90"/>
        <v>7139.56</v>
      </c>
      <c r="DK179">
        <v>0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">
      <c r="A180">
        <f>ROW(Source!A102)</f>
        <v>102</v>
      </c>
      <c r="B180">
        <v>67439955</v>
      </c>
      <c r="C180">
        <v>67440225</v>
      </c>
      <c r="D180">
        <v>30595428</v>
      </c>
      <c r="E180">
        <v>1</v>
      </c>
      <c r="F180">
        <v>1</v>
      </c>
      <c r="G180">
        <v>30515945</v>
      </c>
      <c r="H180">
        <v>2</v>
      </c>
      <c r="I180" t="s">
        <v>435</v>
      </c>
      <c r="J180" t="s">
        <v>436</v>
      </c>
      <c r="K180" t="s">
        <v>437</v>
      </c>
      <c r="L180">
        <v>1368</v>
      </c>
      <c r="N180">
        <v>1011</v>
      </c>
      <c r="O180" t="s">
        <v>42</v>
      </c>
      <c r="P180" t="s">
        <v>42</v>
      </c>
      <c r="Q180">
        <v>1</v>
      </c>
      <c r="W180">
        <v>0</v>
      </c>
      <c r="X180">
        <v>-2075412988</v>
      </c>
      <c r="Y180">
        <f t="shared" si="84"/>
        <v>1.2500000000000001E-2</v>
      </c>
      <c r="AA180">
        <v>0</v>
      </c>
      <c r="AB180">
        <v>0.77</v>
      </c>
      <c r="AC180">
        <v>0</v>
      </c>
      <c r="AD180">
        <v>0</v>
      </c>
      <c r="AE180">
        <v>0</v>
      </c>
      <c r="AF180">
        <v>0.77</v>
      </c>
      <c r="AG180">
        <v>0</v>
      </c>
      <c r="AH180">
        <v>0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3</v>
      </c>
      <c r="AT180">
        <v>0.01</v>
      </c>
      <c r="AU180" t="s">
        <v>21</v>
      </c>
      <c r="AV180">
        <v>0</v>
      </c>
      <c r="AW180">
        <v>2</v>
      </c>
      <c r="AX180">
        <v>67440240</v>
      </c>
      <c r="AY180">
        <v>1</v>
      </c>
      <c r="AZ180">
        <v>0</v>
      </c>
      <c r="BA180">
        <v>186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V180">
        <v>0</v>
      </c>
      <c r="CW180">
        <f>ROUND(Y180*Source!I102*DO180,9)</f>
        <v>0</v>
      </c>
      <c r="CX180">
        <f>ROUND(Y180*Source!I102,9)</f>
        <v>31.087499999999999</v>
      </c>
      <c r="CY180">
        <f t="shared" si="85"/>
        <v>0.77</v>
      </c>
      <c r="CZ180">
        <f t="shared" si="86"/>
        <v>0.77</v>
      </c>
      <c r="DA180">
        <f t="shared" si="87"/>
        <v>1</v>
      </c>
      <c r="DB180">
        <f t="shared" si="88"/>
        <v>1.2500000000000001E-2</v>
      </c>
      <c r="DC180">
        <f t="shared" si="89"/>
        <v>0</v>
      </c>
      <c r="DD180" t="s">
        <v>3</v>
      </c>
      <c r="DE180" t="s">
        <v>3</v>
      </c>
      <c r="DF180">
        <f t="shared" si="83"/>
        <v>0</v>
      </c>
      <c r="DG180">
        <f t="shared" si="80"/>
        <v>23.94</v>
      </c>
      <c r="DH180">
        <f t="shared" si="81"/>
        <v>0</v>
      </c>
      <c r="DI180">
        <f t="shared" si="56"/>
        <v>0</v>
      </c>
      <c r="DJ180">
        <f t="shared" si="90"/>
        <v>23.94</v>
      </c>
      <c r="DK180">
        <v>0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">
      <c r="A181">
        <f>ROW(Source!A102)</f>
        <v>102</v>
      </c>
      <c r="B181">
        <v>67439955</v>
      </c>
      <c r="C181">
        <v>67440225</v>
      </c>
      <c r="D181">
        <v>30516999</v>
      </c>
      <c r="E181">
        <v>30515945</v>
      </c>
      <c r="F181">
        <v>1</v>
      </c>
      <c r="G181">
        <v>30515945</v>
      </c>
      <c r="H181">
        <v>2</v>
      </c>
      <c r="I181" t="s">
        <v>371</v>
      </c>
      <c r="J181" t="s">
        <v>3</v>
      </c>
      <c r="K181" t="s">
        <v>372</v>
      </c>
      <c r="L181">
        <v>1344</v>
      </c>
      <c r="N181">
        <v>1008</v>
      </c>
      <c r="O181" t="s">
        <v>373</v>
      </c>
      <c r="P181" t="s">
        <v>373</v>
      </c>
      <c r="Q181">
        <v>1</v>
      </c>
      <c r="W181">
        <v>0</v>
      </c>
      <c r="X181">
        <v>-1180195794</v>
      </c>
      <c r="Y181">
        <f t="shared" si="84"/>
        <v>2.5000000000000001E-2</v>
      </c>
      <c r="AA181">
        <v>0</v>
      </c>
      <c r="AB181">
        <v>1</v>
      </c>
      <c r="AC181">
        <v>0</v>
      </c>
      <c r="AD181">
        <v>0</v>
      </c>
      <c r="AE181">
        <v>0</v>
      </c>
      <c r="AF181">
        <v>1</v>
      </c>
      <c r="AG181">
        <v>0</v>
      </c>
      <c r="AH181">
        <v>0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3</v>
      </c>
      <c r="AT181">
        <v>0.02</v>
      </c>
      <c r="AU181" t="s">
        <v>21</v>
      </c>
      <c r="AV181">
        <v>0</v>
      </c>
      <c r="AW181">
        <v>2</v>
      </c>
      <c r="AX181">
        <v>67440241</v>
      </c>
      <c r="AY181">
        <v>1</v>
      </c>
      <c r="AZ181">
        <v>0</v>
      </c>
      <c r="BA181">
        <v>187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V181">
        <v>0</v>
      </c>
      <c r="CW181">
        <f>ROUND(Y181*Source!I102*DO181,9)</f>
        <v>0</v>
      </c>
      <c r="CX181">
        <f>ROUND(Y181*Source!I102,9)</f>
        <v>62.174999999999997</v>
      </c>
      <c r="CY181">
        <f t="shared" si="85"/>
        <v>1</v>
      </c>
      <c r="CZ181">
        <f t="shared" si="86"/>
        <v>1</v>
      </c>
      <c r="DA181">
        <f t="shared" si="87"/>
        <v>1</v>
      </c>
      <c r="DB181">
        <f t="shared" si="88"/>
        <v>2.5000000000000001E-2</v>
      </c>
      <c r="DC181">
        <f t="shared" si="89"/>
        <v>0</v>
      </c>
      <c r="DD181" t="s">
        <v>3</v>
      </c>
      <c r="DE181" t="s">
        <v>3</v>
      </c>
      <c r="DF181">
        <f t="shared" si="83"/>
        <v>0</v>
      </c>
      <c r="DG181">
        <f t="shared" si="80"/>
        <v>62.18</v>
      </c>
      <c r="DH181">
        <f t="shared" si="81"/>
        <v>0</v>
      </c>
      <c r="DI181">
        <f t="shared" si="56"/>
        <v>0</v>
      </c>
      <c r="DJ181">
        <f t="shared" si="90"/>
        <v>62.18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">
      <c r="A182">
        <f>ROW(Source!A102)</f>
        <v>102</v>
      </c>
      <c r="B182">
        <v>67439955</v>
      </c>
      <c r="C182">
        <v>67440225</v>
      </c>
      <c r="D182">
        <v>30574369</v>
      </c>
      <c r="E182">
        <v>1</v>
      </c>
      <c r="F182">
        <v>1</v>
      </c>
      <c r="G182">
        <v>30515945</v>
      </c>
      <c r="H182">
        <v>3</v>
      </c>
      <c r="I182" t="s">
        <v>210</v>
      </c>
      <c r="J182" t="s">
        <v>212</v>
      </c>
      <c r="K182" t="s">
        <v>211</v>
      </c>
      <c r="L182">
        <v>1348</v>
      </c>
      <c r="N182">
        <v>1009</v>
      </c>
      <c r="O182" t="s">
        <v>178</v>
      </c>
      <c r="P182" t="s">
        <v>178</v>
      </c>
      <c r="Q182">
        <v>1000</v>
      </c>
      <c r="W182">
        <v>0</v>
      </c>
      <c r="X182">
        <v>-9781629</v>
      </c>
      <c r="Y182">
        <f>AT182</f>
        <v>7.3000000000000001E-3</v>
      </c>
      <c r="AA182">
        <v>1115.8900000000001</v>
      </c>
      <c r="AB182">
        <v>0</v>
      </c>
      <c r="AC182">
        <v>0</v>
      </c>
      <c r="AD182">
        <v>0</v>
      </c>
      <c r="AE182">
        <v>1115.8900000000001</v>
      </c>
      <c r="AF182">
        <v>0</v>
      </c>
      <c r="AG182">
        <v>0</v>
      </c>
      <c r="AH182">
        <v>0</v>
      </c>
      <c r="AI182">
        <v>1</v>
      </c>
      <c r="AJ182">
        <v>1</v>
      </c>
      <c r="AK182">
        <v>1</v>
      </c>
      <c r="AL182">
        <v>1</v>
      </c>
      <c r="AM182">
        <v>0</v>
      </c>
      <c r="AN182">
        <v>0</v>
      </c>
      <c r="AO182">
        <v>0</v>
      </c>
      <c r="AP182">
        <v>1</v>
      </c>
      <c r="AQ182">
        <v>0</v>
      </c>
      <c r="AR182">
        <v>0</v>
      </c>
      <c r="AS182" t="s">
        <v>3</v>
      </c>
      <c r="AT182">
        <v>7.3000000000000001E-3</v>
      </c>
      <c r="AU182" t="s">
        <v>3</v>
      </c>
      <c r="AV182">
        <v>0</v>
      </c>
      <c r="AW182">
        <v>1</v>
      </c>
      <c r="AX182">
        <v>-1</v>
      </c>
      <c r="AY182">
        <v>0</v>
      </c>
      <c r="AZ182">
        <v>0</v>
      </c>
      <c r="BA182" t="s">
        <v>3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V182">
        <v>0</v>
      </c>
      <c r="CW182">
        <v>0</v>
      </c>
      <c r="CX182">
        <f>ROUND(Y182*Source!I102,9)</f>
        <v>18.155100000000001</v>
      </c>
      <c r="CY182">
        <f>AA182</f>
        <v>1115.8900000000001</v>
      </c>
      <c r="CZ182">
        <f>AE182</f>
        <v>1115.8900000000001</v>
      </c>
      <c r="DA182">
        <f>AI182</f>
        <v>1</v>
      </c>
      <c r="DB182">
        <f>ROUND(ROUND(AT182*CZ182,2),6)</f>
        <v>8.15</v>
      </c>
      <c r="DC182">
        <f>ROUND(ROUND(AT182*AG182,2),6)</f>
        <v>0</v>
      </c>
      <c r="DD182" t="s">
        <v>3</v>
      </c>
      <c r="DE182" t="s">
        <v>3</v>
      </c>
      <c r="DF182">
        <f t="shared" si="83"/>
        <v>20259.09</v>
      </c>
      <c r="DG182">
        <f t="shared" si="80"/>
        <v>0</v>
      </c>
      <c r="DH182">
        <f t="shared" si="81"/>
        <v>0</v>
      </c>
      <c r="DI182">
        <f t="shared" si="56"/>
        <v>0</v>
      </c>
      <c r="DJ182">
        <f>DF182</f>
        <v>20259.09</v>
      </c>
      <c r="DK182">
        <v>0</v>
      </c>
      <c r="DL182" t="s">
        <v>3</v>
      </c>
      <c r="DM182">
        <v>0</v>
      </c>
      <c r="DN182" t="s">
        <v>3</v>
      </c>
      <c r="DO182">
        <v>0</v>
      </c>
    </row>
    <row r="183" spans="1:119" x14ac:dyDescent="0.2">
      <c r="A183">
        <f>ROW(Source!A102)</f>
        <v>102</v>
      </c>
      <c r="B183">
        <v>67439955</v>
      </c>
      <c r="C183">
        <v>67440225</v>
      </c>
      <c r="D183">
        <v>30571743</v>
      </c>
      <c r="E183">
        <v>1</v>
      </c>
      <c r="F183">
        <v>1</v>
      </c>
      <c r="G183">
        <v>30515945</v>
      </c>
      <c r="H183">
        <v>3</v>
      </c>
      <c r="I183" t="s">
        <v>438</v>
      </c>
      <c r="J183" t="s">
        <v>439</v>
      </c>
      <c r="K183" t="s">
        <v>440</v>
      </c>
      <c r="L183">
        <v>1348</v>
      </c>
      <c r="N183">
        <v>1009</v>
      </c>
      <c r="O183" t="s">
        <v>178</v>
      </c>
      <c r="P183" t="s">
        <v>178</v>
      </c>
      <c r="Q183">
        <v>1000</v>
      </c>
      <c r="W183">
        <v>0</v>
      </c>
      <c r="X183">
        <v>-1044637575</v>
      </c>
      <c r="Y183">
        <f>AT183</f>
        <v>0.01</v>
      </c>
      <c r="AA183">
        <v>350.71</v>
      </c>
      <c r="AB183">
        <v>0</v>
      </c>
      <c r="AC183">
        <v>0</v>
      </c>
      <c r="AD183">
        <v>0</v>
      </c>
      <c r="AE183">
        <v>350.71</v>
      </c>
      <c r="AF183">
        <v>0</v>
      </c>
      <c r="AG183">
        <v>0</v>
      </c>
      <c r="AH183">
        <v>0</v>
      </c>
      <c r="AI183">
        <v>1</v>
      </c>
      <c r="AJ183">
        <v>1</v>
      </c>
      <c r="AK183">
        <v>1</v>
      </c>
      <c r="AL183">
        <v>1</v>
      </c>
      <c r="AM183">
        <v>-2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3</v>
      </c>
      <c r="AT183">
        <v>0.01</v>
      </c>
      <c r="AU183" t="s">
        <v>3</v>
      </c>
      <c r="AV183">
        <v>0</v>
      </c>
      <c r="AW183">
        <v>2</v>
      </c>
      <c r="AX183">
        <v>67440242</v>
      </c>
      <c r="AY183">
        <v>1</v>
      </c>
      <c r="AZ183">
        <v>0</v>
      </c>
      <c r="BA183">
        <v>188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V183">
        <v>0</v>
      </c>
      <c r="CW183">
        <v>0</v>
      </c>
      <c r="CX183">
        <f>ROUND(Y183*Source!I102,9)</f>
        <v>24.87</v>
      </c>
      <c r="CY183">
        <f>AA183</f>
        <v>350.71</v>
      </c>
      <c r="CZ183">
        <f>AE183</f>
        <v>350.71</v>
      </c>
      <c r="DA183">
        <f>AI183</f>
        <v>1</v>
      </c>
      <c r="DB183">
        <f>ROUND(ROUND(AT183*CZ183,2),6)</f>
        <v>3.51</v>
      </c>
      <c r="DC183">
        <f>ROUND(ROUND(AT183*AG183,2),6)</f>
        <v>0</v>
      </c>
      <c r="DD183" t="s">
        <v>3</v>
      </c>
      <c r="DE183" t="s">
        <v>3</v>
      </c>
      <c r="DF183">
        <f t="shared" si="83"/>
        <v>8722.16</v>
      </c>
      <c r="DG183">
        <f t="shared" si="80"/>
        <v>0</v>
      </c>
      <c r="DH183">
        <f t="shared" si="81"/>
        <v>0</v>
      </c>
      <c r="DI183">
        <f t="shared" si="56"/>
        <v>0</v>
      </c>
      <c r="DJ183">
        <f>DF183</f>
        <v>8722.16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">
      <c r="A184">
        <f>ROW(Source!A103)</f>
        <v>103</v>
      </c>
      <c r="B184">
        <v>67439953</v>
      </c>
      <c r="C184">
        <v>67440225</v>
      </c>
      <c r="D184">
        <v>30515951</v>
      </c>
      <c r="E184">
        <v>30515945</v>
      </c>
      <c r="F184">
        <v>1</v>
      </c>
      <c r="G184">
        <v>30515945</v>
      </c>
      <c r="H184">
        <v>1</v>
      </c>
      <c r="I184" t="s">
        <v>337</v>
      </c>
      <c r="J184" t="s">
        <v>3</v>
      </c>
      <c r="K184" t="s">
        <v>338</v>
      </c>
      <c r="L184">
        <v>1191</v>
      </c>
      <c r="N184">
        <v>1013</v>
      </c>
      <c r="O184" t="s">
        <v>339</v>
      </c>
      <c r="P184" t="s">
        <v>339</v>
      </c>
      <c r="Q184">
        <v>1</v>
      </c>
      <c r="W184">
        <v>0</v>
      </c>
      <c r="X184">
        <v>476480486</v>
      </c>
      <c r="Y184">
        <f>(AT184*1.15)</f>
        <v>0.29899999999999999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M184">
        <v>-2</v>
      </c>
      <c r="AN184">
        <v>0</v>
      </c>
      <c r="AO184">
        <v>1</v>
      </c>
      <c r="AP184">
        <v>1</v>
      </c>
      <c r="AQ184">
        <v>0</v>
      </c>
      <c r="AR184">
        <v>0</v>
      </c>
      <c r="AS184" t="s">
        <v>3</v>
      </c>
      <c r="AT184">
        <v>0.26</v>
      </c>
      <c r="AU184" t="s">
        <v>22</v>
      </c>
      <c r="AV184">
        <v>1</v>
      </c>
      <c r="AW184">
        <v>2</v>
      </c>
      <c r="AX184">
        <v>67440235</v>
      </c>
      <c r="AY184">
        <v>1</v>
      </c>
      <c r="AZ184">
        <v>0</v>
      </c>
      <c r="BA184">
        <v>190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U184">
        <f>ROUND(AT184*Source!I103*AH184*AL184,2)</f>
        <v>0</v>
      </c>
      <c r="CV184">
        <f>ROUND(Y184*Source!I103,9)</f>
        <v>743.61300000000006</v>
      </c>
      <c r="CW184">
        <v>0</v>
      </c>
      <c r="CX184">
        <f>ROUND(Y184*Source!I103,9)</f>
        <v>743.61300000000006</v>
      </c>
      <c r="CY184">
        <f>AD184</f>
        <v>0</v>
      </c>
      <c r="CZ184">
        <f>AH184</f>
        <v>0</v>
      </c>
      <c r="DA184">
        <f>AL184</f>
        <v>1</v>
      </c>
      <c r="DB184">
        <f>ROUND((ROUND(AT184*CZ184,2)*1.15),6)</f>
        <v>0</v>
      </c>
      <c r="DC184">
        <f>ROUND((ROUND(AT184*AG184,2)*1.15),6)</f>
        <v>0</v>
      </c>
      <c r="DD184" t="s">
        <v>3</v>
      </c>
      <c r="DE184" t="s">
        <v>3</v>
      </c>
      <c r="DF184">
        <f t="shared" si="83"/>
        <v>0</v>
      </c>
      <c r="DG184">
        <f t="shared" si="80"/>
        <v>0</v>
      </c>
      <c r="DH184">
        <f t="shared" si="81"/>
        <v>0</v>
      </c>
      <c r="DI184">
        <f t="shared" si="56"/>
        <v>0</v>
      </c>
      <c r="DJ184">
        <f>DI184</f>
        <v>0</v>
      </c>
      <c r="DK184">
        <v>0</v>
      </c>
      <c r="DL184" t="s">
        <v>3</v>
      </c>
      <c r="DM184">
        <v>0</v>
      </c>
      <c r="DN184" t="s">
        <v>3</v>
      </c>
      <c r="DO184">
        <v>0</v>
      </c>
    </row>
    <row r="185" spans="1:119" x14ac:dyDescent="0.2">
      <c r="A185">
        <f>ROW(Source!A103)</f>
        <v>103</v>
      </c>
      <c r="B185">
        <v>67439953</v>
      </c>
      <c r="C185">
        <v>67440225</v>
      </c>
      <c r="D185">
        <v>30595689</v>
      </c>
      <c r="E185">
        <v>1</v>
      </c>
      <c r="F185">
        <v>1</v>
      </c>
      <c r="G185">
        <v>30515945</v>
      </c>
      <c r="H185">
        <v>2</v>
      </c>
      <c r="I185" t="s">
        <v>426</v>
      </c>
      <c r="J185" t="s">
        <v>427</v>
      </c>
      <c r="K185" t="s">
        <v>428</v>
      </c>
      <c r="L185">
        <v>1368</v>
      </c>
      <c r="N185">
        <v>1011</v>
      </c>
      <c r="O185" t="s">
        <v>42</v>
      </c>
      <c r="P185" t="s">
        <v>42</v>
      </c>
      <c r="Q185">
        <v>1</v>
      </c>
      <c r="W185">
        <v>0</v>
      </c>
      <c r="X185">
        <v>859417347</v>
      </c>
      <c r="Y185">
        <f t="shared" ref="Y185:Y190" si="91">(AT185*1.25)</f>
        <v>0.33750000000000002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1</v>
      </c>
      <c r="AJ185">
        <v>16.27</v>
      </c>
      <c r="AK185">
        <v>30.48</v>
      </c>
      <c r="AL185">
        <v>1</v>
      </c>
      <c r="AM185">
        <v>2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3</v>
      </c>
      <c r="AT185">
        <v>0.27</v>
      </c>
      <c r="AU185" t="s">
        <v>21</v>
      </c>
      <c r="AV185">
        <v>0</v>
      </c>
      <c r="AW185">
        <v>2</v>
      </c>
      <c r="AX185">
        <v>67440236</v>
      </c>
      <c r="AY185">
        <v>1</v>
      </c>
      <c r="AZ185">
        <v>0</v>
      </c>
      <c r="BA185">
        <v>191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V185">
        <v>0</v>
      </c>
      <c r="CW185">
        <f>ROUND(Y185*Source!I103*DO185,9)</f>
        <v>0</v>
      </c>
      <c r="CX185">
        <f>ROUND(Y185*Source!I103,9)</f>
        <v>839.36249999999995</v>
      </c>
      <c r="CY185">
        <f t="shared" ref="CY185:CY190" si="92">AB185</f>
        <v>0</v>
      </c>
      <c r="CZ185">
        <f t="shared" ref="CZ185:CZ190" si="93">AF185</f>
        <v>0</v>
      </c>
      <c r="DA185">
        <f t="shared" ref="DA185:DA190" si="94">AJ185</f>
        <v>16.27</v>
      </c>
      <c r="DB185">
        <f t="shared" ref="DB185:DB190" si="95">ROUND((ROUND(AT185*CZ185,2)*1.25),6)</f>
        <v>0</v>
      </c>
      <c r="DC185">
        <f t="shared" ref="DC185:DC190" si="96">ROUND((ROUND(AT185*AG185,2)*1.25),6)</f>
        <v>0</v>
      </c>
      <c r="DD185" t="s">
        <v>3</v>
      </c>
      <c r="DE185" t="s">
        <v>3</v>
      </c>
      <c r="DF185">
        <f t="shared" si="83"/>
        <v>0</v>
      </c>
      <c r="DG185">
        <f>ROUND(ROUND(AF185*AJ185,2)*CX185,2)</f>
        <v>0</v>
      </c>
      <c r="DH185">
        <f>ROUND(ROUND(AG185*AK185,2)*CX185,2)</f>
        <v>0</v>
      </c>
      <c r="DI185">
        <f t="shared" si="56"/>
        <v>0</v>
      </c>
      <c r="DJ185">
        <f t="shared" ref="DJ185:DJ190" si="97">DG185</f>
        <v>0</v>
      </c>
      <c r="DK185">
        <v>0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">
      <c r="A186">
        <f>ROW(Source!A103)</f>
        <v>103</v>
      </c>
      <c r="B186">
        <v>67439953</v>
      </c>
      <c r="C186">
        <v>67440225</v>
      </c>
      <c r="D186">
        <v>30595818</v>
      </c>
      <c r="E186">
        <v>1</v>
      </c>
      <c r="F186">
        <v>1</v>
      </c>
      <c r="G186">
        <v>30515945</v>
      </c>
      <c r="H186">
        <v>2</v>
      </c>
      <c r="I186" t="s">
        <v>429</v>
      </c>
      <c r="J186" t="s">
        <v>430</v>
      </c>
      <c r="K186" t="s">
        <v>431</v>
      </c>
      <c r="L186">
        <v>1368</v>
      </c>
      <c r="N186">
        <v>1011</v>
      </c>
      <c r="O186" t="s">
        <v>42</v>
      </c>
      <c r="P186" t="s">
        <v>42</v>
      </c>
      <c r="Q186">
        <v>1</v>
      </c>
      <c r="W186">
        <v>0</v>
      </c>
      <c r="X186">
        <v>1673122249</v>
      </c>
      <c r="Y186">
        <f t="shared" si="91"/>
        <v>0.27500000000000002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</v>
      </c>
      <c r="AJ186">
        <v>8.27</v>
      </c>
      <c r="AK186">
        <v>30.48</v>
      </c>
      <c r="AL186">
        <v>1</v>
      </c>
      <c r="AM186">
        <v>2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3</v>
      </c>
      <c r="AT186">
        <v>0.22</v>
      </c>
      <c r="AU186" t="s">
        <v>21</v>
      </c>
      <c r="AV186">
        <v>0</v>
      </c>
      <c r="AW186">
        <v>2</v>
      </c>
      <c r="AX186">
        <v>67440237</v>
      </c>
      <c r="AY186">
        <v>1</v>
      </c>
      <c r="AZ186">
        <v>0</v>
      </c>
      <c r="BA186">
        <v>192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V186">
        <v>0</v>
      </c>
      <c r="CW186">
        <f>ROUND(Y186*Source!I103*DO186,9)</f>
        <v>0</v>
      </c>
      <c r="CX186">
        <f>ROUND(Y186*Source!I103,9)</f>
        <v>683.92499999999995</v>
      </c>
      <c r="CY186">
        <f t="shared" si="92"/>
        <v>0</v>
      </c>
      <c r="CZ186">
        <f t="shared" si="93"/>
        <v>0</v>
      </c>
      <c r="DA186">
        <f t="shared" si="94"/>
        <v>8.27</v>
      </c>
      <c r="DB186">
        <f t="shared" si="95"/>
        <v>0</v>
      </c>
      <c r="DC186">
        <f t="shared" si="96"/>
        <v>0</v>
      </c>
      <c r="DD186" t="s">
        <v>3</v>
      </c>
      <c r="DE186" t="s">
        <v>3</v>
      </c>
      <c r="DF186">
        <f t="shared" si="83"/>
        <v>0</v>
      </c>
      <c r="DG186">
        <f>ROUND(ROUND(AF186*AJ186,2)*CX186,2)</f>
        <v>0</v>
      </c>
      <c r="DH186">
        <f>ROUND(ROUND(AG186*AK186,2)*CX186,2)</f>
        <v>0</v>
      </c>
      <c r="DI186">
        <f t="shared" si="56"/>
        <v>0</v>
      </c>
      <c r="DJ186">
        <f t="shared" si="97"/>
        <v>0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">
      <c r="A187">
        <f>ROW(Source!A103)</f>
        <v>103</v>
      </c>
      <c r="B187">
        <v>67439953</v>
      </c>
      <c r="C187">
        <v>67440225</v>
      </c>
      <c r="D187">
        <v>30596074</v>
      </c>
      <c r="E187">
        <v>1</v>
      </c>
      <c r="F187">
        <v>1</v>
      </c>
      <c r="G187">
        <v>30515945</v>
      </c>
      <c r="H187">
        <v>2</v>
      </c>
      <c r="I187" t="s">
        <v>343</v>
      </c>
      <c r="J187" t="s">
        <v>344</v>
      </c>
      <c r="K187" t="s">
        <v>345</v>
      </c>
      <c r="L187">
        <v>1368</v>
      </c>
      <c r="N187">
        <v>1011</v>
      </c>
      <c r="O187" t="s">
        <v>42</v>
      </c>
      <c r="P187" t="s">
        <v>42</v>
      </c>
      <c r="Q187">
        <v>1</v>
      </c>
      <c r="W187">
        <v>0</v>
      </c>
      <c r="X187">
        <v>-1440889904</v>
      </c>
      <c r="Y187">
        <f t="shared" si="91"/>
        <v>0.35000000000000003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</v>
      </c>
      <c r="AJ187">
        <v>12.14</v>
      </c>
      <c r="AK187">
        <v>30.48</v>
      </c>
      <c r="AL187">
        <v>1</v>
      </c>
      <c r="AM187">
        <v>2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3</v>
      </c>
      <c r="AT187">
        <v>0.28000000000000003</v>
      </c>
      <c r="AU187" t="s">
        <v>21</v>
      </c>
      <c r="AV187">
        <v>0</v>
      </c>
      <c r="AW187">
        <v>2</v>
      </c>
      <c r="AX187">
        <v>67440238</v>
      </c>
      <c r="AY187">
        <v>1</v>
      </c>
      <c r="AZ187">
        <v>2048</v>
      </c>
      <c r="BA187">
        <v>193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f>ROUND(Y187*Source!I103*DO187,9)</f>
        <v>0</v>
      </c>
      <c r="CX187">
        <f>ROUND(Y187*Source!I103,9)</f>
        <v>870.45</v>
      </c>
      <c r="CY187">
        <f t="shared" si="92"/>
        <v>0</v>
      </c>
      <c r="CZ187">
        <f t="shared" si="93"/>
        <v>0</v>
      </c>
      <c r="DA187">
        <f t="shared" si="94"/>
        <v>12.14</v>
      </c>
      <c r="DB187">
        <f t="shared" si="95"/>
        <v>0</v>
      </c>
      <c r="DC187">
        <f t="shared" si="96"/>
        <v>0</v>
      </c>
      <c r="DD187" t="s">
        <v>3</v>
      </c>
      <c r="DE187" t="s">
        <v>3</v>
      </c>
      <c r="DF187">
        <f t="shared" si="83"/>
        <v>0</v>
      </c>
      <c r="DG187">
        <f>ROUND(ROUND(AF187*AJ187,2)*CX187,2)</f>
        <v>0</v>
      </c>
      <c r="DH187">
        <f>ROUND(ROUND(AG187*AK187,2)*CX187,2)</f>
        <v>0</v>
      </c>
      <c r="DI187">
        <f t="shared" si="56"/>
        <v>0</v>
      </c>
      <c r="DJ187">
        <f t="shared" si="97"/>
        <v>0</v>
      </c>
      <c r="DK187">
        <v>0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">
      <c r="A188">
        <f>ROW(Source!A103)</f>
        <v>103</v>
      </c>
      <c r="B188">
        <v>67439953</v>
      </c>
      <c r="C188">
        <v>67440225</v>
      </c>
      <c r="D188">
        <v>30595414</v>
      </c>
      <c r="E188">
        <v>1</v>
      </c>
      <c r="F188">
        <v>1</v>
      </c>
      <c r="G188">
        <v>30515945</v>
      </c>
      <c r="H188">
        <v>2</v>
      </c>
      <c r="I188" t="s">
        <v>432</v>
      </c>
      <c r="J188" t="s">
        <v>433</v>
      </c>
      <c r="K188" t="s">
        <v>434</v>
      </c>
      <c r="L188">
        <v>1368</v>
      </c>
      <c r="N188">
        <v>1011</v>
      </c>
      <c r="O188" t="s">
        <v>42</v>
      </c>
      <c r="P188" t="s">
        <v>42</v>
      </c>
      <c r="Q188">
        <v>1</v>
      </c>
      <c r="W188">
        <v>0</v>
      </c>
      <c r="X188">
        <v>-32031357</v>
      </c>
      <c r="Y188">
        <f t="shared" si="91"/>
        <v>2.5000000000000001E-2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1</v>
      </c>
      <c r="AJ188">
        <v>12.03</v>
      </c>
      <c r="AK188">
        <v>30.48</v>
      </c>
      <c r="AL188">
        <v>1</v>
      </c>
      <c r="AM188">
        <v>2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3</v>
      </c>
      <c r="AT188">
        <v>0.02</v>
      </c>
      <c r="AU188" t="s">
        <v>21</v>
      </c>
      <c r="AV188">
        <v>0</v>
      </c>
      <c r="AW188">
        <v>2</v>
      </c>
      <c r="AX188">
        <v>67440239</v>
      </c>
      <c r="AY188">
        <v>1</v>
      </c>
      <c r="AZ188">
        <v>0</v>
      </c>
      <c r="BA188">
        <v>194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V188">
        <v>0</v>
      </c>
      <c r="CW188">
        <f>ROUND(Y188*Source!I103*DO188,9)</f>
        <v>0</v>
      </c>
      <c r="CX188">
        <f>ROUND(Y188*Source!I103,9)</f>
        <v>62.174999999999997</v>
      </c>
      <c r="CY188">
        <f t="shared" si="92"/>
        <v>0</v>
      </c>
      <c r="CZ188">
        <f t="shared" si="93"/>
        <v>0</v>
      </c>
      <c r="DA188">
        <f t="shared" si="94"/>
        <v>12.03</v>
      </c>
      <c r="DB188">
        <f t="shared" si="95"/>
        <v>0</v>
      </c>
      <c r="DC188">
        <f t="shared" si="96"/>
        <v>0</v>
      </c>
      <c r="DD188" t="s">
        <v>3</v>
      </c>
      <c r="DE188" t="s">
        <v>3</v>
      </c>
      <c r="DF188">
        <f t="shared" si="83"/>
        <v>0</v>
      </c>
      <c r="DG188">
        <f>ROUND(ROUND(AF188*AJ188,2)*CX188,2)</f>
        <v>0</v>
      </c>
      <c r="DH188">
        <f>ROUND(ROUND(AG188*AK188,2)*CX188,2)</f>
        <v>0</v>
      </c>
      <c r="DI188">
        <f t="shared" si="56"/>
        <v>0</v>
      </c>
      <c r="DJ188">
        <f t="shared" si="97"/>
        <v>0</v>
      </c>
      <c r="DK188">
        <v>0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">
      <c r="A189">
        <f>ROW(Source!A103)</f>
        <v>103</v>
      </c>
      <c r="B189">
        <v>67439953</v>
      </c>
      <c r="C189">
        <v>67440225</v>
      </c>
      <c r="D189">
        <v>30595428</v>
      </c>
      <c r="E189">
        <v>1</v>
      </c>
      <c r="F189">
        <v>1</v>
      </c>
      <c r="G189">
        <v>30515945</v>
      </c>
      <c r="H189">
        <v>2</v>
      </c>
      <c r="I189" t="s">
        <v>435</v>
      </c>
      <c r="J189" t="s">
        <v>436</v>
      </c>
      <c r="K189" t="s">
        <v>437</v>
      </c>
      <c r="L189">
        <v>1368</v>
      </c>
      <c r="N189">
        <v>1011</v>
      </c>
      <c r="O189" t="s">
        <v>42</v>
      </c>
      <c r="P189" t="s">
        <v>42</v>
      </c>
      <c r="Q189">
        <v>1</v>
      </c>
      <c r="W189">
        <v>0</v>
      </c>
      <c r="X189">
        <v>-2075412988</v>
      </c>
      <c r="Y189">
        <f t="shared" si="91"/>
        <v>1.2500000000000001E-2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1</v>
      </c>
      <c r="AJ189">
        <v>8.7100000000000009</v>
      </c>
      <c r="AK189">
        <v>30.48</v>
      </c>
      <c r="AL189">
        <v>1</v>
      </c>
      <c r="AM189">
        <v>2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3</v>
      </c>
      <c r="AT189">
        <v>0.01</v>
      </c>
      <c r="AU189" t="s">
        <v>21</v>
      </c>
      <c r="AV189">
        <v>0</v>
      </c>
      <c r="AW189">
        <v>2</v>
      </c>
      <c r="AX189">
        <v>67440240</v>
      </c>
      <c r="AY189">
        <v>1</v>
      </c>
      <c r="AZ189">
        <v>0</v>
      </c>
      <c r="BA189">
        <v>195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V189">
        <v>0</v>
      </c>
      <c r="CW189">
        <f>ROUND(Y189*Source!I103*DO189,9)</f>
        <v>0</v>
      </c>
      <c r="CX189">
        <f>ROUND(Y189*Source!I103,9)</f>
        <v>31.087499999999999</v>
      </c>
      <c r="CY189">
        <f t="shared" si="92"/>
        <v>0</v>
      </c>
      <c r="CZ189">
        <f t="shared" si="93"/>
        <v>0</v>
      </c>
      <c r="DA189">
        <f t="shared" si="94"/>
        <v>8.7100000000000009</v>
      </c>
      <c r="DB189">
        <f t="shared" si="95"/>
        <v>0</v>
      </c>
      <c r="DC189">
        <f t="shared" si="96"/>
        <v>0</v>
      </c>
      <c r="DD189" t="s">
        <v>3</v>
      </c>
      <c r="DE189" t="s">
        <v>3</v>
      </c>
      <c r="DF189">
        <f t="shared" si="83"/>
        <v>0</v>
      </c>
      <c r="DG189">
        <f>ROUND(ROUND(AF189*AJ189,2)*CX189,2)</f>
        <v>0</v>
      </c>
      <c r="DH189">
        <f>ROUND(ROUND(AG189*AK189,2)*CX189,2)</f>
        <v>0</v>
      </c>
      <c r="DI189">
        <f t="shared" si="56"/>
        <v>0</v>
      </c>
      <c r="DJ189">
        <f t="shared" si="97"/>
        <v>0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">
      <c r="A190">
        <f>ROW(Source!A103)</f>
        <v>103</v>
      </c>
      <c r="B190">
        <v>67439953</v>
      </c>
      <c r="C190">
        <v>67440225</v>
      </c>
      <c r="D190">
        <v>30516999</v>
      </c>
      <c r="E190">
        <v>30515945</v>
      </c>
      <c r="F190">
        <v>1</v>
      </c>
      <c r="G190">
        <v>30515945</v>
      </c>
      <c r="H190">
        <v>2</v>
      </c>
      <c r="I190" t="s">
        <v>371</v>
      </c>
      <c r="J190" t="s">
        <v>3</v>
      </c>
      <c r="K190" t="s">
        <v>372</v>
      </c>
      <c r="L190">
        <v>1344</v>
      </c>
      <c r="N190">
        <v>1008</v>
      </c>
      <c r="O190" t="s">
        <v>373</v>
      </c>
      <c r="P190" t="s">
        <v>373</v>
      </c>
      <c r="Q190">
        <v>1</v>
      </c>
      <c r="W190">
        <v>0</v>
      </c>
      <c r="X190">
        <v>-1180195794</v>
      </c>
      <c r="Y190">
        <f t="shared" si="91"/>
        <v>2.5000000000000001E-2</v>
      </c>
      <c r="AA190">
        <v>0</v>
      </c>
      <c r="AB190">
        <v>1.05</v>
      </c>
      <c r="AC190">
        <v>0</v>
      </c>
      <c r="AD190">
        <v>0</v>
      </c>
      <c r="AE190">
        <v>0</v>
      </c>
      <c r="AF190">
        <v>1</v>
      </c>
      <c r="AG190">
        <v>0</v>
      </c>
      <c r="AH190">
        <v>0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3</v>
      </c>
      <c r="AT190">
        <v>0.02</v>
      </c>
      <c r="AU190" t="s">
        <v>21</v>
      </c>
      <c r="AV190">
        <v>0</v>
      </c>
      <c r="AW190">
        <v>2</v>
      </c>
      <c r="AX190">
        <v>67440241</v>
      </c>
      <c r="AY190">
        <v>1</v>
      </c>
      <c r="AZ190">
        <v>32768</v>
      </c>
      <c r="BA190">
        <v>196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V190">
        <v>0</v>
      </c>
      <c r="CW190">
        <f>ROUND(Y190*Source!I103*DO190,9)</f>
        <v>0</v>
      </c>
      <c r="CX190">
        <f>ROUND(Y190*Source!I103,9)</f>
        <v>62.174999999999997</v>
      </c>
      <c r="CY190">
        <f t="shared" si="92"/>
        <v>1.05</v>
      </c>
      <c r="CZ190">
        <f t="shared" si="93"/>
        <v>1</v>
      </c>
      <c r="DA190">
        <f t="shared" si="94"/>
        <v>1</v>
      </c>
      <c r="DB190">
        <f t="shared" si="95"/>
        <v>2.5000000000000001E-2</v>
      </c>
      <c r="DC190">
        <f t="shared" si="96"/>
        <v>0</v>
      </c>
      <c r="DD190" t="s">
        <v>3</v>
      </c>
      <c r="DE190" t="s">
        <v>3</v>
      </c>
      <c r="DF190">
        <f t="shared" si="83"/>
        <v>0</v>
      </c>
      <c r="DG190">
        <f t="shared" ref="DG190:DG203" si="98">ROUND(ROUND(AF190,2)*CX190,2)</f>
        <v>62.18</v>
      </c>
      <c r="DH190">
        <f t="shared" ref="DH190:DH203" si="99">ROUND(ROUND(AG190,2)*CX190,2)</f>
        <v>0</v>
      </c>
      <c r="DI190">
        <f t="shared" si="56"/>
        <v>0</v>
      </c>
      <c r="DJ190">
        <f t="shared" si="97"/>
        <v>62.18</v>
      </c>
      <c r="DK190">
        <v>0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">
      <c r="A191">
        <f>ROW(Source!A103)</f>
        <v>103</v>
      </c>
      <c r="B191">
        <v>67439953</v>
      </c>
      <c r="C191">
        <v>67440225</v>
      </c>
      <c r="D191">
        <v>30574369</v>
      </c>
      <c r="E191">
        <v>1</v>
      </c>
      <c r="F191">
        <v>1</v>
      </c>
      <c r="G191">
        <v>30515945</v>
      </c>
      <c r="H191">
        <v>3</v>
      </c>
      <c r="I191" t="s">
        <v>210</v>
      </c>
      <c r="J191" t="s">
        <v>212</v>
      </c>
      <c r="K191" t="s">
        <v>211</v>
      </c>
      <c r="L191">
        <v>1348</v>
      </c>
      <c r="N191">
        <v>1009</v>
      </c>
      <c r="O191" t="s">
        <v>178</v>
      </c>
      <c r="P191" t="s">
        <v>178</v>
      </c>
      <c r="Q191">
        <v>1000</v>
      </c>
      <c r="W191">
        <v>0</v>
      </c>
      <c r="X191">
        <v>-9781629</v>
      </c>
      <c r="Y191">
        <f t="shared" ref="Y191:Y222" si="100">AT191</f>
        <v>7.3000000000000001E-3</v>
      </c>
      <c r="AA191">
        <v>4563.99</v>
      </c>
      <c r="AB191">
        <v>0</v>
      </c>
      <c r="AC191">
        <v>0</v>
      </c>
      <c r="AD191">
        <v>0</v>
      </c>
      <c r="AE191">
        <v>1115.8900000000001</v>
      </c>
      <c r="AF191">
        <v>0</v>
      </c>
      <c r="AG191">
        <v>0</v>
      </c>
      <c r="AH191">
        <v>0</v>
      </c>
      <c r="AI191">
        <v>4.09</v>
      </c>
      <c r="AJ191">
        <v>1</v>
      </c>
      <c r="AK191">
        <v>1</v>
      </c>
      <c r="AL191">
        <v>1</v>
      </c>
      <c r="AM191">
        <v>0</v>
      </c>
      <c r="AN191">
        <v>0</v>
      </c>
      <c r="AO191">
        <v>0</v>
      </c>
      <c r="AP191">
        <v>1</v>
      </c>
      <c r="AQ191">
        <v>0</v>
      </c>
      <c r="AR191">
        <v>0</v>
      </c>
      <c r="AS191" t="s">
        <v>3</v>
      </c>
      <c r="AT191">
        <v>7.3000000000000001E-3</v>
      </c>
      <c r="AU191" t="s">
        <v>3</v>
      </c>
      <c r="AV191">
        <v>0</v>
      </c>
      <c r="AW191">
        <v>1</v>
      </c>
      <c r="AX191">
        <v>-1</v>
      </c>
      <c r="AY191">
        <v>0</v>
      </c>
      <c r="AZ191">
        <v>0</v>
      </c>
      <c r="BA191" t="s">
        <v>3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V191">
        <v>0</v>
      </c>
      <c r="CW191">
        <v>0</v>
      </c>
      <c r="CX191">
        <f>ROUND(Y191*Source!I103,9)</f>
        <v>18.155100000000001</v>
      </c>
      <c r="CY191">
        <f>AA191</f>
        <v>4563.99</v>
      </c>
      <c r="CZ191">
        <f>AE191</f>
        <v>1115.8900000000001</v>
      </c>
      <c r="DA191">
        <f>AI191</f>
        <v>4.09</v>
      </c>
      <c r="DB191">
        <f t="shared" ref="DB191:DB222" si="101">ROUND(ROUND(AT191*CZ191,2),6)</f>
        <v>8.15</v>
      </c>
      <c r="DC191">
        <f t="shared" ref="DC191:DC222" si="102">ROUND(ROUND(AT191*AG191,2),6)</f>
        <v>0</v>
      </c>
      <c r="DD191" t="s">
        <v>3</v>
      </c>
      <c r="DE191" t="s">
        <v>3</v>
      </c>
      <c r="DF191">
        <f>ROUND(ROUND(AE191*AI191,2)*CX191,2)</f>
        <v>82859.69</v>
      </c>
      <c r="DG191">
        <f t="shared" si="98"/>
        <v>0</v>
      </c>
      <c r="DH191">
        <f t="shared" si="99"/>
        <v>0</v>
      </c>
      <c r="DI191">
        <f t="shared" si="56"/>
        <v>0</v>
      </c>
      <c r="DJ191">
        <f>DF191</f>
        <v>82859.69</v>
      </c>
      <c r="DK191">
        <v>0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">
      <c r="A192">
        <f>ROW(Source!A103)</f>
        <v>103</v>
      </c>
      <c r="B192">
        <v>67439953</v>
      </c>
      <c r="C192">
        <v>67440225</v>
      </c>
      <c r="D192">
        <v>30571743</v>
      </c>
      <c r="E192">
        <v>1</v>
      </c>
      <c r="F192">
        <v>1</v>
      </c>
      <c r="G192">
        <v>30515945</v>
      </c>
      <c r="H192">
        <v>3</v>
      </c>
      <c r="I192" t="s">
        <v>438</v>
      </c>
      <c r="J192" t="s">
        <v>439</v>
      </c>
      <c r="K192" t="s">
        <v>440</v>
      </c>
      <c r="L192">
        <v>1348</v>
      </c>
      <c r="N192">
        <v>1009</v>
      </c>
      <c r="O192" t="s">
        <v>178</v>
      </c>
      <c r="P192" t="s">
        <v>178</v>
      </c>
      <c r="Q192">
        <v>1000</v>
      </c>
      <c r="W192">
        <v>0</v>
      </c>
      <c r="X192">
        <v>-1044637575</v>
      </c>
      <c r="Y192">
        <f t="shared" si="100"/>
        <v>0.01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11.07</v>
      </c>
      <c r="AJ192">
        <v>1</v>
      </c>
      <c r="AK192">
        <v>1</v>
      </c>
      <c r="AL192">
        <v>1</v>
      </c>
      <c r="AM192">
        <v>2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3</v>
      </c>
      <c r="AT192">
        <v>0.01</v>
      </c>
      <c r="AU192" t="s">
        <v>3</v>
      </c>
      <c r="AV192">
        <v>0</v>
      </c>
      <c r="AW192">
        <v>2</v>
      </c>
      <c r="AX192">
        <v>67440242</v>
      </c>
      <c r="AY192">
        <v>1</v>
      </c>
      <c r="AZ192">
        <v>0</v>
      </c>
      <c r="BA192">
        <v>197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V192">
        <v>0</v>
      </c>
      <c r="CW192">
        <v>0</v>
      </c>
      <c r="CX192">
        <f>ROUND(Y192*Source!I103,9)</f>
        <v>24.87</v>
      </c>
      <c r="CY192">
        <f>AA192</f>
        <v>0</v>
      </c>
      <c r="CZ192">
        <f>AE192</f>
        <v>0</v>
      </c>
      <c r="DA192">
        <f>AI192</f>
        <v>11.07</v>
      </c>
      <c r="DB192">
        <f t="shared" si="101"/>
        <v>0</v>
      </c>
      <c r="DC192">
        <f t="shared" si="102"/>
        <v>0</v>
      </c>
      <c r="DD192" t="s">
        <v>3</v>
      </c>
      <c r="DE192" t="s">
        <v>3</v>
      </c>
      <c r="DF192">
        <f>ROUND(ROUND(AE192*AI192,2)*CX192,2)</f>
        <v>0</v>
      </c>
      <c r="DG192">
        <f t="shared" si="98"/>
        <v>0</v>
      </c>
      <c r="DH192">
        <f t="shared" si="99"/>
        <v>0</v>
      </c>
      <c r="DI192">
        <f t="shared" si="56"/>
        <v>0</v>
      </c>
      <c r="DJ192">
        <f>DF192</f>
        <v>0</v>
      </c>
      <c r="DK192">
        <v>0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">
      <c r="A193">
        <f>ROW(Source!A106)</f>
        <v>106</v>
      </c>
      <c r="B193">
        <v>67439955</v>
      </c>
      <c r="C193">
        <v>67440245</v>
      </c>
      <c r="D193">
        <v>30515951</v>
      </c>
      <c r="E193">
        <v>30515945</v>
      </c>
      <c r="F193">
        <v>1</v>
      </c>
      <c r="G193">
        <v>30515945</v>
      </c>
      <c r="H193">
        <v>1</v>
      </c>
      <c r="I193" t="s">
        <v>337</v>
      </c>
      <c r="J193" t="s">
        <v>3</v>
      </c>
      <c r="K193" t="s">
        <v>338</v>
      </c>
      <c r="L193">
        <v>1191</v>
      </c>
      <c r="N193">
        <v>1013</v>
      </c>
      <c r="O193" t="s">
        <v>339</v>
      </c>
      <c r="P193" t="s">
        <v>339</v>
      </c>
      <c r="Q193">
        <v>1</v>
      </c>
      <c r="W193">
        <v>0</v>
      </c>
      <c r="X193">
        <v>476480486</v>
      </c>
      <c r="Y193">
        <f t="shared" si="100"/>
        <v>30.48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1</v>
      </c>
      <c r="AP193">
        <v>0</v>
      </c>
      <c r="AQ193">
        <v>0</v>
      </c>
      <c r="AR193">
        <v>0</v>
      </c>
      <c r="AS193" t="s">
        <v>3</v>
      </c>
      <c r="AT193">
        <v>30.48</v>
      </c>
      <c r="AU193" t="s">
        <v>3</v>
      </c>
      <c r="AV193">
        <v>1</v>
      </c>
      <c r="AW193">
        <v>2</v>
      </c>
      <c r="AX193">
        <v>67440256</v>
      </c>
      <c r="AY193">
        <v>1</v>
      </c>
      <c r="AZ193">
        <v>0</v>
      </c>
      <c r="BA193">
        <v>199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U193">
        <f>ROUND(AT193*Source!I106*AH193*AL193,2)</f>
        <v>0</v>
      </c>
      <c r="CV193">
        <f>ROUND(Y193*Source!I106,9)</f>
        <v>441.04559999999998</v>
      </c>
      <c r="CW193">
        <v>0</v>
      </c>
      <c r="CX193">
        <f>ROUND(Y193*Source!I106,9)</f>
        <v>441.04559999999998</v>
      </c>
      <c r="CY193">
        <f>AD193</f>
        <v>0</v>
      </c>
      <c r="CZ193">
        <f>AH193</f>
        <v>0</v>
      </c>
      <c r="DA193">
        <f>AL193</f>
        <v>1</v>
      </c>
      <c r="DB193">
        <f t="shared" si="101"/>
        <v>0</v>
      </c>
      <c r="DC193">
        <f t="shared" si="102"/>
        <v>0</v>
      </c>
      <c r="DD193" t="s">
        <v>3</v>
      </c>
      <c r="DE193" t="s">
        <v>3</v>
      </c>
      <c r="DF193">
        <f t="shared" ref="DF193:DF204" si="103">ROUND(ROUND(AE193,2)*CX193,2)</f>
        <v>0</v>
      </c>
      <c r="DG193">
        <f t="shared" si="98"/>
        <v>0</v>
      </c>
      <c r="DH193">
        <f t="shared" si="99"/>
        <v>0</v>
      </c>
      <c r="DI193">
        <f t="shared" ref="DI193:DI250" si="104">ROUND(ROUND(AH193,2)*CX193,2)</f>
        <v>0</v>
      </c>
      <c r="DJ193">
        <f>DI193</f>
        <v>0</v>
      </c>
      <c r="DK193">
        <v>0</v>
      </c>
      <c r="DL193" t="s">
        <v>3</v>
      </c>
      <c r="DM193">
        <v>0</v>
      </c>
      <c r="DN193" t="s">
        <v>3</v>
      </c>
      <c r="DO193">
        <v>0</v>
      </c>
    </row>
    <row r="194" spans="1:119" x14ac:dyDescent="0.2">
      <c r="A194">
        <f>ROW(Source!A106)</f>
        <v>106</v>
      </c>
      <c r="B194">
        <v>67439955</v>
      </c>
      <c r="C194">
        <v>67440245</v>
      </c>
      <c r="D194">
        <v>30595613</v>
      </c>
      <c r="E194">
        <v>1</v>
      </c>
      <c r="F194">
        <v>1</v>
      </c>
      <c r="G194">
        <v>30515945</v>
      </c>
      <c r="H194">
        <v>2</v>
      </c>
      <c r="I194" t="s">
        <v>396</v>
      </c>
      <c r="J194" t="s">
        <v>397</v>
      </c>
      <c r="K194" t="s">
        <v>398</v>
      </c>
      <c r="L194">
        <v>1368</v>
      </c>
      <c r="N194">
        <v>1011</v>
      </c>
      <c r="O194" t="s">
        <v>42</v>
      </c>
      <c r="P194" t="s">
        <v>42</v>
      </c>
      <c r="Q194">
        <v>1</v>
      </c>
      <c r="W194">
        <v>0</v>
      </c>
      <c r="X194">
        <v>919099054</v>
      </c>
      <c r="Y194">
        <f t="shared" si="100"/>
        <v>0.16</v>
      </c>
      <c r="AA194">
        <v>0</v>
      </c>
      <c r="AB194">
        <v>0.17</v>
      </c>
      <c r="AC194">
        <v>0</v>
      </c>
      <c r="AD194">
        <v>0</v>
      </c>
      <c r="AE194">
        <v>0</v>
      </c>
      <c r="AF194">
        <v>0.17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1</v>
      </c>
      <c r="AP194">
        <v>0</v>
      </c>
      <c r="AQ194">
        <v>0</v>
      </c>
      <c r="AR194">
        <v>0</v>
      </c>
      <c r="AS194" t="s">
        <v>3</v>
      </c>
      <c r="AT194">
        <v>0.16</v>
      </c>
      <c r="AU194" t="s">
        <v>3</v>
      </c>
      <c r="AV194">
        <v>0</v>
      </c>
      <c r="AW194">
        <v>2</v>
      </c>
      <c r="AX194">
        <v>67440257</v>
      </c>
      <c r="AY194">
        <v>1</v>
      </c>
      <c r="AZ194">
        <v>0</v>
      </c>
      <c r="BA194">
        <v>200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V194">
        <v>0</v>
      </c>
      <c r="CW194">
        <f>ROUND(Y194*Source!I106*DO194,9)</f>
        <v>0</v>
      </c>
      <c r="CX194">
        <f>ROUND(Y194*Source!I106,9)</f>
        <v>2.3151999999999999</v>
      </c>
      <c r="CY194">
        <f>AB194</f>
        <v>0.17</v>
      </c>
      <c r="CZ194">
        <f>AF194</f>
        <v>0.17</v>
      </c>
      <c r="DA194">
        <f>AJ194</f>
        <v>1</v>
      </c>
      <c r="DB194">
        <f t="shared" si="101"/>
        <v>0.03</v>
      </c>
      <c r="DC194">
        <f t="shared" si="102"/>
        <v>0</v>
      </c>
      <c r="DD194" t="s">
        <v>3</v>
      </c>
      <c r="DE194" t="s">
        <v>3</v>
      </c>
      <c r="DF194">
        <f t="shared" si="103"/>
        <v>0</v>
      </c>
      <c r="DG194">
        <f t="shared" si="98"/>
        <v>0.39</v>
      </c>
      <c r="DH194">
        <f t="shared" si="99"/>
        <v>0</v>
      </c>
      <c r="DI194">
        <f t="shared" si="104"/>
        <v>0</v>
      </c>
      <c r="DJ194">
        <f>DG194</f>
        <v>0.39</v>
      </c>
      <c r="DK194">
        <v>0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">
      <c r="A195">
        <f>ROW(Source!A106)</f>
        <v>106</v>
      </c>
      <c r="B195">
        <v>67439955</v>
      </c>
      <c r="C195">
        <v>67440245</v>
      </c>
      <c r="D195">
        <v>30571178</v>
      </c>
      <c r="E195">
        <v>1</v>
      </c>
      <c r="F195">
        <v>1</v>
      </c>
      <c r="G195">
        <v>30515945</v>
      </c>
      <c r="H195">
        <v>3</v>
      </c>
      <c r="I195" t="s">
        <v>411</v>
      </c>
      <c r="J195" t="s">
        <v>412</v>
      </c>
      <c r="K195" t="s">
        <v>413</v>
      </c>
      <c r="L195">
        <v>1346</v>
      </c>
      <c r="N195">
        <v>1009</v>
      </c>
      <c r="O195" t="s">
        <v>90</v>
      </c>
      <c r="P195" t="s">
        <v>90</v>
      </c>
      <c r="Q195">
        <v>1</v>
      </c>
      <c r="W195">
        <v>0</v>
      </c>
      <c r="X195">
        <v>622621594</v>
      </c>
      <c r="Y195">
        <f t="shared" si="100"/>
        <v>0.41</v>
      </c>
      <c r="AA195">
        <v>1.61</v>
      </c>
      <c r="AB195">
        <v>0</v>
      </c>
      <c r="AC195">
        <v>0</v>
      </c>
      <c r="AD195">
        <v>0</v>
      </c>
      <c r="AE195">
        <v>1.61</v>
      </c>
      <c r="AF195">
        <v>0</v>
      </c>
      <c r="AG195">
        <v>0</v>
      </c>
      <c r="AH195">
        <v>0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1</v>
      </c>
      <c r="AP195">
        <v>0</v>
      </c>
      <c r="AQ195">
        <v>0</v>
      </c>
      <c r="AR195">
        <v>0</v>
      </c>
      <c r="AS195" t="s">
        <v>3</v>
      </c>
      <c r="AT195">
        <v>0.41</v>
      </c>
      <c r="AU195" t="s">
        <v>3</v>
      </c>
      <c r="AV195">
        <v>0</v>
      </c>
      <c r="AW195">
        <v>2</v>
      </c>
      <c r="AX195">
        <v>67440258</v>
      </c>
      <c r="AY195">
        <v>1</v>
      </c>
      <c r="AZ195">
        <v>0</v>
      </c>
      <c r="BA195">
        <v>201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V195">
        <v>0</v>
      </c>
      <c r="CW195">
        <v>0</v>
      </c>
      <c r="CX195">
        <f>ROUND(Y195*Source!I106,9)</f>
        <v>5.9326999999999996</v>
      </c>
      <c r="CY195">
        <f t="shared" ref="CY195:CY202" si="105">AA195</f>
        <v>1.61</v>
      </c>
      <c r="CZ195">
        <f t="shared" ref="CZ195:CZ202" si="106">AE195</f>
        <v>1.61</v>
      </c>
      <c r="DA195">
        <f t="shared" ref="DA195:DA202" si="107">AI195</f>
        <v>1</v>
      </c>
      <c r="DB195">
        <f t="shared" si="101"/>
        <v>0.66</v>
      </c>
      <c r="DC195">
        <f t="shared" si="102"/>
        <v>0</v>
      </c>
      <c r="DD195" t="s">
        <v>3</v>
      </c>
      <c r="DE195" t="s">
        <v>3</v>
      </c>
      <c r="DF195">
        <f t="shared" si="103"/>
        <v>9.5500000000000007</v>
      </c>
      <c r="DG195">
        <f t="shared" si="98"/>
        <v>0</v>
      </c>
      <c r="DH195">
        <f t="shared" si="99"/>
        <v>0</v>
      </c>
      <c r="DI195">
        <f t="shared" si="104"/>
        <v>0</v>
      </c>
      <c r="DJ195">
        <f t="shared" ref="DJ195:DJ202" si="108">DF195</f>
        <v>9.5500000000000007</v>
      </c>
      <c r="DK195">
        <v>0</v>
      </c>
      <c r="DL195" t="s">
        <v>3</v>
      </c>
      <c r="DM195">
        <v>0</v>
      </c>
      <c r="DN195" t="s">
        <v>3</v>
      </c>
      <c r="DO195">
        <v>0</v>
      </c>
    </row>
    <row r="196" spans="1:119" x14ac:dyDescent="0.2">
      <c r="A196">
        <f>ROW(Source!A106)</f>
        <v>106</v>
      </c>
      <c r="B196">
        <v>67439955</v>
      </c>
      <c r="C196">
        <v>67440245</v>
      </c>
      <c r="D196">
        <v>30571181</v>
      </c>
      <c r="E196">
        <v>1</v>
      </c>
      <c r="F196">
        <v>1</v>
      </c>
      <c r="G196">
        <v>30515945</v>
      </c>
      <c r="H196">
        <v>3</v>
      </c>
      <c r="I196" t="s">
        <v>399</v>
      </c>
      <c r="J196" t="s">
        <v>400</v>
      </c>
      <c r="K196" t="s">
        <v>401</v>
      </c>
      <c r="L196">
        <v>1339</v>
      </c>
      <c r="N196">
        <v>1007</v>
      </c>
      <c r="O196" t="s">
        <v>30</v>
      </c>
      <c r="P196" t="s">
        <v>30</v>
      </c>
      <c r="Q196">
        <v>1</v>
      </c>
      <c r="W196">
        <v>0</v>
      </c>
      <c r="X196">
        <v>-862991314</v>
      </c>
      <c r="Y196">
        <f t="shared" si="100"/>
        <v>0.02</v>
      </c>
      <c r="AA196">
        <v>7.07</v>
      </c>
      <c r="AB196">
        <v>0</v>
      </c>
      <c r="AC196">
        <v>0</v>
      </c>
      <c r="AD196">
        <v>0</v>
      </c>
      <c r="AE196">
        <v>7.07</v>
      </c>
      <c r="AF196">
        <v>0</v>
      </c>
      <c r="AG196">
        <v>0</v>
      </c>
      <c r="AH196">
        <v>0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1</v>
      </c>
      <c r="AP196">
        <v>0</v>
      </c>
      <c r="AQ196">
        <v>0</v>
      </c>
      <c r="AR196">
        <v>0</v>
      </c>
      <c r="AS196" t="s">
        <v>3</v>
      </c>
      <c r="AT196">
        <v>0.02</v>
      </c>
      <c r="AU196" t="s">
        <v>3</v>
      </c>
      <c r="AV196">
        <v>0</v>
      </c>
      <c r="AW196">
        <v>2</v>
      </c>
      <c r="AX196">
        <v>67440259</v>
      </c>
      <c r="AY196">
        <v>1</v>
      </c>
      <c r="AZ196">
        <v>0</v>
      </c>
      <c r="BA196">
        <v>202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V196">
        <v>0</v>
      </c>
      <c r="CW196">
        <v>0</v>
      </c>
      <c r="CX196">
        <f>ROUND(Y196*Source!I106,9)</f>
        <v>0.28939999999999999</v>
      </c>
      <c r="CY196">
        <f t="shared" si="105"/>
        <v>7.07</v>
      </c>
      <c r="CZ196">
        <f t="shared" si="106"/>
        <v>7.07</v>
      </c>
      <c r="DA196">
        <f t="shared" si="107"/>
        <v>1</v>
      </c>
      <c r="DB196">
        <f t="shared" si="101"/>
        <v>0.14000000000000001</v>
      </c>
      <c r="DC196">
        <f t="shared" si="102"/>
        <v>0</v>
      </c>
      <c r="DD196" t="s">
        <v>3</v>
      </c>
      <c r="DE196" t="s">
        <v>3</v>
      </c>
      <c r="DF196">
        <f t="shared" si="103"/>
        <v>2.0499999999999998</v>
      </c>
      <c r="DG196">
        <f t="shared" si="98"/>
        <v>0</v>
      </c>
      <c r="DH196">
        <f t="shared" si="99"/>
        <v>0</v>
      </c>
      <c r="DI196">
        <f t="shared" si="104"/>
        <v>0</v>
      </c>
      <c r="DJ196">
        <f t="shared" si="108"/>
        <v>2.0499999999999998</v>
      </c>
      <c r="DK196">
        <v>0</v>
      </c>
      <c r="DL196" t="s">
        <v>3</v>
      </c>
      <c r="DM196">
        <v>0</v>
      </c>
      <c r="DN196" t="s">
        <v>3</v>
      </c>
      <c r="DO196">
        <v>0</v>
      </c>
    </row>
    <row r="197" spans="1:119" x14ac:dyDescent="0.2">
      <c r="A197">
        <f>ROW(Source!A106)</f>
        <v>106</v>
      </c>
      <c r="B197">
        <v>67439955</v>
      </c>
      <c r="C197">
        <v>67440245</v>
      </c>
      <c r="D197">
        <v>30572394</v>
      </c>
      <c r="E197">
        <v>1</v>
      </c>
      <c r="F197">
        <v>1</v>
      </c>
      <c r="G197">
        <v>30515945</v>
      </c>
      <c r="H197">
        <v>3</v>
      </c>
      <c r="I197" t="s">
        <v>414</v>
      </c>
      <c r="J197" t="s">
        <v>415</v>
      </c>
      <c r="K197" t="s">
        <v>416</v>
      </c>
      <c r="L197">
        <v>1327</v>
      </c>
      <c r="N197">
        <v>1005</v>
      </c>
      <c r="O197" t="s">
        <v>101</v>
      </c>
      <c r="P197" t="s">
        <v>101</v>
      </c>
      <c r="Q197">
        <v>1</v>
      </c>
      <c r="W197">
        <v>0</v>
      </c>
      <c r="X197">
        <v>1579706749</v>
      </c>
      <c r="Y197">
        <f t="shared" si="100"/>
        <v>0.8</v>
      </c>
      <c r="AA197">
        <v>104</v>
      </c>
      <c r="AB197">
        <v>0</v>
      </c>
      <c r="AC197">
        <v>0</v>
      </c>
      <c r="AD197">
        <v>0</v>
      </c>
      <c r="AE197">
        <v>104</v>
      </c>
      <c r="AF197">
        <v>0</v>
      </c>
      <c r="AG197">
        <v>0</v>
      </c>
      <c r="AH197">
        <v>0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1</v>
      </c>
      <c r="AP197">
        <v>0</v>
      </c>
      <c r="AQ197">
        <v>0</v>
      </c>
      <c r="AR197">
        <v>0</v>
      </c>
      <c r="AS197" t="s">
        <v>3</v>
      </c>
      <c r="AT197">
        <v>0.8</v>
      </c>
      <c r="AU197" t="s">
        <v>3</v>
      </c>
      <c r="AV197">
        <v>0</v>
      </c>
      <c r="AW197">
        <v>2</v>
      </c>
      <c r="AX197">
        <v>67440260</v>
      </c>
      <c r="AY197">
        <v>1</v>
      </c>
      <c r="AZ197">
        <v>0</v>
      </c>
      <c r="BA197">
        <v>203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V197">
        <v>0</v>
      </c>
      <c r="CW197">
        <v>0</v>
      </c>
      <c r="CX197">
        <f>ROUND(Y197*Source!I106,9)</f>
        <v>11.576000000000001</v>
      </c>
      <c r="CY197">
        <f t="shared" si="105"/>
        <v>104</v>
      </c>
      <c r="CZ197">
        <f t="shared" si="106"/>
        <v>104</v>
      </c>
      <c r="DA197">
        <f t="shared" si="107"/>
        <v>1</v>
      </c>
      <c r="DB197">
        <f t="shared" si="101"/>
        <v>83.2</v>
      </c>
      <c r="DC197">
        <f t="shared" si="102"/>
        <v>0</v>
      </c>
      <c r="DD197" t="s">
        <v>3</v>
      </c>
      <c r="DE197" t="s">
        <v>3</v>
      </c>
      <c r="DF197">
        <f t="shared" si="103"/>
        <v>1203.9000000000001</v>
      </c>
      <c r="DG197">
        <f t="shared" si="98"/>
        <v>0</v>
      </c>
      <c r="DH197">
        <f t="shared" si="99"/>
        <v>0</v>
      </c>
      <c r="DI197">
        <f t="shared" si="104"/>
        <v>0</v>
      </c>
      <c r="DJ197">
        <f t="shared" si="108"/>
        <v>1203.9000000000001</v>
      </c>
      <c r="DK197">
        <v>0</v>
      </c>
      <c r="DL197" t="s">
        <v>3</v>
      </c>
      <c r="DM197">
        <v>0</v>
      </c>
      <c r="DN197" t="s">
        <v>3</v>
      </c>
      <c r="DO197">
        <v>0</v>
      </c>
    </row>
    <row r="198" spans="1:119" x14ac:dyDescent="0.2">
      <c r="A198">
        <f>ROW(Source!A106)</f>
        <v>106</v>
      </c>
      <c r="B198">
        <v>67439955</v>
      </c>
      <c r="C198">
        <v>67440245</v>
      </c>
      <c r="D198">
        <v>30571225</v>
      </c>
      <c r="E198">
        <v>1</v>
      </c>
      <c r="F198">
        <v>1</v>
      </c>
      <c r="G198">
        <v>30515945</v>
      </c>
      <c r="H198">
        <v>3</v>
      </c>
      <c r="I198" t="s">
        <v>417</v>
      </c>
      <c r="J198" t="s">
        <v>418</v>
      </c>
      <c r="K198" t="s">
        <v>477</v>
      </c>
      <c r="L198">
        <v>1348</v>
      </c>
      <c r="N198">
        <v>1009</v>
      </c>
      <c r="O198" t="s">
        <v>178</v>
      </c>
      <c r="P198" t="s">
        <v>178</v>
      </c>
      <c r="Q198">
        <v>1000</v>
      </c>
      <c r="W198">
        <v>0</v>
      </c>
      <c r="X198">
        <v>-1719341648</v>
      </c>
      <c r="Y198">
        <f t="shared" si="100"/>
        <v>1.2999999999999999E-3</v>
      </c>
      <c r="AA198">
        <v>30565.95</v>
      </c>
      <c r="AB198">
        <v>0</v>
      </c>
      <c r="AC198">
        <v>0</v>
      </c>
      <c r="AD198">
        <v>0</v>
      </c>
      <c r="AE198">
        <v>30565.95</v>
      </c>
      <c r="AF198">
        <v>0</v>
      </c>
      <c r="AG198">
        <v>0</v>
      </c>
      <c r="AH198">
        <v>0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1</v>
      </c>
      <c r="AP198">
        <v>0</v>
      </c>
      <c r="AQ198">
        <v>0</v>
      </c>
      <c r="AR198">
        <v>0</v>
      </c>
      <c r="AS198" t="s">
        <v>3</v>
      </c>
      <c r="AT198">
        <v>1.2999999999999999E-3</v>
      </c>
      <c r="AU198" t="s">
        <v>3</v>
      </c>
      <c r="AV198">
        <v>0</v>
      </c>
      <c r="AW198">
        <v>2</v>
      </c>
      <c r="AX198">
        <v>67440261</v>
      </c>
      <c r="AY198">
        <v>1</v>
      </c>
      <c r="AZ198">
        <v>0</v>
      </c>
      <c r="BA198">
        <v>204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V198">
        <v>0</v>
      </c>
      <c r="CW198">
        <v>0</v>
      </c>
      <c r="CX198">
        <f>ROUND(Y198*Source!I106,9)</f>
        <v>1.8811000000000001E-2</v>
      </c>
      <c r="CY198">
        <f t="shared" si="105"/>
        <v>30565.95</v>
      </c>
      <c r="CZ198">
        <f t="shared" si="106"/>
        <v>30565.95</v>
      </c>
      <c r="DA198">
        <f t="shared" si="107"/>
        <v>1</v>
      </c>
      <c r="DB198">
        <f t="shared" si="101"/>
        <v>39.74</v>
      </c>
      <c r="DC198">
        <f t="shared" si="102"/>
        <v>0</v>
      </c>
      <c r="DD198" t="s">
        <v>3</v>
      </c>
      <c r="DE198" t="s">
        <v>3</v>
      </c>
      <c r="DF198">
        <f t="shared" si="103"/>
        <v>574.98</v>
      </c>
      <c r="DG198">
        <f t="shared" si="98"/>
        <v>0</v>
      </c>
      <c r="DH198">
        <f t="shared" si="99"/>
        <v>0</v>
      </c>
      <c r="DI198">
        <f t="shared" si="104"/>
        <v>0</v>
      </c>
      <c r="DJ198">
        <f t="shared" si="108"/>
        <v>574.98</v>
      </c>
      <c r="DK198">
        <v>0</v>
      </c>
      <c r="DL198" t="s">
        <v>3</v>
      </c>
      <c r="DM198">
        <v>0</v>
      </c>
      <c r="DN198" t="s">
        <v>3</v>
      </c>
      <c r="DO198">
        <v>0</v>
      </c>
    </row>
    <row r="199" spans="1:119" x14ac:dyDescent="0.2">
      <c r="A199">
        <f>ROW(Source!A106)</f>
        <v>106</v>
      </c>
      <c r="B199">
        <v>67439955</v>
      </c>
      <c r="C199">
        <v>67440245</v>
      </c>
      <c r="D199">
        <v>30574212</v>
      </c>
      <c r="E199">
        <v>1</v>
      </c>
      <c r="F199">
        <v>1</v>
      </c>
      <c r="G199">
        <v>30515945</v>
      </c>
      <c r="H199">
        <v>3</v>
      </c>
      <c r="I199" t="s">
        <v>420</v>
      </c>
      <c r="J199" t="s">
        <v>421</v>
      </c>
      <c r="K199" t="s">
        <v>422</v>
      </c>
      <c r="L199">
        <v>1296</v>
      </c>
      <c r="N199">
        <v>1002</v>
      </c>
      <c r="O199" t="s">
        <v>235</v>
      </c>
      <c r="P199" t="s">
        <v>235</v>
      </c>
      <c r="Q199">
        <v>1</v>
      </c>
      <c r="W199">
        <v>0</v>
      </c>
      <c r="X199">
        <v>-1353905028</v>
      </c>
      <c r="Y199">
        <f t="shared" si="100"/>
        <v>10</v>
      </c>
      <c r="AA199">
        <v>40.17</v>
      </c>
      <c r="AB199">
        <v>0</v>
      </c>
      <c r="AC199">
        <v>0</v>
      </c>
      <c r="AD199">
        <v>0</v>
      </c>
      <c r="AE199">
        <v>40.17</v>
      </c>
      <c r="AF199">
        <v>0</v>
      </c>
      <c r="AG199">
        <v>0</v>
      </c>
      <c r="AH199">
        <v>0</v>
      </c>
      <c r="AI199">
        <v>1</v>
      </c>
      <c r="AJ199">
        <v>1</v>
      </c>
      <c r="AK199">
        <v>1</v>
      </c>
      <c r="AL199">
        <v>1</v>
      </c>
      <c r="AM199">
        <v>-2</v>
      </c>
      <c r="AN199">
        <v>0</v>
      </c>
      <c r="AO199">
        <v>1</v>
      </c>
      <c r="AP199">
        <v>0</v>
      </c>
      <c r="AQ199">
        <v>0</v>
      </c>
      <c r="AR199">
        <v>0</v>
      </c>
      <c r="AS199" t="s">
        <v>3</v>
      </c>
      <c r="AT199">
        <v>10</v>
      </c>
      <c r="AU199" t="s">
        <v>3</v>
      </c>
      <c r="AV199">
        <v>0</v>
      </c>
      <c r="AW199">
        <v>2</v>
      </c>
      <c r="AX199">
        <v>67440262</v>
      </c>
      <c r="AY199">
        <v>1</v>
      </c>
      <c r="AZ199">
        <v>0</v>
      </c>
      <c r="BA199">
        <v>205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V199">
        <v>0</v>
      </c>
      <c r="CW199">
        <v>0</v>
      </c>
      <c r="CX199">
        <f>ROUND(Y199*Source!I106,9)</f>
        <v>144.69999999999999</v>
      </c>
      <c r="CY199">
        <f t="shared" si="105"/>
        <v>40.17</v>
      </c>
      <c r="CZ199">
        <f t="shared" si="106"/>
        <v>40.17</v>
      </c>
      <c r="DA199">
        <f t="shared" si="107"/>
        <v>1</v>
      </c>
      <c r="DB199">
        <f t="shared" si="101"/>
        <v>401.7</v>
      </c>
      <c r="DC199">
        <f t="shared" si="102"/>
        <v>0</v>
      </c>
      <c r="DD199" t="s">
        <v>3</v>
      </c>
      <c r="DE199" t="s">
        <v>3</v>
      </c>
      <c r="DF199">
        <f t="shared" si="103"/>
        <v>5812.6</v>
      </c>
      <c r="DG199">
        <f t="shared" si="98"/>
        <v>0</v>
      </c>
      <c r="DH199">
        <f t="shared" si="99"/>
        <v>0</v>
      </c>
      <c r="DI199">
        <f t="shared" si="104"/>
        <v>0</v>
      </c>
      <c r="DJ199">
        <f t="shared" si="108"/>
        <v>5812.6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">
      <c r="A200">
        <f>ROW(Source!A106)</f>
        <v>106</v>
      </c>
      <c r="B200">
        <v>67439955</v>
      </c>
      <c r="C200">
        <v>67440245</v>
      </c>
      <c r="D200">
        <v>30574586</v>
      </c>
      <c r="E200">
        <v>1</v>
      </c>
      <c r="F200">
        <v>1</v>
      </c>
      <c r="G200">
        <v>30515945</v>
      </c>
      <c r="H200">
        <v>3</v>
      </c>
      <c r="I200" t="s">
        <v>218</v>
      </c>
      <c r="J200" t="s">
        <v>220</v>
      </c>
      <c r="K200" t="s">
        <v>219</v>
      </c>
      <c r="L200">
        <v>1346</v>
      </c>
      <c r="N200">
        <v>1009</v>
      </c>
      <c r="O200" t="s">
        <v>90</v>
      </c>
      <c r="P200" t="s">
        <v>90</v>
      </c>
      <c r="Q200">
        <v>1</v>
      </c>
      <c r="W200">
        <v>0</v>
      </c>
      <c r="X200">
        <v>-558085484</v>
      </c>
      <c r="Y200">
        <f t="shared" si="100"/>
        <v>42.92</v>
      </c>
      <c r="AA200">
        <v>133.78</v>
      </c>
      <c r="AB200">
        <v>0</v>
      </c>
      <c r="AC200">
        <v>0</v>
      </c>
      <c r="AD200">
        <v>0</v>
      </c>
      <c r="AE200">
        <v>133.78</v>
      </c>
      <c r="AF200">
        <v>0</v>
      </c>
      <c r="AG200">
        <v>0</v>
      </c>
      <c r="AH200">
        <v>0</v>
      </c>
      <c r="AI200">
        <v>1</v>
      </c>
      <c r="AJ200">
        <v>1</v>
      </c>
      <c r="AK200">
        <v>1</v>
      </c>
      <c r="AL200">
        <v>1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 t="s">
        <v>3</v>
      </c>
      <c r="AT200">
        <v>42.92</v>
      </c>
      <c r="AU200" t="s">
        <v>3</v>
      </c>
      <c r="AV200">
        <v>0</v>
      </c>
      <c r="AW200">
        <v>1</v>
      </c>
      <c r="AX200">
        <v>-1</v>
      </c>
      <c r="AY200">
        <v>0</v>
      </c>
      <c r="AZ200">
        <v>0</v>
      </c>
      <c r="BA200" t="s">
        <v>3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V200">
        <v>0</v>
      </c>
      <c r="CW200">
        <v>0</v>
      </c>
      <c r="CX200">
        <f>ROUND(Y200*Source!I106,9)</f>
        <v>621.05240000000003</v>
      </c>
      <c r="CY200">
        <f t="shared" si="105"/>
        <v>133.78</v>
      </c>
      <c r="CZ200">
        <f t="shared" si="106"/>
        <v>133.78</v>
      </c>
      <c r="DA200">
        <f t="shared" si="107"/>
        <v>1</v>
      </c>
      <c r="DB200">
        <f t="shared" si="101"/>
        <v>5741.84</v>
      </c>
      <c r="DC200">
        <f t="shared" si="102"/>
        <v>0</v>
      </c>
      <c r="DD200" t="s">
        <v>3</v>
      </c>
      <c r="DE200" t="s">
        <v>3</v>
      </c>
      <c r="DF200">
        <f t="shared" si="103"/>
        <v>83084.39</v>
      </c>
      <c r="DG200">
        <f t="shared" si="98"/>
        <v>0</v>
      </c>
      <c r="DH200">
        <f t="shared" si="99"/>
        <v>0</v>
      </c>
      <c r="DI200">
        <f t="shared" si="104"/>
        <v>0</v>
      </c>
      <c r="DJ200">
        <f t="shared" si="108"/>
        <v>83084.39</v>
      </c>
      <c r="DK200">
        <v>0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">
      <c r="A201">
        <f>ROW(Source!A106)</f>
        <v>106</v>
      </c>
      <c r="B201">
        <v>67439955</v>
      </c>
      <c r="C201">
        <v>67440245</v>
      </c>
      <c r="D201">
        <v>30571951</v>
      </c>
      <c r="E201">
        <v>1</v>
      </c>
      <c r="F201">
        <v>1</v>
      </c>
      <c r="G201">
        <v>30515945</v>
      </c>
      <c r="H201">
        <v>3</v>
      </c>
      <c r="I201" t="s">
        <v>423</v>
      </c>
      <c r="J201" t="s">
        <v>424</v>
      </c>
      <c r="K201" t="s">
        <v>425</v>
      </c>
      <c r="L201">
        <v>1348</v>
      </c>
      <c r="N201">
        <v>1009</v>
      </c>
      <c r="O201" t="s">
        <v>178</v>
      </c>
      <c r="P201" t="s">
        <v>178</v>
      </c>
      <c r="Q201">
        <v>1000</v>
      </c>
      <c r="W201">
        <v>0</v>
      </c>
      <c r="X201">
        <v>1320659850</v>
      </c>
      <c r="Y201">
        <f t="shared" si="100"/>
        <v>1.6000000000000001E-3</v>
      </c>
      <c r="AA201">
        <v>12534.98</v>
      </c>
      <c r="AB201">
        <v>0</v>
      </c>
      <c r="AC201">
        <v>0</v>
      </c>
      <c r="AD201">
        <v>0</v>
      </c>
      <c r="AE201">
        <v>12534.98</v>
      </c>
      <c r="AF201">
        <v>0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M201">
        <v>-2</v>
      </c>
      <c r="AN201">
        <v>0</v>
      </c>
      <c r="AO201">
        <v>1</v>
      </c>
      <c r="AP201">
        <v>0</v>
      </c>
      <c r="AQ201">
        <v>0</v>
      </c>
      <c r="AR201">
        <v>0</v>
      </c>
      <c r="AS201" t="s">
        <v>3</v>
      </c>
      <c r="AT201">
        <v>1.6000000000000001E-3</v>
      </c>
      <c r="AU201" t="s">
        <v>3</v>
      </c>
      <c r="AV201">
        <v>0</v>
      </c>
      <c r="AW201">
        <v>2</v>
      </c>
      <c r="AX201">
        <v>67440263</v>
      </c>
      <c r="AY201">
        <v>1</v>
      </c>
      <c r="AZ201">
        <v>0</v>
      </c>
      <c r="BA201">
        <v>206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V201">
        <v>0</v>
      </c>
      <c r="CW201">
        <v>0</v>
      </c>
      <c r="CX201">
        <f>ROUND(Y201*Source!I106,9)</f>
        <v>2.3151999999999999E-2</v>
      </c>
      <c r="CY201">
        <f t="shared" si="105"/>
        <v>12534.98</v>
      </c>
      <c r="CZ201">
        <f t="shared" si="106"/>
        <v>12534.98</v>
      </c>
      <c r="DA201">
        <f t="shared" si="107"/>
        <v>1</v>
      </c>
      <c r="DB201">
        <f t="shared" si="101"/>
        <v>20.059999999999999</v>
      </c>
      <c r="DC201">
        <f t="shared" si="102"/>
        <v>0</v>
      </c>
      <c r="DD201" t="s">
        <v>3</v>
      </c>
      <c r="DE201" t="s">
        <v>3</v>
      </c>
      <c r="DF201">
        <f t="shared" si="103"/>
        <v>290.20999999999998</v>
      </c>
      <c r="DG201">
        <f t="shared" si="98"/>
        <v>0</v>
      </c>
      <c r="DH201">
        <f t="shared" si="99"/>
        <v>0</v>
      </c>
      <c r="DI201">
        <f t="shared" si="104"/>
        <v>0</v>
      </c>
      <c r="DJ201">
        <f t="shared" si="108"/>
        <v>290.20999999999998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">
      <c r="A202">
        <f>ROW(Source!A106)</f>
        <v>106</v>
      </c>
      <c r="B202">
        <v>67439955</v>
      </c>
      <c r="C202">
        <v>67440245</v>
      </c>
      <c r="D202">
        <v>30541208</v>
      </c>
      <c r="E202">
        <v>30515945</v>
      </c>
      <c r="F202">
        <v>1</v>
      </c>
      <c r="G202">
        <v>30515945</v>
      </c>
      <c r="H202">
        <v>3</v>
      </c>
      <c r="I202" t="s">
        <v>389</v>
      </c>
      <c r="J202" t="s">
        <v>3</v>
      </c>
      <c r="K202" t="s">
        <v>390</v>
      </c>
      <c r="L202">
        <v>1344</v>
      </c>
      <c r="N202">
        <v>1008</v>
      </c>
      <c r="O202" t="s">
        <v>373</v>
      </c>
      <c r="P202" t="s">
        <v>373</v>
      </c>
      <c r="Q202">
        <v>1</v>
      </c>
      <c r="W202">
        <v>0</v>
      </c>
      <c r="X202">
        <v>-94250534</v>
      </c>
      <c r="Y202">
        <f t="shared" si="100"/>
        <v>0.01</v>
      </c>
      <c r="AA202">
        <v>1</v>
      </c>
      <c r="AB202">
        <v>0</v>
      </c>
      <c r="AC202">
        <v>0</v>
      </c>
      <c r="AD202">
        <v>0</v>
      </c>
      <c r="AE202">
        <v>1</v>
      </c>
      <c r="AF202">
        <v>0</v>
      </c>
      <c r="AG202">
        <v>0</v>
      </c>
      <c r="AH202">
        <v>0</v>
      </c>
      <c r="AI202">
        <v>1</v>
      </c>
      <c r="AJ202">
        <v>1</v>
      </c>
      <c r="AK202">
        <v>1</v>
      </c>
      <c r="AL202">
        <v>1</v>
      </c>
      <c r="AM202">
        <v>-2</v>
      </c>
      <c r="AN202">
        <v>0</v>
      </c>
      <c r="AO202">
        <v>1</v>
      </c>
      <c r="AP202">
        <v>0</v>
      </c>
      <c r="AQ202">
        <v>0</v>
      </c>
      <c r="AR202">
        <v>0</v>
      </c>
      <c r="AS202" t="s">
        <v>3</v>
      </c>
      <c r="AT202">
        <v>0.01</v>
      </c>
      <c r="AU202" t="s">
        <v>3</v>
      </c>
      <c r="AV202">
        <v>0</v>
      </c>
      <c r="AW202">
        <v>2</v>
      </c>
      <c r="AX202">
        <v>67440267</v>
      </c>
      <c r="AY202">
        <v>1</v>
      </c>
      <c r="AZ202">
        <v>0</v>
      </c>
      <c r="BA202">
        <v>210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V202">
        <v>0</v>
      </c>
      <c r="CW202">
        <v>0</v>
      </c>
      <c r="CX202">
        <f>ROUND(Y202*Source!I106,9)</f>
        <v>0.1447</v>
      </c>
      <c r="CY202">
        <f t="shared" si="105"/>
        <v>1</v>
      </c>
      <c r="CZ202">
        <f t="shared" si="106"/>
        <v>1</v>
      </c>
      <c r="DA202">
        <f t="shared" si="107"/>
        <v>1</v>
      </c>
      <c r="DB202">
        <f t="shared" si="101"/>
        <v>0.01</v>
      </c>
      <c r="DC202">
        <f t="shared" si="102"/>
        <v>0</v>
      </c>
      <c r="DD202" t="s">
        <v>3</v>
      </c>
      <c r="DE202" t="s">
        <v>3</v>
      </c>
      <c r="DF202">
        <f t="shared" si="103"/>
        <v>0.14000000000000001</v>
      </c>
      <c r="DG202">
        <f t="shared" si="98"/>
        <v>0</v>
      </c>
      <c r="DH202">
        <f t="shared" si="99"/>
        <v>0</v>
      </c>
      <c r="DI202">
        <f t="shared" si="104"/>
        <v>0</v>
      </c>
      <c r="DJ202">
        <f t="shared" si="108"/>
        <v>0.14000000000000001</v>
      </c>
      <c r="DK202">
        <v>0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">
      <c r="A203">
        <f>ROW(Source!A107)</f>
        <v>107</v>
      </c>
      <c r="B203">
        <v>67439953</v>
      </c>
      <c r="C203">
        <v>67440245</v>
      </c>
      <c r="D203">
        <v>30515951</v>
      </c>
      <c r="E203">
        <v>30515945</v>
      </c>
      <c r="F203">
        <v>1</v>
      </c>
      <c r="G203">
        <v>30515945</v>
      </c>
      <c r="H203">
        <v>1</v>
      </c>
      <c r="I203" t="s">
        <v>337</v>
      </c>
      <c r="J203" t="s">
        <v>3</v>
      </c>
      <c r="K203" t="s">
        <v>338</v>
      </c>
      <c r="L203">
        <v>1191</v>
      </c>
      <c r="N203">
        <v>1013</v>
      </c>
      <c r="O203" t="s">
        <v>339</v>
      </c>
      <c r="P203" t="s">
        <v>339</v>
      </c>
      <c r="Q203">
        <v>1</v>
      </c>
      <c r="W203">
        <v>0</v>
      </c>
      <c r="X203">
        <v>476480486</v>
      </c>
      <c r="Y203">
        <f t="shared" si="100"/>
        <v>30.48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1</v>
      </c>
      <c r="AP203">
        <v>0</v>
      </c>
      <c r="AQ203">
        <v>0</v>
      </c>
      <c r="AR203">
        <v>0</v>
      </c>
      <c r="AS203" t="s">
        <v>3</v>
      </c>
      <c r="AT203">
        <v>30.48</v>
      </c>
      <c r="AU203" t="s">
        <v>3</v>
      </c>
      <c r="AV203">
        <v>1</v>
      </c>
      <c r="AW203">
        <v>2</v>
      </c>
      <c r="AX203">
        <v>67440256</v>
      </c>
      <c r="AY203">
        <v>1</v>
      </c>
      <c r="AZ203">
        <v>0</v>
      </c>
      <c r="BA203">
        <v>211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U203">
        <f>ROUND(AT203*Source!I107*AH203*AL203,2)</f>
        <v>0</v>
      </c>
      <c r="CV203">
        <f>ROUND(Y203*Source!I107,9)</f>
        <v>441.04559999999998</v>
      </c>
      <c r="CW203">
        <v>0</v>
      </c>
      <c r="CX203">
        <f>ROUND(Y203*Source!I107,9)</f>
        <v>441.04559999999998</v>
      </c>
      <c r="CY203">
        <f>AD203</f>
        <v>0</v>
      </c>
      <c r="CZ203">
        <f>AH203</f>
        <v>0</v>
      </c>
      <c r="DA203">
        <f>AL203</f>
        <v>1</v>
      </c>
      <c r="DB203">
        <f t="shared" si="101"/>
        <v>0</v>
      </c>
      <c r="DC203">
        <f t="shared" si="102"/>
        <v>0</v>
      </c>
      <c r="DD203" t="s">
        <v>3</v>
      </c>
      <c r="DE203" t="s">
        <v>3</v>
      </c>
      <c r="DF203">
        <f t="shared" si="103"/>
        <v>0</v>
      </c>
      <c r="DG203">
        <f t="shared" si="98"/>
        <v>0</v>
      </c>
      <c r="DH203">
        <f t="shared" si="99"/>
        <v>0</v>
      </c>
      <c r="DI203">
        <f t="shared" si="104"/>
        <v>0</v>
      </c>
      <c r="DJ203">
        <f>DI203</f>
        <v>0</v>
      </c>
      <c r="DK203">
        <v>0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">
      <c r="A204">
        <f>ROW(Source!A107)</f>
        <v>107</v>
      </c>
      <c r="B204">
        <v>67439953</v>
      </c>
      <c r="C204">
        <v>67440245</v>
      </c>
      <c r="D204">
        <v>30595613</v>
      </c>
      <c r="E204">
        <v>1</v>
      </c>
      <c r="F204">
        <v>1</v>
      </c>
      <c r="G204">
        <v>30515945</v>
      </c>
      <c r="H204">
        <v>2</v>
      </c>
      <c r="I204" t="s">
        <v>396</v>
      </c>
      <c r="J204" t="s">
        <v>397</v>
      </c>
      <c r="K204" t="s">
        <v>398</v>
      </c>
      <c r="L204">
        <v>1368</v>
      </c>
      <c r="N204">
        <v>1011</v>
      </c>
      <c r="O204" t="s">
        <v>42</v>
      </c>
      <c r="P204" t="s">
        <v>42</v>
      </c>
      <c r="Q204">
        <v>1</v>
      </c>
      <c r="W204">
        <v>0</v>
      </c>
      <c r="X204">
        <v>919099054</v>
      </c>
      <c r="Y204">
        <f t="shared" si="100"/>
        <v>0.16</v>
      </c>
      <c r="AA204">
        <v>0</v>
      </c>
      <c r="AB204">
        <v>1.73</v>
      </c>
      <c r="AC204">
        <v>0</v>
      </c>
      <c r="AD204">
        <v>0</v>
      </c>
      <c r="AE204">
        <v>0</v>
      </c>
      <c r="AF204">
        <v>0.17</v>
      </c>
      <c r="AG204">
        <v>0</v>
      </c>
      <c r="AH204">
        <v>0</v>
      </c>
      <c r="AI204">
        <v>1</v>
      </c>
      <c r="AJ204">
        <v>9.7100000000000009</v>
      </c>
      <c r="AK204">
        <v>30.48</v>
      </c>
      <c r="AL204">
        <v>1</v>
      </c>
      <c r="AM204">
        <v>2</v>
      </c>
      <c r="AN204">
        <v>0</v>
      </c>
      <c r="AO204">
        <v>1</v>
      </c>
      <c r="AP204">
        <v>0</v>
      </c>
      <c r="AQ204">
        <v>0</v>
      </c>
      <c r="AR204">
        <v>0</v>
      </c>
      <c r="AS204" t="s">
        <v>3</v>
      </c>
      <c r="AT204">
        <v>0.16</v>
      </c>
      <c r="AU204" t="s">
        <v>3</v>
      </c>
      <c r="AV204">
        <v>0</v>
      </c>
      <c r="AW204">
        <v>2</v>
      </c>
      <c r="AX204">
        <v>67440257</v>
      </c>
      <c r="AY204">
        <v>1</v>
      </c>
      <c r="AZ204">
        <v>0</v>
      </c>
      <c r="BA204">
        <v>212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V204">
        <v>0</v>
      </c>
      <c r="CW204">
        <f>ROUND(Y204*Source!I107*DO204,9)</f>
        <v>0</v>
      </c>
      <c r="CX204">
        <f>ROUND(Y204*Source!I107,9)</f>
        <v>2.3151999999999999</v>
      </c>
      <c r="CY204">
        <f>AB204</f>
        <v>1.73</v>
      </c>
      <c r="CZ204">
        <f>AF204</f>
        <v>0.17</v>
      </c>
      <c r="DA204">
        <f>AJ204</f>
        <v>9.7100000000000009</v>
      </c>
      <c r="DB204">
        <f t="shared" si="101"/>
        <v>0.03</v>
      </c>
      <c r="DC204">
        <f t="shared" si="102"/>
        <v>0</v>
      </c>
      <c r="DD204" t="s">
        <v>3</v>
      </c>
      <c r="DE204" t="s">
        <v>3</v>
      </c>
      <c r="DF204">
        <f t="shared" si="103"/>
        <v>0</v>
      </c>
      <c r="DG204">
        <f>ROUND(ROUND(AF204*AJ204,2)*CX204,2)</f>
        <v>3.82</v>
      </c>
      <c r="DH204">
        <f>ROUND(ROUND(AG204*AK204,2)*CX204,2)</f>
        <v>0</v>
      </c>
      <c r="DI204">
        <f t="shared" si="104"/>
        <v>0</v>
      </c>
      <c r="DJ204">
        <f>DG204</f>
        <v>3.82</v>
      </c>
      <c r="DK204">
        <v>0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">
      <c r="A205">
        <f>ROW(Source!A107)</f>
        <v>107</v>
      </c>
      <c r="B205">
        <v>67439953</v>
      </c>
      <c r="C205">
        <v>67440245</v>
      </c>
      <c r="D205">
        <v>30571178</v>
      </c>
      <c r="E205">
        <v>1</v>
      </c>
      <c r="F205">
        <v>1</v>
      </c>
      <c r="G205">
        <v>30515945</v>
      </c>
      <c r="H205">
        <v>3</v>
      </c>
      <c r="I205" t="s">
        <v>411</v>
      </c>
      <c r="J205" t="s">
        <v>412</v>
      </c>
      <c r="K205" t="s">
        <v>413</v>
      </c>
      <c r="L205">
        <v>1346</v>
      </c>
      <c r="N205">
        <v>1009</v>
      </c>
      <c r="O205" t="s">
        <v>90</v>
      </c>
      <c r="P205" t="s">
        <v>90</v>
      </c>
      <c r="Q205">
        <v>1</v>
      </c>
      <c r="W205">
        <v>0</v>
      </c>
      <c r="X205">
        <v>622621594</v>
      </c>
      <c r="Y205">
        <f t="shared" si="100"/>
        <v>0.41</v>
      </c>
      <c r="AA205">
        <v>53.73</v>
      </c>
      <c r="AB205">
        <v>0</v>
      </c>
      <c r="AC205">
        <v>0</v>
      </c>
      <c r="AD205">
        <v>0</v>
      </c>
      <c r="AE205">
        <v>1.61</v>
      </c>
      <c r="AF205">
        <v>0</v>
      </c>
      <c r="AG205">
        <v>0</v>
      </c>
      <c r="AH205">
        <v>0</v>
      </c>
      <c r="AI205">
        <v>33.270000000000003</v>
      </c>
      <c r="AJ205">
        <v>1</v>
      </c>
      <c r="AK205">
        <v>1</v>
      </c>
      <c r="AL205">
        <v>1</v>
      </c>
      <c r="AM205">
        <v>2</v>
      </c>
      <c r="AN205">
        <v>0</v>
      </c>
      <c r="AO205">
        <v>1</v>
      </c>
      <c r="AP205">
        <v>0</v>
      </c>
      <c r="AQ205">
        <v>0</v>
      </c>
      <c r="AR205">
        <v>0</v>
      </c>
      <c r="AS205" t="s">
        <v>3</v>
      </c>
      <c r="AT205">
        <v>0.41</v>
      </c>
      <c r="AU205" t="s">
        <v>3</v>
      </c>
      <c r="AV205">
        <v>0</v>
      </c>
      <c r="AW205">
        <v>2</v>
      </c>
      <c r="AX205">
        <v>67440258</v>
      </c>
      <c r="AY205">
        <v>1</v>
      </c>
      <c r="AZ205">
        <v>0</v>
      </c>
      <c r="BA205">
        <v>213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V205">
        <v>0</v>
      </c>
      <c r="CW205">
        <v>0</v>
      </c>
      <c r="CX205">
        <f>ROUND(Y205*Source!I107,9)</f>
        <v>5.9326999999999996</v>
      </c>
      <c r="CY205">
        <f t="shared" ref="CY205:CY212" si="109">AA205</f>
        <v>53.73</v>
      </c>
      <c r="CZ205">
        <f t="shared" ref="CZ205:CZ212" si="110">AE205</f>
        <v>1.61</v>
      </c>
      <c r="DA205">
        <f t="shared" ref="DA205:DA212" si="111">AI205</f>
        <v>33.270000000000003</v>
      </c>
      <c r="DB205">
        <f t="shared" si="101"/>
        <v>0.66</v>
      </c>
      <c r="DC205">
        <f t="shared" si="102"/>
        <v>0</v>
      </c>
      <c r="DD205" t="s">
        <v>3</v>
      </c>
      <c r="DE205" t="s">
        <v>3</v>
      </c>
      <c r="DF205">
        <f t="shared" ref="DF205:DF211" si="112">ROUND(ROUND(AE205*AI205,2)*CX205,2)</f>
        <v>317.76</v>
      </c>
      <c r="DG205">
        <f t="shared" ref="DG205:DG222" si="113">ROUND(ROUND(AF205,2)*CX205,2)</f>
        <v>0</v>
      </c>
      <c r="DH205">
        <f t="shared" ref="DH205:DH222" si="114">ROUND(ROUND(AG205,2)*CX205,2)</f>
        <v>0</v>
      </c>
      <c r="DI205">
        <f t="shared" si="104"/>
        <v>0</v>
      </c>
      <c r="DJ205">
        <f t="shared" ref="DJ205:DJ212" si="115">DF205</f>
        <v>317.76</v>
      </c>
      <c r="DK205">
        <v>0</v>
      </c>
      <c r="DL205" t="s">
        <v>3</v>
      </c>
      <c r="DM205">
        <v>0</v>
      </c>
      <c r="DN205" t="s">
        <v>3</v>
      </c>
      <c r="DO205">
        <v>0</v>
      </c>
    </row>
    <row r="206" spans="1:119" x14ac:dyDescent="0.2">
      <c r="A206">
        <f>ROW(Source!A107)</f>
        <v>107</v>
      </c>
      <c r="B206">
        <v>67439953</v>
      </c>
      <c r="C206">
        <v>67440245</v>
      </c>
      <c r="D206">
        <v>30571181</v>
      </c>
      <c r="E206">
        <v>1</v>
      </c>
      <c r="F206">
        <v>1</v>
      </c>
      <c r="G206">
        <v>30515945</v>
      </c>
      <c r="H206">
        <v>3</v>
      </c>
      <c r="I206" t="s">
        <v>399</v>
      </c>
      <c r="J206" t="s">
        <v>400</v>
      </c>
      <c r="K206" t="s">
        <v>401</v>
      </c>
      <c r="L206">
        <v>1339</v>
      </c>
      <c r="N206">
        <v>1007</v>
      </c>
      <c r="O206" t="s">
        <v>30</v>
      </c>
      <c r="P206" t="s">
        <v>30</v>
      </c>
      <c r="Q206">
        <v>1</v>
      </c>
      <c r="W206">
        <v>0</v>
      </c>
      <c r="X206">
        <v>-862991314</v>
      </c>
      <c r="Y206">
        <f t="shared" si="100"/>
        <v>0.02</v>
      </c>
      <c r="AA206">
        <v>42.55</v>
      </c>
      <c r="AB206">
        <v>0</v>
      </c>
      <c r="AC206">
        <v>0</v>
      </c>
      <c r="AD206">
        <v>0</v>
      </c>
      <c r="AE206">
        <v>7.07</v>
      </c>
      <c r="AF206">
        <v>0</v>
      </c>
      <c r="AG206">
        <v>0</v>
      </c>
      <c r="AH206">
        <v>0</v>
      </c>
      <c r="AI206">
        <v>6</v>
      </c>
      <c r="AJ206">
        <v>1</v>
      </c>
      <c r="AK206">
        <v>1</v>
      </c>
      <c r="AL206">
        <v>1</v>
      </c>
      <c r="AM206">
        <v>2</v>
      </c>
      <c r="AN206">
        <v>0</v>
      </c>
      <c r="AO206">
        <v>1</v>
      </c>
      <c r="AP206">
        <v>0</v>
      </c>
      <c r="AQ206">
        <v>0</v>
      </c>
      <c r="AR206">
        <v>0</v>
      </c>
      <c r="AS206" t="s">
        <v>3</v>
      </c>
      <c r="AT206">
        <v>0.02</v>
      </c>
      <c r="AU206" t="s">
        <v>3</v>
      </c>
      <c r="AV206">
        <v>0</v>
      </c>
      <c r="AW206">
        <v>2</v>
      </c>
      <c r="AX206">
        <v>67440259</v>
      </c>
      <c r="AY206">
        <v>1</v>
      </c>
      <c r="AZ206">
        <v>0</v>
      </c>
      <c r="BA206">
        <v>214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v>0</v>
      </c>
      <c r="CX206">
        <f>ROUND(Y206*Source!I107,9)</f>
        <v>0.28939999999999999</v>
      </c>
      <c r="CY206">
        <f t="shared" si="109"/>
        <v>42.55</v>
      </c>
      <c r="CZ206">
        <f t="shared" si="110"/>
        <v>7.07</v>
      </c>
      <c r="DA206">
        <f t="shared" si="111"/>
        <v>6</v>
      </c>
      <c r="DB206">
        <f t="shared" si="101"/>
        <v>0.14000000000000001</v>
      </c>
      <c r="DC206">
        <f t="shared" si="102"/>
        <v>0</v>
      </c>
      <c r="DD206" t="s">
        <v>3</v>
      </c>
      <c r="DE206" t="s">
        <v>3</v>
      </c>
      <c r="DF206">
        <f t="shared" si="112"/>
        <v>12.28</v>
      </c>
      <c r="DG206">
        <f t="shared" si="113"/>
        <v>0</v>
      </c>
      <c r="DH206">
        <f t="shared" si="114"/>
        <v>0</v>
      </c>
      <c r="DI206">
        <f t="shared" si="104"/>
        <v>0</v>
      </c>
      <c r="DJ206">
        <f t="shared" si="115"/>
        <v>12.28</v>
      </c>
      <c r="DK206">
        <v>0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">
      <c r="A207">
        <f>ROW(Source!A107)</f>
        <v>107</v>
      </c>
      <c r="B207">
        <v>67439953</v>
      </c>
      <c r="C207">
        <v>67440245</v>
      </c>
      <c r="D207">
        <v>30572394</v>
      </c>
      <c r="E207">
        <v>1</v>
      </c>
      <c r="F207">
        <v>1</v>
      </c>
      <c r="G207">
        <v>30515945</v>
      </c>
      <c r="H207">
        <v>3</v>
      </c>
      <c r="I207" t="s">
        <v>414</v>
      </c>
      <c r="J207" t="s">
        <v>415</v>
      </c>
      <c r="K207" t="s">
        <v>416</v>
      </c>
      <c r="L207">
        <v>1327</v>
      </c>
      <c r="N207">
        <v>1005</v>
      </c>
      <c r="O207" t="s">
        <v>101</v>
      </c>
      <c r="P207" t="s">
        <v>101</v>
      </c>
      <c r="Q207">
        <v>1</v>
      </c>
      <c r="W207">
        <v>0</v>
      </c>
      <c r="X207">
        <v>1579706749</v>
      </c>
      <c r="Y207">
        <f t="shared" si="100"/>
        <v>0.8</v>
      </c>
      <c r="AA207">
        <v>152.30000000000001</v>
      </c>
      <c r="AB207">
        <v>0</v>
      </c>
      <c r="AC207">
        <v>0</v>
      </c>
      <c r="AD207">
        <v>0</v>
      </c>
      <c r="AE207">
        <v>104</v>
      </c>
      <c r="AF207">
        <v>0</v>
      </c>
      <c r="AG207">
        <v>0</v>
      </c>
      <c r="AH207">
        <v>0</v>
      </c>
      <c r="AI207">
        <v>1.46</v>
      </c>
      <c r="AJ207">
        <v>1</v>
      </c>
      <c r="AK207">
        <v>1</v>
      </c>
      <c r="AL207">
        <v>1</v>
      </c>
      <c r="AM207">
        <v>2</v>
      </c>
      <c r="AN207">
        <v>0</v>
      </c>
      <c r="AO207">
        <v>1</v>
      </c>
      <c r="AP207">
        <v>0</v>
      </c>
      <c r="AQ207">
        <v>0</v>
      </c>
      <c r="AR207">
        <v>0</v>
      </c>
      <c r="AS207" t="s">
        <v>3</v>
      </c>
      <c r="AT207">
        <v>0.8</v>
      </c>
      <c r="AU207" t="s">
        <v>3</v>
      </c>
      <c r="AV207">
        <v>0</v>
      </c>
      <c r="AW207">
        <v>2</v>
      </c>
      <c r="AX207">
        <v>67440260</v>
      </c>
      <c r="AY207">
        <v>1</v>
      </c>
      <c r="AZ207">
        <v>0</v>
      </c>
      <c r="BA207">
        <v>215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V207">
        <v>0</v>
      </c>
      <c r="CW207">
        <v>0</v>
      </c>
      <c r="CX207">
        <f>ROUND(Y207*Source!I107,9)</f>
        <v>11.576000000000001</v>
      </c>
      <c r="CY207">
        <f t="shared" si="109"/>
        <v>152.30000000000001</v>
      </c>
      <c r="CZ207">
        <f t="shared" si="110"/>
        <v>104</v>
      </c>
      <c r="DA207">
        <f t="shared" si="111"/>
        <v>1.46</v>
      </c>
      <c r="DB207">
        <f t="shared" si="101"/>
        <v>83.2</v>
      </c>
      <c r="DC207">
        <f t="shared" si="102"/>
        <v>0</v>
      </c>
      <c r="DD207" t="s">
        <v>3</v>
      </c>
      <c r="DE207" t="s">
        <v>3</v>
      </c>
      <c r="DF207">
        <f t="shared" si="112"/>
        <v>1757.7</v>
      </c>
      <c r="DG207">
        <f t="shared" si="113"/>
        <v>0</v>
      </c>
      <c r="DH207">
        <f t="shared" si="114"/>
        <v>0</v>
      </c>
      <c r="DI207">
        <f t="shared" si="104"/>
        <v>0</v>
      </c>
      <c r="DJ207">
        <f t="shared" si="115"/>
        <v>1757.7</v>
      </c>
      <c r="DK207">
        <v>0</v>
      </c>
      <c r="DL207" t="s">
        <v>3</v>
      </c>
      <c r="DM207">
        <v>0</v>
      </c>
      <c r="DN207" t="s">
        <v>3</v>
      </c>
      <c r="DO207">
        <v>0</v>
      </c>
    </row>
    <row r="208" spans="1:119" x14ac:dyDescent="0.2">
      <c r="A208">
        <f>ROW(Source!A107)</f>
        <v>107</v>
      </c>
      <c r="B208">
        <v>67439953</v>
      </c>
      <c r="C208">
        <v>67440245</v>
      </c>
      <c r="D208">
        <v>30571225</v>
      </c>
      <c r="E208">
        <v>1</v>
      </c>
      <c r="F208">
        <v>1</v>
      </c>
      <c r="G208">
        <v>30515945</v>
      </c>
      <c r="H208">
        <v>3</v>
      </c>
      <c r="I208" t="s">
        <v>417</v>
      </c>
      <c r="J208" t="s">
        <v>418</v>
      </c>
      <c r="K208" t="s">
        <v>477</v>
      </c>
      <c r="L208">
        <v>1348</v>
      </c>
      <c r="N208">
        <v>1009</v>
      </c>
      <c r="O208" t="s">
        <v>178</v>
      </c>
      <c r="P208" t="s">
        <v>178</v>
      </c>
      <c r="Q208">
        <v>1000</v>
      </c>
      <c r="W208">
        <v>0</v>
      </c>
      <c r="X208">
        <v>-1719341648</v>
      </c>
      <c r="Y208">
        <f t="shared" si="100"/>
        <v>1.2999999999999999E-3</v>
      </c>
      <c r="AA208">
        <v>154514.54999999999</v>
      </c>
      <c r="AB208">
        <v>0</v>
      </c>
      <c r="AC208">
        <v>0</v>
      </c>
      <c r="AD208">
        <v>0</v>
      </c>
      <c r="AE208">
        <v>30565.95</v>
      </c>
      <c r="AF208">
        <v>0</v>
      </c>
      <c r="AG208">
        <v>0</v>
      </c>
      <c r="AH208">
        <v>0</v>
      </c>
      <c r="AI208">
        <v>5.04</v>
      </c>
      <c r="AJ208">
        <v>1</v>
      </c>
      <c r="AK208">
        <v>1</v>
      </c>
      <c r="AL208">
        <v>1</v>
      </c>
      <c r="AM208">
        <v>2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3</v>
      </c>
      <c r="AT208">
        <v>1.2999999999999999E-3</v>
      </c>
      <c r="AU208" t="s">
        <v>3</v>
      </c>
      <c r="AV208">
        <v>0</v>
      </c>
      <c r="AW208">
        <v>2</v>
      </c>
      <c r="AX208">
        <v>67440261</v>
      </c>
      <c r="AY208">
        <v>1</v>
      </c>
      <c r="AZ208">
        <v>0</v>
      </c>
      <c r="BA208">
        <v>216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V208">
        <v>0</v>
      </c>
      <c r="CW208">
        <v>0</v>
      </c>
      <c r="CX208">
        <f>ROUND(Y208*Source!I107,9)</f>
        <v>1.8811000000000001E-2</v>
      </c>
      <c r="CY208">
        <f t="shared" si="109"/>
        <v>154514.54999999999</v>
      </c>
      <c r="CZ208">
        <f t="shared" si="110"/>
        <v>30565.95</v>
      </c>
      <c r="DA208">
        <f t="shared" si="111"/>
        <v>5.04</v>
      </c>
      <c r="DB208">
        <f t="shared" si="101"/>
        <v>39.74</v>
      </c>
      <c r="DC208">
        <f t="shared" si="102"/>
        <v>0</v>
      </c>
      <c r="DD208" t="s">
        <v>3</v>
      </c>
      <c r="DE208" t="s">
        <v>3</v>
      </c>
      <c r="DF208">
        <f t="shared" si="112"/>
        <v>2897.88</v>
      </c>
      <c r="DG208">
        <f t="shared" si="113"/>
        <v>0</v>
      </c>
      <c r="DH208">
        <f t="shared" si="114"/>
        <v>0</v>
      </c>
      <c r="DI208">
        <f t="shared" si="104"/>
        <v>0</v>
      </c>
      <c r="DJ208">
        <f t="shared" si="115"/>
        <v>2897.88</v>
      </c>
      <c r="DK208">
        <v>0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">
      <c r="A209">
        <f>ROW(Source!A107)</f>
        <v>107</v>
      </c>
      <c r="B209">
        <v>67439953</v>
      </c>
      <c r="C209">
        <v>67440245</v>
      </c>
      <c r="D209">
        <v>30574212</v>
      </c>
      <c r="E209">
        <v>1</v>
      </c>
      <c r="F209">
        <v>1</v>
      </c>
      <c r="G209">
        <v>30515945</v>
      </c>
      <c r="H209">
        <v>3</v>
      </c>
      <c r="I209" t="s">
        <v>420</v>
      </c>
      <c r="J209" t="s">
        <v>421</v>
      </c>
      <c r="K209" t="s">
        <v>422</v>
      </c>
      <c r="L209">
        <v>1296</v>
      </c>
      <c r="N209">
        <v>1002</v>
      </c>
      <c r="O209" t="s">
        <v>235</v>
      </c>
      <c r="P209" t="s">
        <v>235</v>
      </c>
      <c r="Q209">
        <v>1</v>
      </c>
      <c r="W209">
        <v>0</v>
      </c>
      <c r="X209">
        <v>-1353905028</v>
      </c>
      <c r="Y209">
        <f t="shared" si="100"/>
        <v>10</v>
      </c>
      <c r="AA209">
        <v>110.8</v>
      </c>
      <c r="AB209">
        <v>0</v>
      </c>
      <c r="AC209">
        <v>0</v>
      </c>
      <c r="AD209">
        <v>0</v>
      </c>
      <c r="AE209">
        <v>40.17</v>
      </c>
      <c r="AF209">
        <v>0</v>
      </c>
      <c r="AG209">
        <v>0</v>
      </c>
      <c r="AH209">
        <v>0</v>
      </c>
      <c r="AI209">
        <v>2.75</v>
      </c>
      <c r="AJ209">
        <v>1</v>
      </c>
      <c r="AK209">
        <v>1</v>
      </c>
      <c r="AL209">
        <v>1</v>
      </c>
      <c r="AM209">
        <v>2</v>
      </c>
      <c r="AN209">
        <v>0</v>
      </c>
      <c r="AO209">
        <v>1</v>
      </c>
      <c r="AP209">
        <v>0</v>
      </c>
      <c r="AQ209">
        <v>0</v>
      </c>
      <c r="AR209">
        <v>0</v>
      </c>
      <c r="AS209" t="s">
        <v>3</v>
      </c>
      <c r="AT209">
        <v>10</v>
      </c>
      <c r="AU209" t="s">
        <v>3</v>
      </c>
      <c r="AV209">
        <v>0</v>
      </c>
      <c r="AW209">
        <v>2</v>
      </c>
      <c r="AX209">
        <v>67440262</v>
      </c>
      <c r="AY209">
        <v>1</v>
      </c>
      <c r="AZ209">
        <v>0</v>
      </c>
      <c r="BA209">
        <v>217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V209">
        <v>0</v>
      </c>
      <c r="CW209">
        <v>0</v>
      </c>
      <c r="CX209">
        <f>ROUND(Y209*Source!I107,9)</f>
        <v>144.69999999999999</v>
      </c>
      <c r="CY209">
        <f t="shared" si="109"/>
        <v>110.8</v>
      </c>
      <c r="CZ209">
        <f t="shared" si="110"/>
        <v>40.17</v>
      </c>
      <c r="DA209">
        <f t="shared" si="111"/>
        <v>2.75</v>
      </c>
      <c r="DB209">
        <f t="shared" si="101"/>
        <v>401.7</v>
      </c>
      <c r="DC209">
        <f t="shared" si="102"/>
        <v>0</v>
      </c>
      <c r="DD209" t="s">
        <v>3</v>
      </c>
      <c r="DE209" t="s">
        <v>3</v>
      </c>
      <c r="DF209">
        <f t="shared" si="112"/>
        <v>15985.01</v>
      </c>
      <c r="DG209">
        <f t="shared" si="113"/>
        <v>0</v>
      </c>
      <c r="DH209">
        <f t="shared" si="114"/>
        <v>0</v>
      </c>
      <c r="DI209">
        <f t="shared" si="104"/>
        <v>0</v>
      </c>
      <c r="DJ209">
        <f t="shared" si="115"/>
        <v>15985.01</v>
      </c>
      <c r="DK209">
        <v>0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">
      <c r="A210">
        <f>ROW(Source!A107)</f>
        <v>107</v>
      </c>
      <c r="B210">
        <v>67439953</v>
      </c>
      <c r="C210">
        <v>67440245</v>
      </c>
      <c r="D210">
        <v>30574586</v>
      </c>
      <c r="E210">
        <v>1</v>
      </c>
      <c r="F210">
        <v>1</v>
      </c>
      <c r="G210">
        <v>30515945</v>
      </c>
      <c r="H210">
        <v>3</v>
      </c>
      <c r="I210" t="s">
        <v>218</v>
      </c>
      <c r="J210" t="s">
        <v>220</v>
      </c>
      <c r="K210" t="s">
        <v>219</v>
      </c>
      <c r="L210">
        <v>1346</v>
      </c>
      <c r="N210">
        <v>1009</v>
      </c>
      <c r="O210" t="s">
        <v>90</v>
      </c>
      <c r="P210" t="s">
        <v>90</v>
      </c>
      <c r="Q210">
        <v>1</v>
      </c>
      <c r="W210">
        <v>0</v>
      </c>
      <c r="X210">
        <v>-558085484</v>
      </c>
      <c r="Y210">
        <f t="shared" si="100"/>
        <v>42.92</v>
      </c>
      <c r="AA210">
        <v>236.16</v>
      </c>
      <c r="AB210">
        <v>0</v>
      </c>
      <c r="AC210">
        <v>0</v>
      </c>
      <c r="AD210">
        <v>0</v>
      </c>
      <c r="AE210">
        <v>133.78</v>
      </c>
      <c r="AF210">
        <v>0</v>
      </c>
      <c r="AG210">
        <v>0</v>
      </c>
      <c r="AH210">
        <v>0</v>
      </c>
      <c r="AI210">
        <v>1.76</v>
      </c>
      <c r="AJ210">
        <v>1</v>
      </c>
      <c r="AK210">
        <v>1</v>
      </c>
      <c r="AL210">
        <v>1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 t="s">
        <v>3</v>
      </c>
      <c r="AT210">
        <v>42.92</v>
      </c>
      <c r="AU210" t="s">
        <v>3</v>
      </c>
      <c r="AV210">
        <v>0</v>
      </c>
      <c r="AW210">
        <v>1</v>
      </c>
      <c r="AX210">
        <v>-1</v>
      </c>
      <c r="AY210">
        <v>0</v>
      </c>
      <c r="AZ210">
        <v>0</v>
      </c>
      <c r="BA210" t="s">
        <v>3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V210">
        <v>0</v>
      </c>
      <c r="CW210">
        <v>0</v>
      </c>
      <c r="CX210">
        <f>ROUND(Y210*Source!I107,9)</f>
        <v>621.05240000000003</v>
      </c>
      <c r="CY210">
        <f t="shared" si="109"/>
        <v>236.16</v>
      </c>
      <c r="CZ210">
        <f t="shared" si="110"/>
        <v>133.78</v>
      </c>
      <c r="DA210">
        <f t="shared" si="111"/>
        <v>1.76</v>
      </c>
      <c r="DB210">
        <f t="shared" si="101"/>
        <v>5741.84</v>
      </c>
      <c r="DC210">
        <f t="shared" si="102"/>
        <v>0</v>
      </c>
      <c r="DD210" t="s">
        <v>3</v>
      </c>
      <c r="DE210" t="s">
        <v>3</v>
      </c>
      <c r="DF210">
        <f t="shared" si="112"/>
        <v>146226.79</v>
      </c>
      <c r="DG210">
        <f t="shared" si="113"/>
        <v>0</v>
      </c>
      <c r="DH210">
        <f t="shared" si="114"/>
        <v>0</v>
      </c>
      <c r="DI210">
        <f t="shared" si="104"/>
        <v>0</v>
      </c>
      <c r="DJ210">
        <f t="shared" si="115"/>
        <v>146226.79</v>
      </c>
      <c r="DK210">
        <v>0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">
      <c r="A211">
        <f>ROW(Source!A107)</f>
        <v>107</v>
      </c>
      <c r="B211">
        <v>67439953</v>
      </c>
      <c r="C211">
        <v>67440245</v>
      </c>
      <c r="D211">
        <v>30571951</v>
      </c>
      <c r="E211">
        <v>1</v>
      </c>
      <c r="F211">
        <v>1</v>
      </c>
      <c r="G211">
        <v>30515945</v>
      </c>
      <c r="H211">
        <v>3</v>
      </c>
      <c r="I211" t="s">
        <v>423</v>
      </c>
      <c r="J211" t="s">
        <v>424</v>
      </c>
      <c r="K211" t="s">
        <v>425</v>
      </c>
      <c r="L211">
        <v>1348</v>
      </c>
      <c r="N211">
        <v>1009</v>
      </c>
      <c r="O211" t="s">
        <v>178</v>
      </c>
      <c r="P211" t="s">
        <v>178</v>
      </c>
      <c r="Q211">
        <v>1000</v>
      </c>
      <c r="W211">
        <v>0</v>
      </c>
      <c r="X211">
        <v>1320659850</v>
      </c>
      <c r="Y211">
        <f t="shared" si="100"/>
        <v>1.6000000000000001E-3</v>
      </c>
      <c r="AA211">
        <v>54313.57</v>
      </c>
      <c r="AB211">
        <v>0</v>
      </c>
      <c r="AC211">
        <v>0</v>
      </c>
      <c r="AD211">
        <v>0</v>
      </c>
      <c r="AE211">
        <v>12534.98</v>
      </c>
      <c r="AF211">
        <v>0</v>
      </c>
      <c r="AG211">
        <v>0</v>
      </c>
      <c r="AH211">
        <v>0</v>
      </c>
      <c r="AI211">
        <v>4.32</v>
      </c>
      <c r="AJ211">
        <v>1</v>
      </c>
      <c r="AK211">
        <v>1</v>
      </c>
      <c r="AL211">
        <v>1</v>
      </c>
      <c r="AM211">
        <v>2</v>
      </c>
      <c r="AN211">
        <v>0</v>
      </c>
      <c r="AO211">
        <v>1</v>
      </c>
      <c r="AP211">
        <v>0</v>
      </c>
      <c r="AQ211">
        <v>0</v>
      </c>
      <c r="AR211">
        <v>0</v>
      </c>
      <c r="AS211" t="s">
        <v>3</v>
      </c>
      <c r="AT211">
        <v>1.6000000000000001E-3</v>
      </c>
      <c r="AU211" t="s">
        <v>3</v>
      </c>
      <c r="AV211">
        <v>0</v>
      </c>
      <c r="AW211">
        <v>2</v>
      </c>
      <c r="AX211">
        <v>67440263</v>
      </c>
      <c r="AY211">
        <v>1</v>
      </c>
      <c r="AZ211">
        <v>0</v>
      </c>
      <c r="BA211">
        <v>218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V211">
        <v>0</v>
      </c>
      <c r="CW211">
        <v>0</v>
      </c>
      <c r="CX211">
        <f>ROUND(Y211*Source!I107,9)</f>
        <v>2.3151999999999999E-2</v>
      </c>
      <c r="CY211">
        <f t="shared" si="109"/>
        <v>54313.57</v>
      </c>
      <c r="CZ211">
        <f t="shared" si="110"/>
        <v>12534.98</v>
      </c>
      <c r="DA211">
        <f t="shared" si="111"/>
        <v>4.32</v>
      </c>
      <c r="DB211">
        <f t="shared" si="101"/>
        <v>20.059999999999999</v>
      </c>
      <c r="DC211">
        <f t="shared" si="102"/>
        <v>0</v>
      </c>
      <c r="DD211" t="s">
        <v>3</v>
      </c>
      <c r="DE211" t="s">
        <v>3</v>
      </c>
      <c r="DF211">
        <f t="shared" si="112"/>
        <v>1253.71</v>
      </c>
      <c r="DG211">
        <f t="shared" si="113"/>
        <v>0</v>
      </c>
      <c r="DH211">
        <f t="shared" si="114"/>
        <v>0</v>
      </c>
      <c r="DI211">
        <f t="shared" si="104"/>
        <v>0</v>
      </c>
      <c r="DJ211">
        <f t="shared" si="115"/>
        <v>1253.71</v>
      </c>
      <c r="DK211">
        <v>0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">
      <c r="A212">
        <f>ROW(Source!A107)</f>
        <v>107</v>
      </c>
      <c r="B212">
        <v>67439953</v>
      </c>
      <c r="C212">
        <v>67440245</v>
      </c>
      <c r="D212">
        <v>30541208</v>
      </c>
      <c r="E212">
        <v>30515945</v>
      </c>
      <c r="F212">
        <v>1</v>
      </c>
      <c r="G212">
        <v>30515945</v>
      </c>
      <c r="H212">
        <v>3</v>
      </c>
      <c r="I212" t="s">
        <v>389</v>
      </c>
      <c r="J212" t="s">
        <v>3</v>
      </c>
      <c r="K212" t="s">
        <v>390</v>
      </c>
      <c r="L212">
        <v>1344</v>
      </c>
      <c r="N212">
        <v>1008</v>
      </c>
      <c r="O212" t="s">
        <v>373</v>
      </c>
      <c r="P212" t="s">
        <v>373</v>
      </c>
      <c r="Q212">
        <v>1</v>
      </c>
      <c r="W212">
        <v>0</v>
      </c>
      <c r="X212">
        <v>-94250534</v>
      </c>
      <c r="Y212">
        <f t="shared" si="100"/>
        <v>0.01</v>
      </c>
      <c r="AA212">
        <v>1</v>
      </c>
      <c r="AB212">
        <v>0</v>
      </c>
      <c r="AC212">
        <v>0</v>
      </c>
      <c r="AD212">
        <v>0</v>
      </c>
      <c r="AE212">
        <v>1</v>
      </c>
      <c r="AF212">
        <v>0</v>
      </c>
      <c r="AG212">
        <v>0</v>
      </c>
      <c r="AH212">
        <v>0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1</v>
      </c>
      <c r="AP212">
        <v>0</v>
      </c>
      <c r="AQ212">
        <v>0</v>
      </c>
      <c r="AR212">
        <v>0</v>
      </c>
      <c r="AS212" t="s">
        <v>3</v>
      </c>
      <c r="AT212">
        <v>0.01</v>
      </c>
      <c r="AU212" t="s">
        <v>3</v>
      </c>
      <c r="AV212">
        <v>0</v>
      </c>
      <c r="AW212">
        <v>2</v>
      </c>
      <c r="AX212">
        <v>67440267</v>
      </c>
      <c r="AY212">
        <v>1</v>
      </c>
      <c r="AZ212">
        <v>0</v>
      </c>
      <c r="BA212">
        <v>222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V212">
        <v>0</v>
      </c>
      <c r="CW212">
        <v>0</v>
      </c>
      <c r="CX212">
        <f>ROUND(Y212*Source!I107,9)</f>
        <v>0.1447</v>
      </c>
      <c r="CY212">
        <f t="shared" si="109"/>
        <v>1</v>
      </c>
      <c r="CZ212">
        <f t="shared" si="110"/>
        <v>1</v>
      </c>
      <c r="DA212">
        <f t="shared" si="111"/>
        <v>1</v>
      </c>
      <c r="DB212">
        <f t="shared" si="101"/>
        <v>0.01</v>
      </c>
      <c r="DC212">
        <f t="shared" si="102"/>
        <v>0</v>
      </c>
      <c r="DD212" t="s">
        <v>3</v>
      </c>
      <c r="DE212" t="s">
        <v>3</v>
      </c>
      <c r="DF212">
        <f t="shared" ref="DF212:DF223" si="116">ROUND(ROUND(AE212,2)*CX212,2)</f>
        <v>0.14000000000000001</v>
      </c>
      <c r="DG212">
        <f t="shared" si="113"/>
        <v>0</v>
      </c>
      <c r="DH212">
        <f t="shared" si="114"/>
        <v>0</v>
      </c>
      <c r="DI212">
        <f t="shared" si="104"/>
        <v>0</v>
      </c>
      <c r="DJ212">
        <f t="shared" si="115"/>
        <v>0.14000000000000001</v>
      </c>
      <c r="DK212">
        <v>0</v>
      </c>
      <c r="DL212" t="s">
        <v>3</v>
      </c>
      <c r="DM212">
        <v>0</v>
      </c>
      <c r="DN212" t="s">
        <v>3</v>
      </c>
      <c r="DO212">
        <v>0</v>
      </c>
    </row>
    <row r="213" spans="1:119" x14ac:dyDescent="0.2">
      <c r="A213">
        <f>ROW(Source!A110)</f>
        <v>110</v>
      </c>
      <c r="B213">
        <v>67439955</v>
      </c>
      <c r="C213">
        <v>67440269</v>
      </c>
      <c r="D213">
        <v>30515951</v>
      </c>
      <c r="E213">
        <v>30515945</v>
      </c>
      <c r="F213">
        <v>1</v>
      </c>
      <c r="G213">
        <v>30515945</v>
      </c>
      <c r="H213">
        <v>1</v>
      </c>
      <c r="I213" t="s">
        <v>337</v>
      </c>
      <c r="J213" t="s">
        <v>3</v>
      </c>
      <c r="K213" t="s">
        <v>338</v>
      </c>
      <c r="L213">
        <v>1191</v>
      </c>
      <c r="N213">
        <v>1013</v>
      </c>
      <c r="O213" t="s">
        <v>339</v>
      </c>
      <c r="P213" t="s">
        <v>339</v>
      </c>
      <c r="Q213">
        <v>1</v>
      </c>
      <c r="W213">
        <v>0</v>
      </c>
      <c r="X213">
        <v>476480486</v>
      </c>
      <c r="Y213">
        <f t="shared" si="100"/>
        <v>40.4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1</v>
      </c>
      <c r="AP213">
        <v>0</v>
      </c>
      <c r="AQ213">
        <v>0</v>
      </c>
      <c r="AR213">
        <v>0</v>
      </c>
      <c r="AS213" t="s">
        <v>3</v>
      </c>
      <c r="AT213">
        <v>40.4</v>
      </c>
      <c r="AU213" t="s">
        <v>3</v>
      </c>
      <c r="AV213">
        <v>1</v>
      </c>
      <c r="AW213">
        <v>2</v>
      </c>
      <c r="AX213">
        <v>67440279</v>
      </c>
      <c r="AY213">
        <v>1</v>
      </c>
      <c r="AZ213">
        <v>0</v>
      </c>
      <c r="BA213">
        <v>223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U213">
        <f>ROUND(AT213*Source!I110*AH213*AL213,2)</f>
        <v>0</v>
      </c>
      <c r="CV213">
        <f>ROUND(Y213*Source!I110,9)</f>
        <v>44.036000000000001</v>
      </c>
      <c r="CW213">
        <v>0</v>
      </c>
      <c r="CX213">
        <f>ROUND(Y213*Source!I110,9)</f>
        <v>44.036000000000001</v>
      </c>
      <c r="CY213">
        <f>AD213</f>
        <v>0</v>
      </c>
      <c r="CZ213">
        <f>AH213</f>
        <v>0</v>
      </c>
      <c r="DA213">
        <f>AL213</f>
        <v>1</v>
      </c>
      <c r="DB213">
        <f t="shared" si="101"/>
        <v>0</v>
      </c>
      <c r="DC213">
        <f t="shared" si="102"/>
        <v>0</v>
      </c>
      <c r="DD213" t="s">
        <v>3</v>
      </c>
      <c r="DE213" t="s">
        <v>3</v>
      </c>
      <c r="DF213">
        <f t="shared" si="116"/>
        <v>0</v>
      </c>
      <c r="DG213">
        <f t="shared" si="113"/>
        <v>0</v>
      </c>
      <c r="DH213">
        <f t="shared" si="114"/>
        <v>0</v>
      </c>
      <c r="DI213">
        <f t="shared" si="104"/>
        <v>0</v>
      </c>
      <c r="DJ213">
        <f>DI213</f>
        <v>0</v>
      </c>
      <c r="DK213">
        <v>0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">
      <c r="A214">
        <f>ROW(Source!A110)</f>
        <v>110</v>
      </c>
      <c r="B214">
        <v>67439955</v>
      </c>
      <c r="C214">
        <v>67440269</v>
      </c>
      <c r="D214">
        <v>30595613</v>
      </c>
      <c r="E214">
        <v>1</v>
      </c>
      <c r="F214">
        <v>1</v>
      </c>
      <c r="G214">
        <v>30515945</v>
      </c>
      <c r="H214">
        <v>2</v>
      </c>
      <c r="I214" t="s">
        <v>396</v>
      </c>
      <c r="J214" t="s">
        <v>397</v>
      </c>
      <c r="K214" t="s">
        <v>398</v>
      </c>
      <c r="L214">
        <v>1368</v>
      </c>
      <c r="N214">
        <v>1011</v>
      </c>
      <c r="O214" t="s">
        <v>42</v>
      </c>
      <c r="P214" t="s">
        <v>42</v>
      </c>
      <c r="Q214">
        <v>1</v>
      </c>
      <c r="W214">
        <v>0</v>
      </c>
      <c r="X214">
        <v>919099054</v>
      </c>
      <c r="Y214">
        <f t="shared" si="100"/>
        <v>0.16</v>
      </c>
      <c r="AA214">
        <v>0</v>
      </c>
      <c r="AB214">
        <v>0.17</v>
      </c>
      <c r="AC214">
        <v>0</v>
      </c>
      <c r="AD214">
        <v>0</v>
      </c>
      <c r="AE214">
        <v>0</v>
      </c>
      <c r="AF214">
        <v>0.17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M214">
        <v>-2</v>
      </c>
      <c r="AN214">
        <v>0</v>
      </c>
      <c r="AO214">
        <v>1</v>
      </c>
      <c r="AP214">
        <v>0</v>
      </c>
      <c r="AQ214">
        <v>0</v>
      </c>
      <c r="AR214">
        <v>0</v>
      </c>
      <c r="AS214" t="s">
        <v>3</v>
      </c>
      <c r="AT214">
        <v>0.16</v>
      </c>
      <c r="AU214" t="s">
        <v>3</v>
      </c>
      <c r="AV214">
        <v>0</v>
      </c>
      <c r="AW214">
        <v>2</v>
      </c>
      <c r="AX214">
        <v>67440280</v>
      </c>
      <c r="AY214">
        <v>1</v>
      </c>
      <c r="AZ214">
        <v>0</v>
      </c>
      <c r="BA214">
        <v>224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V214">
        <v>0</v>
      </c>
      <c r="CW214">
        <f>ROUND(Y214*Source!I110*DO214,9)</f>
        <v>0</v>
      </c>
      <c r="CX214">
        <f>ROUND(Y214*Source!I110,9)</f>
        <v>0.1744</v>
      </c>
      <c r="CY214">
        <f>AB214</f>
        <v>0.17</v>
      </c>
      <c r="CZ214">
        <f>AF214</f>
        <v>0.17</v>
      </c>
      <c r="DA214">
        <f>AJ214</f>
        <v>1</v>
      </c>
      <c r="DB214">
        <f t="shared" si="101"/>
        <v>0.03</v>
      </c>
      <c r="DC214">
        <f t="shared" si="102"/>
        <v>0</v>
      </c>
      <c r="DD214" t="s">
        <v>3</v>
      </c>
      <c r="DE214" t="s">
        <v>3</v>
      </c>
      <c r="DF214">
        <f t="shared" si="116"/>
        <v>0</v>
      </c>
      <c r="DG214">
        <f t="shared" si="113"/>
        <v>0.03</v>
      </c>
      <c r="DH214">
        <f t="shared" si="114"/>
        <v>0</v>
      </c>
      <c r="DI214">
        <f t="shared" si="104"/>
        <v>0</v>
      </c>
      <c r="DJ214">
        <f>DG214</f>
        <v>0.03</v>
      </c>
      <c r="DK214">
        <v>0</v>
      </c>
      <c r="DL214" t="s">
        <v>3</v>
      </c>
      <c r="DM214">
        <v>0</v>
      </c>
      <c r="DN214" t="s">
        <v>3</v>
      </c>
      <c r="DO214">
        <v>0</v>
      </c>
    </row>
    <row r="215" spans="1:119" x14ac:dyDescent="0.2">
      <c r="A215">
        <f>ROW(Source!A110)</f>
        <v>110</v>
      </c>
      <c r="B215">
        <v>67439955</v>
      </c>
      <c r="C215">
        <v>67440269</v>
      </c>
      <c r="D215">
        <v>30571178</v>
      </c>
      <c r="E215">
        <v>1</v>
      </c>
      <c r="F215">
        <v>1</v>
      </c>
      <c r="G215">
        <v>30515945</v>
      </c>
      <c r="H215">
        <v>3</v>
      </c>
      <c r="I215" t="s">
        <v>411</v>
      </c>
      <c r="J215" t="s">
        <v>412</v>
      </c>
      <c r="K215" t="s">
        <v>413</v>
      </c>
      <c r="L215">
        <v>1346</v>
      </c>
      <c r="N215">
        <v>1009</v>
      </c>
      <c r="O215" t="s">
        <v>90</v>
      </c>
      <c r="P215" t="s">
        <v>90</v>
      </c>
      <c r="Q215">
        <v>1</v>
      </c>
      <c r="W215">
        <v>0</v>
      </c>
      <c r="X215">
        <v>622621594</v>
      </c>
      <c r="Y215">
        <f t="shared" si="100"/>
        <v>0.41</v>
      </c>
      <c r="AA215">
        <v>1.61</v>
      </c>
      <c r="AB215">
        <v>0</v>
      </c>
      <c r="AC215">
        <v>0</v>
      </c>
      <c r="AD215">
        <v>0</v>
      </c>
      <c r="AE215">
        <v>1.61</v>
      </c>
      <c r="AF215">
        <v>0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1</v>
      </c>
      <c r="AP215">
        <v>0</v>
      </c>
      <c r="AQ215">
        <v>0</v>
      </c>
      <c r="AR215">
        <v>0</v>
      </c>
      <c r="AS215" t="s">
        <v>3</v>
      </c>
      <c r="AT215">
        <v>0.41</v>
      </c>
      <c r="AU215" t="s">
        <v>3</v>
      </c>
      <c r="AV215">
        <v>0</v>
      </c>
      <c r="AW215">
        <v>2</v>
      </c>
      <c r="AX215">
        <v>67440281</v>
      </c>
      <c r="AY215">
        <v>1</v>
      </c>
      <c r="AZ215">
        <v>0</v>
      </c>
      <c r="BA215">
        <v>225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V215">
        <v>0</v>
      </c>
      <c r="CW215">
        <v>0</v>
      </c>
      <c r="CX215">
        <f>ROUND(Y215*Source!I110,9)</f>
        <v>0.44690000000000002</v>
      </c>
      <c r="CY215">
        <f t="shared" ref="CY215:CY221" si="117">AA215</f>
        <v>1.61</v>
      </c>
      <c r="CZ215">
        <f t="shared" ref="CZ215:CZ221" si="118">AE215</f>
        <v>1.61</v>
      </c>
      <c r="DA215">
        <f t="shared" ref="DA215:DA221" si="119">AI215</f>
        <v>1</v>
      </c>
      <c r="DB215">
        <f t="shared" si="101"/>
        <v>0.66</v>
      </c>
      <c r="DC215">
        <f t="shared" si="102"/>
        <v>0</v>
      </c>
      <c r="DD215" t="s">
        <v>3</v>
      </c>
      <c r="DE215" t="s">
        <v>3</v>
      </c>
      <c r="DF215">
        <f t="shared" si="116"/>
        <v>0.72</v>
      </c>
      <c r="DG215">
        <f t="shared" si="113"/>
        <v>0</v>
      </c>
      <c r="DH215">
        <f t="shared" si="114"/>
        <v>0</v>
      </c>
      <c r="DI215">
        <f t="shared" si="104"/>
        <v>0</v>
      </c>
      <c r="DJ215">
        <f t="shared" ref="DJ215:DJ221" si="120">DF215</f>
        <v>0.72</v>
      </c>
      <c r="DK215">
        <v>0</v>
      </c>
      <c r="DL215" t="s">
        <v>3</v>
      </c>
      <c r="DM215">
        <v>0</v>
      </c>
      <c r="DN215" t="s">
        <v>3</v>
      </c>
      <c r="DO215">
        <v>0</v>
      </c>
    </row>
    <row r="216" spans="1:119" x14ac:dyDescent="0.2">
      <c r="A216">
        <f>ROW(Source!A110)</f>
        <v>110</v>
      </c>
      <c r="B216">
        <v>67439955</v>
      </c>
      <c r="C216">
        <v>67440269</v>
      </c>
      <c r="D216">
        <v>30571181</v>
      </c>
      <c r="E216">
        <v>1</v>
      </c>
      <c r="F216">
        <v>1</v>
      </c>
      <c r="G216">
        <v>30515945</v>
      </c>
      <c r="H216">
        <v>3</v>
      </c>
      <c r="I216" t="s">
        <v>399</v>
      </c>
      <c r="J216" t="s">
        <v>400</v>
      </c>
      <c r="K216" t="s">
        <v>401</v>
      </c>
      <c r="L216">
        <v>1339</v>
      </c>
      <c r="N216">
        <v>1007</v>
      </c>
      <c r="O216" t="s">
        <v>30</v>
      </c>
      <c r="P216" t="s">
        <v>30</v>
      </c>
      <c r="Q216">
        <v>1</v>
      </c>
      <c r="W216">
        <v>0</v>
      </c>
      <c r="X216">
        <v>-862991314</v>
      </c>
      <c r="Y216">
        <f t="shared" si="100"/>
        <v>0.02</v>
      </c>
      <c r="AA216">
        <v>7.07</v>
      </c>
      <c r="AB216">
        <v>0</v>
      </c>
      <c r="AC216">
        <v>0</v>
      </c>
      <c r="AD216">
        <v>0</v>
      </c>
      <c r="AE216">
        <v>7.07</v>
      </c>
      <c r="AF216">
        <v>0</v>
      </c>
      <c r="AG216">
        <v>0</v>
      </c>
      <c r="AH216">
        <v>0</v>
      </c>
      <c r="AI216">
        <v>1</v>
      </c>
      <c r="AJ216">
        <v>1</v>
      </c>
      <c r="AK216">
        <v>1</v>
      </c>
      <c r="AL216">
        <v>1</v>
      </c>
      <c r="AM216">
        <v>-2</v>
      </c>
      <c r="AN216">
        <v>0</v>
      </c>
      <c r="AO216">
        <v>1</v>
      </c>
      <c r="AP216">
        <v>0</v>
      </c>
      <c r="AQ216">
        <v>0</v>
      </c>
      <c r="AR216">
        <v>0</v>
      </c>
      <c r="AS216" t="s">
        <v>3</v>
      </c>
      <c r="AT216">
        <v>0.02</v>
      </c>
      <c r="AU216" t="s">
        <v>3</v>
      </c>
      <c r="AV216">
        <v>0</v>
      </c>
      <c r="AW216">
        <v>2</v>
      </c>
      <c r="AX216">
        <v>67440282</v>
      </c>
      <c r="AY216">
        <v>1</v>
      </c>
      <c r="AZ216">
        <v>0</v>
      </c>
      <c r="BA216">
        <v>226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V216">
        <v>0</v>
      </c>
      <c r="CW216">
        <v>0</v>
      </c>
      <c r="CX216">
        <f>ROUND(Y216*Source!I110,9)</f>
        <v>2.18E-2</v>
      </c>
      <c r="CY216">
        <f t="shared" si="117"/>
        <v>7.07</v>
      </c>
      <c r="CZ216">
        <f t="shared" si="118"/>
        <v>7.07</v>
      </c>
      <c r="DA216">
        <f t="shared" si="119"/>
        <v>1</v>
      </c>
      <c r="DB216">
        <f t="shared" si="101"/>
        <v>0.14000000000000001</v>
      </c>
      <c r="DC216">
        <f t="shared" si="102"/>
        <v>0</v>
      </c>
      <c r="DD216" t="s">
        <v>3</v>
      </c>
      <c r="DE216" t="s">
        <v>3</v>
      </c>
      <c r="DF216">
        <f t="shared" si="116"/>
        <v>0.15</v>
      </c>
      <c r="DG216">
        <f t="shared" si="113"/>
        <v>0</v>
      </c>
      <c r="DH216">
        <f t="shared" si="114"/>
        <v>0</v>
      </c>
      <c r="DI216">
        <f t="shared" si="104"/>
        <v>0</v>
      </c>
      <c r="DJ216">
        <f t="shared" si="120"/>
        <v>0.15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">
      <c r="A217">
        <f>ROW(Source!A110)</f>
        <v>110</v>
      </c>
      <c r="B217">
        <v>67439955</v>
      </c>
      <c r="C217">
        <v>67440269</v>
      </c>
      <c r="D217">
        <v>30572394</v>
      </c>
      <c r="E217">
        <v>1</v>
      </c>
      <c r="F217">
        <v>1</v>
      </c>
      <c r="G217">
        <v>30515945</v>
      </c>
      <c r="H217">
        <v>3</v>
      </c>
      <c r="I217" t="s">
        <v>414</v>
      </c>
      <c r="J217" t="s">
        <v>415</v>
      </c>
      <c r="K217" t="s">
        <v>416</v>
      </c>
      <c r="L217">
        <v>1327</v>
      </c>
      <c r="N217">
        <v>1005</v>
      </c>
      <c r="O217" t="s">
        <v>101</v>
      </c>
      <c r="P217" t="s">
        <v>101</v>
      </c>
      <c r="Q217">
        <v>1</v>
      </c>
      <c r="W217">
        <v>0</v>
      </c>
      <c r="X217">
        <v>1579706749</v>
      </c>
      <c r="Y217">
        <f t="shared" si="100"/>
        <v>0.8</v>
      </c>
      <c r="AA217">
        <v>104</v>
      </c>
      <c r="AB217">
        <v>0</v>
      </c>
      <c r="AC217">
        <v>0</v>
      </c>
      <c r="AD217">
        <v>0</v>
      </c>
      <c r="AE217">
        <v>104</v>
      </c>
      <c r="AF217">
        <v>0</v>
      </c>
      <c r="AG217">
        <v>0</v>
      </c>
      <c r="AH217">
        <v>0</v>
      </c>
      <c r="AI217">
        <v>1</v>
      </c>
      <c r="AJ217">
        <v>1</v>
      </c>
      <c r="AK217">
        <v>1</v>
      </c>
      <c r="AL217">
        <v>1</v>
      </c>
      <c r="AM217">
        <v>-2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3</v>
      </c>
      <c r="AT217">
        <v>0.8</v>
      </c>
      <c r="AU217" t="s">
        <v>3</v>
      </c>
      <c r="AV217">
        <v>0</v>
      </c>
      <c r="AW217">
        <v>2</v>
      </c>
      <c r="AX217">
        <v>67440283</v>
      </c>
      <c r="AY217">
        <v>1</v>
      </c>
      <c r="AZ217">
        <v>0</v>
      </c>
      <c r="BA217">
        <v>227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V217">
        <v>0</v>
      </c>
      <c r="CW217">
        <v>0</v>
      </c>
      <c r="CX217">
        <f>ROUND(Y217*Source!I110,9)</f>
        <v>0.872</v>
      </c>
      <c r="CY217">
        <f t="shared" si="117"/>
        <v>104</v>
      </c>
      <c r="CZ217">
        <f t="shared" si="118"/>
        <v>104</v>
      </c>
      <c r="DA217">
        <f t="shared" si="119"/>
        <v>1</v>
      </c>
      <c r="DB217">
        <f t="shared" si="101"/>
        <v>83.2</v>
      </c>
      <c r="DC217">
        <f t="shared" si="102"/>
        <v>0</v>
      </c>
      <c r="DD217" t="s">
        <v>3</v>
      </c>
      <c r="DE217" t="s">
        <v>3</v>
      </c>
      <c r="DF217">
        <f t="shared" si="116"/>
        <v>90.69</v>
      </c>
      <c r="DG217">
        <f t="shared" si="113"/>
        <v>0</v>
      </c>
      <c r="DH217">
        <f t="shared" si="114"/>
        <v>0</v>
      </c>
      <c r="DI217">
        <f t="shared" si="104"/>
        <v>0</v>
      </c>
      <c r="DJ217">
        <f t="shared" si="120"/>
        <v>90.69</v>
      </c>
      <c r="DK217">
        <v>0</v>
      </c>
      <c r="DL217" t="s">
        <v>3</v>
      </c>
      <c r="DM217">
        <v>0</v>
      </c>
      <c r="DN217" t="s">
        <v>3</v>
      </c>
      <c r="DO217">
        <v>0</v>
      </c>
    </row>
    <row r="218" spans="1:119" x14ac:dyDescent="0.2">
      <c r="A218">
        <f>ROW(Source!A110)</f>
        <v>110</v>
      </c>
      <c r="B218">
        <v>67439955</v>
      </c>
      <c r="C218">
        <v>67440269</v>
      </c>
      <c r="D218">
        <v>30571225</v>
      </c>
      <c r="E218">
        <v>1</v>
      </c>
      <c r="F218">
        <v>1</v>
      </c>
      <c r="G218">
        <v>30515945</v>
      </c>
      <c r="H218">
        <v>3</v>
      </c>
      <c r="I218" t="s">
        <v>417</v>
      </c>
      <c r="J218" t="s">
        <v>418</v>
      </c>
      <c r="K218" t="s">
        <v>477</v>
      </c>
      <c r="L218">
        <v>1348</v>
      </c>
      <c r="N218">
        <v>1009</v>
      </c>
      <c r="O218" t="s">
        <v>178</v>
      </c>
      <c r="P218" t="s">
        <v>178</v>
      </c>
      <c r="Q218">
        <v>1000</v>
      </c>
      <c r="W218">
        <v>0</v>
      </c>
      <c r="X218">
        <v>-1719341648</v>
      </c>
      <c r="Y218">
        <f t="shared" si="100"/>
        <v>3.5000000000000001E-3</v>
      </c>
      <c r="AA218">
        <v>30565.95</v>
      </c>
      <c r="AB218">
        <v>0</v>
      </c>
      <c r="AC218">
        <v>0</v>
      </c>
      <c r="AD218">
        <v>0</v>
      </c>
      <c r="AE218">
        <v>30565.95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M218">
        <v>-2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3</v>
      </c>
      <c r="AT218">
        <v>3.5000000000000001E-3</v>
      </c>
      <c r="AU218" t="s">
        <v>3</v>
      </c>
      <c r="AV218">
        <v>0</v>
      </c>
      <c r="AW218">
        <v>2</v>
      </c>
      <c r="AX218">
        <v>67440284</v>
      </c>
      <c r="AY218">
        <v>1</v>
      </c>
      <c r="AZ218">
        <v>0</v>
      </c>
      <c r="BA218">
        <v>228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V218">
        <v>0</v>
      </c>
      <c r="CW218">
        <v>0</v>
      </c>
      <c r="CX218">
        <f>ROUND(Y218*Source!I110,9)</f>
        <v>3.8149999999999998E-3</v>
      </c>
      <c r="CY218">
        <f t="shared" si="117"/>
        <v>30565.95</v>
      </c>
      <c r="CZ218">
        <f t="shared" si="118"/>
        <v>30565.95</v>
      </c>
      <c r="DA218">
        <f t="shared" si="119"/>
        <v>1</v>
      </c>
      <c r="DB218">
        <f t="shared" si="101"/>
        <v>106.98</v>
      </c>
      <c r="DC218">
        <f t="shared" si="102"/>
        <v>0</v>
      </c>
      <c r="DD218" t="s">
        <v>3</v>
      </c>
      <c r="DE218" t="s">
        <v>3</v>
      </c>
      <c r="DF218">
        <f t="shared" si="116"/>
        <v>116.61</v>
      </c>
      <c r="DG218">
        <f t="shared" si="113"/>
        <v>0</v>
      </c>
      <c r="DH218">
        <f t="shared" si="114"/>
        <v>0</v>
      </c>
      <c r="DI218">
        <f t="shared" si="104"/>
        <v>0</v>
      </c>
      <c r="DJ218">
        <f t="shared" si="120"/>
        <v>116.61</v>
      </c>
      <c r="DK218">
        <v>0</v>
      </c>
      <c r="DL218" t="s">
        <v>3</v>
      </c>
      <c r="DM218">
        <v>0</v>
      </c>
      <c r="DN218" t="s">
        <v>3</v>
      </c>
      <c r="DO218">
        <v>0</v>
      </c>
    </row>
    <row r="219" spans="1:119" x14ac:dyDescent="0.2">
      <c r="A219">
        <f>ROW(Source!A110)</f>
        <v>110</v>
      </c>
      <c r="B219">
        <v>67439955</v>
      </c>
      <c r="C219">
        <v>67440269</v>
      </c>
      <c r="D219">
        <v>30574212</v>
      </c>
      <c r="E219">
        <v>1</v>
      </c>
      <c r="F219">
        <v>1</v>
      </c>
      <c r="G219">
        <v>30515945</v>
      </c>
      <c r="H219">
        <v>3</v>
      </c>
      <c r="I219" t="s">
        <v>420</v>
      </c>
      <c r="J219" t="s">
        <v>421</v>
      </c>
      <c r="K219" t="s">
        <v>422</v>
      </c>
      <c r="L219">
        <v>1296</v>
      </c>
      <c r="N219">
        <v>1002</v>
      </c>
      <c r="O219" t="s">
        <v>235</v>
      </c>
      <c r="P219" t="s">
        <v>235</v>
      </c>
      <c r="Q219">
        <v>1</v>
      </c>
      <c r="W219">
        <v>0</v>
      </c>
      <c r="X219">
        <v>-1353905028</v>
      </c>
      <c r="Y219">
        <f t="shared" si="100"/>
        <v>10</v>
      </c>
      <c r="AA219">
        <v>40.17</v>
      </c>
      <c r="AB219">
        <v>0</v>
      </c>
      <c r="AC219">
        <v>0</v>
      </c>
      <c r="AD219">
        <v>0</v>
      </c>
      <c r="AE219">
        <v>40.17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-2</v>
      </c>
      <c r="AN219">
        <v>0</v>
      </c>
      <c r="AO219">
        <v>1</v>
      </c>
      <c r="AP219">
        <v>0</v>
      </c>
      <c r="AQ219">
        <v>0</v>
      </c>
      <c r="AR219">
        <v>0</v>
      </c>
      <c r="AS219" t="s">
        <v>3</v>
      </c>
      <c r="AT219">
        <v>10</v>
      </c>
      <c r="AU219" t="s">
        <v>3</v>
      </c>
      <c r="AV219">
        <v>0</v>
      </c>
      <c r="AW219">
        <v>2</v>
      </c>
      <c r="AX219">
        <v>67440285</v>
      </c>
      <c r="AY219">
        <v>1</v>
      </c>
      <c r="AZ219">
        <v>0</v>
      </c>
      <c r="BA219">
        <v>229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V219">
        <v>0</v>
      </c>
      <c r="CW219">
        <v>0</v>
      </c>
      <c r="CX219">
        <f>ROUND(Y219*Source!I110,9)</f>
        <v>10.9</v>
      </c>
      <c r="CY219">
        <f t="shared" si="117"/>
        <v>40.17</v>
      </c>
      <c r="CZ219">
        <f t="shared" si="118"/>
        <v>40.17</v>
      </c>
      <c r="DA219">
        <f t="shared" si="119"/>
        <v>1</v>
      </c>
      <c r="DB219">
        <f t="shared" si="101"/>
        <v>401.7</v>
      </c>
      <c r="DC219">
        <f t="shared" si="102"/>
        <v>0</v>
      </c>
      <c r="DD219" t="s">
        <v>3</v>
      </c>
      <c r="DE219" t="s">
        <v>3</v>
      </c>
      <c r="DF219">
        <f t="shared" si="116"/>
        <v>437.85</v>
      </c>
      <c r="DG219">
        <f t="shared" si="113"/>
        <v>0</v>
      </c>
      <c r="DH219">
        <f t="shared" si="114"/>
        <v>0</v>
      </c>
      <c r="DI219">
        <f t="shared" si="104"/>
        <v>0</v>
      </c>
      <c r="DJ219">
        <f t="shared" si="120"/>
        <v>437.85</v>
      </c>
      <c r="DK219">
        <v>0</v>
      </c>
      <c r="DL219" t="s">
        <v>3</v>
      </c>
      <c r="DM219">
        <v>0</v>
      </c>
      <c r="DN219" t="s">
        <v>3</v>
      </c>
      <c r="DO219">
        <v>0</v>
      </c>
    </row>
    <row r="220" spans="1:119" x14ac:dyDescent="0.2">
      <c r="A220">
        <f>ROW(Source!A110)</f>
        <v>110</v>
      </c>
      <c r="B220">
        <v>67439955</v>
      </c>
      <c r="C220">
        <v>67440269</v>
      </c>
      <c r="D220">
        <v>30571951</v>
      </c>
      <c r="E220">
        <v>1</v>
      </c>
      <c r="F220">
        <v>1</v>
      </c>
      <c r="G220">
        <v>30515945</v>
      </c>
      <c r="H220">
        <v>3</v>
      </c>
      <c r="I220" t="s">
        <v>423</v>
      </c>
      <c r="J220" t="s">
        <v>424</v>
      </c>
      <c r="K220" t="s">
        <v>425</v>
      </c>
      <c r="L220">
        <v>1348</v>
      </c>
      <c r="N220">
        <v>1009</v>
      </c>
      <c r="O220" t="s">
        <v>178</v>
      </c>
      <c r="P220" t="s">
        <v>178</v>
      </c>
      <c r="Q220">
        <v>1000</v>
      </c>
      <c r="W220">
        <v>0</v>
      </c>
      <c r="X220">
        <v>1320659850</v>
      </c>
      <c r="Y220">
        <f t="shared" si="100"/>
        <v>1.6000000000000001E-3</v>
      </c>
      <c r="AA220">
        <v>12534.98</v>
      </c>
      <c r="AB220">
        <v>0</v>
      </c>
      <c r="AC220">
        <v>0</v>
      </c>
      <c r="AD220">
        <v>0</v>
      </c>
      <c r="AE220">
        <v>12534.98</v>
      </c>
      <c r="AF220">
        <v>0</v>
      </c>
      <c r="AG220">
        <v>0</v>
      </c>
      <c r="AH220">
        <v>0</v>
      </c>
      <c r="AI220">
        <v>1</v>
      </c>
      <c r="AJ220">
        <v>1</v>
      </c>
      <c r="AK220">
        <v>1</v>
      </c>
      <c r="AL220">
        <v>1</v>
      </c>
      <c r="AM220">
        <v>-2</v>
      </c>
      <c r="AN220">
        <v>0</v>
      </c>
      <c r="AO220">
        <v>1</v>
      </c>
      <c r="AP220">
        <v>0</v>
      </c>
      <c r="AQ220">
        <v>0</v>
      </c>
      <c r="AR220">
        <v>0</v>
      </c>
      <c r="AS220" t="s">
        <v>3</v>
      </c>
      <c r="AT220">
        <v>1.6000000000000001E-3</v>
      </c>
      <c r="AU220" t="s">
        <v>3</v>
      </c>
      <c r="AV220">
        <v>0</v>
      </c>
      <c r="AW220">
        <v>2</v>
      </c>
      <c r="AX220">
        <v>67440286</v>
      </c>
      <c r="AY220">
        <v>1</v>
      </c>
      <c r="AZ220">
        <v>0</v>
      </c>
      <c r="BA220">
        <v>230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V220">
        <v>0</v>
      </c>
      <c r="CW220">
        <v>0</v>
      </c>
      <c r="CX220">
        <f>ROUND(Y220*Source!I110,9)</f>
        <v>1.7440000000000001E-3</v>
      </c>
      <c r="CY220">
        <f t="shared" si="117"/>
        <v>12534.98</v>
      </c>
      <c r="CZ220">
        <f t="shared" si="118"/>
        <v>12534.98</v>
      </c>
      <c r="DA220">
        <f t="shared" si="119"/>
        <v>1</v>
      </c>
      <c r="DB220">
        <f t="shared" si="101"/>
        <v>20.059999999999999</v>
      </c>
      <c r="DC220">
        <f t="shared" si="102"/>
        <v>0</v>
      </c>
      <c r="DD220" t="s">
        <v>3</v>
      </c>
      <c r="DE220" t="s">
        <v>3</v>
      </c>
      <c r="DF220">
        <f t="shared" si="116"/>
        <v>21.86</v>
      </c>
      <c r="DG220">
        <f t="shared" si="113"/>
        <v>0</v>
      </c>
      <c r="DH220">
        <f t="shared" si="114"/>
        <v>0</v>
      </c>
      <c r="DI220">
        <f t="shared" si="104"/>
        <v>0</v>
      </c>
      <c r="DJ220">
        <f t="shared" si="120"/>
        <v>21.86</v>
      </c>
      <c r="DK220">
        <v>0</v>
      </c>
      <c r="DL220" t="s">
        <v>3</v>
      </c>
      <c r="DM220">
        <v>0</v>
      </c>
      <c r="DN220" t="s">
        <v>3</v>
      </c>
      <c r="DO220">
        <v>0</v>
      </c>
    </row>
    <row r="221" spans="1:119" x14ac:dyDescent="0.2">
      <c r="A221">
        <f>ROW(Source!A110)</f>
        <v>110</v>
      </c>
      <c r="B221">
        <v>67439955</v>
      </c>
      <c r="C221">
        <v>67440269</v>
      </c>
      <c r="D221">
        <v>30574832</v>
      </c>
      <c r="E221">
        <v>1</v>
      </c>
      <c r="F221">
        <v>1</v>
      </c>
      <c r="G221">
        <v>30515945</v>
      </c>
      <c r="H221">
        <v>3</v>
      </c>
      <c r="I221" t="s">
        <v>191</v>
      </c>
      <c r="J221" t="s">
        <v>193</v>
      </c>
      <c r="K221" t="s">
        <v>192</v>
      </c>
      <c r="L221">
        <v>1346</v>
      </c>
      <c r="N221">
        <v>1009</v>
      </c>
      <c r="O221" t="s">
        <v>90</v>
      </c>
      <c r="P221" t="s">
        <v>90</v>
      </c>
      <c r="Q221">
        <v>1</v>
      </c>
      <c r="W221">
        <v>0</v>
      </c>
      <c r="X221">
        <v>-2031480448</v>
      </c>
      <c r="Y221">
        <f t="shared" si="100"/>
        <v>51.1</v>
      </c>
      <c r="AA221">
        <v>112.68</v>
      </c>
      <c r="AB221">
        <v>0</v>
      </c>
      <c r="AC221">
        <v>0</v>
      </c>
      <c r="AD221">
        <v>0</v>
      </c>
      <c r="AE221">
        <v>112.68</v>
      </c>
      <c r="AF221">
        <v>0</v>
      </c>
      <c r="AG221">
        <v>0</v>
      </c>
      <c r="AH221">
        <v>0</v>
      </c>
      <c r="AI221">
        <v>1</v>
      </c>
      <c r="AJ221">
        <v>1</v>
      </c>
      <c r="AK221">
        <v>1</v>
      </c>
      <c r="AL221">
        <v>1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 t="s">
        <v>3</v>
      </c>
      <c r="AT221">
        <v>51.1</v>
      </c>
      <c r="AU221" t="s">
        <v>3</v>
      </c>
      <c r="AV221">
        <v>0</v>
      </c>
      <c r="AW221">
        <v>1</v>
      </c>
      <c r="AX221">
        <v>-1</v>
      </c>
      <c r="AY221">
        <v>0</v>
      </c>
      <c r="AZ221">
        <v>0</v>
      </c>
      <c r="BA221" t="s">
        <v>3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V221">
        <v>0</v>
      </c>
      <c r="CW221">
        <v>0</v>
      </c>
      <c r="CX221">
        <f>ROUND(Y221*Source!I110,9)</f>
        <v>55.698999999999998</v>
      </c>
      <c r="CY221">
        <f t="shared" si="117"/>
        <v>112.68</v>
      </c>
      <c r="CZ221">
        <f t="shared" si="118"/>
        <v>112.68</v>
      </c>
      <c r="DA221">
        <f t="shared" si="119"/>
        <v>1</v>
      </c>
      <c r="DB221">
        <f t="shared" si="101"/>
        <v>5757.95</v>
      </c>
      <c r="DC221">
        <f t="shared" si="102"/>
        <v>0</v>
      </c>
      <c r="DD221" t="s">
        <v>3</v>
      </c>
      <c r="DE221" t="s">
        <v>3</v>
      </c>
      <c r="DF221">
        <f t="shared" si="116"/>
        <v>6276.16</v>
      </c>
      <c r="DG221">
        <f t="shared" si="113"/>
        <v>0</v>
      </c>
      <c r="DH221">
        <f t="shared" si="114"/>
        <v>0</v>
      </c>
      <c r="DI221">
        <f t="shared" si="104"/>
        <v>0</v>
      </c>
      <c r="DJ221">
        <f t="shared" si="120"/>
        <v>6276.16</v>
      </c>
      <c r="DK221">
        <v>0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">
      <c r="A222">
        <f>ROW(Source!A111)</f>
        <v>111</v>
      </c>
      <c r="B222">
        <v>67439953</v>
      </c>
      <c r="C222">
        <v>67440269</v>
      </c>
      <c r="D222">
        <v>30515951</v>
      </c>
      <c r="E222">
        <v>30515945</v>
      </c>
      <c r="F222">
        <v>1</v>
      </c>
      <c r="G222">
        <v>30515945</v>
      </c>
      <c r="H222">
        <v>1</v>
      </c>
      <c r="I222" t="s">
        <v>337</v>
      </c>
      <c r="J222" t="s">
        <v>3</v>
      </c>
      <c r="K222" t="s">
        <v>338</v>
      </c>
      <c r="L222">
        <v>1191</v>
      </c>
      <c r="N222">
        <v>1013</v>
      </c>
      <c r="O222" t="s">
        <v>339</v>
      </c>
      <c r="P222" t="s">
        <v>339</v>
      </c>
      <c r="Q222">
        <v>1</v>
      </c>
      <c r="W222">
        <v>0</v>
      </c>
      <c r="X222">
        <v>476480486</v>
      </c>
      <c r="Y222">
        <f t="shared" si="100"/>
        <v>40.4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1</v>
      </c>
      <c r="AJ222">
        <v>1</v>
      </c>
      <c r="AK222">
        <v>1</v>
      </c>
      <c r="AL222">
        <v>1</v>
      </c>
      <c r="AM222">
        <v>-2</v>
      </c>
      <c r="AN222">
        <v>0</v>
      </c>
      <c r="AO222">
        <v>1</v>
      </c>
      <c r="AP222">
        <v>0</v>
      </c>
      <c r="AQ222">
        <v>0</v>
      </c>
      <c r="AR222">
        <v>0</v>
      </c>
      <c r="AS222" t="s">
        <v>3</v>
      </c>
      <c r="AT222">
        <v>40.4</v>
      </c>
      <c r="AU222" t="s">
        <v>3</v>
      </c>
      <c r="AV222">
        <v>1</v>
      </c>
      <c r="AW222">
        <v>2</v>
      </c>
      <c r="AX222">
        <v>67440279</v>
      </c>
      <c r="AY222">
        <v>1</v>
      </c>
      <c r="AZ222">
        <v>0</v>
      </c>
      <c r="BA222">
        <v>234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U222">
        <f>ROUND(AT222*Source!I111*AH222*AL222,2)</f>
        <v>0</v>
      </c>
      <c r="CV222">
        <f>ROUND(Y222*Source!I111,9)</f>
        <v>44.036000000000001</v>
      </c>
      <c r="CW222">
        <v>0</v>
      </c>
      <c r="CX222">
        <f>ROUND(Y222*Source!I111,9)</f>
        <v>44.036000000000001</v>
      </c>
      <c r="CY222">
        <f>AD222</f>
        <v>0</v>
      </c>
      <c r="CZ222">
        <f>AH222</f>
        <v>0</v>
      </c>
      <c r="DA222">
        <f>AL222</f>
        <v>1</v>
      </c>
      <c r="DB222">
        <f t="shared" si="101"/>
        <v>0</v>
      </c>
      <c r="DC222">
        <f t="shared" si="102"/>
        <v>0</v>
      </c>
      <c r="DD222" t="s">
        <v>3</v>
      </c>
      <c r="DE222" t="s">
        <v>3</v>
      </c>
      <c r="DF222">
        <f t="shared" si="116"/>
        <v>0</v>
      </c>
      <c r="DG222">
        <f t="shared" si="113"/>
        <v>0</v>
      </c>
      <c r="DH222">
        <f t="shared" si="114"/>
        <v>0</v>
      </c>
      <c r="DI222">
        <f t="shared" si="104"/>
        <v>0</v>
      </c>
      <c r="DJ222">
        <f>DI222</f>
        <v>0</v>
      </c>
      <c r="DK222">
        <v>0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">
      <c r="A223">
        <f>ROW(Source!A111)</f>
        <v>111</v>
      </c>
      <c r="B223">
        <v>67439953</v>
      </c>
      <c r="C223">
        <v>67440269</v>
      </c>
      <c r="D223">
        <v>30595613</v>
      </c>
      <c r="E223">
        <v>1</v>
      </c>
      <c r="F223">
        <v>1</v>
      </c>
      <c r="G223">
        <v>30515945</v>
      </c>
      <c r="H223">
        <v>2</v>
      </c>
      <c r="I223" t="s">
        <v>396</v>
      </c>
      <c r="J223" t="s">
        <v>397</v>
      </c>
      <c r="K223" t="s">
        <v>398</v>
      </c>
      <c r="L223">
        <v>1368</v>
      </c>
      <c r="N223">
        <v>1011</v>
      </c>
      <c r="O223" t="s">
        <v>42</v>
      </c>
      <c r="P223" t="s">
        <v>42</v>
      </c>
      <c r="Q223">
        <v>1</v>
      </c>
      <c r="W223">
        <v>0</v>
      </c>
      <c r="X223">
        <v>919099054</v>
      </c>
      <c r="Y223">
        <f t="shared" ref="Y223:Y250" si="121">AT223</f>
        <v>0.16</v>
      </c>
      <c r="AA223">
        <v>0</v>
      </c>
      <c r="AB223">
        <v>1.73</v>
      </c>
      <c r="AC223">
        <v>0</v>
      </c>
      <c r="AD223">
        <v>0</v>
      </c>
      <c r="AE223">
        <v>0</v>
      </c>
      <c r="AF223">
        <v>0.17</v>
      </c>
      <c r="AG223">
        <v>0</v>
      </c>
      <c r="AH223">
        <v>0</v>
      </c>
      <c r="AI223">
        <v>1</v>
      </c>
      <c r="AJ223">
        <v>9.7100000000000009</v>
      </c>
      <c r="AK223">
        <v>30.48</v>
      </c>
      <c r="AL223">
        <v>1</v>
      </c>
      <c r="AM223">
        <v>2</v>
      </c>
      <c r="AN223">
        <v>0</v>
      </c>
      <c r="AO223">
        <v>1</v>
      </c>
      <c r="AP223">
        <v>0</v>
      </c>
      <c r="AQ223">
        <v>0</v>
      </c>
      <c r="AR223">
        <v>0</v>
      </c>
      <c r="AS223" t="s">
        <v>3</v>
      </c>
      <c r="AT223">
        <v>0.16</v>
      </c>
      <c r="AU223" t="s">
        <v>3</v>
      </c>
      <c r="AV223">
        <v>0</v>
      </c>
      <c r="AW223">
        <v>2</v>
      </c>
      <c r="AX223">
        <v>67440280</v>
      </c>
      <c r="AY223">
        <v>1</v>
      </c>
      <c r="AZ223">
        <v>0</v>
      </c>
      <c r="BA223">
        <v>235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V223">
        <v>0</v>
      </c>
      <c r="CW223">
        <f>ROUND(Y223*Source!I111*DO223,9)</f>
        <v>0</v>
      </c>
      <c r="CX223">
        <f>ROUND(Y223*Source!I111,9)</f>
        <v>0.1744</v>
      </c>
      <c r="CY223">
        <f>AB223</f>
        <v>1.73</v>
      </c>
      <c r="CZ223">
        <f>AF223</f>
        <v>0.17</v>
      </c>
      <c r="DA223">
        <f>AJ223</f>
        <v>9.7100000000000009</v>
      </c>
      <c r="DB223">
        <f t="shared" ref="DB223:DB250" si="122">ROUND(ROUND(AT223*CZ223,2),6)</f>
        <v>0.03</v>
      </c>
      <c r="DC223">
        <f t="shared" ref="DC223:DC250" si="123">ROUND(ROUND(AT223*AG223,2),6)</f>
        <v>0</v>
      </c>
      <c r="DD223" t="s">
        <v>3</v>
      </c>
      <c r="DE223" t="s">
        <v>3</v>
      </c>
      <c r="DF223">
        <f t="shared" si="116"/>
        <v>0</v>
      </c>
      <c r="DG223">
        <f>ROUND(ROUND(AF223*AJ223,2)*CX223,2)</f>
        <v>0.28999999999999998</v>
      </c>
      <c r="DH223">
        <f>ROUND(ROUND(AG223*AK223,2)*CX223,2)</f>
        <v>0</v>
      </c>
      <c r="DI223">
        <f t="shared" si="104"/>
        <v>0</v>
      </c>
      <c r="DJ223">
        <f>DG223</f>
        <v>0.28999999999999998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">
      <c r="A224">
        <f>ROW(Source!A111)</f>
        <v>111</v>
      </c>
      <c r="B224">
        <v>67439953</v>
      </c>
      <c r="C224">
        <v>67440269</v>
      </c>
      <c r="D224">
        <v>30571178</v>
      </c>
      <c r="E224">
        <v>1</v>
      </c>
      <c r="F224">
        <v>1</v>
      </c>
      <c r="G224">
        <v>30515945</v>
      </c>
      <c r="H224">
        <v>3</v>
      </c>
      <c r="I224" t="s">
        <v>411</v>
      </c>
      <c r="J224" t="s">
        <v>412</v>
      </c>
      <c r="K224" t="s">
        <v>413</v>
      </c>
      <c r="L224">
        <v>1346</v>
      </c>
      <c r="N224">
        <v>1009</v>
      </c>
      <c r="O224" t="s">
        <v>90</v>
      </c>
      <c r="P224" t="s">
        <v>90</v>
      </c>
      <c r="Q224">
        <v>1</v>
      </c>
      <c r="W224">
        <v>0</v>
      </c>
      <c r="X224">
        <v>622621594</v>
      </c>
      <c r="Y224">
        <f t="shared" si="121"/>
        <v>0.41</v>
      </c>
      <c r="AA224">
        <v>53.73</v>
      </c>
      <c r="AB224">
        <v>0</v>
      </c>
      <c r="AC224">
        <v>0</v>
      </c>
      <c r="AD224">
        <v>0</v>
      </c>
      <c r="AE224">
        <v>1.61</v>
      </c>
      <c r="AF224">
        <v>0</v>
      </c>
      <c r="AG224">
        <v>0</v>
      </c>
      <c r="AH224">
        <v>0</v>
      </c>
      <c r="AI224">
        <v>33.270000000000003</v>
      </c>
      <c r="AJ224">
        <v>1</v>
      </c>
      <c r="AK224">
        <v>1</v>
      </c>
      <c r="AL224">
        <v>1</v>
      </c>
      <c r="AM224">
        <v>2</v>
      </c>
      <c r="AN224">
        <v>0</v>
      </c>
      <c r="AO224">
        <v>1</v>
      </c>
      <c r="AP224">
        <v>0</v>
      </c>
      <c r="AQ224">
        <v>0</v>
      </c>
      <c r="AR224">
        <v>0</v>
      </c>
      <c r="AS224" t="s">
        <v>3</v>
      </c>
      <c r="AT224">
        <v>0.41</v>
      </c>
      <c r="AU224" t="s">
        <v>3</v>
      </c>
      <c r="AV224">
        <v>0</v>
      </c>
      <c r="AW224">
        <v>2</v>
      </c>
      <c r="AX224">
        <v>67440281</v>
      </c>
      <c r="AY224">
        <v>1</v>
      </c>
      <c r="AZ224">
        <v>0</v>
      </c>
      <c r="BA224">
        <v>236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V224">
        <v>0</v>
      </c>
      <c r="CW224">
        <v>0</v>
      </c>
      <c r="CX224">
        <f>ROUND(Y224*Source!I111,9)</f>
        <v>0.44690000000000002</v>
      </c>
      <c r="CY224">
        <f t="shared" ref="CY224:CY230" si="124">AA224</f>
        <v>53.73</v>
      </c>
      <c r="CZ224">
        <f t="shared" ref="CZ224:CZ230" si="125">AE224</f>
        <v>1.61</v>
      </c>
      <c r="DA224">
        <f t="shared" ref="DA224:DA230" si="126">AI224</f>
        <v>33.270000000000003</v>
      </c>
      <c r="DB224">
        <f t="shared" si="122"/>
        <v>0.66</v>
      </c>
      <c r="DC224">
        <f t="shared" si="123"/>
        <v>0</v>
      </c>
      <c r="DD224" t="s">
        <v>3</v>
      </c>
      <c r="DE224" t="s">
        <v>3</v>
      </c>
      <c r="DF224">
        <f t="shared" ref="DF224:DF230" si="127">ROUND(ROUND(AE224*AI224,2)*CX224,2)</f>
        <v>23.94</v>
      </c>
      <c r="DG224">
        <f t="shared" ref="DG224:DG250" si="128">ROUND(ROUND(AF224,2)*CX224,2)</f>
        <v>0</v>
      </c>
      <c r="DH224">
        <f t="shared" ref="DH224:DH250" si="129">ROUND(ROUND(AG224,2)*CX224,2)</f>
        <v>0</v>
      </c>
      <c r="DI224">
        <f t="shared" si="104"/>
        <v>0</v>
      </c>
      <c r="DJ224">
        <f t="shared" ref="DJ224:DJ230" si="130">DF224</f>
        <v>23.94</v>
      </c>
      <c r="DK224">
        <v>0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">
      <c r="A225">
        <f>ROW(Source!A111)</f>
        <v>111</v>
      </c>
      <c r="B225">
        <v>67439953</v>
      </c>
      <c r="C225">
        <v>67440269</v>
      </c>
      <c r="D225">
        <v>30571181</v>
      </c>
      <c r="E225">
        <v>1</v>
      </c>
      <c r="F225">
        <v>1</v>
      </c>
      <c r="G225">
        <v>30515945</v>
      </c>
      <c r="H225">
        <v>3</v>
      </c>
      <c r="I225" t="s">
        <v>399</v>
      </c>
      <c r="J225" t="s">
        <v>400</v>
      </c>
      <c r="K225" t="s">
        <v>401</v>
      </c>
      <c r="L225">
        <v>1339</v>
      </c>
      <c r="N225">
        <v>1007</v>
      </c>
      <c r="O225" t="s">
        <v>30</v>
      </c>
      <c r="P225" t="s">
        <v>30</v>
      </c>
      <c r="Q225">
        <v>1</v>
      </c>
      <c r="W225">
        <v>0</v>
      </c>
      <c r="X225">
        <v>-862991314</v>
      </c>
      <c r="Y225">
        <f t="shared" si="121"/>
        <v>0.02</v>
      </c>
      <c r="AA225">
        <v>42.55</v>
      </c>
      <c r="AB225">
        <v>0</v>
      </c>
      <c r="AC225">
        <v>0</v>
      </c>
      <c r="AD225">
        <v>0</v>
      </c>
      <c r="AE225">
        <v>7.07</v>
      </c>
      <c r="AF225">
        <v>0</v>
      </c>
      <c r="AG225">
        <v>0</v>
      </c>
      <c r="AH225">
        <v>0</v>
      </c>
      <c r="AI225">
        <v>6</v>
      </c>
      <c r="AJ225">
        <v>1</v>
      </c>
      <c r="AK225">
        <v>1</v>
      </c>
      <c r="AL225">
        <v>1</v>
      </c>
      <c r="AM225">
        <v>2</v>
      </c>
      <c r="AN225">
        <v>0</v>
      </c>
      <c r="AO225">
        <v>1</v>
      </c>
      <c r="AP225">
        <v>0</v>
      </c>
      <c r="AQ225">
        <v>0</v>
      </c>
      <c r="AR225">
        <v>0</v>
      </c>
      <c r="AS225" t="s">
        <v>3</v>
      </c>
      <c r="AT225">
        <v>0.02</v>
      </c>
      <c r="AU225" t="s">
        <v>3</v>
      </c>
      <c r="AV225">
        <v>0</v>
      </c>
      <c r="AW225">
        <v>2</v>
      </c>
      <c r="AX225">
        <v>67440282</v>
      </c>
      <c r="AY225">
        <v>1</v>
      </c>
      <c r="AZ225">
        <v>0</v>
      </c>
      <c r="BA225">
        <v>237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V225">
        <v>0</v>
      </c>
      <c r="CW225">
        <v>0</v>
      </c>
      <c r="CX225">
        <f>ROUND(Y225*Source!I111,9)</f>
        <v>2.18E-2</v>
      </c>
      <c r="CY225">
        <f t="shared" si="124"/>
        <v>42.55</v>
      </c>
      <c r="CZ225">
        <f t="shared" si="125"/>
        <v>7.07</v>
      </c>
      <c r="DA225">
        <f t="shared" si="126"/>
        <v>6</v>
      </c>
      <c r="DB225">
        <f t="shared" si="122"/>
        <v>0.14000000000000001</v>
      </c>
      <c r="DC225">
        <f t="shared" si="123"/>
        <v>0</v>
      </c>
      <c r="DD225" t="s">
        <v>3</v>
      </c>
      <c r="DE225" t="s">
        <v>3</v>
      </c>
      <c r="DF225">
        <f t="shared" si="127"/>
        <v>0.92</v>
      </c>
      <c r="DG225">
        <f t="shared" si="128"/>
        <v>0</v>
      </c>
      <c r="DH225">
        <f t="shared" si="129"/>
        <v>0</v>
      </c>
      <c r="DI225">
        <f t="shared" si="104"/>
        <v>0</v>
      </c>
      <c r="DJ225">
        <f t="shared" si="130"/>
        <v>0.92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">
      <c r="A226">
        <f>ROW(Source!A111)</f>
        <v>111</v>
      </c>
      <c r="B226">
        <v>67439953</v>
      </c>
      <c r="C226">
        <v>67440269</v>
      </c>
      <c r="D226">
        <v>30572394</v>
      </c>
      <c r="E226">
        <v>1</v>
      </c>
      <c r="F226">
        <v>1</v>
      </c>
      <c r="G226">
        <v>30515945</v>
      </c>
      <c r="H226">
        <v>3</v>
      </c>
      <c r="I226" t="s">
        <v>414</v>
      </c>
      <c r="J226" t="s">
        <v>415</v>
      </c>
      <c r="K226" t="s">
        <v>416</v>
      </c>
      <c r="L226">
        <v>1327</v>
      </c>
      <c r="N226">
        <v>1005</v>
      </c>
      <c r="O226" t="s">
        <v>101</v>
      </c>
      <c r="P226" t="s">
        <v>101</v>
      </c>
      <c r="Q226">
        <v>1</v>
      </c>
      <c r="W226">
        <v>0</v>
      </c>
      <c r="X226">
        <v>1579706749</v>
      </c>
      <c r="Y226">
        <f t="shared" si="121"/>
        <v>0.8</v>
      </c>
      <c r="AA226">
        <v>152.30000000000001</v>
      </c>
      <c r="AB226">
        <v>0</v>
      </c>
      <c r="AC226">
        <v>0</v>
      </c>
      <c r="AD226">
        <v>0</v>
      </c>
      <c r="AE226">
        <v>104</v>
      </c>
      <c r="AF226">
        <v>0</v>
      </c>
      <c r="AG226">
        <v>0</v>
      </c>
      <c r="AH226">
        <v>0</v>
      </c>
      <c r="AI226">
        <v>1.46</v>
      </c>
      <c r="AJ226">
        <v>1</v>
      </c>
      <c r="AK226">
        <v>1</v>
      </c>
      <c r="AL226">
        <v>1</v>
      </c>
      <c r="AM226">
        <v>2</v>
      </c>
      <c r="AN226">
        <v>0</v>
      </c>
      <c r="AO226">
        <v>1</v>
      </c>
      <c r="AP226">
        <v>0</v>
      </c>
      <c r="AQ226">
        <v>0</v>
      </c>
      <c r="AR226">
        <v>0</v>
      </c>
      <c r="AS226" t="s">
        <v>3</v>
      </c>
      <c r="AT226">
        <v>0.8</v>
      </c>
      <c r="AU226" t="s">
        <v>3</v>
      </c>
      <c r="AV226">
        <v>0</v>
      </c>
      <c r="AW226">
        <v>2</v>
      </c>
      <c r="AX226">
        <v>67440283</v>
      </c>
      <c r="AY226">
        <v>1</v>
      </c>
      <c r="AZ226">
        <v>0</v>
      </c>
      <c r="BA226">
        <v>238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V226">
        <v>0</v>
      </c>
      <c r="CW226">
        <v>0</v>
      </c>
      <c r="CX226">
        <f>ROUND(Y226*Source!I111,9)</f>
        <v>0.872</v>
      </c>
      <c r="CY226">
        <f t="shared" si="124"/>
        <v>152.30000000000001</v>
      </c>
      <c r="CZ226">
        <f t="shared" si="125"/>
        <v>104</v>
      </c>
      <c r="DA226">
        <f t="shared" si="126"/>
        <v>1.46</v>
      </c>
      <c r="DB226">
        <f t="shared" si="122"/>
        <v>83.2</v>
      </c>
      <c r="DC226">
        <f t="shared" si="123"/>
        <v>0</v>
      </c>
      <c r="DD226" t="s">
        <v>3</v>
      </c>
      <c r="DE226" t="s">
        <v>3</v>
      </c>
      <c r="DF226">
        <f t="shared" si="127"/>
        <v>132.4</v>
      </c>
      <c r="DG226">
        <f t="shared" si="128"/>
        <v>0</v>
      </c>
      <c r="DH226">
        <f t="shared" si="129"/>
        <v>0</v>
      </c>
      <c r="DI226">
        <f t="shared" si="104"/>
        <v>0</v>
      </c>
      <c r="DJ226">
        <f t="shared" si="130"/>
        <v>132.4</v>
      </c>
      <c r="DK226">
        <v>0</v>
      </c>
      <c r="DL226" t="s">
        <v>3</v>
      </c>
      <c r="DM226">
        <v>0</v>
      </c>
      <c r="DN226" t="s">
        <v>3</v>
      </c>
      <c r="DO226">
        <v>0</v>
      </c>
    </row>
    <row r="227" spans="1:119" x14ac:dyDescent="0.2">
      <c r="A227">
        <f>ROW(Source!A111)</f>
        <v>111</v>
      </c>
      <c r="B227">
        <v>67439953</v>
      </c>
      <c r="C227">
        <v>67440269</v>
      </c>
      <c r="D227">
        <v>30571225</v>
      </c>
      <c r="E227">
        <v>1</v>
      </c>
      <c r="F227">
        <v>1</v>
      </c>
      <c r="G227">
        <v>30515945</v>
      </c>
      <c r="H227">
        <v>3</v>
      </c>
      <c r="I227" t="s">
        <v>417</v>
      </c>
      <c r="J227" t="s">
        <v>418</v>
      </c>
      <c r="K227" t="s">
        <v>477</v>
      </c>
      <c r="L227">
        <v>1348</v>
      </c>
      <c r="N227">
        <v>1009</v>
      </c>
      <c r="O227" t="s">
        <v>178</v>
      </c>
      <c r="P227" t="s">
        <v>178</v>
      </c>
      <c r="Q227">
        <v>1000</v>
      </c>
      <c r="W227">
        <v>0</v>
      </c>
      <c r="X227">
        <v>-1719341648</v>
      </c>
      <c r="Y227">
        <f t="shared" si="121"/>
        <v>3.5000000000000001E-3</v>
      </c>
      <c r="AA227">
        <v>154514.54999999999</v>
      </c>
      <c r="AB227">
        <v>0</v>
      </c>
      <c r="AC227">
        <v>0</v>
      </c>
      <c r="AD227">
        <v>0</v>
      </c>
      <c r="AE227">
        <v>30565.95</v>
      </c>
      <c r="AF227">
        <v>0</v>
      </c>
      <c r="AG227">
        <v>0</v>
      </c>
      <c r="AH227">
        <v>0</v>
      </c>
      <c r="AI227">
        <v>5.04</v>
      </c>
      <c r="AJ227">
        <v>1</v>
      </c>
      <c r="AK227">
        <v>1</v>
      </c>
      <c r="AL227">
        <v>1</v>
      </c>
      <c r="AM227">
        <v>2</v>
      </c>
      <c r="AN227">
        <v>0</v>
      </c>
      <c r="AO227">
        <v>1</v>
      </c>
      <c r="AP227">
        <v>0</v>
      </c>
      <c r="AQ227">
        <v>0</v>
      </c>
      <c r="AR227">
        <v>0</v>
      </c>
      <c r="AS227" t="s">
        <v>3</v>
      </c>
      <c r="AT227">
        <v>3.5000000000000001E-3</v>
      </c>
      <c r="AU227" t="s">
        <v>3</v>
      </c>
      <c r="AV227">
        <v>0</v>
      </c>
      <c r="AW227">
        <v>2</v>
      </c>
      <c r="AX227">
        <v>67440284</v>
      </c>
      <c r="AY227">
        <v>1</v>
      </c>
      <c r="AZ227">
        <v>0</v>
      </c>
      <c r="BA227">
        <v>239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V227">
        <v>0</v>
      </c>
      <c r="CW227">
        <v>0</v>
      </c>
      <c r="CX227">
        <f>ROUND(Y227*Source!I111,9)</f>
        <v>3.8149999999999998E-3</v>
      </c>
      <c r="CY227">
        <f t="shared" si="124"/>
        <v>154514.54999999999</v>
      </c>
      <c r="CZ227">
        <f t="shared" si="125"/>
        <v>30565.95</v>
      </c>
      <c r="DA227">
        <f t="shared" si="126"/>
        <v>5.04</v>
      </c>
      <c r="DB227">
        <f t="shared" si="122"/>
        <v>106.98</v>
      </c>
      <c r="DC227">
        <f t="shared" si="123"/>
        <v>0</v>
      </c>
      <c r="DD227" t="s">
        <v>3</v>
      </c>
      <c r="DE227" t="s">
        <v>3</v>
      </c>
      <c r="DF227">
        <f t="shared" si="127"/>
        <v>587.71</v>
      </c>
      <c r="DG227">
        <f t="shared" si="128"/>
        <v>0</v>
      </c>
      <c r="DH227">
        <f t="shared" si="129"/>
        <v>0</v>
      </c>
      <c r="DI227">
        <f t="shared" si="104"/>
        <v>0</v>
      </c>
      <c r="DJ227">
        <f t="shared" si="130"/>
        <v>587.71</v>
      </c>
      <c r="DK227">
        <v>0</v>
      </c>
      <c r="DL227" t="s">
        <v>3</v>
      </c>
      <c r="DM227">
        <v>0</v>
      </c>
      <c r="DN227" t="s">
        <v>3</v>
      </c>
      <c r="DO227">
        <v>0</v>
      </c>
    </row>
    <row r="228" spans="1:119" x14ac:dyDescent="0.2">
      <c r="A228">
        <f>ROW(Source!A111)</f>
        <v>111</v>
      </c>
      <c r="B228">
        <v>67439953</v>
      </c>
      <c r="C228">
        <v>67440269</v>
      </c>
      <c r="D228">
        <v>30574212</v>
      </c>
      <c r="E228">
        <v>1</v>
      </c>
      <c r="F228">
        <v>1</v>
      </c>
      <c r="G228">
        <v>30515945</v>
      </c>
      <c r="H228">
        <v>3</v>
      </c>
      <c r="I228" t="s">
        <v>420</v>
      </c>
      <c r="J228" t="s">
        <v>421</v>
      </c>
      <c r="K228" t="s">
        <v>422</v>
      </c>
      <c r="L228">
        <v>1296</v>
      </c>
      <c r="N228">
        <v>1002</v>
      </c>
      <c r="O228" t="s">
        <v>235</v>
      </c>
      <c r="P228" t="s">
        <v>235</v>
      </c>
      <c r="Q228">
        <v>1</v>
      </c>
      <c r="W228">
        <v>0</v>
      </c>
      <c r="X228">
        <v>-1353905028</v>
      </c>
      <c r="Y228">
        <f t="shared" si="121"/>
        <v>10</v>
      </c>
      <c r="AA228">
        <v>110.8</v>
      </c>
      <c r="AB228">
        <v>0</v>
      </c>
      <c r="AC228">
        <v>0</v>
      </c>
      <c r="AD228">
        <v>0</v>
      </c>
      <c r="AE228">
        <v>40.17</v>
      </c>
      <c r="AF228">
        <v>0</v>
      </c>
      <c r="AG228">
        <v>0</v>
      </c>
      <c r="AH228">
        <v>0</v>
      </c>
      <c r="AI228">
        <v>2.75</v>
      </c>
      <c r="AJ228">
        <v>1</v>
      </c>
      <c r="AK228">
        <v>1</v>
      </c>
      <c r="AL228">
        <v>1</v>
      </c>
      <c r="AM228">
        <v>2</v>
      </c>
      <c r="AN228">
        <v>0</v>
      </c>
      <c r="AO228">
        <v>1</v>
      </c>
      <c r="AP228">
        <v>0</v>
      </c>
      <c r="AQ228">
        <v>0</v>
      </c>
      <c r="AR228">
        <v>0</v>
      </c>
      <c r="AS228" t="s">
        <v>3</v>
      </c>
      <c r="AT228">
        <v>10</v>
      </c>
      <c r="AU228" t="s">
        <v>3</v>
      </c>
      <c r="AV228">
        <v>0</v>
      </c>
      <c r="AW228">
        <v>2</v>
      </c>
      <c r="AX228">
        <v>67440285</v>
      </c>
      <c r="AY228">
        <v>1</v>
      </c>
      <c r="AZ228">
        <v>0</v>
      </c>
      <c r="BA228">
        <v>240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V228">
        <v>0</v>
      </c>
      <c r="CW228">
        <v>0</v>
      </c>
      <c r="CX228">
        <f>ROUND(Y228*Source!I111,9)</f>
        <v>10.9</v>
      </c>
      <c r="CY228">
        <f t="shared" si="124"/>
        <v>110.8</v>
      </c>
      <c r="CZ228">
        <f t="shared" si="125"/>
        <v>40.17</v>
      </c>
      <c r="DA228">
        <f t="shared" si="126"/>
        <v>2.75</v>
      </c>
      <c r="DB228">
        <f t="shared" si="122"/>
        <v>401.7</v>
      </c>
      <c r="DC228">
        <f t="shared" si="123"/>
        <v>0</v>
      </c>
      <c r="DD228" t="s">
        <v>3</v>
      </c>
      <c r="DE228" t="s">
        <v>3</v>
      </c>
      <c r="DF228">
        <f t="shared" si="127"/>
        <v>1204.1199999999999</v>
      </c>
      <c r="DG228">
        <f t="shared" si="128"/>
        <v>0</v>
      </c>
      <c r="DH228">
        <f t="shared" si="129"/>
        <v>0</v>
      </c>
      <c r="DI228">
        <f t="shared" si="104"/>
        <v>0</v>
      </c>
      <c r="DJ228">
        <f t="shared" si="130"/>
        <v>1204.1199999999999</v>
      </c>
      <c r="DK228">
        <v>0</v>
      </c>
      <c r="DL228" t="s">
        <v>3</v>
      </c>
      <c r="DM228">
        <v>0</v>
      </c>
      <c r="DN228" t="s">
        <v>3</v>
      </c>
      <c r="DO228">
        <v>0</v>
      </c>
    </row>
    <row r="229" spans="1:119" x14ac:dyDescent="0.2">
      <c r="A229">
        <f>ROW(Source!A111)</f>
        <v>111</v>
      </c>
      <c r="B229">
        <v>67439953</v>
      </c>
      <c r="C229">
        <v>67440269</v>
      </c>
      <c r="D229">
        <v>30571951</v>
      </c>
      <c r="E229">
        <v>1</v>
      </c>
      <c r="F229">
        <v>1</v>
      </c>
      <c r="G229">
        <v>30515945</v>
      </c>
      <c r="H229">
        <v>3</v>
      </c>
      <c r="I229" t="s">
        <v>423</v>
      </c>
      <c r="J229" t="s">
        <v>424</v>
      </c>
      <c r="K229" t="s">
        <v>425</v>
      </c>
      <c r="L229">
        <v>1348</v>
      </c>
      <c r="N229">
        <v>1009</v>
      </c>
      <c r="O229" t="s">
        <v>178</v>
      </c>
      <c r="P229" t="s">
        <v>178</v>
      </c>
      <c r="Q229">
        <v>1000</v>
      </c>
      <c r="W229">
        <v>0</v>
      </c>
      <c r="X229">
        <v>1320659850</v>
      </c>
      <c r="Y229">
        <f t="shared" si="121"/>
        <v>1.6000000000000001E-3</v>
      </c>
      <c r="AA229">
        <v>54313.57</v>
      </c>
      <c r="AB229">
        <v>0</v>
      </c>
      <c r="AC229">
        <v>0</v>
      </c>
      <c r="AD229">
        <v>0</v>
      </c>
      <c r="AE229">
        <v>12534.98</v>
      </c>
      <c r="AF229">
        <v>0</v>
      </c>
      <c r="AG229">
        <v>0</v>
      </c>
      <c r="AH229">
        <v>0</v>
      </c>
      <c r="AI229">
        <v>4.32</v>
      </c>
      <c r="AJ229">
        <v>1</v>
      </c>
      <c r="AK229">
        <v>1</v>
      </c>
      <c r="AL229">
        <v>1</v>
      </c>
      <c r="AM229">
        <v>2</v>
      </c>
      <c r="AN229">
        <v>0</v>
      </c>
      <c r="AO229">
        <v>1</v>
      </c>
      <c r="AP229">
        <v>0</v>
      </c>
      <c r="AQ229">
        <v>0</v>
      </c>
      <c r="AR229">
        <v>0</v>
      </c>
      <c r="AS229" t="s">
        <v>3</v>
      </c>
      <c r="AT229">
        <v>1.6000000000000001E-3</v>
      </c>
      <c r="AU229" t="s">
        <v>3</v>
      </c>
      <c r="AV229">
        <v>0</v>
      </c>
      <c r="AW229">
        <v>2</v>
      </c>
      <c r="AX229">
        <v>67440286</v>
      </c>
      <c r="AY229">
        <v>1</v>
      </c>
      <c r="AZ229">
        <v>0</v>
      </c>
      <c r="BA229">
        <v>241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V229">
        <v>0</v>
      </c>
      <c r="CW229">
        <v>0</v>
      </c>
      <c r="CX229">
        <f>ROUND(Y229*Source!I111,9)</f>
        <v>1.7440000000000001E-3</v>
      </c>
      <c r="CY229">
        <f t="shared" si="124"/>
        <v>54313.57</v>
      </c>
      <c r="CZ229">
        <f t="shared" si="125"/>
        <v>12534.98</v>
      </c>
      <c r="DA229">
        <f t="shared" si="126"/>
        <v>4.32</v>
      </c>
      <c r="DB229">
        <f t="shared" si="122"/>
        <v>20.059999999999999</v>
      </c>
      <c r="DC229">
        <f t="shared" si="123"/>
        <v>0</v>
      </c>
      <c r="DD229" t="s">
        <v>3</v>
      </c>
      <c r="DE229" t="s">
        <v>3</v>
      </c>
      <c r="DF229">
        <f t="shared" si="127"/>
        <v>94.44</v>
      </c>
      <c r="DG229">
        <f t="shared" si="128"/>
        <v>0</v>
      </c>
      <c r="DH229">
        <f t="shared" si="129"/>
        <v>0</v>
      </c>
      <c r="DI229">
        <f t="shared" si="104"/>
        <v>0</v>
      </c>
      <c r="DJ229">
        <f t="shared" si="130"/>
        <v>94.44</v>
      </c>
      <c r="DK229">
        <v>0</v>
      </c>
      <c r="DL229" t="s">
        <v>3</v>
      </c>
      <c r="DM229">
        <v>0</v>
      </c>
      <c r="DN229" t="s">
        <v>3</v>
      </c>
      <c r="DO229">
        <v>0</v>
      </c>
    </row>
    <row r="230" spans="1:119" x14ac:dyDescent="0.2">
      <c r="A230">
        <f>ROW(Source!A111)</f>
        <v>111</v>
      </c>
      <c r="B230">
        <v>67439953</v>
      </c>
      <c r="C230">
        <v>67440269</v>
      </c>
      <c r="D230">
        <v>30574832</v>
      </c>
      <c r="E230">
        <v>1</v>
      </c>
      <c r="F230">
        <v>1</v>
      </c>
      <c r="G230">
        <v>30515945</v>
      </c>
      <c r="H230">
        <v>3</v>
      </c>
      <c r="I230" t="s">
        <v>191</v>
      </c>
      <c r="J230" t="s">
        <v>193</v>
      </c>
      <c r="K230" t="s">
        <v>192</v>
      </c>
      <c r="L230">
        <v>1346</v>
      </c>
      <c r="N230">
        <v>1009</v>
      </c>
      <c r="O230" t="s">
        <v>90</v>
      </c>
      <c r="P230" t="s">
        <v>90</v>
      </c>
      <c r="Q230">
        <v>1</v>
      </c>
      <c r="W230">
        <v>0</v>
      </c>
      <c r="X230">
        <v>-2031480448</v>
      </c>
      <c r="Y230">
        <f t="shared" si="121"/>
        <v>51.1</v>
      </c>
      <c r="AA230">
        <v>446.42</v>
      </c>
      <c r="AB230">
        <v>0</v>
      </c>
      <c r="AC230">
        <v>0</v>
      </c>
      <c r="AD230">
        <v>0</v>
      </c>
      <c r="AE230">
        <v>112.68</v>
      </c>
      <c r="AF230">
        <v>0</v>
      </c>
      <c r="AG230">
        <v>0</v>
      </c>
      <c r="AH230">
        <v>0</v>
      </c>
      <c r="AI230">
        <v>3.95</v>
      </c>
      <c r="AJ230">
        <v>1</v>
      </c>
      <c r="AK230">
        <v>1</v>
      </c>
      <c r="AL230">
        <v>1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 t="s">
        <v>3</v>
      </c>
      <c r="AT230">
        <v>51.1</v>
      </c>
      <c r="AU230" t="s">
        <v>3</v>
      </c>
      <c r="AV230">
        <v>0</v>
      </c>
      <c r="AW230">
        <v>1</v>
      </c>
      <c r="AX230">
        <v>-1</v>
      </c>
      <c r="AY230">
        <v>0</v>
      </c>
      <c r="AZ230">
        <v>0</v>
      </c>
      <c r="BA230" t="s">
        <v>3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V230">
        <v>0</v>
      </c>
      <c r="CW230">
        <v>0</v>
      </c>
      <c r="CX230">
        <f>ROUND(Y230*Source!I111,9)</f>
        <v>55.698999999999998</v>
      </c>
      <c r="CY230">
        <f t="shared" si="124"/>
        <v>446.42</v>
      </c>
      <c r="CZ230">
        <f t="shared" si="125"/>
        <v>112.68</v>
      </c>
      <c r="DA230">
        <f t="shared" si="126"/>
        <v>3.95</v>
      </c>
      <c r="DB230">
        <f t="shared" si="122"/>
        <v>5757.95</v>
      </c>
      <c r="DC230">
        <f t="shared" si="123"/>
        <v>0</v>
      </c>
      <c r="DD230" t="s">
        <v>3</v>
      </c>
      <c r="DE230" t="s">
        <v>3</v>
      </c>
      <c r="DF230">
        <f t="shared" si="127"/>
        <v>24791.07</v>
      </c>
      <c r="DG230">
        <f t="shared" si="128"/>
        <v>0</v>
      </c>
      <c r="DH230">
        <f t="shared" si="129"/>
        <v>0</v>
      </c>
      <c r="DI230">
        <f t="shared" si="104"/>
        <v>0</v>
      </c>
      <c r="DJ230">
        <f t="shared" si="130"/>
        <v>24791.07</v>
      </c>
      <c r="DK230">
        <v>0</v>
      </c>
      <c r="DL230" t="s">
        <v>3</v>
      </c>
      <c r="DM230">
        <v>0</v>
      </c>
      <c r="DN230" t="s">
        <v>3</v>
      </c>
      <c r="DO230">
        <v>0</v>
      </c>
    </row>
    <row r="231" spans="1:119" x14ac:dyDescent="0.2">
      <c r="A231">
        <f>ROW(Source!A114)</f>
        <v>114</v>
      </c>
      <c r="B231">
        <v>67439955</v>
      </c>
      <c r="C231">
        <v>67440291</v>
      </c>
      <c r="D231">
        <v>30515951</v>
      </c>
      <c r="E231">
        <v>30515945</v>
      </c>
      <c r="F231">
        <v>1</v>
      </c>
      <c r="G231">
        <v>30515945</v>
      </c>
      <c r="H231">
        <v>1</v>
      </c>
      <c r="I231" t="s">
        <v>337</v>
      </c>
      <c r="J231" t="s">
        <v>3</v>
      </c>
      <c r="K231" t="s">
        <v>338</v>
      </c>
      <c r="L231">
        <v>1191</v>
      </c>
      <c r="N231">
        <v>1013</v>
      </c>
      <c r="O231" t="s">
        <v>339</v>
      </c>
      <c r="P231" t="s">
        <v>339</v>
      </c>
      <c r="Q231">
        <v>1</v>
      </c>
      <c r="W231">
        <v>0</v>
      </c>
      <c r="X231">
        <v>476480486</v>
      </c>
      <c r="Y231">
        <f t="shared" si="121"/>
        <v>0.38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1</v>
      </c>
      <c r="AJ231">
        <v>1</v>
      </c>
      <c r="AK231">
        <v>1</v>
      </c>
      <c r="AL231">
        <v>1</v>
      </c>
      <c r="AM231">
        <v>-2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3</v>
      </c>
      <c r="AT231">
        <v>0.38</v>
      </c>
      <c r="AU231" t="s">
        <v>3</v>
      </c>
      <c r="AV231">
        <v>1</v>
      </c>
      <c r="AW231">
        <v>2</v>
      </c>
      <c r="AX231">
        <v>67440295</v>
      </c>
      <c r="AY231">
        <v>1</v>
      </c>
      <c r="AZ231">
        <v>0</v>
      </c>
      <c r="BA231">
        <v>245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U231">
        <f>ROUND(AT231*Source!I114*AH231*AL231,2)</f>
        <v>0</v>
      </c>
      <c r="CV231">
        <f>ROUND(Y231*Source!I114,9)</f>
        <v>945.06</v>
      </c>
      <c r="CW231">
        <v>0</v>
      </c>
      <c r="CX231">
        <f>ROUND(Y231*Source!I114,9)</f>
        <v>945.06</v>
      </c>
      <c r="CY231">
        <f>AD231</f>
        <v>0</v>
      </c>
      <c r="CZ231">
        <f>AH231</f>
        <v>0</v>
      </c>
      <c r="DA231">
        <f>AL231</f>
        <v>1</v>
      </c>
      <c r="DB231">
        <f t="shared" si="122"/>
        <v>0</v>
      </c>
      <c r="DC231">
        <f t="shared" si="123"/>
        <v>0</v>
      </c>
      <c r="DD231" t="s">
        <v>3</v>
      </c>
      <c r="DE231" t="s">
        <v>3</v>
      </c>
      <c r="DF231">
        <f>ROUND(ROUND(AE231,2)*CX231,2)</f>
        <v>0</v>
      </c>
      <c r="DG231">
        <f t="shared" si="128"/>
        <v>0</v>
      </c>
      <c r="DH231">
        <f t="shared" si="129"/>
        <v>0</v>
      </c>
      <c r="DI231">
        <f t="shared" si="104"/>
        <v>0</v>
      </c>
      <c r="DJ231">
        <f>DI231</f>
        <v>0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">
      <c r="A232">
        <f>ROW(Source!A114)</f>
        <v>114</v>
      </c>
      <c r="B232">
        <v>67439955</v>
      </c>
      <c r="C232">
        <v>67440291</v>
      </c>
      <c r="D232">
        <v>30572771</v>
      </c>
      <c r="E232">
        <v>1</v>
      </c>
      <c r="F232">
        <v>1</v>
      </c>
      <c r="G232">
        <v>30515945</v>
      </c>
      <c r="H232">
        <v>3</v>
      </c>
      <c r="I232" t="s">
        <v>233</v>
      </c>
      <c r="J232" t="s">
        <v>236</v>
      </c>
      <c r="K232" t="s">
        <v>478</v>
      </c>
      <c r="L232">
        <v>1296</v>
      </c>
      <c r="N232">
        <v>1002</v>
      </c>
      <c r="O232" t="s">
        <v>235</v>
      </c>
      <c r="P232" t="s">
        <v>235</v>
      </c>
      <c r="Q232">
        <v>1</v>
      </c>
      <c r="W232">
        <v>0</v>
      </c>
      <c r="X232">
        <v>-1122874280</v>
      </c>
      <c r="Y232">
        <f t="shared" si="121"/>
        <v>-0.1</v>
      </c>
      <c r="AA232">
        <v>130.5</v>
      </c>
      <c r="AB232">
        <v>0</v>
      </c>
      <c r="AC232">
        <v>0</v>
      </c>
      <c r="AD232">
        <v>0</v>
      </c>
      <c r="AE232">
        <v>130.5</v>
      </c>
      <c r="AF232">
        <v>0</v>
      </c>
      <c r="AG232">
        <v>0</v>
      </c>
      <c r="AH232">
        <v>0</v>
      </c>
      <c r="AI232">
        <v>1</v>
      </c>
      <c r="AJ232">
        <v>1</v>
      </c>
      <c r="AK232">
        <v>1</v>
      </c>
      <c r="AL232">
        <v>1</v>
      </c>
      <c r="AM232">
        <v>-2</v>
      </c>
      <c r="AN232">
        <v>0</v>
      </c>
      <c r="AO232">
        <v>1</v>
      </c>
      <c r="AP232">
        <v>0</v>
      </c>
      <c r="AQ232">
        <v>0</v>
      </c>
      <c r="AR232">
        <v>0</v>
      </c>
      <c r="AS232" t="s">
        <v>3</v>
      </c>
      <c r="AT232">
        <v>-0.1</v>
      </c>
      <c r="AU232" t="s">
        <v>3</v>
      </c>
      <c r="AV232">
        <v>0</v>
      </c>
      <c r="AW232">
        <v>2</v>
      </c>
      <c r="AX232">
        <v>67440296</v>
      </c>
      <c r="AY232">
        <v>1</v>
      </c>
      <c r="AZ232">
        <v>6144</v>
      </c>
      <c r="BA232">
        <v>246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V232">
        <v>0</v>
      </c>
      <c r="CW232">
        <v>0</v>
      </c>
      <c r="CX232">
        <f>ROUND(Y232*Source!I114,9)</f>
        <v>-248.7</v>
      </c>
      <c r="CY232">
        <f>AA232</f>
        <v>130.5</v>
      </c>
      <c r="CZ232">
        <f>AE232</f>
        <v>130.5</v>
      </c>
      <c r="DA232">
        <f>AI232</f>
        <v>1</v>
      </c>
      <c r="DB232">
        <f t="shared" si="122"/>
        <v>-13.05</v>
      </c>
      <c r="DC232">
        <f t="shared" si="123"/>
        <v>0</v>
      </c>
      <c r="DD232" t="s">
        <v>3</v>
      </c>
      <c r="DE232" t="s">
        <v>3</v>
      </c>
      <c r="DF232">
        <f>ROUND(ROUND(AE232,2)*CX232,2)</f>
        <v>-32455.35</v>
      </c>
      <c r="DG232">
        <f t="shared" si="128"/>
        <v>0</v>
      </c>
      <c r="DH232">
        <f t="shared" si="129"/>
        <v>0</v>
      </c>
      <c r="DI232">
        <f t="shared" si="104"/>
        <v>0</v>
      </c>
      <c r="DJ232">
        <f>DF232</f>
        <v>-32455.35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">
      <c r="A233">
        <f>ROW(Source!A114)</f>
        <v>114</v>
      </c>
      <c r="B233">
        <v>67439955</v>
      </c>
      <c r="C233">
        <v>67440291</v>
      </c>
      <c r="D233">
        <v>0</v>
      </c>
      <c r="E233">
        <v>30515945</v>
      </c>
      <c r="F233">
        <v>1</v>
      </c>
      <c r="G233">
        <v>30515945</v>
      </c>
      <c r="H233">
        <v>3</v>
      </c>
      <c r="I233" t="s">
        <v>73</v>
      </c>
      <c r="J233" t="s">
        <v>3</v>
      </c>
      <c r="K233" t="s">
        <v>238</v>
      </c>
      <c r="L233">
        <v>1296</v>
      </c>
      <c r="N233">
        <v>1002</v>
      </c>
      <c r="O233" t="s">
        <v>235</v>
      </c>
      <c r="P233" t="s">
        <v>235</v>
      </c>
      <c r="Q233">
        <v>1</v>
      </c>
      <c r="W233">
        <v>0</v>
      </c>
      <c r="X233">
        <v>1521103615</v>
      </c>
      <c r="Y233">
        <f t="shared" si="121"/>
        <v>0.2</v>
      </c>
      <c r="AA233">
        <v>700</v>
      </c>
      <c r="AB233">
        <v>0</v>
      </c>
      <c r="AC233">
        <v>0</v>
      </c>
      <c r="AD233">
        <v>0</v>
      </c>
      <c r="AE233">
        <v>700</v>
      </c>
      <c r="AF233">
        <v>0</v>
      </c>
      <c r="AG233">
        <v>0</v>
      </c>
      <c r="AH233">
        <v>0</v>
      </c>
      <c r="AI233">
        <v>1</v>
      </c>
      <c r="AJ233">
        <v>1</v>
      </c>
      <c r="AK233">
        <v>1</v>
      </c>
      <c r="AL233">
        <v>1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 t="s">
        <v>3</v>
      </c>
      <c r="AT233">
        <v>0.2</v>
      </c>
      <c r="AU233" t="s">
        <v>3</v>
      </c>
      <c r="AV233">
        <v>0</v>
      </c>
      <c r="AW233">
        <v>1</v>
      </c>
      <c r="AX233">
        <v>-1</v>
      </c>
      <c r="AY233">
        <v>0</v>
      </c>
      <c r="AZ233">
        <v>0</v>
      </c>
      <c r="BA233" t="s">
        <v>3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V233">
        <v>0</v>
      </c>
      <c r="CW233">
        <v>0</v>
      </c>
      <c r="CX233">
        <f>ROUND(Y233*Source!I114,9)</f>
        <v>497.4</v>
      </c>
      <c r="CY233">
        <f>AA233</f>
        <v>700</v>
      </c>
      <c r="CZ233">
        <f>AE233</f>
        <v>700</v>
      </c>
      <c r="DA233">
        <f>AI233</f>
        <v>1</v>
      </c>
      <c r="DB233">
        <f t="shared" si="122"/>
        <v>140</v>
      </c>
      <c r="DC233">
        <f t="shared" si="123"/>
        <v>0</v>
      </c>
      <c r="DD233" t="s">
        <v>3</v>
      </c>
      <c r="DE233" t="s">
        <v>3</v>
      </c>
      <c r="DF233">
        <f>ROUND(ROUND(AE233,2)*CX233,2)</f>
        <v>348180</v>
      </c>
      <c r="DG233">
        <f t="shared" si="128"/>
        <v>0</v>
      </c>
      <c r="DH233">
        <f t="shared" si="129"/>
        <v>0</v>
      </c>
      <c r="DI233">
        <f t="shared" si="104"/>
        <v>0</v>
      </c>
      <c r="DJ233">
        <f>DF233</f>
        <v>348180</v>
      </c>
      <c r="DK233">
        <v>0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">
      <c r="A234">
        <f>ROW(Source!A115)</f>
        <v>115</v>
      </c>
      <c r="B234">
        <v>67439953</v>
      </c>
      <c r="C234">
        <v>67440291</v>
      </c>
      <c r="D234">
        <v>30515951</v>
      </c>
      <c r="E234">
        <v>30515945</v>
      </c>
      <c r="F234">
        <v>1</v>
      </c>
      <c r="G234">
        <v>30515945</v>
      </c>
      <c r="H234">
        <v>1</v>
      </c>
      <c r="I234" t="s">
        <v>337</v>
      </c>
      <c r="J234" t="s">
        <v>3</v>
      </c>
      <c r="K234" t="s">
        <v>338</v>
      </c>
      <c r="L234">
        <v>1191</v>
      </c>
      <c r="N234">
        <v>1013</v>
      </c>
      <c r="O234" t="s">
        <v>339</v>
      </c>
      <c r="P234" t="s">
        <v>339</v>
      </c>
      <c r="Q234">
        <v>1</v>
      </c>
      <c r="W234">
        <v>0</v>
      </c>
      <c r="X234">
        <v>476480486</v>
      </c>
      <c r="Y234">
        <f t="shared" si="121"/>
        <v>0.38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1</v>
      </c>
      <c r="AJ234">
        <v>1</v>
      </c>
      <c r="AK234">
        <v>1</v>
      </c>
      <c r="AL234">
        <v>1</v>
      </c>
      <c r="AM234">
        <v>-2</v>
      </c>
      <c r="AN234">
        <v>0</v>
      </c>
      <c r="AO234">
        <v>1</v>
      </c>
      <c r="AP234">
        <v>1</v>
      </c>
      <c r="AQ234">
        <v>0</v>
      </c>
      <c r="AR234">
        <v>0</v>
      </c>
      <c r="AS234" t="s">
        <v>3</v>
      </c>
      <c r="AT234">
        <v>0.38</v>
      </c>
      <c r="AU234" t="s">
        <v>3</v>
      </c>
      <c r="AV234">
        <v>1</v>
      </c>
      <c r="AW234">
        <v>2</v>
      </c>
      <c r="AX234">
        <v>67440295</v>
      </c>
      <c r="AY234">
        <v>1</v>
      </c>
      <c r="AZ234">
        <v>0</v>
      </c>
      <c r="BA234">
        <v>247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U234">
        <f>ROUND(AT234*Source!I115*AH234*AL234,2)</f>
        <v>0</v>
      </c>
      <c r="CV234">
        <f>ROUND(Y234*Source!I115,9)</f>
        <v>945.06</v>
      </c>
      <c r="CW234">
        <v>0</v>
      </c>
      <c r="CX234">
        <f>ROUND(Y234*Source!I115,9)</f>
        <v>945.06</v>
      </c>
      <c r="CY234">
        <f>AD234</f>
        <v>0</v>
      </c>
      <c r="CZ234">
        <f>AH234</f>
        <v>0</v>
      </c>
      <c r="DA234">
        <f>AL234</f>
        <v>1</v>
      </c>
      <c r="DB234">
        <f t="shared" si="122"/>
        <v>0</v>
      </c>
      <c r="DC234">
        <f t="shared" si="123"/>
        <v>0</v>
      </c>
      <c r="DD234" t="s">
        <v>3</v>
      </c>
      <c r="DE234" t="s">
        <v>3</v>
      </c>
      <c r="DF234">
        <f>ROUND(ROUND(AE234,2)*CX234,2)</f>
        <v>0</v>
      </c>
      <c r="DG234">
        <f t="shared" si="128"/>
        <v>0</v>
      </c>
      <c r="DH234">
        <f t="shared" si="129"/>
        <v>0</v>
      </c>
      <c r="DI234">
        <f t="shared" si="104"/>
        <v>0</v>
      </c>
      <c r="DJ234">
        <f>DI234</f>
        <v>0</v>
      </c>
      <c r="DK234">
        <v>0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">
      <c r="A235">
        <f>ROW(Source!A115)</f>
        <v>115</v>
      </c>
      <c r="B235">
        <v>67439953</v>
      </c>
      <c r="C235">
        <v>67440291</v>
      </c>
      <c r="D235">
        <v>30572771</v>
      </c>
      <c r="E235">
        <v>1</v>
      </c>
      <c r="F235">
        <v>1</v>
      </c>
      <c r="G235">
        <v>30515945</v>
      </c>
      <c r="H235">
        <v>3</v>
      </c>
      <c r="I235" t="s">
        <v>233</v>
      </c>
      <c r="J235" t="s">
        <v>236</v>
      </c>
      <c r="K235" t="s">
        <v>478</v>
      </c>
      <c r="L235">
        <v>1296</v>
      </c>
      <c r="N235">
        <v>1002</v>
      </c>
      <c r="O235" t="s">
        <v>235</v>
      </c>
      <c r="P235" t="s">
        <v>235</v>
      </c>
      <c r="Q235">
        <v>1</v>
      </c>
      <c r="W235">
        <v>0</v>
      </c>
      <c r="X235">
        <v>-1122874280</v>
      </c>
      <c r="Y235">
        <f t="shared" si="121"/>
        <v>-0.1</v>
      </c>
      <c r="AA235">
        <v>1893.56</v>
      </c>
      <c r="AB235">
        <v>0</v>
      </c>
      <c r="AC235">
        <v>0</v>
      </c>
      <c r="AD235">
        <v>0</v>
      </c>
      <c r="AE235">
        <v>130.5</v>
      </c>
      <c r="AF235">
        <v>0</v>
      </c>
      <c r="AG235">
        <v>0</v>
      </c>
      <c r="AH235">
        <v>0</v>
      </c>
      <c r="AI235">
        <v>14.51</v>
      </c>
      <c r="AJ235">
        <v>1</v>
      </c>
      <c r="AK235">
        <v>1</v>
      </c>
      <c r="AL235">
        <v>1</v>
      </c>
      <c r="AM235">
        <v>2</v>
      </c>
      <c r="AN235">
        <v>0</v>
      </c>
      <c r="AO235">
        <v>1</v>
      </c>
      <c r="AP235">
        <v>0</v>
      </c>
      <c r="AQ235">
        <v>0</v>
      </c>
      <c r="AR235">
        <v>0</v>
      </c>
      <c r="AS235" t="s">
        <v>3</v>
      </c>
      <c r="AT235">
        <v>-0.1</v>
      </c>
      <c r="AU235" t="s">
        <v>3</v>
      </c>
      <c r="AV235">
        <v>0</v>
      </c>
      <c r="AW235">
        <v>2</v>
      </c>
      <c r="AX235">
        <v>67440296</v>
      </c>
      <c r="AY235">
        <v>1</v>
      </c>
      <c r="AZ235">
        <v>22528</v>
      </c>
      <c r="BA235">
        <v>248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V235">
        <v>0</v>
      </c>
      <c r="CW235">
        <v>0</v>
      </c>
      <c r="CX235">
        <f>ROUND(Y235*Source!I115,9)</f>
        <v>-248.7</v>
      </c>
      <c r="CY235">
        <f>AA235</f>
        <v>1893.56</v>
      </c>
      <c r="CZ235">
        <f>AE235</f>
        <v>130.5</v>
      </c>
      <c r="DA235">
        <f>AI235</f>
        <v>14.51</v>
      </c>
      <c r="DB235">
        <f t="shared" si="122"/>
        <v>-13.05</v>
      </c>
      <c r="DC235">
        <f t="shared" si="123"/>
        <v>0</v>
      </c>
      <c r="DD235" t="s">
        <v>3</v>
      </c>
      <c r="DE235" t="s">
        <v>3</v>
      </c>
      <c r="DF235">
        <f>ROUND(ROUND(AE235*AI235,2)*CX235,2)</f>
        <v>-470928.37</v>
      </c>
      <c r="DG235">
        <f t="shared" si="128"/>
        <v>0</v>
      </c>
      <c r="DH235">
        <f t="shared" si="129"/>
        <v>0</v>
      </c>
      <c r="DI235">
        <f t="shared" si="104"/>
        <v>0</v>
      </c>
      <c r="DJ235">
        <f>DF235</f>
        <v>-470928.37</v>
      </c>
      <c r="DK235">
        <v>0</v>
      </c>
      <c r="DL235" t="s">
        <v>3</v>
      </c>
      <c r="DM235">
        <v>0</v>
      </c>
      <c r="DN235" t="s">
        <v>3</v>
      </c>
      <c r="DO235">
        <v>0</v>
      </c>
    </row>
    <row r="236" spans="1:119" x14ac:dyDescent="0.2">
      <c r="A236">
        <f>ROW(Source!A115)</f>
        <v>115</v>
      </c>
      <c r="B236">
        <v>67439953</v>
      </c>
      <c r="C236">
        <v>67440291</v>
      </c>
      <c r="D236">
        <v>0</v>
      </c>
      <c r="E236">
        <v>30515945</v>
      </c>
      <c r="F236">
        <v>1</v>
      </c>
      <c r="G236">
        <v>30515945</v>
      </c>
      <c r="H236">
        <v>3</v>
      </c>
      <c r="I236" t="s">
        <v>73</v>
      </c>
      <c r="J236" t="s">
        <v>3</v>
      </c>
      <c r="K236" t="s">
        <v>238</v>
      </c>
      <c r="L236">
        <v>1296</v>
      </c>
      <c r="N236">
        <v>1002</v>
      </c>
      <c r="O236" t="s">
        <v>235</v>
      </c>
      <c r="P236" t="s">
        <v>235</v>
      </c>
      <c r="Q236">
        <v>1</v>
      </c>
      <c r="W236">
        <v>0</v>
      </c>
      <c r="X236">
        <v>1521103615</v>
      </c>
      <c r="Y236">
        <f t="shared" si="121"/>
        <v>0.2</v>
      </c>
      <c r="AA236">
        <v>700</v>
      </c>
      <c r="AB236">
        <v>0</v>
      </c>
      <c r="AC236">
        <v>0</v>
      </c>
      <c r="AD236">
        <v>0</v>
      </c>
      <c r="AE236">
        <v>700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 t="s">
        <v>3</v>
      </c>
      <c r="AT236">
        <v>0.2</v>
      </c>
      <c r="AU236" t="s">
        <v>3</v>
      </c>
      <c r="AV236">
        <v>0</v>
      </c>
      <c r="AW236">
        <v>1</v>
      </c>
      <c r="AX236">
        <v>-1</v>
      </c>
      <c r="AY236">
        <v>0</v>
      </c>
      <c r="AZ236">
        <v>0</v>
      </c>
      <c r="BA236" t="s">
        <v>3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V236">
        <v>0</v>
      </c>
      <c r="CW236">
        <v>0</v>
      </c>
      <c r="CX236">
        <f>ROUND(Y236*Source!I115,9)</f>
        <v>497.4</v>
      </c>
      <c r="CY236">
        <f>AA236</f>
        <v>700</v>
      </c>
      <c r="CZ236">
        <f>AE236</f>
        <v>700</v>
      </c>
      <c r="DA236">
        <f>AI236</f>
        <v>1</v>
      </c>
      <c r="DB236">
        <f t="shared" si="122"/>
        <v>140</v>
      </c>
      <c r="DC236">
        <f t="shared" si="123"/>
        <v>0</v>
      </c>
      <c r="DD236" t="s">
        <v>3</v>
      </c>
      <c r="DE236" t="s">
        <v>3</v>
      </c>
      <c r="DF236">
        <f t="shared" ref="DF236:DF250" si="131">ROUND(ROUND(AE236,2)*CX236,2)</f>
        <v>348180</v>
      </c>
      <c r="DG236">
        <f t="shared" si="128"/>
        <v>0</v>
      </c>
      <c r="DH236">
        <f t="shared" si="129"/>
        <v>0</v>
      </c>
      <c r="DI236">
        <f t="shared" si="104"/>
        <v>0</v>
      </c>
      <c r="DJ236">
        <f>DF236</f>
        <v>348180</v>
      </c>
      <c r="DK236">
        <v>0</v>
      </c>
      <c r="DL236" t="s">
        <v>3</v>
      </c>
      <c r="DM236">
        <v>0</v>
      </c>
      <c r="DN236" t="s">
        <v>3</v>
      </c>
      <c r="DO236">
        <v>0</v>
      </c>
    </row>
    <row r="237" spans="1:119" x14ac:dyDescent="0.2">
      <c r="A237">
        <f>ROW(Source!A120)</f>
        <v>120</v>
      </c>
      <c r="B237">
        <v>67439955</v>
      </c>
      <c r="C237">
        <v>67440457</v>
      </c>
      <c r="D237">
        <v>30515951</v>
      </c>
      <c r="E237">
        <v>30515945</v>
      </c>
      <c r="F237">
        <v>1</v>
      </c>
      <c r="G237">
        <v>30515945</v>
      </c>
      <c r="H237">
        <v>1</v>
      </c>
      <c r="I237" t="s">
        <v>337</v>
      </c>
      <c r="J237" t="s">
        <v>3</v>
      </c>
      <c r="K237" t="s">
        <v>338</v>
      </c>
      <c r="L237">
        <v>1191</v>
      </c>
      <c r="N237">
        <v>1013</v>
      </c>
      <c r="O237" t="s">
        <v>339</v>
      </c>
      <c r="P237" t="s">
        <v>339</v>
      </c>
      <c r="Q237">
        <v>1</v>
      </c>
      <c r="W237">
        <v>0</v>
      </c>
      <c r="X237">
        <v>476480486</v>
      </c>
      <c r="Y237">
        <f t="shared" si="121"/>
        <v>38.380000000000003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1</v>
      </c>
      <c r="AJ237">
        <v>1</v>
      </c>
      <c r="AK237">
        <v>1</v>
      </c>
      <c r="AL237">
        <v>1</v>
      </c>
      <c r="AM237">
        <v>-2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3</v>
      </c>
      <c r="AT237">
        <v>38.380000000000003</v>
      </c>
      <c r="AU237" t="s">
        <v>3</v>
      </c>
      <c r="AV237">
        <v>1</v>
      </c>
      <c r="AW237">
        <v>2</v>
      </c>
      <c r="AX237">
        <v>67440460</v>
      </c>
      <c r="AY237">
        <v>1</v>
      </c>
      <c r="AZ237">
        <v>0</v>
      </c>
      <c r="BA237">
        <v>249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U237">
        <f>ROUND(AT237*Source!I120*AH237*AL237,2)</f>
        <v>0</v>
      </c>
      <c r="CV237">
        <f>ROUND(Y237*Source!I120,9)</f>
        <v>88.274000000000001</v>
      </c>
      <c r="CW237">
        <v>0</v>
      </c>
      <c r="CX237">
        <f>ROUND(Y237*Source!I120,9)</f>
        <v>88.274000000000001</v>
      </c>
      <c r="CY237">
        <f>AD237</f>
        <v>0</v>
      </c>
      <c r="CZ237">
        <f>AH237</f>
        <v>0</v>
      </c>
      <c r="DA237">
        <f>AL237</f>
        <v>1</v>
      </c>
      <c r="DB237">
        <f t="shared" si="122"/>
        <v>0</v>
      </c>
      <c r="DC237">
        <f t="shared" si="123"/>
        <v>0</v>
      </c>
      <c r="DD237" t="s">
        <v>3</v>
      </c>
      <c r="DE237" t="s">
        <v>3</v>
      </c>
      <c r="DF237">
        <f t="shared" si="131"/>
        <v>0</v>
      </c>
      <c r="DG237">
        <f t="shared" si="128"/>
        <v>0</v>
      </c>
      <c r="DH237">
        <f t="shared" si="129"/>
        <v>0</v>
      </c>
      <c r="DI237">
        <f t="shared" si="104"/>
        <v>0</v>
      </c>
      <c r="DJ237">
        <f>DI237</f>
        <v>0</v>
      </c>
      <c r="DK237">
        <v>0</v>
      </c>
      <c r="DL237" t="s">
        <v>3</v>
      </c>
      <c r="DM237">
        <v>0</v>
      </c>
      <c r="DN237" t="s">
        <v>3</v>
      </c>
      <c r="DO237">
        <v>0</v>
      </c>
    </row>
    <row r="238" spans="1:119" x14ac:dyDescent="0.2">
      <c r="A238">
        <f>ROW(Source!A120)</f>
        <v>120</v>
      </c>
      <c r="B238">
        <v>67439955</v>
      </c>
      <c r="C238">
        <v>67440457</v>
      </c>
      <c r="D238">
        <v>30516999</v>
      </c>
      <c r="E238">
        <v>30515945</v>
      </c>
      <c r="F238">
        <v>1</v>
      </c>
      <c r="G238">
        <v>30515945</v>
      </c>
      <c r="H238">
        <v>2</v>
      </c>
      <c r="I238" t="s">
        <v>371</v>
      </c>
      <c r="J238" t="s">
        <v>3</v>
      </c>
      <c r="K238" t="s">
        <v>372</v>
      </c>
      <c r="L238">
        <v>1344</v>
      </c>
      <c r="N238">
        <v>1008</v>
      </c>
      <c r="O238" t="s">
        <v>373</v>
      </c>
      <c r="P238" t="s">
        <v>373</v>
      </c>
      <c r="Q238">
        <v>1</v>
      </c>
      <c r="W238">
        <v>0</v>
      </c>
      <c r="X238">
        <v>-1180195794</v>
      </c>
      <c r="Y238">
        <f t="shared" si="121"/>
        <v>7.28</v>
      </c>
      <c r="AA238">
        <v>0</v>
      </c>
      <c r="AB238">
        <v>1</v>
      </c>
      <c r="AC238">
        <v>0</v>
      </c>
      <c r="AD238">
        <v>0</v>
      </c>
      <c r="AE238">
        <v>0</v>
      </c>
      <c r="AF238">
        <v>1</v>
      </c>
      <c r="AG238">
        <v>0</v>
      </c>
      <c r="AH238">
        <v>0</v>
      </c>
      <c r="AI238">
        <v>1</v>
      </c>
      <c r="AJ238">
        <v>1</v>
      </c>
      <c r="AK238">
        <v>1</v>
      </c>
      <c r="AL238">
        <v>1</v>
      </c>
      <c r="AM238">
        <v>-2</v>
      </c>
      <c r="AN238">
        <v>0</v>
      </c>
      <c r="AO238">
        <v>1</v>
      </c>
      <c r="AP238">
        <v>0</v>
      </c>
      <c r="AQ238">
        <v>0</v>
      </c>
      <c r="AR238">
        <v>0</v>
      </c>
      <c r="AS238" t="s">
        <v>3</v>
      </c>
      <c r="AT238">
        <v>7.28</v>
      </c>
      <c r="AU238" t="s">
        <v>3</v>
      </c>
      <c r="AV238">
        <v>0</v>
      </c>
      <c r="AW238">
        <v>2</v>
      </c>
      <c r="AX238">
        <v>67440461</v>
      </c>
      <c r="AY238">
        <v>1</v>
      </c>
      <c r="AZ238">
        <v>0</v>
      </c>
      <c r="BA238">
        <v>250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V238">
        <v>0</v>
      </c>
      <c r="CW238">
        <f>ROUND(Y238*Source!I120*DO238,9)</f>
        <v>0</v>
      </c>
      <c r="CX238">
        <f>ROUND(Y238*Source!I120,9)</f>
        <v>16.744</v>
      </c>
      <c r="CY238">
        <f>AB238</f>
        <v>1</v>
      </c>
      <c r="CZ238">
        <f>AF238</f>
        <v>1</v>
      </c>
      <c r="DA238">
        <f>AJ238</f>
        <v>1</v>
      </c>
      <c r="DB238">
        <f t="shared" si="122"/>
        <v>7.28</v>
      </c>
      <c r="DC238">
        <f t="shared" si="123"/>
        <v>0</v>
      </c>
      <c r="DD238" t="s">
        <v>3</v>
      </c>
      <c r="DE238" t="s">
        <v>3</v>
      </c>
      <c r="DF238">
        <f t="shared" si="131"/>
        <v>0</v>
      </c>
      <c r="DG238">
        <f t="shared" si="128"/>
        <v>16.739999999999998</v>
      </c>
      <c r="DH238">
        <f t="shared" si="129"/>
        <v>0</v>
      </c>
      <c r="DI238">
        <f t="shared" si="104"/>
        <v>0</v>
      </c>
      <c r="DJ238">
        <f>DG238</f>
        <v>16.739999999999998</v>
      </c>
      <c r="DK238">
        <v>0</v>
      </c>
      <c r="DL238" t="s">
        <v>3</v>
      </c>
      <c r="DM238">
        <v>0</v>
      </c>
      <c r="DN238" t="s">
        <v>3</v>
      </c>
      <c r="DO238">
        <v>0</v>
      </c>
    </row>
    <row r="239" spans="1:119" x14ac:dyDescent="0.2">
      <c r="A239">
        <f>ROW(Source!A121)</f>
        <v>121</v>
      </c>
      <c r="B239">
        <v>67439953</v>
      </c>
      <c r="C239">
        <v>67440457</v>
      </c>
      <c r="D239">
        <v>30515951</v>
      </c>
      <c r="E239">
        <v>30515945</v>
      </c>
      <c r="F239">
        <v>1</v>
      </c>
      <c r="G239">
        <v>30515945</v>
      </c>
      <c r="H239">
        <v>1</v>
      </c>
      <c r="I239" t="s">
        <v>337</v>
      </c>
      <c r="J239" t="s">
        <v>3</v>
      </c>
      <c r="K239" t="s">
        <v>338</v>
      </c>
      <c r="L239">
        <v>1191</v>
      </c>
      <c r="N239">
        <v>1013</v>
      </c>
      <c r="O239" t="s">
        <v>339</v>
      </c>
      <c r="P239" t="s">
        <v>339</v>
      </c>
      <c r="Q239">
        <v>1</v>
      </c>
      <c r="W239">
        <v>0</v>
      </c>
      <c r="X239">
        <v>476480486</v>
      </c>
      <c r="Y239">
        <f t="shared" si="121"/>
        <v>38.380000000000003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1</v>
      </c>
      <c r="AJ239">
        <v>1</v>
      </c>
      <c r="AK239">
        <v>1</v>
      </c>
      <c r="AL239">
        <v>1</v>
      </c>
      <c r="AM239">
        <v>-2</v>
      </c>
      <c r="AN239">
        <v>0</v>
      </c>
      <c r="AO239">
        <v>1</v>
      </c>
      <c r="AP239">
        <v>0</v>
      </c>
      <c r="AQ239">
        <v>0</v>
      </c>
      <c r="AR239">
        <v>0</v>
      </c>
      <c r="AS239" t="s">
        <v>3</v>
      </c>
      <c r="AT239">
        <v>38.380000000000003</v>
      </c>
      <c r="AU239" t="s">
        <v>3</v>
      </c>
      <c r="AV239">
        <v>1</v>
      </c>
      <c r="AW239">
        <v>2</v>
      </c>
      <c r="AX239">
        <v>67440460</v>
      </c>
      <c r="AY239">
        <v>1</v>
      </c>
      <c r="AZ239">
        <v>0</v>
      </c>
      <c r="BA239">
        <v>251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U239">
        <f>ROUND(AT239*Source!I121*AH239*AL239,2)</f>
        <v>0</v>
      </c>
      <c r="CV239">
        <f>ROUND(Y239*Source!I121,9)</f>
        <v>88.274000000000001</v>
      </c>
      <c r="CW239">
        <v>0</v>
      </c>
      <c r="CX239">
        <f>ROUND(Y239*Source!I121,9)</f>
        <v>88.274000000000001</v>
      </c>
      <c r="CY239">
        <f>AD239</f>
        <v>0</v>
      </c>
      <c r="CZ239">
        <f>AH239</f>
        <v>0</v>
      </c>
      <c r="DA239">
        <f>AL239</f>
        <v>1</v>
      </c>
      <c r="DB239">
        <f t="shared" si="122"/>
        <v>0</v>
      </c>
      <c r="DC239">
        <f t="shared" si="123"/>
        <v>0</v>
      </c>
      <c r="DD239" t="s">
        <v>3</v>
      </c>
      <c r="DE239" t="s">
        <v>3</v>
      </c>
      <c r="DF239">
        <f t="shared" si="131"/>
        <v>0</v>
      </c>
      <c r="DG239">
        <f t="shared" si="128"/>
        <v>0</v>
      </c>
      <c r="DH239">
        <f t="shared" si="129"/>
        <v>0</v>
      </c>
      <c r="DI239">
        <f t="shared" si="104"/>
        <v>0</v>
      </c>
      <c r="DJ239">
        <f>DI239</f>
        <v>0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">
      <c r="A240">
        <f>ROW(Source!A121)</f>
        <v>121</v>
      </c>
      <c r="B240">
        <v>67439953</v>
      </c>
      <c r="C240">
        <v>67440457</v>
      </c>
      <c r="D240">
        <v>30516999</v>
      </c>
      <c r="E240">
        <v>30515945</v>
      </c>
      <c r="F240">
        <v>1</v>
      </c>
      <c r="G240">
        <v>30515945</v>
      </c>
      <c r="H240">
        <v>2</v>
      </c>
      <c r="I240" t="s">
        <v>371</v>
      </c>
      <c r="J240" t="s">
        <v>3</v>
      </c>
      <c r="K240" t="s">
        <v>372</v>
      </c>
      <c r="L240">
        <v>1344</v>
      </c>
      <c r="N240">
        <v>1008</v>
      </c>
      <c r="O240" t="s">
        <v>373</v>
      </c>
      <c r="P240" t="s">
        <v>373</v>
      </c>
      <c r="Q240">
        <v>1</v>
      </c>
      <c r="W240">
        <v>0</v>
      </c>
      <c r="X240">
        <v>-1180195794</v>
      </c>
      <c r="Y240">
        <f t="shared" si="121"/>
        <v>7.28</v>
      </c>
      <c r="AA240">
        <v>0</v>
      </c>
      <c r="AB240">
        <v>1.05</v>
      </c>
      <c r="AC240">
        <v>0</v>
      </c>
      <c r="AD240">
        <v>0</v>
      </c>
      <c r="AE240">
        <v>0</v>
      </c>
      <c r="AF240">
        <v>1</v>
      </c>
      <c r="AG240">
        <v>0</v>
      </c>
      <c r="AH240">
        <v>0</v>
      </c>
      <c r="AI240">
        <v>1</v>
      </c>
      <c r="AJ240">
        <v>1</v>
      </c>
      <c r="AK240">
        <v>1</v>
      </c>
      <c r="AL240">
        <v>1</v>
      </c>
      <c r="AM240">
        <v>-2</v>
      </c>
      <c r="AN240">
        <v>0</v>
      </c>
      <c r="AO240">
        <v>1</v>
      </c>
      <c r="AP240">
        <v>0</v>
      </c>
      <c r="AQ240">
        <v>0</v>
      </c>
      <c r="AR240">
        <v>0</v>
      </c>
      <c r="AS240" t="s">
        <v>3</v>
      </c>
      <c r="AT240">
        <v>7.28</v>
      </c>
      <c r="AU240" t="s">
        <v>3</v>
      </c>
      <c r="AV240">
        <v>0</v>
      </c>
      <c r="AW240">
        <v>2</v>
      </c>
      <c r="AX240">
        <v>67440461</v>
      </c>
      <c r="AY240">
        <v>1</v>
      </c>
      <c r="AZ240">
        <v>0</v>
      </c>
      <c r="BA240">
        <v>252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V240">
        <v>0</v>
      </c>
      <c r="CW240">
        <f>ROUND(Y240*Source!I121*DO240,9)</f>
        <v>0</v>
      </c>
      <c r="CX240">
        <f>ROUND(Y240*Source!I121,9)</f>
        <v>16.744</v>
      </c>
      <c r="CY240">
        <f>AB240</f>
        <v>1.05</v>
      </c>
      <c r="CZ240">
        <f>AF240</f>
        <v>1</v>
      </c>
      <c r="DA240">
        <f>AJ240</f>
        <v>1</v>
      </c>
      <c r="DB240">
        <f t="shared" si="122"/>
        <v>7.28</v>
      </c>
      <c r="DC240">
        <f t="shared" si="123"/>
        <v>0</v>
      </c>
      <c r="DD240" t="s">
        <v>3</v>
      </c>
      <c r="DE240" t="s">
        <v>3</v>
      </c>
      <c r="DF240">
        <f t="shared" si="131"/>
        <v>0</v>
      </c>
      <c r="DG240">
        <f t="shared" si="128"/>
        <v>16.739999999999998</v>
      </c>
      <c r="DH240">
        <f t="shared" si="129"/>
        <v>0</v>
      </c>
      <c r="DI240">
        <f t="shared" si="104"/>
        <v>0</v>
      </c>
      <c r="DJ240">
        <f>DG240</f>
        <v>16.739999999999998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">
      <c r="A241">
        <f>ROW(Source!A122)</f>
        <v>122</v>
      </c>
      <c r="B241">
        <v>67439955</v>
      </c>
      <c r="C241">
        <v>67440299</v>
      </c>
      <c r="D241">
        <v>30515951</v>
      </c>
      <c r="E241">
        <v>30515945</v>
      </c>
      <c r="F241">
        <v>1</v>
      </c>
      <c r="G241">
        <v>30515945</v>
      </c>
      <c r="H241">
        <v>1</v>
      </c>
      <c r="I241" t="s">
        <v>337</v>
      </c>
      <c r="J241" t="s">
        <v>3</v>
      </c>
      <c r="K241" t="s">
        <v>338</v>
      </c>
      <c r="L241">
        <v>1191</v>
      </c>
      <c r="N241">
        <v>1013</v>
      </c>
      <c r="O241" t="s">
        <v>339</v>
      </c>
      <c r="P241" t="s">
        <v>339</v>
      </c>
      <c r="Q241">
        <v>1</v>
      </c>
      <c r="W241">
        <v>0</v>
      </c>
      <c r="X241">
        <v>476480486</v>
      </c>
      <c r="Y241">
        <f t="shared" si="121"/>
        <v>2.5299999999999998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1</v>
      </c>
      <c r="AJ241">
        <v>1</v>
      </c>
      <c r="AK241">
        <v>1</v>
      </c>
      <c r="AL241">
        <v>1</v>
      </c>
      <c r="AM241">
        <v>-2</v>
      </c>
      <c r="AN241">
        <v>0</v>
      </c>
      <c r="AO241">
        <v>1</v>
      </c>
      <c r="AP241">
        <v>0</v>
      </c>
      <c r="AQ241">
        <v>0</v>
      </c>
      <c r="AR241">
        <v>0</v>
      </c>
      <c r="AS241" t="s">
        <v>3</v>
      </c>
      <c r="AT241">
        <v>2.5299999999999998</v>
      </c>
      <c r="AU241" t="s">
        <v>3</v>
      </c>
      <c r="AV241">
        <v>1</v>
      </c>
      <c r="AW241">
        <v>2</v>
      </c>
      <c r="AX241">
        <v>67440302</v>
      </c>
      <c r="AY241">
        <v>1</v>
      </c>
      <c r="AZ241">
        <v>0</v>
      </c>
      <c r="BA241">
        <v>253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U241">
        <f>ROUND(AT241*Source!I122*AH241*AL241,2)</f>
        <v>0</v>
      </c>
      <c r="CV241">
        <f>ROUND(Y241*Source!I122,9)</f>
        <v>10.119999999999999</v>
      </c>
      <c r="CW241">
        <v>0</v>
      </c>
      <c r="CX241">
        <f>ROUND(Y241*Source!I122,9)</f>
        <v>10.119999999999999</v>
      </c>
      <c r="CY241">
        <f>AD241</f>
        <v>0</v>
      </c>
      <c r="CZ241">
        <f>AH241</f>
        <v>0</v>
      </c>
      <c r="DA241">
        <f>AL241</f>
        <v>1</v>
      </c>
      <c r="DB241">
        <f t="shared" si="122"/>
        <v>0</v>
      </c>
      <c r="DC241">
        <f t="shared" si="123"/>
        <v>0</v>
      </c>
      <c r="DD241" t="s">
        <v>3</v>
      </c>
      <c r="DE241" t="s">
        <v>3</v>
      </c>
      <c r="DF241">
        <f t="shared" si="131"/>
        <v>0</v>
      </c>
      <c r="DG241">
        <f t="shared" si="128"/>
        <v>0</v>
      </c>
      <c r="DH241">
        <f t="shared" si="129"/>
        <v>0</v>
      </c>
      <c r="DI241">
        <f t="shared" si="104"/>
        <v>0</v>
      </c>
      <c r="DJ241">
        <f>DI241</f>
        <v>0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">
      <c r="A242">
        <f>ROW(Source!A122)</f>
        <v>122</v>
      </c>
      <c r="B242">
        <v>67439955</v>
      </c>
      <c r="C242">
        <v>67440299</v>
      </c>
      <c r="D242">
        <v>30541192</v>
      </c>
      <c r="E242">
        <v>30515945</v>
      </c>
      <c r="F242">
        <v>1</v>
      </c>
      <c r="G242">
        <v>30515945</v>
      </c>
      <c r="H242">
        <v>3</v>
      </c>
      <c r="I242" t="s">
        <v>391</v>
      </c>
      <c r="J242" t="s">
        <v>3</v>
      </c>
      <c r="K242" t="s">
        <v>392</v>
      </c>
      <c r="L242">
        <v>1348</v>
      </c>
      <c r="N242">
        <v>1009</v>
      </c>
      <c r="O242" t="s">
        <v>178</v>
      </c>
      <c r="P242" t="s">
        <v>178</v>
      </c>
      <c r="Q242">
        <v>1000</v>
      </c>
      <c r="W242">
        <v>0</v>
      </c>
      <c r="X242">
        <v>1489638031</v>
      </c>
      <c r="Y242">
        <f t="shared" si="121"/>
        <v>1.4999999999999999E-2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M242">
        <v>-2</v>
      </c>
      <c r="AN242">
        <v>0</v>
      </c>
      <c r="AO242">
        <v>1</v>
      </c>
      <c r="AP242">
        <v>0</v>
      </c>
      <c r="AQ242">
        <v>0</v>
      </c>
      <c r="AR242">
        <v>0</v>
      </c>
      <c r="AS242" t="s">
        <v>3</v>
      </c>
      <c r="AT242">
        <v>1.4999999999999999E-2</v>
      </c>
      <c r="AU242" t="s">
        <v>3</v>
      </c>
      <c r="AV242">
        <v>0</v>
      </c>
      <c r="AW242">
        <v>2</v>
      </c>
      <c r="AX242">
        <v>67440303</v>
      </c>
      <c r="AY242">
        <v>1</v>
      </c>
      <c r="AZ242">
        <v>0</v>
      </c>
      <c r="BA242">
        <v>254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V242">
        <v>0</v>
      </c>
      <c r="CW242">
        <v>0</v>
      </c>
      <c r="CX242">
        <f>ROUND(Y242*Source!I122,9)</f>
        <v>0.06</v>
      </c>
      <c r="CY242">
        <f>AA242</f>
        <v>0</v>
      </c>
      <c r="CZ242">
        <f>AE242</f>
        <v>0</v>
      </c>
      <c r="DA242">
        <f>AI242</f>
        <v>1</v>
      </c>
      <c r="DB242">
        <f t="shared" si="122"/>
        <v>0</v>
      </c>
      <c r="DC242">
        <f t="shared" si="123"/>
        <v>0</v>
      </c>
      <c r="DD242" t="s">
        <v>3</v>
      </c>
      <c r="DE242" t="s">
        <v>3</v>
      </c>
      <c r="DF242">
        <f t="shared" si="131"/>
        <v>0</v>
      </c>
      <c r="DG242">
        <f t="shared" si="128"/>
        <v>0</v>
      </c>
      <c r="DH242">
        <f t="shared" si="129"/>
        <v>0</v>
      </c>
      <c r="DI242">
        <f t="shared" si="104"/>
        <v>0</v>
      </c>
      <c r="DJ242">
        <f>DF242</f>
        <v>0</v>
      </c>
      <c r="DK242">
        <v>0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">
      <c r="A243">
        <f>ROW(Source!A123)</f>
        <v>123</v>
      </c>
      <c r="B243">
        <v>67439953</v>
      </c>
      <c r="C243">
        <v>67440299</v>
      </c>
      <c r="D243">
        <v>30515951</v>
      </c>
      <c r="E243">
        <v>30515945</v>
      </c>
      <c r="F243">
        <v>1</v>
      </c>
      <c r="G243">
        <v>30515945</v>
      </c>
      <c r="H243">
        <v>1</v>
      </c>
      <c r="I243" t="s">
        <v>337</v>
      </c>
      <c r="J243" t="s">
        <v>3</v>
      </c>
      <c r="K243" t="s">
        <v>338</v>
      </c>
      <c r="L243">
        <v>1191</v>
      </c>
      <c r="N243">
        <v>1013</v>
      </c>
      <c r="O243" t="s">
        <v>339</v>
      </c>
      <c r="P243" t="s">
        <v>339</v>
      </c>
      <c r="Q243">
        <v>1</v>
      </c>
      <c r="W243">
        <v>0</v>
      </c>
      <c r="X243">
        <v>476480486</v>
      </c>
      <c r="Y243">
        <f t="shared" si="121"/>
        <v>2.5299999999999998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M243">
        <v>-2</v>
      </c>
      <c r="AN243">
        <v>0</v>
      </c>
      <c r="AO243">
        <v>1</v>
      </c>
      <c r="AP243">
        <v>0</v>
      </c>
      <c r="AQ243">
        <v>0</v>
      </c>
      <c r="AR243">
        <v>0</v>
      </c>
      <c r="AS243" t="s">
        <v>3</v>
      </c>
      <c r="AT243">
        <v>2.5299999999999998</v>
      </c>
      <c r="AU243" t="s">
        <v>3</v>
      </c>
      <c r="AV243">
        <v>1</v>
      </c>
      <c r="AW243">
        <v>2</v>
      </c>
      <c r="AX243">
        <v>67440302</v>
      </c>
      <c r="AY243">
        <v>1</v>
      </c>
      <c r="AZ243">
        <v>0</v>
      </c>
      <c r="BA243">
        <v>255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U243">
        <f>ROUND(AT243*Source!I123*AH243*AL243,2)</f>
        <v>0</v>
      </c>
      <c r="CV243">
        <f>ROUND(Y243*Source!I123,9)</f>
        <v>10.119999999999999</v>
      </c>
      <c r="CW243">
        <v>0</v>
      </c>
      <c r="CX243">
        <f>ROUND(Y243*Source!I123,9)</f>
        <v>10.119999999999999</v>
      </c>
      <c r="CY243">
        <f>AD243</f>
        <v>0</v>
      </c>
      <c r="CZ243">
        <f>AH243</f>
        <v>0</v>
      </c>
      <c r="DA243">
        <f>AL243</f>
        <v>1</v>
      </c>
      <c r="DB243">
        <f t="shared" si="122"/>
        <v>0</v>
      </c>
      <c r="DC243">
        <f t="shared" si="123"/>
        <v>0</v>
      </c>
      <c r="DD243" t="s">
        <v>3</v>
      </c>
      <c r="DE243" t="s">
        <v>3</v>
      </c>
      <c r="DF243">
        <f t="shared" si="131"/>
        <v>0</v>
      </c>
      <c r="DG243">
        <f t="shared" si="128"/>
        <v>0</v>
      </c>
      <c r="DH243">
        <f t="shared" si="129"/>
        <v>0</v>
      </c>
      <c r="DI243">
        <f t="shared" si="104"/>
        <v>0</v>
      </c>
      <c r="DJ243">
        <f>DI243</f>
        <v>0</v>
      </c>
      <c r="DK243">
        <v>0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">
      <c r="A244">
        <f>ROW(Source!A123)</f>
        <v>123</v>
      </c>
      <c r="B244">
        <v>67439953</v>
      </c>
      <c r="C244">
        <v>67440299</v>
      </c>
      <c r="D244">
        <v>30541192</v>
      </c>
      <c r="E244">
        <v>30515945</v>
      </c>
      <c r="F244">
        <v>1</v>
      </c>
      <c r="G244">
        <v>30515945</v>
      </c>
      <c r="H244">
        <v>3</v>
      </c>
      <c r="I244" t="s">
        <v>391</v>
      </c>
      <c r="J244" t="s">
        <v>3</v>
      </c>
      <c r="K244" t="s">
        <v>392</v>
      </c>
      <c r="L244">
        <v>1348</v>
      </c>
      <c r="N244">
        <v>1009</v>
      </c>
      <c r="O244" t="s">
        <v>178</v>
      </c>
      <c r="P244" t="s">
        <v>178</v>
      </c>
      <c r="Q244">
        <v>1000</v>
      </c>
      <c r="W244">
        <v>0</v>
      </c>
      <c r="X244">
        <v>1489638031</v>
      </c>
      <c r="Y244">
        <f t="shared" si="121"/>
        <v>1.4999999999999999E-2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M244">
        <v>-2</v>
      </c>
      <c r="AN244">
        <v>0</v>
      </c>
      <c r="AO244">
        <v>1</v>
      </c>
      <c r="AP244">
        <v>0</v>
      </c>
      <c r="AQ244">
        <v>0</v>
      </c>
      <c r="AR244">
        <v>0</v>
      </c>
      <c r="AS244" t="s">
        <v>3</v>
      </c>
      <c r="AT244">
        <v>1.4999999999999999E-2</v>
      </c>
      <c r="AU244" t="s">
        <v>3</v>
      </c>
      <c r="AV244">
        <v>0</v>
      </c>
      <c r="AW244">
        <v>2</v>
      </c>
      <c r="AX244">
        <v>67440303</v>
      </c>
      <c r="AY244">
        <v>1</v>
      </c>
      <c r="AZ244">
        <v>0</v>
      </c>
      <c r="BA244">
        <v>256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V244">
        <v>0</v>
      </c>
      <c r="CW244">
        <v>0</v>
      </c>
      <c r="CX244">
        <f>ROUND(Y244*Source!I123,9)</f>
        <v>0.06</v>
      </c>
      <c r="CY244">
        <f>AA244</f>
        <v>0</v>
      </c>
      <c r="CZ244">
        <f>AE244</f>
        <v>0</v>
      </c>
      <c r="DA244">
        <f>AI244</f>
        <v>1</v>
      </c>
      <c r="DB244">
        <f t="shared" si="122"/>
        <v>0</v>
      </c>
      <c r="DC244">
        <f t="shared" si="123"/>
        <v>0</v>
      </c>
      <c r="DD244" t="s">
        <v>3</v>
      </c>
      <c r="DE244" t="s">
        <v>3</v>
      </c>
      <c r="DF244">
        <f t="shared" si="131"/>
        <v>0</v>
      </c>
      <c r="DG244">
        <f t="shared" si="128"/>
        <v>0</v>
      </c>
      <c r="DH244">
        <f t="shared" si="129"/>
        <v>0</v>
      </c>
      <c r="DI244">
        <f t="shared" si="104"/>
        <v>0</v>
      </c>
      <c r="DJ244">
        <f>DF244</f>
        <v>0</v>
      </c>
      <c r="DK244">
        <v>0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">
      <c r="A245">
        <f>ROW(Source!A124)</f>
        <v>124</v>
      </c>
      <c r="B245">
        <v>67439955</v>
      </c>
      <c r="C245">
        <v>67440304</v>
      </c>
      <c r="D245">
        <v>30515951</v>
      </c>
      <c r="E245">
        <v>30515945</v>
      </c>
      <c r="F245">
        <v>1</v>
      </c>
      <c r="G245">
        <v>30515945</v>
      </c>
      <c r="H245">
        <v>1</v>
      </c>
      <c r="I245" t="s">
        <v>337</v>
      </c>
      <c r="J245" t="s">
        <v>3</v>
      </c>
      <c r="K245" t="s">
        <v>338</v>
      </c>
      <c r="L245">
        <v>1191</v>
      </c>
      <c r="N245">
        <v>1013</v>
      </c>
      <c r="O245" t="s">
        <v>339</v>
      </c>
      <c r="P245" t="s">
        <v>339</v>
      </c>
      <c r="Q245">
        <v>1</v>
      </c>
      <c r="W245">
        <v>0</v>
      </c>
      <c r="X245">
        <v>476480486</v>
      </c>
      <c r="Y245">
        <f t="shared" si="121"/>
        <v>1.02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1</v>
      </c>
      <c r="AJ245">
        <v>1</v>
      </c>
      <c r="AK245">
        <v>1</v>
      </c>
      <c r="AL245">
        <v>1</v>
      </c>
      <c r="AM245">
        <v>-2</v>
      </c>
      <c r="AN245">
        <v>0</v>
      </c>
      <c r="AO245">
        <v>1</v>
      </c>
      <c r="AP245">
        <v>1</v>
      </c>
      <c r="AQ245">
        <v>0</v>
      </c>
      <c r="AR245">
        <v>0</v>
      </c>
      <c r="AS245" t="s">
        <v>3</v>
      </c>
      <c r="AT245">
        <v>1.02</v>
      </c>
      <c r="AU245" t="s">
        <v>3</v>
      </c>
      <c r="AV245">
        <v>1</v>
      </c>
      <c r="AW245">
        <v>2</v>
      </c>
      <c r="AX245">
        <v>67440306</v>
      </c>
      <c r="AY245">
        <v>1</v>
      </c>
      <c r="AZ245">
        <v>0</v>
      </c>
      <c r="BA245">
        <v>257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U245">
        <f>ROUND(AT245*Source!I124*AH245*AL245,2)</f>
        <v>0</v>
      </c>
      <c r="CV245">
        <f>ROUND(Y245*Source!I124,9)</f>
        <v>56.1</v>
      </c>
      <c r="CW245">
        <v>0</v>
      </c>
      <c r="CX245">
        <f>ROUND(Y245*Source!I124,9)</f>
        <v>56.1</v>
      </c>
      <c r="CY245">
        <f>AD245</f>
        <v>0</v>
      </c>
      <c r="CZ245">
        <f>AH245</f>
        <v>0</v>
      </c>
      <c r="DA245">
        <f>AL245</f>
        <v>1</v>
      </c>
      <c r="DB245">
        <f t="shared" si="122"/>
        <v>0</v>
      </c>
      <c r="DC245">
        <f t="shared" si="123"/>
        <v>0</v>
      </c>
      <c r="DD245" t="s">
        <v>3</v>
      </c>
      <c r="DE245" t="s">
        <v>3</v>
      </c>
      <c r="DF245">
        <f t="shared" si="131"/>
        <v>0</v>
      </c>
      <c r="DG245">
        <f t="shared" si="128"/>
        <v>0</v>
      </c>
      <c r="DH245">
        <f t="shared" si="129"/>
        <v>0</v>
      </c>
      <c r="DI245">
        <f t="shared" si="104"/>
        <v>0</v>
      </c>
      <c r="DJ245">
        <f>DI245</f>
        <v>0</v>
      </c>
      <c r="DK245">
        <v>0</v>
      </c>
      <c r="DL245" t="s">
        <v>3</v>
      </c>
      <c r="DM245">
        <v>0</v>
      </c>
      <c r="DN245" t="s">
        <v>3</v>
      </c>
      <c r="DO245">
        <v>0</v>
      </c>
    </row>
    <row r="246" spans="1:119" x14ac:dyDescent="0.2">
      <c r="A246">
        <f>ROW(Source!A125)</f>
        <v>125</v>
      </c>
      <c r="B246">
        <v>67439953</v>
      </c>
      <c r="C246">
        <v>67440304</v>
      </c>
      <c r="D246">
        <v>30515951</v>
      </c>
      <c r="E246">
        <v>30515945</v>
      </c>
      <c r="F246">
        <v>1</v>
      </c>
      <c r="G246">
        <v>30515945</v>
      </c>
      <c r="H246">
        <v>1</v>
      </c>
      <c r="I246" t="s">
        <v>337</v>
      </c>
      <c r="J246" t="s">
        <v>3</v>
      </c>
      <c r="K246" t="s">
        <v>338</v>
      </c>
      <c r="L246">
        <v>1191</v>
      </c>
      <c r="N246">
        <v>1013</v>
      </c>
      <c r="O246" t="s">
        <v>339</v>
      </c>
      <c r="P246" t="s">
        <v>339</v>
      </c>
      <c r="Q246">
        <v>1</v>
      </c>
      <c r="W246">
        <v>0</v>
      </c>
      <c r="X246">
        <v>476480486</v>
      </c>
      <c r="Y246">
        <f t="shared" si="121"/>
        <v>1.02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1</v>
      </c>
      <c r="AJ246">
        <v>1</v>
      </c>
      <c r="AK246">
        <v>1</v>
      </c>
      <c r="AL246">
        <v>1</v>
      </c>
      <c r="AM246">
        <v>-2</v>
      </c>
      <c r="AN246">
        <v>0</v>
      </c>
      <c r="AO246">
        <v>1</v>
      </c>
      <c r="AP246">
        <v>1</v>
      </c>
      <c r="AQ246">
        <v>0</v>
      </c>
      <c r="AR246">
        <v>0</v>
      </c>
      <c r="AS246" t="s">
        <v>3</v>
      </c>
      <c r="AT246">
        <v>1.02</v>
      </c>
      <c r="AU246" t="s">
        <v>3</v>
      </c>
      <c r="AV246">
        <v>1</v>
      </c>
      <c r="AW246">
        <v>2</v>
      </c>
      <c r="AX246">
        <v>67440306</v>
      </c>
      <c r="AY246">
        <v>1</v>
      </c>
      <c r="AZ246">
        <v>0</v>
      </c>
      <c r="BA246">
        <v>258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U246">
        <f>ROUND(AT246*Source!I125*AH246*AL246,2)</f>
        <v>0</v>
      </c>
      <c r="CV246">
        <f>ROUND(Y246*Source!I125,9)</f>
        <v>56.1</v>
      </c>
      <c r="CW246">
        <v>0</v>
      </c>
      <c r="CX246">
        <f>ROUND(Y246*Source!I125,9)</f>
        <v>56.1</v>
      </c>
      <c r="CY246">
        <f>AD246</f>
        <v>0</v>
      </c>
      <c r="CZ246">
        <f>AH246</f>
        <v>0</v>
      </c>
      <c r="DA246">
        <f>AL246</f>
        <v>1</v>
      </c>
      <c r="DB246">
        <f t="shared" si="122"/>
        <v>0</v>
      </c>
      <c r="DC246">
        <f t="shared" si="123"/>
        <v>0</v>
      </c>
      <c r="DD246" t="s">
        <v>3</v>
      </c>
      <c r="DE246" t="s">
        <v>3</v>
      </c>
      <c r="DF246">
        <f t="shared" si="131"/>
        <v>0</v>
      </c>
      <c r="DG246">
        <f t="shared" si="128"/>
        <v>0</v>
      </c>
      <c r="DH246">
        <f t="shared" si="129"/>
        <v>0</v>
      </c>
      <c r="DI246">
        <f t="shared" si="104"/>
        <v>0</v>
      </c>
      <c r="DJ246">
        <f>DI246</f>
        <v>0</v>
      </c>
      <c r="DK246">
        <v>0</v>
      </c>
      <c r="DL246" t="s">
        <v>3</v>
      </c>
      <c r="DM246">
        <v>0</v>
      </c>
      <c r="DN246" t="s">
        <v>3</v>
      </c>
      <c r="DO246">
        <v>0</v>
      </c>
    </row>
    <row r="247" spans="1:119" x14ac:dyDescent="0.2">
      <c r="A247">
        <f>ROW(Source!A126)</f>
        <v>126</v>
      </c>
      <c r="B247">
        <v>67439955</v>
      </c>
      <c r="C247">
        <v>67440307</v>
      </c>
      <c r="D247">
        <v>30516999</v>
      </c>
      <c r="E247">
        <v>30515945</v>
      </c>
      <c r="F247">
        <v>1</v>
      </c>
      <c r="G247">
        <v>30515945</v>
      </c>
      <c r="H247">
        <v>2</v>
      </c>
      <c r="I247" t="s">
        <v>371</v>
      </c>
      <c r="J247" t="s">
        <v>3</v>
      </c>
      <c r="K247" t="s">
        <v>372</v>
      </c>
      <c r="L247">
        <v>1344</v>
      </c>
      <c r="N247">
        <v>1008</v>
      </c>
      <c r="O247" t="s">
        <v>373</v>
      </c>
      <c r="P247" t="s">
        <v>373</v>
      </c>
      <c r="Q247">
        <v>1</v>
      </c>
      <c r="W247">
        <v>0</v>
      </c>
      <c r="X247">
        <v>-1180195794</v>
      </c>
      <c r="Y247">
        <f t="shared" si="121"/>
        <v>50.08</v>
      </c>
      <c r="AA247">
        <v>0</v>
      </c>
      <c r="AB247">
        <v>1</v>
      </c>
      <c r="AC247">
        <v>0</v>
      </c>
      <c r="AD247">
        <v>0</v>
      </c>
      <c r="AE247">
        <v>0</v>
      </c>
      <c r="AF247">
        <v>1</v>
      </c>
      <c r="AG247">
        <v>0</v>
      </c>
      <c r="AH247">
        <v>0</v>
      </c>
      <c r="AI247">
        <v>1</v>
      </c>
      <c r="AJ247">
        <v>1</v>
      </c>
      <c r="AK247">
        <v>1</v>
      </c>
      <c r="AL247">
        <v>1</v>
      </c>
      <c r="AM247">
        <v>-2</v>
      </c>
      <c r="AN247">
        <v>0</v>
      </c>
      <c r="AO247">
        <v>1</v>
      </c>
      <c r="AP247">
        <v>0</v>
      </c>
      <c r="AQ247">
        <v>0</v>
      </c>
      <c r="AR247">
        <v>0</v>
      </c>
      <c r="AS247" t="s">
        <v>3</v>
      </c>
      <c r="AT247">
        <v>50.08</v>
      </c>
      <c r="AU247" t="s">
        <v>3</v>
      </c>
      <c r="AV247">
        <v>0</v>
      </c>
      <c r="AW247">
        <v>2</v>
      </c>
      <c r="AX247">
        <v>67440309</v>
      </c>
      <c r="AY247">
        <v>1</v>
      </c>
      <c r="AZ247">
        <v>0</v>
      </c>
      <c r="BA247">
        <v>259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V247">
        <v>0</v>
      </c>
      <c r="CW247">
        <f>ROUND(Y247*Source!I126*DO247,9)</f>
        <v>0</v>
      </c>
      <c r="CX247">
        <f>ROUND(Y247*Source!I126,9)</f>
        <v>2754.4</v>
      </c>
      <c r="CY247">
        <f>AB247</f>
        <v>1</v>
      </c>
      <c r="CZ247">
        <f>AF247</f>
        <v>1</v>
      </c>
      <c r="DA247">
        <f>AJ247</f>
        <v>1</v>
      </c>
      <c r="DB247">
        <f t="shared" si="122"/>
        <v>50.08</v>
      </c>
      <c r="DC247">
        <f t="shared" si="123"/>
        <v>0</v>
      </c>
      <c r="DD247" t="s">
        <v>3</v>
      </c>
      <c r="DE247" t="s">
        <v>3</v>
      </c>
      <c r="DF247">
        <f t="shared" si="131"/>
        <v>0</v>
      </c>
      <c r="DG247">
        <f t="shared" si="128"/>
        <v>2754.4</v>
      </c>
      <c r="DH247">
        <f t="shared" si="129"/>
        <v>0</v>
      </c>
      <c r="DI247">
        <f t="shared" si="104"/>
        <v>0</v>
      </c>
      <c r="DJ247">
        <f>DG247</f>
        <v>2754.4</v>
      </c>
      <c r="DK247">
        <v>0</v>
      </c>
      <c r="DL247" t="s">
        <v>3</v>
      </c>
      <c r="DM247">
        <v>0</v>
      </c>
      <c r="DN247" t="s">
        <v>3</v>
      </c>
      <c r="DO247">
        <v>0</v>
      </c>
    </row>
    <row r="248" spans="1:119" x14ac:dyDescent="0.2">
      <c r="A248">
        <f>ROW(Source!A127)</f>
        <v>127</v>
      </c>
      <c r="B248">
        <v>67439953</v>
      </c>
      <c r="C248">
        <v>67440307</v>
      </c>
      <c r="D248">
        <v>30516999</v>
      </c>
      <c r="E248">
        <v>30515945</v>
      </c>
      <c r="F248">
        <v>1</v>
      </c>
      <c r="G248">
        <v>30515945</v>
      </c>
      <c r="H248">
        <v>2</v>
      </c>
      <c r="I248" t="s">
        <v>371</v>
      </c>
      <c r="J248" t="s">
        <v>3</v>
      </c>
      <c r="K248" t="s">
        <v>372</v>
      </c>
      <c r="L248">
        <v>1344</v>
      </c>
      <c r="N248">
        <v>1008</v>
      </c>
      <c r="O248" t="s">
        <v>373</v>
      </c>
      <c r="P248" t="s">
        <v>373</v>
      </c>
      <c r="Q248">
        <v>1</v>
      </c>
      <c r="W248">
        <v>0</v>
      </c>
      <c r="X248">
        <v>-1180195794</v>
      </c>
      <c r="Y248">
        <f t="shared" si="121"/>
        <v>50.08</v>
      </c>
      <c r="AA248">
        <v>0</v>
      </c>
      <c r="AB248">
        <v>1</v>
      </c>
      <c r="AC248">
        <v>0</v>
      </c>
      <c r="AD248">
        <v>0</v>
      </c>
      <c r="AE248">
        <v>0</v>
      </c>
      <c r="AF248">
        <v>1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M248">
        <v>-2</v>
      </c>
      <c r="AN248">
        <v>0</v>
      </c>
      <c r="AO248">
        <v>1</v>
      </c>
      <c r="AP248">
        <v>0</v>
      </c>
      <c r="AQ248">
        <v>0</v>
      </c>
      <c r="AR248">
        <v>0</v>
      </c>
      <c r="AS248" t="s">
        <v>3</v>
      </c>
      <c r="AT248">
        <v>50.08</v>
      </c>
      <c r="AU248" t="s">
        <v>3</v>
      </c>
      <c r="AV248">
        <v>0</v>
      </c>
      <c r="AW248">
        <v>2</v>
      </c>
      <c r="AX248">
        <v>67440309</v>
      </c>
      <c r="AY248">
        <v>1</v>
      </c>
      <c r="AZ248">
        <v>0</v>
      </c>
      <c r="BA248">
        <v>260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V248">
        <v>0</v>
      </c>
      <c r="CW248">
        <f>ROUND(Y248*Source!I127*DO248,9)</f>
        <v>0</v>
      </c>
      <c r="CX248">
        <f>ROUND(Y248*Source!I127,9)</f>
        <v>2754.4</v>
      </c>
      <c r="CY248">
        <f>AB248</f>
        <v>1</v>
      </c>
      <c r="CZ248">
        <f>AF248</f>
        <v>1</v>
      </c>
      <c r="DA248">
        <f>AJ248</f>
        <v>1</v>
      </c>
      <c r="DB248">
        <f t="shared" si="122"/>
        <v>50.08</v>
      </c>
      <c r="DC248">
        <f t="shared" si="123"/>
        <v>0</v>
      </c>
      <c r="DD248" t="s">
        <v>3</v>
      </c>
      <c r="DE248" t="s">
        <v>3</v>
      </c>
      <c r="DF248">
        <f t="shared" si="131"/>
        <v>0</v>
      </c>
      <c r="DG248">
        <f t="shared" si="128"/>
        <v>2754.4</v>
      </c>
      <c r="DH248">
        <f t="shared" si="129"/>
        <v>0</v>
      </c>
      <c r="DI248">
        <f t="shared" si="104"/>
        <v>0</v>
      </c>
      <c r="DJ248">
        <f>DG248</f>
        <v>2754.4</v>
      </c>
      <c r="DK248">
        <v>0</v>
      </c>
      <c r="DL248" t="s">
        <v>3</v>
      </c>
      <c r="DM248">
        <v>0</v>
      </c>
      <c r="DN248" t="s">
        <v>3</v>
      </c>
      <c r="DO248">
        <v>0</v>
      </c>
    </row>
    <row r="249" spans="1:119" x14ac:dyDescent="0.2">
      <c r="A249">
        <f>ROW(Source!A128)</f>
        <v>128</v>
      </c>
      <c r="B249">
        <v>67439955</v>
      </c>
      <c r="C249">
        <v>67440310</v>
      </c>
      <c r="D249">
        <v>30516999</v>
      </c>
      <c r="E249">
        <v>30515945</v>
      </c>
      <c r="F249">
        <v>1</v>
      </c>
      <c r="G249">
        <v>30515945</v>
      </c>
      <c r="H249">
        <v>2</v>
      </c>
      <c r="I249" t="s">
        <v>371</v>
      </c>
      <c r="J249" t="s">
        <v>3</v>
      </c>
      <c r="K249" t="s">
        <v>372</v>
      </c>
      <c r="L249">
        <v>1344</v>
      </c>
      <c r="N249">
        <v>1008</v>
      </c>
      <c r="O249" t="s">
        <v>373</v>
      </c>
      <c r="P249" t="s">
        <v>373</v>
      </c>
      <c r="Q249">
        <v>1</v>
      </c>
      <c r="W249">
        <v>0</v>
      </c>
      <c r="X249">
        <v>-1180195794</v>
      </c>
      <c r="Y249">
        <f t="shared" si="121"/>
        <v>167.32</v>
      </c>
      <c r="AA249">
        <v>0</v>
      </c>
      <c r="AB249">
        <v>1</v>
      </c>
      <c r="AC249">
        <v>0</v>
      </c>
      <c r="AD249">
        <v>0</v>
      </c>
      <c r="AE249">
        <v>0</v>
      </c>
      <c r="AF249">
        <v>1</v>
      </c>
      <c r="AG249">
        <v>0</v>
      </c>
      <c r="AH249">
        <v>0</v>
      </c>
      <c r="AI249">
        <v>1</v>
      </c>
      <c r="AJ249">
        <v>1</v>
      </c>
      <c r="AK249">
        <v>1</v>
      </c>
      <c r="AL249">
        <v>1</v>
      </c>
      <c r="AM249">
        <v>-2</v>
      </c>
      <c r="AN249">
        <v>0</v>
      </c>
      <c r="AO249">
        <v>1</v>
      </c>
      <c r="AP249">
        <v>0</v>
      </c>
      <c r="AQ249">
        <v>0</v>
      </c>
      <c r="AR249">
        <v>0</v>
      </c>
      <c r="AS249" t="s">
        <v>3</v>
      </c>
      <c r="AT249">
        <v>167.32</v>
      </c>
      <c r="AU249" t="s">
        <v>3</v>
      </c>
      <c r="AV249">
        <v>0</v>
      </c>
      <c r="AW249">
        <v>2</v>
      </c>
      <c r="AX249">
        <v>67440312</v>
      </c>
      <c r="AY249">
        <v>1</v>
      </c>
      <c r="AZ249">
        <v>0</v>
      </c>
      <c r="BA249">
        <v>261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V249">
        <v>0</v>
      </c>
      <c r="CW249">
        <f>ROUND(Y249*Source!I128*DO249,9)</f>
        <v>0</v>
      </c>
      <c r="CX249">
        <f>ROUND(Y249*Source!I128,9)</f>
        <v>9202.6</v>
      </c>
      <c r="CY249">
        <f>AB249</f>
        <v>1</v>
      </c>
      <c r="CZ249">
        <f>AF249</f>
        <v>1</v>
      </c>
      <c r="DA249">
        <f>AJ249</f>
        <v>1</v>
      </c>
      <c r="DB249">
        <f t="shared" si="122"/>
        <v>167.32</v>
      </c>
      <c r="DC249">
        <f t="shared" si="123"/>
        <v>0</v>
      </c>
      <c r="DD249" t="s">
        <v>3</v>
      </c>
      <c r="DE249" t="s">
        <v>3</v>
      </c>
      <c r="DF249">
        <f t="shared" si="131"/>
        <v>0</v>
      </c>
      <c r="DG249">
        <f t="shared" si="128"/>
        <v>9202.6</v>
      </c>
      <c r="DH249">
        <f t="shared" si="129"/>
        <v>0</v>
      </c>
      <c r="DI249">
        <f t="shared" si="104"/>
        <v>0</v>
      </c>
      <c r="DJ249">
        <f>DG249</f>
        <v>9202.6</v>
      </c>
      <c r="DK249">
        <v>0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">
      <c r="A250">
        <f>ROW(Source!A129)</f>
        <v>129</v>
      </c>
      <c r="B250">
        <v>67439953</v>
      </c>
      <c r="C250">
        <v>67440310</v>
      </c>
      <c r="D250">
        <v>30516999</v>
      </c>
      <c r="E250">
        <v>30515945</v>
      </c>
      <c r="F250">
        <v>1</v>
      </c>
      <c r="G250">
        <v>30515945</v>
      </c>
      <c r="H250">
        <v>2</v>
      </c>
      <c r="I250" t="s">
        <v>371</v>
      </c>
      <c r="J250" t="s">
        <v>3</v>
      </c>
      <c r="K250" t="s">
        <v>372</v>
      </c>
      <c r="L250">
        <v>1344</v>
      </c>
      <c r="N250">
        <v>1008</v>
      </c>
      <c r="O250" t="s">
        <v>373</v>
      </c>
      <c r="P250" t="s">
        <v>373</v>
      </c>
      <c r="Q250">
        <v>1</v>
      </c>
      <c r="W250">
        <v>0</v>
      </c>
      <c r="X250">
        <v>-1180195794</v>
      </c>
      <c r="Y250">
        <f t="shared" si="121"/>
        <v>167.32</v>
      </c>
      <c r="AA250">
        <v>0</v>
      </c>
      <c r="AB250">
        <v>1</v>
      </c>
      <c r="AC250">
        <v>0</v>
      </c>
      <c r="AD250">
        <v>0</v>
      </c>
      <c r="AE250">
        <v>0</v>
      </c>
      <c r="AF250">
        <v>1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M250">
        <v>-2</v>
      </c>
      <c r="AN250">
        <v>0</v>
      </c>
      <c r="AO250">
        <v>1</v>
      </c>
      <c r="AP250">
        <v>0</v>
      </c>
      <c r="AQ250">
        <v>0</v>
      </c>
      <c r="AR250">
        <v>0</v>
      </c>
      <c r="AS250" t="s">
        <v>3</v>
      </c>
      <c r="AT250">
        <v>167.32</v>
      </c>
      <c r="AU250" t="s">
        <v>3</v>
      </c>
      <c r="AV250">
        <v>0</v>
      </c>
      <c r="AW250">
        <v>2</v>
      </c>
      <c r="AX250">
        <v>67440312</v>
      </c>
      <c r="AY250">
        <v>1</v>
      </c>
      <c r="AZ250">
        <v>0</v>
      </c>
      <c r="BA250">
        <v>262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V250">
        <v>0</v>
      </c>
      <c r="CW250">
        <f>ROUND(Y250*Source!I129*DO250,9)</f>
        <v>0</v>
      </c>
      <c r="CX250">
        <f>ROUND(Y250*Source!I129,9)</f>
        <v>9202.6</v>
      </c>
      <c r="CY250">
        <f>AB250</f>
        <v>1</v>
      </c>
      <c r="CZ250">
        <f>AF250</f>
        <v>1</v>
      </c>
      <c r="DA250">
        <f>AJ250</f>
        <v>1</v>
      </c>
      <c r="DB250">
        <f t="shared" si="122"/>
        <v>167.32</v>
      </c>
      <c r="DC250">
        <f t="shared" si="123"/>
        <v>0</v>
      </c>
      <c r="DD250" t="s">
        <v>3</v>
      </c>
      <c r="DE250" t="s">
        <v>3</v>
      </c>
      <c r="DF250">
        <f t="shared" si="131"/>
        <v>0</v>
      </c>
      <c r="DG250">
        <f t="shared" si="128"/>
        <v>9202.6</v>
      </c>
      <c r="DH250">
        <f t="shared" si="129"/>
        <v>0</v>
      </c>
      <c r="DI250">
        <f t="shared" si="104"/>
        <v>0</v>
      </c>
      <c r="DJ250">
        <f>DG250</f>
        <v>9202.6</v>
      </c>
      <c r="DK250">
        <v>0</v>
      </c>
      <c r="DL250" t="s">
        <v>3</v>
      </c>
      <c r="DM250">
        <v>0</v>
      </c>
      <c r="DN250" t="s">
        <v>3</v>
      </c>
      <c r="DO25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6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67440531</v>
      </c>
      <c r="C1">
        <v>67440530</v>
      </c>
      <c r="D1">
        <v>30515951</v>
      </c>
      <c r="E1">
        <v>30515945</v>
      </c>
      <c r="F1">
        <v>1</v>
      </c>
      <c r="G1">
        <v>30515945</v>
      </c>
      <c r="H1">
        <v>1</v>
      </c>
      <c r="I1" t="s">
        <v>337</v>
      </c>
      <c r="J1" t="s">
        <v>3</v>
      </c>
      <c r="K1" t="s">
        <v>338</v>
      </c>
      <c r="L1">
        <v>1191</v>
      </c>
      <c r="N1">
        <v>1013</v>
      </c>
      <c r="O1" t="s">
        <v>339</v>
      </c>
      <c r="P1" t="s">
        <v>339</v>
      </c>
      <c r="Q1">
        <v>1</v>
      </c>
      <c r="X1">
        <v>27.1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22</v>
      </c>
      <c r="AG1">
        <v>31.164999999999999</v>
      </c>
      <c r="AH1">
        <v>2</v>
      </c>
      <c r="AI1">
        <v>67440531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67440532</v>
      </c>
      <c r="C2">
        <v>67440530</v>
      </c>
      <c r="D2">
        <v>30595828</v>
      </c>
      <c r="E2">
        <v>1</v>
      </c>
      <c r="F2">
        <v>1</v>
      </c>
      <c r="G2">
        <v>30515945</v>
      </c>
      <c r="H2">
        <v>2</v>
      </c>
      <c r="I2" t="s">
        <v>340</v>
      </c>
      <c r="J2" t="s">
        <v>341</v>
      </c>
      <c r="K2" t="s">
        <v>342</v>
      </c>
      <c r="L2">
        <v>1368</v>
      </c>
      <c r="N2">
        <v>1011</v>
      </c>
      <c r="O2" t="s">
        <v>42</v>
      </c>
      <c r="P2" t="s">
        <v>42</v>
      </c>
      <c r="Q2">
        <v>1</v>
      </c>
      <c r="X2">
        <v>1.27</v>
      </c>
      <c r="Y2">
        <v>0</v>
      </c>
      <c r="Z2">
        <v>1.53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21</v>
      </c>
      <c r="AG2">
        <v>1.5874999999999999</v>
      </c>
      <c r="AH2">
        <v>2</v>
      </c>
      <c r="AI2">
        <v>67440532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67440533</v>
      </c>
      <c r="C3">
        <v>67440530</v>
      </c>
      <c r="D3">
        <v>30596074</v>
      </c>
      <c r="E3">
        <v>1</v>
      </c>
      <c r="F3">
        <v>1</v>
      </c>
      <c r="G3">
        <v>30515945</v>
      </c>
      <c r="H3">
        <v>2</v>
      </c>
      <c r="I3" t="s">
        <v>343</v>
      </c>
      <c r="J3" t="s">
        <v>344</v>
      </c>
      <c r="K3" t="s">
        <v>345</v>
      </c>
      <c r="L3">
        <v>1368</v>
      </c>
      <c r="N3">
        <v>1011</v>
      </c>
      <c r="O3" t="s">
        <v>42</v>
      </c>
      <c r="P3" t="s">
        <v>42</v>
      </c>
      <c r="Q3">
        <v>1</v>
      </c>
      <c r="X3">
        <v>0.26</v>
      </c>
      <c r="Y3">
        <v>0</v>
      </c>
      <c r="Z3">
        <v>83.1</v>
      </c>
      <c r="AA3">
        <v>12.62</v>
      </c>
      <c r="AB3">
        <v>0</v>
      </c>
      <c r="AC3">
        <v>0</v>
      </c>
      <c r="AD3">
        <v>1</v>
      </c>
      <c r="AE3">
        <v>0</v>
      </c>
      <c r="AF3" t="s">
        <v>21</v>
      </c>
      <c r="AG3">
        <v>0.32500000000000001</v>
      </c>
      <c r="AH3">
        <v>2</v>
      </c>
      <c r="AI3">
        <v>67440533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67440534</v>
      </c>
      <c r="C4">
        <v>67440530</v>
      </c>
      <c r="D4">
        <v>30595321</v>
      </c>
      <c r="E4">
        <v>1</v>
      </c>
      <c r="F4">
        <v>1</v>
      </c>
      <c r="G4">
        <v>30515945</v>
      </c>
      <c r="H4">
        <v>2</v>
      </c>
      <c r="I4" t="s">
        <v>346</v>
      </c>
      <c r="J4" t="s">
        <v>347</v>
      </c>
      <c r="K4" t="s">
        <v>348</v>
      </c>
      <c r="L4">
        <v>1368</v>
      </c>
      <c r="N4">
        <v>1011</v>
      </c>
      <c r="O4" t="s">
        <v>42</v>
      </c>
      <c r="P4" t="s">
        <v>42</v>
      </c>
      <c r="Q4">
        <v>1</v>
      </c>
      <c r="X4">
        <v>0.39</v>
      </c>
      <c r="Y4">
        <v>0</v>
      </c>
      <c r="Z4">
        <v>179.17</v>
      </c>
      <c r="AA4">
        <v>16.93</v>
      </c>
      <c r="AB4">
        <v>0</v>
      </c>
      <c r="AC4">
        <v>0</v>
      </c>
      <c r="AD4">
        <v>1</v>
      </c>
      <c r="AE4">
        <v>0</v>
      </c>
      <c r="AF4" t="s">
        <v>21</v>
      </c>
      <c r="AG4">
        <v>0.48750000000000004</v>
      </c>
      <c r="AH4">
        <v>2</v>
      </c>
      <c r="AI4">
        <v>67440534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ROW(Source!A24)</f>
        <v>24</v>
      </c>
      <c r="B5">
        <v>67440535</v>
      </c>
      <c r="C5">
        <v>67440530</v>
      </c>
      <c r="D5">
        <v>30571194</v>
      </c>
      <c r="E5">
        <v>1</v>
      </c>
      <c r="F5">
        <v>1</v>
      </c>
      <c r="G5">
        <v>30515945</v>
      </c>
      <c r="H5">
        <v>3</v>
      </c>
      <c r="I5" t="s">
        <v>349</v>
      </c>
      <c r="J5" t="s">
        <v>350</v>
      </c>
      <c r="K5" t="s">
        <v>351</v>
      </c>
      <c r="L5">
        <v>1348</v>
      </c>
      <c r="N5">
        <v>1009</v>
      </c>
      <c r="O5" t="s">
        <v>178</v>
      </c>
      <c r="P5" t="s">
        <v>178</v>
      </c>
      <c r="Q5">
        <v>1000</v>
      </c>
      <c r="X5">
        <v>7.9000000000000008E-3</v>
      </c>
      <c r="Y5">
        <v>6521.42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20</v>
      </c>
      <c r="AG5">
        <v>7.9000000000000008E-3</v>
      </c>
      <c r="AH5">
        <v>2</v>
      </c>
      <c r="AI5">
        <v>67440535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ROW(Source!A24)</f>
        <v>24</v>
      </c>
      <c r="B6">
        <v>67440536</v>
      </c>
      <c r="C6">
        <v>67440530</v>
      </c>
      <c r="D6">
        <v>30571094</v>
      </c>
      <c r="E6">
        <v>1</v>
      </c>
      <c r="F6">
        <v>1</v>
      </c>
      <c r="G6">
        <v>30515945</v>
      </c>
      <c r="H6">
        <v>3</v>
      </c>
      <c r="I6" t="s">
        <v>352</v>
      </c>
      <c r="J6" t="s">
        <v>353</v>
      </c>
      <c r="K6" t="s">
        <v>354</v>
      </c>
      <c r="L6">
        <v>1348</v>
      </c>
      <c r="N6">
        <v>1009</v>
      </c>
      <c r="O6" t="s">
        <v>178</v>
      </c>
      <c r="P6" t="s">
        <v>178</v>
      </c>
      <c r="Q6">
        <v>1000</v>
      </c>
      <c r="X6">
        <v>7.1999999999999995E-2</v>
      </c>
      <c r="Y6">
        <v>6618.78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20</v>
      </c>
      <c r="AG6">
        <v>7.1999999999999995E-2</v>
      </c>
      <c r="AH6">
        <v>2</v>
      </c>
      <c r="AI6">
        <v>67440536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ROW(Source!A24)</f>
        <v>24</v>
      </c>
      <c r="B7">
        <v>67440537</v>
      </c>
      <c r="C7">
        <v>67440530</v>
      </c>
      <c r="D7">
        <v>30541733</v>
      </c>
      <c r="E7">
        <v>30515945</v>
      </c>
      <c r="F7">
        <v>1</v>
      </c>
      <c r="G7">
        <v>30515945</v>
      </c>
      <c r="H7">
        <v>3</v>
      </c>
      <c r="I7" t="s">
        <v>441</v>
      </c>
      <c r="J7" t="s">
        <v>3</v>
      </c>
      <c r="K7" t="s">
        <v>442</v>
      </c>
      <c r="L7">
        <v>1339</v>
      </c>
      <c r="N7">
        <v>1007</v>
      </c>
      <c r="O7" t="s">
        <v>30</v>
      </c>
      <c r="P7" t="s">
        <v>30</v>
      </c>
      <c r="Q7">
        <v>1</v>
      </c>
      <c r="X7">
        <v>1.7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t="s">
        <v>20</v>
      </c>
      <c r="AG7">
        <v>1.7</v>
      </c>
      <c r="AH7">
        <v>3</v>
      </c>
      <c r="AI7">
        <v>-1</v>
      </c>
      <c r="AJ7" t="s">
        <v>3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ROW(Source!A25)</f>
        <v>25</v>
      </c>
      <c r="B8">
        <v>67440531</v>
      </c>
      <c r="C8">
        <v>67440530</v>
      </c>
      <c r="D8">
        <v>30515951</v>
      </c>
      <c r="E8">
        <v>30515945</v>
      </c>
      <c r="F8">
        <v>1</v>
      </c>
      <c r="G8">
        <v>30515945</v>
      </c>
      <c r="H8">
        <v>1</v>
      </c>
      <c r="I8" t="s">
        <v>337</v>
      </c>
      <c r="J8" t="s">
        <v>3</v>
      </c>
      <c r="K8" t="s">
        <v>338</v>
      </c>
      <c r="L8">
        <v>1191</v>
      </c>
      <c r="N8">
        <v>1013</v>
      </c>
      <c r="O8" t="s">
        <v>339</v>
      </c>
      <c r="P8" t="s">
        <v>339</v>
      </c>
      <c r="Q8">
        <v>1</v>
      </c>
      <c r="X8">
        <v>27.1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 t="s">
        <v>22</v>
      </c>
      <c r="AG8">
        <v>31.164999999999999</v>
      </c>
      <c r="AH8">
        <v>2</v>
      </c>
      <c r="AI8">
        <v>67440531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ROW(Source!A25)</f>
        <v>25</v>
      </c>
      <c r="B9">
        <v>67440532</v>
      </c>
      <c r="C9">
        <v>67440530</v>
      </c>
      <c r="D9">
        <v>30595828</v>
      </c>
      <c r="E9">
        <v>1</v>
      </c>
      <c r="F9">
        <v>1</v>
      </c>
      <c r="G9">
        <v>30515945</v>
      </c>
      <c r="H9">
        <v>2</v>
      </c>
      <c r="I9" t="s">
        <v>340</v>
      </c>
      <c r="J9" t="s">
        <v>341</v>
      </c>
      <c r="K9" t="s">
        <v>342</v>
      </c>
      <c r="L9">
        <v>1368</v>
      </c>
      <c r="N9">
        <v>1011</v>
      </c>
      <c r="O9" t="s">
        <v>42</v>
      </c>
      <c r="P9" t="s">
        <v>42</v>
      </c>
      <c r="Q9">
        <v>1</v>
      </c>
      <c r="X9">
        <v>1.27</v>
      </c>
      <c r="Y9">
        <v>0</v>
      </c>
      <c r="Z9">
        <v>1.53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21</v>
      </c>
      <c r="AG9">
        <v>1.5874999999999999</v>
      </c>
      <c r="AH9">
        <v>2</v>
      </c>
      <c r="AI9">
        <v>67440532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ROW(Source!A25)</f>
        <v>25</v>
      </c>
      <c r="B10">
        <v>67440533</v>
      </c>
      <c r="C10">
        <v>67440530</v>
      </c>
      <c r="D10">
        <v>30596074</v>
      </c>
      <c r="E10">
        <v>1</v>
      </c>
      <c r="F10">
        <v>1</v>
      </c>
      <c r="G10">
        <v>30515945</v>
      </c>
      <c r="H10">
        <v>2</v>
      </c>
      <c r="I10" t="s">
        <v>343</v>
      </c>
      <c r="J10" t="s">
        <v>344</v>
      </c>
      <c r="K10" t="s">
        <v>345</v>
      </c>
      <c r="L10">
        <v>1368</v>
      </c>
      <c r="N10">
        <v>1011</v>
      </c>
      <c r="O10" t="s">
        <v>42</v>
      </c>
      <c r="P10" t="s">
        <v>42</v>
      </c>
      <c r="Q10">
        <v>1</v>
      </c>
      <c r="X10">
        <v>0.26</v>
      </c>
      <c r="Y10">
        <v>0</v>
      </c>
      <c r="Z10">
        <v>83.1</v>
      </c>
      <c r="AA10">
        <v>12.62</v>
      </c>
      <c r="AB10">
        <v>0</v>
      </c>
      <c r="AC10">
        <v>0</v>
      </c>
      <c r="AD10">
        <v>1</v>
      </c>
      <c r="AE10">
        <v>0</v>
      </c>
      <c r="AF10" t="s">
        <v>21</v>
      </c>
      <c r="AG10">
        <v>0.32500000000000001</v>
      </c>
      <c r="AH10">
        <v>2</v>
      </c>
      <c r="AI10">
        <v>67440533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ROW(Source!A25)</f>
        <v>25</v>
      </c>
      <c r="B11">
        <v>67440534</v>
      </c>
      <c r="C11">
        <v>67440530</v>
      </c>
      <c r="D11">
        <v>30595321</v>
      </c>
      <c r="E11">
        <v>1</v>
      </c>
      <c r="F11">
        <v>1</v>
      </c>
      <c r="G11">
        <v>30515945</v>
      </c>
      <c r="H11">
        <v>2</v>
      </c>
      <c r="I11" t="s">
        <v>346</v>
      </c>
      <c r="J11" t="s">
        <v>347</v>
      </c>
      <c r="K11" t="s">
        <v>348</v>
      </c>
      <c r="L11">
        <v>1368</v>
      </c>
      <c r="N11">
        <v>1011</v>
      </c>
      <c r="O11" t="s">
        <v>42</v>
      </c>
      <c r="P11" t="s">
        <v>42</v>
      </c>
      <c r="Q11">
        <v>1</v>
      </c>
      <c r="X11">
        <v>0.39</v>
      </c>
      <c r="Y11">
        <v>0</v>
      </c>
      <c r="Z11">
        <v>179.17</v>
      </c>
      <c r="AA11">
        <v>16.93</v>
      </c>
      <c r="AB11">
        <v>0</v>
      </c>
      <c r="AC11">
        <v>0</v>
      </c>
      <c r="AD11">
        <v>1</v>
      </c>
      <c r="AE11">
        <v>0</v>
      </c>
      <c r="AF11" t="s">
        <v>21</v>
      </c>
      <c r="AG11">
        <v>0.48750000000000004</v>
      </c>
      <c r="AH11">
        <v>2</v>
      </c>
      <c r="AI11">
        <v>67440534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ROW(Source!A25)</f>
        <v>25</v>
      </c>
      <c r="B12">
        <v>67440535</v>
      </c>
      <c r="C12">
        <v>67440530</v>
      </c>
      <c r="D12">
        <v>30571194</v>
      </c>
      <c r="E12">
        <v>1</v>
      </c>
      <c r="F12">
        <v>1</v>
      </c>
      <c r="G12">
        <v>30515945</v>
      </c>
      <c r="H12">
        <v>3</v>
      </c>
      <c r="I12" t="s">
        <v>349</v>
      </c>
      <c r="J12" t="s">
        <v>350</v>
      </c>
      <c r="K12" t="s">
        <v>351</v>
      </c>
      <c r="L12">
        <v>1348</v>
      </c>
      <c r="N12">
        <v>1009</v>
      </c>
      <c r="O12" t="s">
        <v>178</v>
      </c>
      <c r="P12" t="s">
        <v>178</v>
      </c>
      <c r="Q12">
        <v>1000</v>
      </c>
      <c r="X12">
        <v>7.9000000000000008E-3</v>
      </c>
      <c r="Y12">
        <v>6521.42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20</v>
      </c>
      <c r="AG12">
        <v>7.9000000000000008E-3</v>
      </c>
      <c r="AH12">
        <v>2</v>
      </c>
      <c r="AI12">
        <v>67440535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ROW(Source!A25)</f>
        <v>25</v>
      </c>
      <c r="B13">
        <v>67440536</v>
      </c>
      <c r="C13">
        <v>67440530</v>
      </c>
      <c r="D13">
        <v>30571094</v>
      </c>
      <c r="E13">
        <v>1</v>
      </c>
      <c r="F13">
        <v>1</v>
      </c>
      <c r="G13">
        <v>30515945</v>
      </c>
      <c r="H13">
        <v>3</v>
      </c>
      <c r="I13" t="s">
        <v>352</v>
      </c>
      <c r="J13" t="s">
        <v>353</v>
      </c>
      <c r="K13" t="s">
        <v>354</v>
      </c>
      <c r="L13">
        <v>1348</v>
      </c>
      <c r="N13">
        <v>1009</v>
      </c>
      <c r="O13" t="s">
        <v>178</v>
      </c>
      <c r="P13" t="s">
        <v>178</v>
      </c>
      <c r="Q13">
        <v>1000</v>
      </c>
      <c r="X13">
        <v>7.1999999999999995E-2</v>
      </c>
      <c r="Y13">
        <v>6618.78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20</v>
      </c>
      <c r="AG13">
        <v>7.1999999999999995E-2</v>
      </c>
      <c r="AH13">
        <v>2</v>
      </c>
      <c r="AI13">
        <v>67440536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ROW(Source!A25)</f>
        <v>25</v>
      </c>
      <c r="B14">
        <v>67440537</v>
      </c>
      <c r="C14">
        <v>67440530</v>
      </c>
      <c r="D14">
        <v>30541733</v>
      </c>
      <c r="E14">
        <v>30515945</v>
      </c>
      <c r="F14">
        <v>1</v>
      </c>
      <c r="G14">
        <v>30515945</v>
      </c>
      <c r="H14">
        <v>3</v>
      </c>
      <c r="I14" t="s">
        <v>441</v>
      </c>
      <c r="J14" t="s">
        <v>3</v>
      </c>
      <c r="K14" t="s">
        <v>442</v>
      </c>
      <c r="L14">
        <v>1339</v>
      </c>
      <c r="N14">
        <v>1007</v>
      </c>
      <c r="O14" t="s">
        <v>30</v>
      </c>
      <c r="P14" t="s">
        <v>30</v>
      </c>
      <c r="Q14">
        <v>1</v>
      </c>
      <c r="X14">
        <v>1.7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20</v>
      </c>
      <c r="AG14">
        <v>1.7</v>
      </c>
      <c r="AH14">
        <v>3</v>
      </c>
      <c r="AI14">
        <v>-1</v>
      </c>
      <c r="AJ14" t="s">
        <v>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ROW(Source!A28)</f>
        <v>28</v>
      </c>
      <c r="B15">
        <v>67440023</v>
      </c>
      <c r="C15">
        <v>67440018</v>
      </c>
      <c r="D15">
        <v>30515951</v>
      </c>
      <c r="E15">
        <v>30515945</v>
      </c>
      <c r="F15">
        <v>1</v>
      </c>
      <c r="G15">
        <v>30515945</v>
      </c>
      <c r="H15">
        <v>1</v>
      </c>
      <c r="I15" t="s">
        <v>337</v>
      </c>
      <c r="J15" t="s">
        <v>3</v>
      </c>
      <c r="K15" t="s">
        <v>338</v>
      </c>
      <c r="L15">
        <v>1191</v>
      </c>
      <c r="N15">
        <v>1013</v>
      </c>
      <c r="O15" t="s">
        <v>339</v>
      </c>
      <c r="P15" t="s">
        <v>339</v>
      </c>
      <c r="Q15">
        <v>1</v>
      </c>
      <c r="X15">
        <v>45.9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1</v>
      </c>
      <c r="AF15" t="s">
        <v>22</v>
      </c>
      <c r="AG15">
        <v>52.784999999999997</v>
      </c>
      <c r="AH15">
        <v>2</v>
      </c>
      <c r="AI15">
        <v>67440019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ROW(Source!A28)</f>
        <v>28</v>
      </c>
      <c r="B16">
        <v>67440024</v>
      </c>
      <c r="C16">
        <v>67440018</v>
      </c>
      <c r="D16">
        <v>30596074</v>
      </c>
      <c r="E16">
        <v>1</v>
      </c>
      <c r="F16">
        <v>1</v>
      </c>
      <c r="G16">
        <v>30515945</v>
      </c>
      <c r="H16">
        <v>2</v>
      </c>
      <c r="I16" t="s">
        <v>343</v>
      </c>
      <c r="J16" t="s">
        <v>344</v>
      </c>
      <c r="K16" t="s">
        <v>345</v>
      </c>
      <c r="L16">
        <v>1368</v>
      </c>
      <c r="N16">
        <v>1011</v>
      </c>
      <c r="O16" t="s">
        <v>42</v>
      </c>
      <c r="P16" t="s">
        <v>42</v>
      </c>
      <c r="Q16">
        <v>1</v>
      </c>
      <c r="X16">
        <v>0.08</v>
      </c>
      <c r="Y16">
        <v>0</v>
      </c>
      <c r="Z16">
        <v>83.1</v>
      </c>
      <c r="AA16">
        <v>12.62</v>
      </c>
      <c r="AB16">
        <v>0</v>
      </c>
      <c r="AC16">
        <v>0</v>
      </c>
      <c r="AD16">
        <v>1</v>
      </c>
      <c r="AE16">
        <v>0</v>
      </c>
      <c r="AF16" t="s">
        <v>21</v>
      </c>
      <c r="AG16">
        <v>0.1</v>
      </c>
      <c r="AH16">
        <v>2</v>
      </c>
      <c r="AI16">
        <v>67440020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ROW(Source!A28)</f>
        <v>28</v>
      </c>
      <c r="B17">
        <v>67440025</v>
      </c>
      <c r="C17">
        <v>67440018</v>
      </c>
      <c r="D17">
        <v>30571279</v>
      </c>
      <c r="E17">
        <v>1</v>
      </c>
      <c r="F17">
        <v>1</v>
      </c>
      <c r="G17">
        <v>30515945</v>
      </c>
      <c r="H17">
        <v>3</v>
      </c>
      <c r="I17" t="s">
        <v>355</v>
      </c>
      <c r="J17" t="s">
        <v>356</v>
      </c>
      <c r="K17" t="s">
        <v>357</v>
      </c>
      <c r="L17">
        <v>1339</v>
      </c>
      <c r="N17">
        <v>1007</v>
      </c>
      <c r="O17" t="s">
        <v>30</v>
      </c>
      <c r="P17" t="s">
        <v>30</v>
      </c>
      <c r="Q17">
        <v>1</v>
      </c>
      <c r="X17">
        <v>5.0000000000000001E-3</v>
      </c>
      <c r="Y17">
        <v>1828.56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20</v>
      </c>
      <c r="AG17">
        <v>5.0000000000000001E-3</v>
      </c>
      <c r="AH17">
        <v>2</v>
      </c>
      <c r="AI17">
        <v>67440021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ROW(Source!A28)</f>
        <v>28</v>
      </c>
      <c r="B18">
        <v>67440026</v>
      </c>
      <c r="C18">
        <v>67440018</v>
      </c>
      <c r="D18">
        <v>30571280</v>
      </c>
      <c r="E18">
        <v>1</v>
      </c>
      <c r="F18">
        <v>1</v>
      </c>
      <c r="G18">
        <v>30515945</v>
      </c>
      <c r="H18">
        <v>3</v>
      </c>
      <c r="I18" t="s">
        <v>358</v>
      </c>
      <c r="J18" t="s">
        <v>359</v>
      </c>
      <c r="K18" t="s">
        <v>360</v>
      </c>
      <c r="L18">
        <v>1339</v>
      </c>
      <c r="N18">
        <v>1007</v>
      </c>
      <c r="O18" t="s">
        <v>30</v>
      </c>
      <c r="P18" t="s">
        <v>30</v>
      </c>
      <c r="Q18">
        <v>1</v>
      </c>
      <c r="X18">
        <v>2.5000000000000001E-3</v>
      </c>
      <c r="Y18">
        <v>1828.56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20</v>
      </c>
      <c r="AG18">
        <v>2.5000000000000001E-3</v>
      </c>
      <c r="AH18">
        <v>2</v>
      </c>
      <c r="AI18">
        <v>67440022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ROW(Source!A29)</f>
        <v>29</v>
      </c>
      <c r="B19">
        <v>67440023</v>
      </c>
      <c r="C19">
        <v>67440018</v>
      </c>
      <c r="D19">
        <v>30515951</v>
      </c>
      <c r="E19">
        <v>30515945</v>
      </c>
      <c r="F19">
        <v>1</v>
      </c>
      <c r="G19">
        <v>30515945</v>
      </c>
      <c r="H19">
        <v>1</v>
      </c>
      <c r="I19" t="s">
        <v>337</v>
      </c>
      <c r="J19" t="s">
        <v>3</v>
      </c>
      <c r="K19" t="s">
        <v>338</v>
      </c>
      <c r="L19">
        <v>1191</v>
      </c>
      <c r="N19">
        <v>1013</v>
      </c>
      <c r="O19" t="s">
        <v>339</v>
      </c>
      <c r="P19" t="s">
        <v>339</v>
      </c>
      <c r="Q19">
        <v>1</v>
      </c>
      <c r="X19">
        <v>45.9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1</v>
      </c>
      <c r="AF19" t="s">
        <v>22</v>
      </c>
      <c r="AG19">
        <v>52.784999999999997</v>
      </c>
      <c r="AH19">
        <v>2</v>
      </c>
      <c r="AI19">
        <v>67440019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ROW(Source!A29)</f>
        <v>29</v>
      </c>
      <c r="B20">
        <v>67440024</v>
      </c>
      <c r="C20">
        <v>67440018</v>
      </c>
      <c r="D20">
        <v>30596074</v>
      </c>
      <c r="E20">
        <v>1</v>
      </c>
      <c r="F20">
        <v>1</v>
      </c>
      <c r="G20">
        <v>30515945</v>
      </c>
      <c r="H20">
        <v>2</v>
      </c>
      <c r="I20" t="s">
        <v>343</v>
      </c>
      <c r="J20" t="s">
        <v>344</v>
      </c>
      <c r="K20" t="s">
        <v>345</v>
      </c>
      <c r="L20">
        <v>1368</v>
      </c>
      <c r="N20">
        <v>1011</v>
      </c>
      <c r="O20" t="s">
        <v>42</v>
      </c>
      <c r="P20" t="s">
        <v>42</v>
      </c>
      <c r="Q20">
        <v>1</v>
      </c>
      <c r="X20">
        <v>0.08</v>
      </c>
      <c r="Y20">
        <v>0</v>
      </c>
      <c r="Z20">
        <v>83.1</v>
      </c>
      <c r="AA20">
        <v>12.62</v>
      </c>
      <c r="AB20">
        <v>0</v>
      </c>
      <c r="AC20">
        <v>0</v>
      </c>
      <c r="AD20">
        <v>1</v>
      </c>
      <c r="AE20">
        <v>0</v>
      </c>
      <c r="AF20" t="s">
        <v>21</v>
      </c>
      <c r="AG20">
        <v>0.1</v>
      </c>
      <c r="AH20">
        <v>2</v>
      </c>
      <c r="AI20">
        <v>67440020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ROW(Source!A29)</f>
        <v>29</v>
      </c>
      <c r="B21">
        <v>67440025</v>
      </c>
      <c r="C21">
        <v>67440018</v>
      </c>
      <c r="D21">
        <v>30571279</v>
      </c>
      <c r="E21">
        <v>1</v>
      </c>
      <c r="F21">
        <v>1</v>
      </c>
      <c r="G21">
        <v>30515945</v>
      </c>
      <c r="H21">
        <v>3</v>
      </c>
      <c r="I21" t="s">
        <v>355</v>
      </c>
      <c r="J21" t="s">
        <v>356</v>
      </c>
      <c r="K21" t="s">
        <v>357</v>
      </c>
      <c r="L21">
        <v>1339</v>
      </c>
      <c r="N21">
        <v>1007</v>
      </c>
      <c r="O21" t="s">
        <v>30</v>
      </c>
      <c r="P21" t="s">
        <v>30</v>
      </c>
      <c r="Q21">
        <v>1</v>
      </c>
      <c r="X21">
        <v>5.0000000000000001E-3</v>
      </c>
      <c r="Y21">
        <v>1828.56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20</v>
      </c>
      <c r="AG21">
        <v>5.0000000000000001E-3</v>
      </c>
      <c r="AH21">
        <v>2</v>
      </c>
      <c r="AI21">
        <v>67440021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ROW(Source!A29)</f>
        <v>29</v>
      </c>
      <c r="B22">
        <v>67440026</v>
      </c>
      <c r="C22">
        <v>67440018</v>
      </c>
      <c r="D22">
        <v>30571280</v>
      </c>
      <c r="E22">
        <v>1</v>
      </c>
      <c r="F22">
        <v>1</v>
      </c>
      <c r="G22">
        <v>30515945</v>
      </c>
      <c r="H22">
        <v>3</v>
      </c>
      <c r="I22" t="s">
        <v>358</v>
      </c>
      <c r="J22" t="s">
        <v>359</v>
      </c>
      <c r="K22" t="s">
        <v>360</v>
      </c>
      <c r="L22">
        <v>1339</v>
      </c>
      <c r="N22">
        <v>1007</v>
      </c>
      <c r="O22" t="s">
        <v>30</v>
      </c>
      <c r="P22" t="s">
        <v>30</v>
      </c>
      <c r="Q22">
        <v>1</v>
      </c>
      <c r="X22">
        <v>2.5000000000000001E-3</v>
      </c>
      <c r="Y22">
        <v>1828.56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20</v>
      </c>
      <c r="AG22">
        <v>2.5000000000000001E-3</v>
      </c>
      <c r="AH22">
        <v>2</v>
      </c>
      <c r="AI22">
        <v>67440022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ROW(Source!A32)</f>
        <v>32</v>
      </c>
      <c r="B23">
        <v>67440031</v>
      </c>
      <c r="C23">
        <v>67440027</v>
      </c>
      <c r="D23">
        <v>30515951</v>
      </c>
      <c r="E23">
        <v>30515945</v>
      </c>
      <c r="F23">
        <v>1</v>
      </c>
      <c r="G23">
        <v>30515945</v>
      </c>
      <c r="H23">
        <v>1</v>
      </c>
      <c r="I23" t="s">
        <v>337</v>
      </c>
      <c r="J23" t="s">
        <v>3</v>
      </c>
      <c r="K23" t="s">
        <v>338</v>
      </c>
      <c r="L23">
        <v>1191</v>
      </c>
      <c r="N23">
        <v>1013</v>
      </c>
      <c r="O23" t="s">
        <v>339</v>
      </c>
      <c r="P23" t="s">
        <v>339</v>
      </c>
      <c r="Q23">
        <v>1</v>
      </c>
      <c r="X23">
        <v>11.04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1</v>
      </c>
      <c r="AF23" t="s">
        <v>3</v>
      </c>
      <c r="AG23">
        <v>11.04</v>
      </c>
      <c r="AH23">
        <v>2</v>
      </c>
      <c r="AI23">
        <v>67440028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ROW(Source!A32)</f>
        <v>32</v>
      </c>
      <c r="B24">
        <v>67440032</v>
      </c>
      <c r="C24">
        <v>67440027</v>
      </c>
      <c r="D24">
        <v>30596112</v>
      </c>
      <c r="E24">
        <v>1</v>
      </c>
      <c r="F24">
        <v>1</v>
      </c>
      <c r="G24">
        <v>30515945</v>
      </c>
      <c r="H24">
        <v>2</v>
      </c>
      <c r="I24" t="s">
        <v>361</v>
      </c>
      <c r="J24" t="s">
        <v>362</v>
      </c>
      <c r="K24" t="s">
        <v>363</v>
      </c>
      <c r="L24">
        <v>1368</v>
      </c>
      <c r="N24">
        <v>1011</v>
      </c>
      <c r="O24" t="s">
        <v>42</v>
      </c>
      <c r="P24" t="s">
        <v>42</v>
      </c>
      <c r="Q24">
        <v>1</v>
      </c>
      <c r="X24">
        <v>11.04</v>
      </c>
      <c r="Y24">
        <v>0</v>
      </c>
      <c r="Z24">
        <v>0.77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11.04</v>
      </c>
      <c r="AH24">
        <v>2</v>
      </c>
      <c r="AI24">
        <v>67440029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ROW(Source!A32)</f>
        <v>32</v>
      </c>
      <c r="B25">
        <v>67440033</v>
      </c>
      <c r="C25">
        <v>67440027</v>
      </c>
      <c r="D25">
        <v>31069440</v>
      </c>
      <c r="E25">
        <v>30515945</v>
      </c>
      <c r="F25">
        <v>1</v>
      </c>
      <c r="G25">
        <v>30515945</v>
      </c>
      <c r="H25">
        <v>3</v>
      </c>
      <c r="I25" t="s">
        <v>443</v>
      </c>
      <c r="J25" t="s">
        <v>3</v>
      </c>
      <c r="K25" t="s">
        <v>444</v>
      </c>
      <c r="L25">
        <v>1354</v>
      </c>
      <c r="N25">
        <v>1010</v>
      </c>
      <c r="O25" t="s">
        <v>58</v>
      </c>
      <c r="P25" t="s">
        <v>58</v>
      </c>
      <c r="Q25">
        <v>1</v>
      </c>
      <c r="X25">
        <v>10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 t="s">
        <v>3</v>
      </c>
      <c r="AG25">
        <v>10</v>
      </c>
      <c r="AH25">
        <v>3</v>
      </c>
      <c r="AI25">
        <v>-1</v>
      </c>
      <c r="AJ25" t="s">
        <v>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ROW(Source!A33)</f>
        <v>33</v>
      </c>
      <c r="B26">
        <v>67440031</v>
      </c>
      <c r="C26">
        <v>67440027</v>
      </c>
      <c r="D26">
        <v>30515951</v>
      </c>
      <c r="E26">
        <v>30515945</v>
      </c>
      <c r="F26">
        <v>1</v>
      </c>
      <c r="G26">
        <v>30515945</v>
      </c>
      <c r="H26">
        <v>1</v>
      </c>
      <c r="I26" t="s">
        <v>337</v>
      </c>
      <c r="J26" t="s">
        <v>3</v>
      </c>
      <c r="K26" t="s">
        <v>338</v>
      </c>
      <c r="L26">
        <v>1191</v>
      </c>
      <c r="N26">
        <v>1013</v>
      </c>
      <c r="O26" t="s">
        <v>339</v>
      </c>
      <c r="P26" t="s">
        <v>339</v>
      </c>
      <c r="Q26">
        <v>1</v>
      </c>
      <c r="X26">
        <v>11.04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1</v>
      </c>
      <c r="AF26" t="s">
        <v>3</v>
      </c>
      <c r="AG26">
        <v>11.04</v>
      </c>
      <c r="AH26">
        <v>2</v>
      </c>
      <c r="AI26">
        <v>67440028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ROW(Source!A33)</f>
        <v>33</v>
      </c>
      <c r="B27">
        <v>67440032</v>
      </c>
      <c r="C27">
        <v>67440027</v>
      </c>
      <c r="D27">
        <v>30596112</v>
      </c>
      <c r="E27">
        <v>1</v>
      </c>
      <c r="F27">
        <v>1</v>
      </c>
      <c r="G27">
        <v>30515945</v>
      </c>
      <c r="H27">
        <v>2</v>
      </c>
      <c r="I27" t="s">
        <v>361</v>
      </c>
      <c r="J27" t="s">
        <v>362</v>
      </c>
      <c r="K27" t="s">
        <v>363</v>
      </c>
      <c r="L27">
        <v>1368</v>
      </c>
      <c r="N27">
        <v>1011</v>
      </c>
      <c r="O27" t="s">
        <v>42</v>
      </c>
      <c r="P27" t="s">
        <v>42</v>
      </c>
      <c r="Q27">
        <v>1</v>
      </c>
      <c r="X27">
        <v>11.04</v>
      </c>
      <c r="Y27">
        <v>0</v>
      </c>
      <c r="Z27">
        <v>0.77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11.04</v>
      </c>
      <c r="AH27">
        <v>2</v>
      </c>
      <c r="AI27">
        <v>67440029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ROW(Source!A33)</f>
        <v>33</v>
      </c>
      <c r="B28">
        <v>67440033</v>
      </c>
      <c r="C28">
        <v>67440027</v>
      </c>
      <c r="D28">
        <v>31069440</v>
      </c>
      <c r="E28">
        <v>30515945</v>
      </c>
      <c r="F28">
        <v>1</v>
      </c>
      <c r="G28">
        <v>30515945</v>
      </c>
      <c r="H28">
        <v>3</v>
      </c>
      <c r="I28" t="s">
        <v>443</v>
      </c>
      <c r="J28" t="s">
        <v>3</v>
      </c>
      <c r="K28" t="s">
        <v>444</v>
      </c>
      <c r="L28">
        <v>1354</v>
      </c>
      <c r="N28">
        <v>1010</v>
      </c>
      <c r="O28" t="s">
        <v>58</v>
      </c>
      <c r="P28" t="s">
        <v>58</v>
      </c>
      <c r="Q28">
        <v>1</v>
      </c>
      <c r="X28">
        <v>10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3</v>
      </c>
      <c r="AG28">
        <v>10</v>
      </c>
      <c r="AH28">
        <v>3</v>
      </c>
      <c r="AI28">
        <v>-1</v>
      </c>
      <c r="AJ28" t="s">
        <v>3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67440039</v>
      </c>
      <c r="C29">
        <v>67440035</v>
      </c>
      <c r="D29">
        <v>30515951</v>
      </c>
      <c r="E29">
        <v>30515945</v>
      </c>
      <c r="F29">
        <v>1</v>
      </c>
      <c r="G29">
        <v>30515945</v>
      </c>
      <c r="H29">
        <v>1</v>
      </c>
      <c r="I29" t="s">
        <v>337</v>
      </c>
      <c r="J29" t="s">
        <v>3</v>
      </c>
      <c r="K29" t="s">
        <v>338</v>
      </c>
      <c r="L29">
        <v>1191</v>
      </c>
      <c r="N29">
        <v>1013</v>
      </c>
      <c r="O29" t="s">
        <v>339</v>
      </c>
      <c r="P29" t="s">
        <v>339</v>
      </c>
      <c r="Q29">
        <v>1</v>
      </c>
      <c r="X29">
        <v>3.7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1</v>
      </c>
      <c r="AF29" t="s">
        <v>3</v>
      </c>
      <c r="AG29">
        <v>3.7</v>
      </c>
      <c r="AH29">
        <v>2</v>
      </c>
      <c r="AI29">
        <v>67440036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67440040</v>
      </c>
      <c r="C30">
        <v>67440035</v>
      </c>
      <c r="D30">
        <v>30596112</v>
      </c>
      <c r="E30">
        <v>1</v>
      </c>
      <c r="F30">
        <v>1</v>
      </c>
      <c r="G30">
        <v>30515945</v>
      </c>
      <c r="H30">
        <v>2</v>
      </c>
      <c r="I30" t="s">
        <v>361</v>
      </c>
      <c r="J30" t="s">
        <v>362</v>
      </c>
      <c r="K30" t="s">
        <v>363</v>
      </c>
      <c r="L30">
        <v>1368</v>
      </c>
      <c r="N30">
        <v>1011</v>
      </c>
      <c r="O30" t="s">
        <v>42</v>
      </c>
      <c r="P30" t="s">
        <v>42</v>
      </c>
      <c r="Q30">
        <v>1</v>
      </c>
      <c r="X30">
        <v>3.7</v>
      </c>
      <c r="Y30">
        <v>0</v>
      </c>
      <c r="Z30">
        <v>0.77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3.7</v>
      </c>
      <c r="AH30">
        <v>2</v>
      </c>
      <c r="AI30">
        <v>67440037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ROW(Source!A37)</f>
        <v>37</v>
      </c>
      <c r="B31">
        <v>67440039</v>
      </c>
      <c r="C31">
        <v>67440035</v>
      </c>
      <c r="D31">
        <v>30515951</v>
      </c>
      <c r="E31">
        <v>30515945</v>
      </c>
      <c r="F31">
        <v>1</v>
      </c>
      <c r="G31">
        <v>30515945</v>
      </c>
      <c r="H31">
        <v>1</v>
      </c>
      <c r="I31" t="s">
        <v>337</v>
      </c>
      <c r="J31" t="s">
        <v>3</v>
      </c>
      <c r="K31" t="s">
        <v>338</v>
      </c>
      <c r="L31">
        <v>1191</v>
      </c>
      <c r="N31">
        <v>1013</v>
      </c>
      <c r="O31" t="s">
        <v>339</v>
      </c>
      <c r="P31" t="s">
        <v>339</v>
      </c>
      <c r="Q31">
        <v>1</v>
      </c>
      <c r="X31">
        <v>3.7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1</v>
      </c>
      <c r="AF31" t="s">
        <v>3</v>
      </c>
      <c r="AG31">
        <v>3.7</v>
      </c>
      <c r="AH31">
        <v>2</v>
      </c>
      <c r="AI31">
        <v>67440036</v>
      </c>
      <c r="AJ31">
        <v>32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ROW(Source!A37)</f>
        <v>37</v>
      </c>
      <c r="B32">
        <v>67440040</v>
      </c>
      <c r="C32">
        <v>67440035</v>
      </c>
      <c r="D32">
        <v>30596112</v>
      </c>
      <c r="E32">
        <v>1</v>
      </c>
      <c r="F32">
        <v>1</v>
      </c>
      <c r="G32">
        <v>30515945</v>
      </c>
      <c r="H32">
        <v>2</v>
      </c>
      <c r="I32" t="s">
        <v>361</v>
      </c>
      <c r="J32" t="s">
        <v>362</v>
      </c>
      <c r="K32" t="s">
        <v>363</v>
      </c>
      <c r="L32">
        <v>1368</v>
      </c>
      <c r="N32">
        <v>1011</v>
      </c>
      <c r="O32" t="s">
        <v>42</v>
      </c>
      <c r="P32" t="s">
        <v>42</v>
      </c>
      <c r="Q32">
        <v>1</v>
      </c>
      <c r="X32">
        <v>3.7</v>
      </c>
      <c r="Y32">
        <v>0</v>
      </c>
      <c r="Z32">
        <v>0.77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3.7</v>
      </c>
      <c r="AH32">
        <v>2</v>
      </c>
      <c r="AI32">
        <v>67440037</v>
      </c>
      <c r="AJ32">
        <v>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ROW(Source!A40)</f>
        <v>40</v>
      </c>
      <c r="B33">
        <v>67440047</v>
      </c>
      <c r="C33">
        <v>67440042</v>
      </c>
      <c r="D33">
        <v>30515951</v>
      </c>
      <c r="E33">
        <v>30515945</v>
      </c>
      <c r="F33">
        <v>1</v>
      </c>
      <c r="G33">
        <v>30515945</v>
      </c>
      <c r="H33">
        <v>1</v>
      </c>
      <c r="I33" t="s">
        <v>337</v>
      </c>
      <c r="J33" t="s">
        <v>3</v>
      </c>
      <c r="K33" t="s">
        <v>338</v>
      </c>
      <c r="L33">
        <v>1191</v>
      </c>
      <c r="N33">
        <v>1013</v>
      </c>
      <c r="O33" t="s">
        <v>339</v>
      </c>
      <c r="P33" t="s">
        <v>339</v>
      </c>
      <c r="Q33">
        <v>1</v>
      </c>
      <c r="X33">
        <v>289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1</v>
      </c>
      <c r="AF33" t="s">
        <v>22</v>
      </c>
      <c r="AG33">
        <v>332.34999999999997</v>
      </c>
      <c r="AH33">
        <v>2</v>
      </c>
      <c r="AI33">
        <v>67440043</v>
      </c>
      <c r="AJ33">
        <v>35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ROW(Source!A40)</f>
        <v>40</v>
      </c>
      <c r="B34">
        <v>67440048</v>
      </c>
      <c r="C34">
        <v>67440042</v>
      </c>
      <c r="D34">
        <v>30596074</v>
      </c>
      <c r="E34">
        <v>1</v>
      </c>
      <c r="F34">
        <v>1</v>
      </c>
      <c r="G34">
        <v>30515945</v>
      </c>
      <c r="H34">
        <v>2</v>
      </c>
      <c r="I34" t="s">
        <v>343</v>
      </c>
      <c r="J34" t="s">
        <v>344</v>
      </c>
      <c r="K34" t="s">
        <v>345</v>
      </c>
      <c r="L34">
        <v>1368</v>
      </c>
      <c r="N34">
        <v>1011</v>
      </c>
      <c r="O34" t="s">
        <v>42</v>
      </c>
      <c r="P34" t="s">
        <v>42</v>
      </c>
      <c r="Q34">
        <v>1</v>
      </c>
      <c r="X34">
        <v>0.34</v>
      </c>
      <c r="Y34">
        <v>0</v>
      </c>
      <c r="Z34">
        <v>83.1</v>
      </c>
      <c r="AA34">
        <v>12.62</v>
      </c>
      <c r="AB34">
        <v>0</v>
      </c>
      <c r="AC34">
        <v>0</v>
      </c>
      <c r="AD34">
        <v>1</v>
      </c>
      <c r="AE34">
        <v>0</v>
      </c>
      <c r="AF34" t="s">
        <v>21</v>
      </c>
      <c r="AG34">
        <v>0.42500000000000004</v>
      </c>
      <c r="AH34">
        <v>2</v>
      </c>
      <c r="AI34">
        <v>67440044</v>
      </c>
      <c r="AJ34">
        <v>36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ROW(Source!A40)</f>
        <v>40</v>
      </c>
      <c r="B35">
        <v>67440049</v>
      </c>
      <c r="C35">
        <v>67440042</v>
      </c>
      <c r="D35">
        <v>30595321</v>
      </c>
      <c r="E35">
        <v>1</v>
      </c>
      <c r="F35">
        <v>1</v>
      </c>
      <c r="G35">
        <v>30515945</v>
      </c>
      <c r="H35">
        <v>2</v>
      </c>
      <c r="I35" t="s">
        <v>346</v>
      </c>
      <c r="J35" t="s">
        <v>347</v>
      </c>
      <c r="K35" t="s">
        <v>348</v>
      </c>
      <c r="L35">
        <v>1368</v>
      </c>
      <c r="N35">
        <v>1011</v>
      </c>
      <c r="O35" t="s">
        <v>42</v>
      </c>
      <c r="P35" t="s">
        <v>42</v>
      </c>
      <c r="Q35">
        <v>1</v>
      </c>
      <c r="X35">
        <v>0.12</v>
      </c>
      <c r="Y35">
        <v>0</v>
      </c>
      <c r="Z35">
        <v>179.17</v>
      </c>
      <c r="AA35">
        <v>16.93</v>
      </c>
      <c r="AB35">
        <v>0</v>
      </c>
      <c r="AC35">
        <v>0</v>
      </c>
      <c r="AD35">
        <v>1</v>
      </c>
      <c r="AE35">
        <v>0</v>
      </c>
      <c r="AF35" t="s">
        <v>21</v>
      </c>
      <c r="AG35">
        <v>0.15</v>
      </c>
      <c r="AH35">
        <v>2</v>
      </c>
      <c r="AI35">
        <v>67440045</v>
      </c>
      <c r="AJ35">
        <v>37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ROW(Source!A40)</f>
        <v>40</v>
      </c>
      <c r="B36">
        <v>67440050</v>
      </c>
      <c r="C36">
        <v>67440042</v>
      </c>
      <c r="D36">
        <v>41888291</v>
      </c>
      <c r="E36">
        <v>30515945</v>
      </c>
      <c r="F36">
        <v>1</v>
      </c>
      <c r="G36">
        <v>30515945</v>
      </c>
      <c r="H36">
        <v>3</v>
      </c>
      <c r="I36" t="s">
        <v>445</v>
      </c>
      <c r="J36" t="s">
        <v>3</v>
      </c>
      <c r="K36" t="s">
        <v>446</v>
      </c>
      <c r="L36">
        <v>1348</v>
      </c>
      <c r="N36">
        <v>1009</v>
      </c>
      <c r="O36" t="s">
        <v>178</v>
      </c>
      <c r="P36" t="s">
        <v>178</v>
      </c>
      <c r="Q36">
        <v>1000</v>
      </c>
      <c r="X36">
        <v>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t="s">
        <v>20</v>
      </c>
      <c r="AG36">
        <v>1</v>
      </c>
      <c r="AH36">
        <v>3</v>
      </c>
      <c r="AI36">
        <v>-1</v>
      </c>
      <c r="AJ36" t="s">
        <v>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ROW(Source!A40)</f>
        <v>40</v>
      </c>
      <c r="B37">
        <v>67440051</v>
      </c>
      <c r="C37">
        <v>67440042</v>
      </c>
      <c r="D37">
        <v>66600769</v>
      </c>
      <c r="E37">
        <v>30515945</v>
      </c>
      <c r="F37">
        <v>1</v>
      </c>
      <c r="G37">
        <v>30515945</v>
      </c>
      <c r="H37">
        <v>3</v>
      </c>
      <c r="I37" t="s">
        <v>447</v>
      </c>
      <c r="J37" t="s">
        <v>3</v>
      </c>
      <c r="K37" t="s">
        <v>448</v>
      </c>
      <c r="L37">
        <v>1354</v>
      </c>
      <c r="N37">
        <v>1010</v>
      </c>
      <c r="O37" t="s">
        <v>58</v>
      </c>
      <c r="P37" t="s">
        <v>58</v>
      </c>
      <c r="Q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 t="s">
        <v>20</v>
      </c>
      <c r="AG37">
        <v>0</v>
      </c>
      <c r="AH37">
        <v>3</v>
      </c>
      <c r="AI37">
        <v>-1</v>
      </c>
      <c r="AJ37" t="s">
        <v>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ROW(Source!A41)</f>
        <v>41</v>
      </c>
      <c r="B38">
        <v>67440047</v>
      </c>
      <c r="C38">
        <v>67440042</v>
      </c>
      <c r="D38">
        <v>30515951</v>
      </c>
      <c r="E38">
        <v>30515945</v>
      </c>
      <c r="F38">
        <v>1</v>
      </c>
      <c r="G38">
        <v>30515945</v>
      </c>
      <c r="H38">
        <v>1</v>
      </c>
      <c r="I38" t="s">
        <v>337</v>
      </c>
      <c r="J38" t="s">
        <v>3</v>
      </c>
      <c r="K38" t="s">
        <v>338</v>
      </c>
      <c r="L38">
        <v>1191</v>
      </c>
      <c r="N38">
        <v>1013</v>
      </c>
      <c r="O38" t="s">
        <v>339</v>
      </c>
      <c r="P38" t="s">
        <v>339</v>
      </c>
      <c r="Q38">
        <v>1</v>
      </c>
      <c r="X38">
        <v>289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1</v>
      </c>
      <c r="AF38" t="s">
        <v>22</v>
      </c>
      <c r="AG38">
        <v>332.34999999999997</v>
      </c>
      <c r="AH38">
        <v>2</v>
      </c>
      <c r="AI38">
        <v>67440043</v>
      </c>
      <c r="AJ38">
        <v>39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ROW(Source!A41)</f>
        <v>41</v>
      </c>
      <c r="B39">
        <v>67440048</v>
      </c>
      <c r="C39">
        <v>67440042</v>
      </c>
      <c r="D39">
        <v>30596074</v>
      </c>
      <c r="E39">
        <v>1</v>
      </c>
      <c r="F39">
        <v>1</v>
      </c>
      <c r="G39">
        <v>30515945</v>
      </c>
      <c r="H39">
        <v>2</v>
      </c>
      <c r="I39" t="s">
        <v>343</v>
      </c>
      <c r="J39" t="s">
        <v>344</v>
      </c>
      <c r="K39" t="s">
        <v>345</v>
      </c>
      <c r="L39">
        <v>1368</v>
      </c>
      <c r="N39">
        <v>1011</v>
      </c>
      <c r="O39" t="s">
        <v>42</v>
      </c>
      <c r="P39" t="s">
        <v>42</v>
      </c>
      <c r="Q39">
        <v>1</v>
      </c>
      <c r="X39">
        <v>0.34</v>
      </c>
      <c r="Y39">
        <v>0</v>
      </c>
      <c r="Z39">
        <v>83.1</v>
      </c>
      <c r="AA39">
        <v>12.62</v>
      </c>
      <c r="AB39">
        <v>0</v>
      </c>
      <c r="AC39">
        <v>0</v>
      </c>
      <c r="AD39">
        <v>1</v>
      </c>
      <c r="AE39">
        <v>0</v>
      </c>
      <c r="AF39" t="s">
        <v>21</v>
      </c>
      <c r="AG39">
        <v>0.42500000000000004</v>
      </c>
      <c r="AH39">
        <v>2</v>
      </c>
      <c r="AI39">
        <v>67440044</v>
      </c>
      <c r="AJ39">
        <v>40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ROW(Source!A41)</f>
        <v>41</v>
      </c>
      <c r="B40">
        <v>67440049</v>
      </c>
      <c r="C40">
        <v>67440042</v>
      </c>
      <c r="D40">
        <v>30595321</v>
      </c>
      <c r="E40">
        <v>1</v>
      </c>
      <c r="F40">
        <v>1</v>
      </c>
      <c r="G40">
        <v>30515945</v>
      </c>
      <c r="H40">
        <v>2</v>
      </c>
      <c r="I40" t="s">
        <v>346</v>
      </c>
      <c r="J40" t="s">
        <v>347</v>
      </c>
      <c r="K40" t="s">
        <v>348</v>
      </c>
      <c r="L40">
        <v>1368</v>
      </c>
      <c r="N40">
        <v>1011</v>
      </c>
      <c r="O40" t="s">
        <v>42</v>
      </c>
      <c r="P40" t="s">
        <v>42</v>
      </c>
      <c r="Q40">
        <v>1</v>
      </c>
      <c r="X40">
        <v>0.12</v>
      </c>
      <c r="Y40">
        <v>0</v>
      </c>
      <c r="Z40">
        <v>179.17</v>
      </c>
      <c r="AA40">
        <v>16.93</v>
      </c>
      <c r="AB40">
        <v>0</v>
      </c>
      <c r="AC40">
        <v>0</v>
      </c>
      <c r="AD40">
        <v>1</v>
      </c>
      <c r="AE40">
        <v>0</v>
      </c>
      <c r="AF40" t="s">
        <v>21</v>
      </c>
      <c r="AG40">
        <v>0.15</v>
      </c>
      <c r="AH40">
        <v>2</v>
      </c>
      <c r="AI40">
        <v>67440045</v>
      </c>
      <c r="AJ40">
        <v>41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ROW(Source!A41)</f>
        <v>41</v>
      </c>
      <c r="B41">
        <v>67440050</v>
      </c>
      <c r="C41">
        <v>67440042</v>
      </c>
      <c r="D41">
        <v>41888291</v>
      </c>
      <c r="E41">
        <v>30515945</v>
      </c>
      <c r="F41">
        <v>1</v>
      </c>
      <c r="G41">
        <v>30515945</v>
      </c>
      <c r="H41">
        <v>3</v>
      </c>
      <c r="I41" t="s">
        <v>445</v>
      </c>
      <c r="J41" t="s">
        <v>3</v>
      </c>
      <c r="K41" t="s">
        <v>446</v>
      </c>
      <c r="L41">
        <v>1348</v>
      </c>
      <c r="N41">
        <v>1009</v>
      </c>
      <c r="O41" t="s">
        <v>178</v>
      </c>
      <c r="P41" t="s">
        <v>178</v>
      </c>
      <c r="Q41">
        <v>1000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 t="s">
        <v>20</v>
      </c>
      <c r="AG41">
        <v>1</v>
      </c>
      <c r="AH41">
        <v>3</v>
      </c>
      <c r="AI41">
        <v>-1</v>
      </c>
      <c r="AJ41" t="s">
        <v>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ROW(Source!A41)</f>
        <v>41</v>
      </c>
      <c r="B42">
        <v>67440051</v>
      </c>
      <c r="C42">
        <v>67440042</v>
      </c>
      <c r="D42">
        <v>66600769</v>
      </c>
      <c r="E42">
        <v>30515945</v>
      </c>
      <c r="F42">
        <v>1</v>
      </c>
      <c r="G42">
        <v>30515945</v>
      </c>
      <c r="H42">
        <v>3</v>
      </c>
      <c r="I42" t="s">
        <v>447</v>
      </c>
      <c r="J42" t="s">
        <v>3</v>
      </c>
      <c r="K42" t="s">
        <v>448</v>
      </c>
      <c r="L42">
        <v>1354</v>
      </c>
      <c r="N42">
        <v>1010</v>
      </c>
      <c r="O42" t="s">
        <v>58</v>
      </c>
      <c r="P42" t="s">
        <v>58</v>
      </c>
      <c r="Q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 t="s">
        <v>20</v>
      </c>
      <c r="AG42">
        <v>0</v>
      </c>
      <c r="AH42">
        <v>3</v>
      </c>
      <c r="AI42">
        <v>-1</v>
      </c>
      <c r="AJ42" t="s">
        <v>3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ROW(Source!A44)</f>
        <v>44</v>
      </c>
      <c r="B43">
        <v>67440057</v>
      </c>
      <c r="C43">
        <v>67440053</v>
      </c>
      <c r="D43">
        <v>30515951</v>
      </c>
      <c r="E43">
        <v>30515945</v>
      </c>
      <c r="F43">
        <v>1</v>
      </c>
      <c r="G43">
        <v>30515945</v>
      </c>
      <c r="H43">
        <v>1</v>
      </c>
      <c r="I43" t="s">
        <v>337</v>
      </c>
      <c r="J43" t="s">
        <v>3</v>
      </c>
      <c r="K43" t="s">
        <v>338</v>
      </c>
      <c r="L43">
        <v>1191</v>
      </c>
      <c r="N43">
        <v>1013</v>
      </c>
      <c r="O43" t="s">
        <v>339</v>
      </c>
      <c r="P43" t="s">
        <v>339</v>
      </c>
      <c r="Q43">
        <v>1</v>
      </c>
      <c r="X43">
        <v>289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1</v>
      </c>
      <c r="AF43" t="s">
        <v>82</v>
      </c>
      <c r="AG43">
        <v>173.4</v>
      </c>
      <c r="AH43">
        <v>2</v>
      </c>
      <c r="AI43">
        <v>67440054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ROW(Source!A44)</f>
        <v>44</v>
      </c>
      <c r="B44">
        <v>67440058</v>
      </c>
      <c r="C44">
        <v>67440053</v>
      </c>
      <c r="D44">
        <v>30596074</v>
      </c>
      <c r="E44">
        <v>1</v>
      </c>
      <c r="F44">
        <v>1</v>
      </c>
      <c r="G44">
        <v>30515945</v>
      </c>
      <c r="H44">
        <v>2</v>
      </c>
      <c r="I44" t="s">
        <v>343</v>
      </c>
      <c r="J44" t="s">
        <v>344</v>
      </c>
      <c r="K44" t="s">
        <v>345</v>
      </c>
      <c r="L44">
        <v>1368</v>
      </c>
      <c r="N44">
        <v>1011</v>
      </c>
      <c r="O44" t="s">
        <v>42</v>
      </c>
      <c r="P44" t="s">
        <v>42</v>
      </c>
      <c r="Q44">
        <v>1</v>
      </c>
      <c r="X44">
        <v>0.34</v>
      </c>
      <c r="Y44">
        <v>0</v>
      </c>
      <c r="Z44">
        <v>83.1</v>
      </c>
      <c r="AA44">
        <v>12.62</v>
      </c>
      <c r="AB44">
        <v>0</v>
      </c>
      <c r="AC44">
        <v>0</v>
      </c>
      <c r="AD44">
        <v>1</v>
      </c>
      <c r="AE44">
        <v>0</v>
      </c>
      <c r="AF44" t="s">
        <v>82</v>
      </c>
      <c r="AG44">
        <v>0.20400000000000001</v>
      </c>
      <c r="AH44">
        <v>2</v>
      </c>
      <c r="AI44">
        <v>67440055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ROW(Source!A44)</f>
        <v>44</v>
      </c>
      <c r="B45">
        <v>67440059</v>
      </c>
      <c r="C45">
        <v>67440053</v>
      </c>
      <c r="D45">
        <v>30595321</v>
      </c>
      <c r="E45">
        <v>1</v>
      </c>
      <c r="F45">
        <v>1</v>
      </c>
      <c r="G45">
        <v>30515945</v>
      </c>
      <c r="H45">
        <v>2</v>
      </c>
      <c r="I45" t="s">
        <v>346</v>
      </c>
      <c r="J45" t="s">
        <v>347</v>
      </c>
      <c r="K45" t="s">
        <v>348</v>
      </c>
      <c r="L45">
        <v>1368</v>
      </c>
      <c r="N45">
        <v>1011</v>
      </c>
      <c r="O45" t="s">
        <v>42</v>
      </c>
      <c r="P45" t="s">
        <v>42</v>
      </c>
      <c r="Q45">
        <v>1</v>
      </c>
      <c r="X45">
        <v>0.12</v>
      </c>
      <c r="Y45">
        <v>0</v>
      </c>
      <c r="Z45">
        <v>179.17</v>
      </c>
      <c r="AA45">
        <v>16.93</v>
      </c>
      <c r="AB45">
        <v>0</v>
      </c>
      <c r="AC45">
        <v>0</v>
      </c>
      <c r="AD45">
        <v>1</v>
      </c>
      <c r="AE45">
        <v>0</v>
      </c>
      <c r="AF45" t="s">
        <v>82</v>
      </c>
      <c r="AG45">
        <v>7.1999999999999995E-2</v>
      </c>
      <c r="AH45">
        <v>2</v>
      </c>
      <c r="AI45">
        <v>67440056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ROW(Source!A44)</f>
        <v>44</v>
      </c>
      <c r="B46">
        <v>67440060</v>
      </c>
      <c r="C46">
        <v>67440053</v>
      </c>
      <c r="D46">
        <v>41888291</v>
      </c>
      <c r="E46">
        <v>30515945</v>
      </c>
      <c r="F46">
        <v>1</v>
      </c>
      <c r="G46">
        <v>30515945</v>
      </c>
      <c r="H46">
        <v>3</v>
      </c>
      <c r="I46" t="s">
        <v>445</v>
      </c>
      <c r="J46" t="s">
        <v>3</v>
      </c>
      <c r="K46" t="s">
        <v>446</v>
      </c>
      <c r="L46">
        <v>1348</v>
      </c>
      <c r="N46">
        <v>1009</v>
      </c>
      <c r="O46" t="s">
        <v>178</v>
      </c>
      <c r="P46" t="s">
        <v>178</v>
      </c>
      <c r="Q46">
        <v>1000</v>
      </c>
      <c r="X46">
        <v>1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 t="s">
        <v>82</v>
      </c>
      <c r="AG46">
        <v>0.6</v>
      </c>
      <c r="AH46">
        <v>3</v>
      </c>
      <c r="AI46">
        <v>-1</v>
      </c>
      <c r="AJ46" t="s">
        <v>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ROW(Source!A44)</f>
        <v>44</v>
      </c>
      <c r="B47">
        <v>67440061</v>
      </c>
      <c r="C47">
        <v>67440053</v>
      </c>
      <c r="D47">
        <v>66600769</v>
      </c>
      <c r="E47">
        <v>30515945</v>
      </c>
      <c r="F47">
        <v>1</v>
      </c>
      <c r="G47">
        <v>30515945</v>
      </c>
      <c r="H47">
        <v>3</v>
      </c>
      <c r="I47" t="s">
        <v>447</v>
      </c>
      <c r="J47" t="s">
        <v>3</v>
      </c>
      <c r="K47" t="s">
        <v>448</v>
      </c>
      <c r="L47">
        <v>1354</v>
      </c>
      <c r="N47">
        <v>1010</v>
      </c>
      <c r="O47" t="s">
        <v>58</v>
      </c>
      <c r="P47" t="s">
        <v>58</v>
      </c>
      <c r="Q47">
        <v>1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 t="s">
        <v>82</v>
      </c>
      <c r="AG47">
        <v>0</v>
      </c>
      <c r="AH47">
        <v>3</v>
      </c>
      <c r="AI47">
        <v>-1</v>
      </c>
      <c r="AJ47" t="s">
        <v>3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ROW(Source!A45)</f>
        <v>45</v>
      </c>
      <c r="B48">
        <v>67440057</v>
      </c>
      <c r="C48">
        <v>67440053</v>
      </c>
      <c r="D48">
        <v>30515951</v>
      </c>
      <c r="E48">
        <v>30515945</v>
      </c>
      <c r="F48">
        <v>1</v>
      </c>
      <c r="G48">
        <v>30515945</v>
      </c>
      <c r="H48">
        <v>1</v>
      </c>
      <c r="I48" t="s">
        <v>337</v>
      </c>
      <c r="J48" t="s">
        <v>3</v>
      </c>
      <c r="K48" t="s">
        <v>338</v>
      </c>
      <c r="L48">
        <v>1191</v>
      </c>
      <c r="N48">
        <v>1013</v>
      </c>
      <c r="O48" t="s">
        <v>339</v>
      </c>
      <c r="P48" t="s">
        <v>339</v>
      </c>
      <c r="Q48">
        <v>1</v>
      </c>
      <c r="X48">
        <v>289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1</v>
      </c>
      <c r="AF48" t="s">
        <v>82</v>
      </c>
      <c r="AG48">
        <v>173.4</v>
      </c>
      <c r="AH48">
        <v>2</v>
      </c>
      <c r="AI48">
        <v>67440054</v>
      </c>
      <c r="AJ48">
        <v>46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ROW(Source!A45)</f>
        <v>45</v>
      </c>
      <c r="B49">
        <v>67440058</v>
      </c>
      <c r="C49">
        <v>67440053</v>
      </c>
      <c r="D49">
        <v>30596074</v>
      </c>
      <c r="E49">
        <v>1</v>
      </c>
      <c r="F49">
        <v>1</v>
      </c>
      <c r="G49">
        <v>30515945</v>
      </c>
      <c r="H49">
        <v>2</v>
      </c>
      <c r="I49" t="s">
        <v>343</v>
      </c>
      <c r="J49" t="s">
        <v>344</v>
      </c>
      <c r="K49" t="s">
        <v>345</v>
      </c>
      <c r="L49">
        <v>1368</v>
      </c>
      <c r="N49">
        <v>1011</v>
      </c>
      <c r="O49" t="s">
        <v>42</v>
      </c>
      <c r="P49" t="s">
        <v>42</v>
      </c>
      <c r="Q49">
        <v>1</v>
      </c>
      <c r="X49">
        <v>0.34</v>
      </c>
      <c r="Y49">
        <v>0</v>
      </c>
      <c r="Z49">
        <v>83.1</v>
      </c>
      <c r="AA49">
        <v>12.62</v>
      </c>
      <c r="AB49">
        <v>0</v>
      </c>
      <c r="AC49">
        <v>0</v>
      </c>
      <c r="AD49">
        <v>1</v>
      </c>
      <c r="AE49">
        <v>0</v>
      </c>
      <c r="AF49" t="s">
        <v>82</v>
      </c>
      <c r="AG49">
        <v>0.20400000000000001</v>
      </c>
      <c r="AH49">
        <v>2</v>
      </c>
      <c r="AI49">
        <v>67440055</v>
      </c>
      <c r="AJ49">
        <v>47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ROW(Source!A45)</f>
        <v>45</v>
      </c>
      <c r="B50">
        <v>67440059</v>
      </c>
      <c r="C50">
        <v>67440053</v>
      </c>
      <c r="D50">
        <v>30595321</v>
      </c>
      <c r="E50">
        <v>1</v>
      </c>
      <c r="F50">
        <v>1</v>
      </c>
      <c r="G50">
        <v>30515945</v>
      </c>
      <c r="H50">
        <v>2</v>
      </c>
      <c r="I50" t="s">
        <v>346</v>
      </c>
      <c r="J50" t="s">
        <v>347</v>
      </c>
      <c r="K50" t="s">
        <v>348</v>
      </c>
      <c r="L50">
        <v>1368</v>
      </c>
      <c r="N50">
        <v>1011</v>
      </c>
      <c r="O50" t="s">
        <v>42</v>
      </c>
      <c r="P50" t="s">
        <v>42</v>
      </c>
      <c r="Q50">
        <v>1</v>
      </c>
      <c r="X50">
        <v>0.12</v>
      </c>
      <c r="Y50">
        <v>0</v>
      </c>
      <c r="Z50">
        <v>179.17</v>
      </c>
      <c r="AA50">
        <v>16.93</v>
      </c>
      <c r="AB50">
        <v>0</v>
      </c>
      <c r="AC50">
        <v>0</v>
      </c>
      <c r="AD50">
        <v>1</v>
      </c>
      <c r="AE50">
        <v>0</v>
      </c>
      <c r="AF50" t="s">
        <v>82</v>
      </c>
      <c r="AG50">
        <v>7.1999999999999995E-2</v>
      </c>
      <c r="AH50">
        <v>2</v>
      </c>
      <c r="AI50">
        <v>67440056</v>
      </c>
      <c r="AJ50">
        <v>48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ROW(Source!A45)</f>
        <v>45</v>
      </c>
      <c r="B51">
        <v>67440060</v>
      </c>
      <c r="C51">
        <v>67440053</v>
      </c>
      <c r="D51">
        <v>41888291</v>
      </c>
      <c r="E51">
        <v>30515945</v>
      </c>
      <c r="F51">
        <v>1</v>
      </c>
      <c r="G51">
        <v>30515945</v>
      </c>
      <c r="H51">
        <v>3</v>
      </c>
      <c r="I51" t="s">
        <v>445</v>
      </c>
      <c r="J51" t="s">
        <v>3</v>
      </c>
      <c r="K51" t="s">
        <v>446</v>
      </c>
      <c r="L51">
        <v>1348</v>
      </c>
      <c r="N51">
        <v>1009</v>
      </c>
      <c r="O51" t="s">
        <v>178</v>
      </c>
      <c r="P51" t="s">
        <v>178</v>
      </c>
      <c r="Q51">
        <v>1000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 t="s">
        <v>82</v>
      </c>
      <c r="AG51">
        <v>0.6</v>
      </c>
      <c r="AH51">
        <v>3</v>
      </c>
      <c r="AI51">
        <v>-1</v>
      </c>
      <c r="AJ51" t="s">
        <v>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ROW(Source!A45)</f>
        <v>45</v>
      </c>
      <c r="B52">
        <v>67440061</v>
      </c>
      <c r="C52">
        <v>67440053</v>
      </c>
      <c r="D52">
        <v>66600769</v>
      </c>
      <c r="E52">
        <v>30515945</v>
      </c>
      <c r="F52">
        <v>1</v>
      </c>
      <c r="G52">
        <v>30515945</v>
      </c>
      <c r="H52">
        <v>3</v>
      </c>
      <c r="I52" t="s">
        <v>447</v>
      </c>
      <c r="J52" t="s">
        <v>3</v>
      </c>
      <c r="K52" t="s">
        <v>448</v>
      </c>
      <c r="L52">
        <v>1354</v>
      </c>
      <c r="N52">
        <v>1010</v>
      </c>
      <c r="O52" t="s">
        <v>58</v>
      </c>
      <c r="P52" t="s">
        <v>58</v>
      </c>
      <c r="Q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 t="s">
        <v>82</v>
      </c>
      <c r="AG52">
        <v>0</v>
      </c>
      <c r="AH52">
        <v>3</v>
      </c>
      <c r="AI52">
        <v>-1</v>
      </c>
      <c r="AJ52" t="s">
        <v>3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ROW(Source!A46)</f>
        <v>46</v>
      </c>
      <c r="B53">
        <v>67440065</v>
      </c>
      <c r="C53">
        <v>67440062</v>
      </c>
      <c r="D53">
        <v>30515951</v>
      </c>
      <c r="E53">
        <v>30515945</v>
      </c>
      <c r="F53">
        <v>1</v>
      </c>
      <c r="G53">
        <v>30515945</v>
      </c>
      <c r="H53">
        <v>1</v>
      </c>
      <c r="I53" t="s">
        <v>337</v>
      </c>
      <c r="J53" t="s">
        <v>3</v>
      </c>
      <c r="K53" t="s">
        <v>338</v>
      </c>
      <c r="L53">
        <v>1191</v>
      </c>
      <c r="N53">
        <v>1013</v>
      </c>
      <c r="O53" t="s">
        <v>339</v>
      </c>
      <c r="P53" t="s">
        <v>339</v>
      </c>
      <c r="Q53">
        <v>1</v>
      </c>
      <c r="X53">
        <v>20.8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1</v>
      </c>
      <c r="AF53" t="s">
        <v>3</v>
      </c>
      <c r="AG53">
        <v>20.8</v>
      </c>
      <c r="AH53">
        <v>2</v>
      </c>
      <c r="AI53">
        <v>67440063</v>
      </c>
      <c r="AJ53">
        <v>49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ROW(Source!A46)</f>
        <v>46</v>
      </c>
      <c r="B54">
        <v>67440066</v>
      </c>
      <c r="C54">
        <v>67440062</v>
      </c>
      <c r="D54">
        <v>30531591</v>
      </c>
      <c r="E54">
        <v>30515945</v>
      </c>
      <c r="F54">
        <v>1</v>
      </c>
      <c r="G54">
        <v>30515945</v>
      </c>
      <c r="H54">
        <v>3</v>
      </c>
      <c r="I54" t="s">
        <v>449</v>
      </c>
      <c r="J54" t="s">
        <v>3</v>
      </c>
      <c r="K54" t="s">
        <v>450</v>
      </c>
      <c r="L54">
        <v>1339</v>
      </c>
      <c r="N54">
        <v>1007</v>
      </c>
      <c r="O54" t="s">
        <v>30</v>
      </c>
      <c r="P54" t="s">
        <v>30</v>
      </c>
      <c r="Q54">
        <v>1</v>
      </c>
      <c r="X54">
        <v>0.4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3</v>
      </c>
      <c r="AG54">
        <v>0.4</v>
      </c>
      <c r="AH54">
        <v>3</v>
      </c>
      <c r="AI54">
        <v>-1</v>
      </c>
      <c r="AJ54" t="s">
        <v>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ROW(Source!A47)</f>
        <v>47</v>
      </c>
      <c r="B55">
        <v>67440065</v>
      </c>
      <c r="C55">
        <v>67440062</v>
      </c>
      <c r="D55">
        <v>30515951</v>
      </c>
      <c r="E55">
        <v>30515945</v>
      </c>
      <c r="F55">
        <v>1</v>
      </c>
      <c r="G55">
        <v>30515945</v>
      </c>
      <c r="H55">
        <v>1</v>
      </c>
      <c r="I55" t="s">
        <v>337</v>
      </c>
      <c r="J55" t="s">
        <v>3</v>
      </c>
      <c r="K55" t="s">
        <v>338</v>
      </c>
      <c r="L55">
        <v>1191</v>
      </c>
      <c r="N55">
        <v>1013</v>
      </c>
      <c r="O55" t="s">
        <v>339</v>
      </c>
      <c r="P55" t="s">
        <v>339</v>
      </c>
      <c r="Q55">
        <v>1</v>
      </c>
      <c r="X55">
        <v>20.8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1</v>
      </c>
      <c r="AF55" t="s">
        <v>3</v>
      </c>
      <c r="AG55">
        <v>20.8</v>
      </c>
      <c r="AH55">
        <v>2</v>
      </c>
      <c r="AI55">
        <v>67440063</v>
      </c>
      <c r="AJ55">
        <v>51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ROW(Source!A47)</f>
        <v>47</v>
      </c>
      <c r="B56">
        <v>67440066</v>
      </c>
      <c r="C56">
        <v>67440062</v>
      </c>
      <c r="D56">
        <v>30531591</v>
      </c>
      <c r="E56">
        <v>30515945</v>
      </c>
      <c r="F56">
        <v>1</v>
      </c>
      <c r="G56">
        <v>30515945</v>
      </c>
      <c r="H56">
        <v>3</v>
      </c>
      <c r="I56" t="s">
        <v>449</v>
      </c>
      <c r="J56" t="s">
        <v>3</v>
      </c>
      <c r="K56" t="s">
        <v>450</v>
      </c>
      <c r="L56">
        <v>1339</v>
      </c>
      <c r="N56">
        <v>1007</v>
      </c>
      <c r="O56" t="s">
        <v>30</v>
      </c>
      <c r="P56" t="s">
        <v>30</v>
      </c>
      <c r="Q56">
        <v>1</v>
      </c>
      <c r="X56">
        <v>0.4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 t="s">
        <v>3</v>
      </c>
      <c r="AG56">
        <v>0.4</v>
      </c>
      <c r="AH56">
        <v>3</v>
      </c>
      <c r="AI56">
        <v>-1</v>
      </c>
      <c r="AJ56" t="s">
        <v>3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ROW(Source!A50)</f>
        <v>50</v>
      </c>
      <c r="B57">
        <v>67440073</v>
      </c>
      <c r="C57">
        <v>67440068</v>
      </c>
      <c r="D57">
        <v>30515951</v>
      </c>
      <c r="E57">
        <v>30515945</v>
      </c>
      <c r="F57">
        <v>1</v>
      </c>
      <c r="G57">
        <v>30515945</v>
      </c>
      <c r="H57">
        <v>1</v>
      </c>
      <c r="I57" t="s">
        <v>337</v>
      </c>
      <c r="J57" t="s">
        <v>3</v>
      </c>
      <c r="K57" t="s">
        <v>338</v>
      </c>
      <c r="L57">
        <v>1191</v>
      </c>
      <c r="N57">
        <v>1013</v>
      </c>
      <c r="O57" t="s">
        <v>339</v>
      </c>
      <c r="P57" t="s">
        <v>339</v>
      </c>
      <c r="Q57">
        <v>1</v>
      </c>
      <c r="X57">
        <v>11.1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1</v>
      </c>
      <c r="AF57" t="s">
        <v>3</v>
      </c>
      <c r="AG57">
        <v>11.1</v>
      </c>
      <c r="AH57">
        <v>2</v>
      </c>
      <c r="AI57">
        <v>67440069</v>
      </c>
      <c r="AJ57">
        <v>53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ROW(Source!A50)</f>
        <v>50</v>
      </c>
      <c r="B58">
        <v>67440074</v>
      </c>
      <c r="C58">
        <v>67440068</v>
      </c>
      <c r="D58">
        <v>30595321</v>
      </c>
      <c r="E58">
        <v>1</v>
      </c>
      <c r="F58">
        <v>1</v>
      </c>
      <c r="G58">
        <v>30515945</v>
      </c>
      <c r="H58">
        <v>2</v>
      </c>
      <c r="I58" t="s">
        <v>346</v>
      </c>
      <c r="J58" t="s">
        <v>347</v>
      </c>
      <c r="K58" t="s">
        <v>348</v>
      </c>
      <c r="L58">
        <v>1368</v>
      </c>
      <c r="N58">
        <v>1011</v>
      </c>
      <c r="O58" t="s">
        <v>42</v>
      </c>
      <c r="P58" t="s">
        <v>42</v>
      </c>
      <c r="Q58">
        <v>1</v>
      </c>
      <c r="X58">
        <v>0.04</v>
      </c>
      <c r="Y58">
        <v>0</v>
      </c>
      <c r="Z58">
        <v>179.17</v>
      </c>
      <c r="AA58">
        <v>16.93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0.04</v>
      </c>
      <c r="AH58">
        <v>2</v>
      </c>
      <c r="AI58">
        <v>67440070</v>
      </c>
      <c r="AJ58">
        <v>54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ROW(Source!A50)</f>
        <v>50</v>
      </c>
      <c r="B59">
        <v>67440075</v>
      </c>
      <c r="C59">
        <v>67440068</v>
      </c>
      <c r="D59">
        <v>30571908</v>
      </c>
      <c r="E59">
        <v>1</v>
      </c>
      <c r="F59">
        <v>1</v>
      </c>
      <c r="G59">
        <v>30515945</v>
      </c>
      <c r="H59">
        <v>3</v>
      </c>
      <c r="I59" t="s">
        <v>364</v>
      </c>
      <c r="J59" t="s">
        <v>365</v>
      </c>
      <c r="K59" t="s">
        <v>366</v>
      </c>
      <c r="L59">
        <v>1348</v>
      </c>
      <c r="N59">
        <v>1009</v>
      </c>
      <c r="O59" t="s">
        <v>178</v>
      </c>
      <c r="P59" t="s">
        <v>178</v>
      </c>
      <c r="Q59">
        <v>1000</v>
      </c>
      <c r="X59">
        <v>8.9999999999999993E-3</v>
      </c>
      <c r="Y59">
        <v>9098.51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8.9999999999999993E-3</v>
      </c>
      <c r="AH59">
        <v>2</v>
      </c>
      <c r="AI59">
        <v>67440071</v>
      </c>
      <c r="AJ59">
        <v>56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ROW(Source!A50)</f>
        <v>50</v>
      </c>
      <c r="B60">
        <v>67440076</v>
      </c>
      <c r="C60">
        <v>67440068</v>
      </c>
      <c r="D60">
        <v>30541753</v>
      </c>
      <c r="E60">
        <v>30515945</v>
      </c>
      <c r="F60">
        <v>1</v>
      </c>
      <c r="G60">
        <v>30515945</v>
      </c>
      <c r="H60">
        <v>3</v>
      </c>
      <c r="I60" t="s">
        <v>451</v>
      </c>
      <c r="J60" t="s">
        <v>3</v>
      </c>
      <c r="K60" t="s">
        <v>452</v>
      </c>
      <c r="L60">
        <v>1327</v>
      </c>
      <c r="N60">
        <v>1005</v>
      </c>
      <c r="O60" t="s">
        <v>101</v>
      </c>
      <c r="P60" t="s">
        <v>101</v>
      </c>
      <c r="Q60">
        <v>1</v>
      </c>
      <c r="X60">
        <v>33.99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 t="s">
        <v>3</v>
      </c>
      <c r="AG60">
        <v>33.99</v>
      </c>
      <c r="AH60">
        <v>3</v>
      </c>
      <c r="AI60">
        <v>-1</v>
      </c>
      <c r="AJ60" t="s">
        <v>3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ROW(Source!A51)</f>
        <v>51</v>
      </c>
      <c r="B61">
        <v>67440073</v>
      </c>
      <c r="C61">
        <v>67440068</v>
      </c>
      <c r="D61">
        <v>30515951</v>
      </c>
      <c r="E61">
        <v>30515945</v>
      </c>
      <c r="F61">
        <v>1</v>
      </c>
      <c r="G61">
        <v>30515945</v>
      </c>
      <c r="H61">
        <v>1</v>
      </c>
      <c r="I61" t="s">
        <v>337</v>
      </c>
      <c r="J61" t="s">
        <v>3</v>
      </c>
      <c r="K61" t="s">
        <v>338</v>
      </c>
      <c r="L61">
        <v>1191</v>
      </c>
      <c r="N61">
        <v>1013</v>
      </c>
      <c r="O61" t="s">
        <v>339</v>
      </c>
      <c r="P61" t="s">
        <v>339</v>
      </c>
      <c r="Q61">
        <v>1</v>
      </c>
      <c r="X61">
        <v>11.1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1</v>
      </c>
      <c r="AF61" t="s">
        <v>3</v>
      </c>
      <c r="AG61">
        <v>11.1</v>
      </c>
      <c r="AH61">
        <v>2</v>
      </c>
      <c r="AI61">
        <v>67440069</v>
      </c>
      <c r="AJ61">
        <v>57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ROW(Source!A51)</f>
        <v>51</v>
      </c>
      <c r="B62">
        <v>67440074</v>
      </c>
      <c r="C62">
        <v>67440068</v>
      </c>
      <c r="D62">
        <v>30595321</v>
      </c>
      <c r="E62">
        <v>1</v>
      </c>
      <c r="F62">
        <v>1</v>
      </c>
      <c r="G62">
        <v>30515945</v>
      </c>
      <c r="H62">
        <v>2</v>
      </c>
      <c r="I62" t="s">
        <v>346</v>
      </c>
      <c r="J62" t="s">
        <v>347</v>
      </c>
      <c r="K62" t="s">
        <v>348</v>
      </c>
      <c r="L62">
        <v>1368</v>
      </c>
      <c r="N62">
        <v>1011</v>
      </c>
      <c r="O62" t="s">
        <v>42</v>
      </c>
      <c r="P62" t="s">
        <v>42</v>
      </c>
      <c r="Q62">
        <v>1</v>
      </c>
      <c r="X62">
        <v>0.04</v>
      </c>
      <c r="Y62">
        <v>0</v>
      </c>
      <c r="Z62">
        <v>179.17</v>
      </c>
      <c r="AA62">
        <v>16.93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0.04</v>
      </c>
      <c r="AH62">
        <v>2</v>
      </c>
      <c r="AI62">
        <v>67440070</v>
      </c>
      <c r="AJ62">
        <v>58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ROW(Source!A51)</f>
        <v>51</v>
      </c>
      <c r="B63">
        <v>67440075</v>
      </c>
      <c r="C63">
        <v>67440068</v>
      </c>
      <c r="D63">
        <v>30571908</v>
      </c>
      <c r="E63">
        <v>1</v>
      </c>
      <c r="F63">
        <v>1</v>
      </c>
      <c r="G63">
        <v>30515945</v>
      </c>
      <c r="H63">
        <v>3</v>
      </c>
      <c r="I63" t="s">
        <v>364</v>
      </c>
      <c r="J63" t="s">
        <v>365</v>
      </c>
      <c r="K63" t="s">
        <v>366</v>
      </c>
      <c r="L63">
        <v>1348</v>
      </c>
      <c r="N63">
        <v>1009</v>
      </c>
      <c r="O63" t="s">
        <v>178</v>
      </c>
      <c r="P63" t="s">
        <v>178</v>
      </c>
      <c r="Q63">
        <v>1000</v>
      </c>
      <c r="X63">
        <v>8.9999999999999993E-3</v>
      </c>
      <c r="Y63">
        <v>9098.51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8.9999999999999993E-3</v>
      </c>
      <c r="AH63">
        <v>2</v>
      </c>
      <c r="AI63">
        <v>67440071</v>
      </c>
      <c r="AJ63">
        <v>60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ROW(Source!A51)</f>
        <v>51</v>
      </c>
      <c r="B64">
        <v>67440076</v>
      </c>
      <c r="C64">
        <v>67440068</v>
      </c>
      <c r="D64">
        <v>30541753</v>
      </c>
      <c r="E64">
        <v>30515945</v>
      </c>
      <c r="F64">
        <v>1</v>
      </c>
      <c r="G64">
        <v>30515945</v>
      </c>
      <c r="H64">
        <v>3</v>
      </c>
      <c r="I64" t="s">
        <v>451</v>
      </c>
      <c r="J64" t="s">
        <v>3</v>
      </c>
      <c r="K64" t="s">
        <v>452</v>
      </c>
      <c r="L64">
        <v>1327</v>
      </c>
      <c r="N64">
        <v>1005</v>
      </c>
      <c r="O64" t="s">
        <v>101</v>
      </c>
      <c r="P64" t="s">
        <v>101</v>
      </c>
      <c r="Q64">
        <v>1</v>
      </c>
      <c r="X64">
        <v>33.99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3</v>
      </c>
      <c r="AG64">
        <v>33.99</v>
      </c>
      <c r="AH64">
        <v>3</v>
      </c>
      <c r="AI64">
        <v>-1</v>
      </c>
      <c r="AJ64" t="s">
        <v>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ROW(Source!A54)</f>
        <v>54</v>
      </c>
      <c r="B65">
        <v>67440082</v>
      </c>
      <c r="C65">
        <v>67440078</v>
      </c>
      <c r="D65">
        <v>30515951</v>
      </c>
      <c r="E65">
        <v>30515945</v>
      </c>
      <c r="F65">
        <v>1</v>
      </c>
      <c r="G65">
        <v>30515945</v>
      </c>
      <c r="H65">
        <v>1</v>
      </c>
      <c r="I65" t="s">
        <v>337</v>
      </c>
      <c r="J65" t="s">
        <v>3</v>
      </c>
      <c r="K65" t="s">
        <v>338</v>
      </c>
      <c r="L65">
        <v>1191</v>
      </c>
      <c r="N65">
        <v>1013</v>
      </c>
      <c r="O65" t="s">
        <v>339</v>
      </c>
      <c r="P65" t="s">
        <v>339</v>
      </c>
      <c r="Q65">
        <v>1</v>
      </c>
      <c r="X65">
        <v>4.8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1</v>
      </c>
      <c r="AF65" t="s">
        <v>3</v>
      </c>
      <c r="AG65">
        <v>4.8</v>
      </c>
      <c r="AH65">
        <v>2</v>
      </c>
      <c r="AI65">
        <v>67440079</v>
      </c>
      <c r="AJ65">
        <v>61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ROW(Source!A54)</f>
        <v>54</v>
      </c>
      <c r="B66">
        <v>67440083</v>
      </c>
      <c r="C66">
        <v>67440078</v>
      </c>
      <c r="D66">
        <v>30573391</v>
      </c>
      <c r="E66">
        <v>1</v>
      </c>
      <c r="F66">
        <v>1</v>
      </c>
      <c r="G66">
        <v>30515945</v>
      </c>
      <c r="H66">
        <v>3</v>
      </c>
      <c r="I66" t="s">
        <v>367</v>
      </c>
      <c r="J66" t="s">
        <v>368</v>
      </c>
      <c r="K66" t="s">
        <v>369</v>
      </c>
      <c r="L66">
        <v>1301</v>
      </c>
      <c r="N66">
        <v>1003</v>
      </c>
      <c r="O66" t="s">
        <v>370</v>
      </c>
      <c r="P66" t="s">
        <v>370</v>
      </c>
      <c r="Q66">
        <v>1</v>
      </c>
      <c r="X66">
        <v>1.1399999999999999</v>
      </c>
      <c r="Y66">
        <v>0.28999999999999998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1.1399999999999999</v>
      </c>
      <c r="AH66">
        <v>2</v>
      </c>
      <c r="AI66">
        <v>67440081</v>
      </c>
      <c r="AJ66">
        <v>63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ROW(Source!A54)</f>
        <v>54</v>
      </c>
      <c r="B67">
        <v>67440084</v>
      </c>
      <c r="C67">
        <v>67440078</v>
      </c>
      <c r="D67">
        <v>30531534</v>
      </c>
      <c r="E67">
        <v>30515945</v>
      </c>
      <c r="F67">
        <v>1</v>
      </c>
      <c r="G67">
        <v>30515945</v>
      </c>
      <c r="H67">
        <v>3</v>
      </c>
      <c r="I67" t="s">
        <v>453</v>
      </c>
      <c r="J67" t="s">
        <v>3</v>
      </c>
      <c r="K67" t="s">
        <v>454</v>
      </c>
      <c r="L67">
        <v>1327</v>
      </c>
      <c r="N67">
        <v>1005</v>
      </c>
      <c r="O67" t="s">
        <v>101</v>
      </c>
      <c r="P67" t="s">
        <v>101</v>
      </c>
      <c r="Q67">
        <v>1</v>
      </c>
      <c r="X67">
        <v>1.05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 t="s">
        <v>3</v>
      </c>
      <c r="AG67">
        <v>1.05</v>
      </c>
      <c r="AH67">
        <v>3</v>
      </c>
      <c r="AI67">
        <v>-1</v>
      </c>
      <c r="AJ67" t="s">
        <v>3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ROW(Source!A55)</f>
        <v>55</v>
      </c>
      <c r="B68">
        <v>67440082</v>
      </c>
      <c r="C68">
        <v>67440078</v>
      </c>
      <c r="D68">
        <v>30515951</v>
      </c>
      <c r="E68">
        <v>30515945</v>
      </c>
      <c r="F68">
        <v>1</v>
      </c>
      <c r="G68">
        <v>30515945</v>
      </c>
      <c r="H68">
        <v>1</v>
      </c>
      <c r="I68" t="s">
        <v>337</v>
      </c>
      <c r="J68" t="s">
        <v>3</v>
      </c>
      <c r="K68" t="s">
        <v>338</v>
      </c>
      <c r="L68">
        <v>1191</v>
      </c>
      <c r="N68">
        <v>1013</v>
      </c>
      <c r="O68" t="s">
        <v>339</v>
      </c>
      <c r="P68" t="s">
        <v>339</v>
      </c>
      <c r="Q68">
        <v>1</v>
      </c>
      <c r="X68">
        <v>4.8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1</v>
      </c>
      <c r="AF68" t="s">
        <v>3</v>
      </c>
      <c r="AG68">
        <v>4.8</v>
      </c>
      <c r="AH68">
        <v>2</v>
      </c>
      <c r="AI68">
        <v>67440079</v>
      </c>
      <c r="AJ68">
        <v>64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ROW(Source!A55)</f>
        <v>55</v>
      </c>
      <c r="B69">
        <v>67440083</v>
      </c>
      <c r="C69">
        <v>67440078</v>
      </c>
      <c r="D69">
        <v>30573391</v>
      </c>
      <c r="E69">
        <v>1</v>
      </c>
      <c r="F69">
        <v>1</v>
      </c>
      <c r="G69">
        <v>30515945</v>
      </c>
      <c r="H69">
        <v>3</v>
      </c>
      <c r="I69" t="s">
        <v>367</v>
      </c>
      <c r="J69" t="s">
        <v>368</v>
      </c>
      <c r="K69" t="s">
        <v>369</v>
      </c>
      <c r="L69">
        <v>1301</v>
      </c>
      <c r="N69">
        <v>1003</v>
      </c>
      <c r="O69" t="s">
        <v>370</v>
      </c>
      <c r="P69" t="s">
        <v>370</v>
      </c>
      <c r="Q69">
        <v>1</v>
      </c>
      <c r="X69">
        <v>1.1399999999999999</v>
      </c>
      <c r="Y69">
        <v>0.28999999999999998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1.1399999999999999</v>
      </c>
      <c r="AH69">
        <v>2</v>
      </c>
      <c r="AI69">
        <v>67440081</v>
      </c>
      <c r="AJ69">
        <v>66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ROW(Source!A55)</f>
        <v>55</v>
      </c>
      <c r="B70">
        <v>67440084</v>
      </c>
      <c r="C70">
        <v>67440078</v>
      </c>
      <c r="D70">
        <v>30531534</v>
      </c>
      <c r="E70">
        <v>30515945</v>
      </c>
      <c r="F70">
        <v>1</v>
      </c>
      <c r="G70">
        <v>30515945</v>
      </c>
      <c r="H70">
        <v>3</v>
      </c>
      <c r="I70" t="s">
        <v>453</v>
      </c>
      <c r="J70" t="s">
        <v>3</v>
      </c>
      <c r="K70" t="s">
        <v>454</v>
      </c>
      <c r="L70">
        <v>1327</v>
      </c>
      <c r="N70">
        <v>1005</v>
      </c>
      <c r="O70" t="s">
        <v>101</v>
      </c>
      <c r="P70" t="s">
        <v>101</v>
      </c>
      <c r="Q70">
        <v>1</v>
      </c>
      <c r="X70">
        <v>1.05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 t="s">
        <v>3</v>
      </c>
      <c r="AG70">
        <v>1.05</v>
      </c>
      <c r="AH70">
        <v>3</v>
      </c>
      <c r="AI70">
        <v>-1</v>
      </c>
      <c r="AJ70" t="s">
        <v>3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ROW(Source!A58)</f>
        <v>58</v>
      </c>
      <c r="B71">
        <v>67440092</v>
      </c>
      <c r="C71">
        <v>67440086</v>
      </c>
      <c r="D71">
        <v>30515951</v>
      </c>
      <c r="E71">
        <v>30515945</v>
      </c>
      <c r="F71">
        <v>1</v>
      </c>
      <c r="G71">
        <v>30515945</v>
      </c>
      <c r="H71">
        <v>1</v>
      </c>
      <c r="I71" t="s">
        <v>337</v>
      </c>
      <c r="J71" t="s">
        <v>3</v>
      </c>
      <c r="K71" t="s">
        <v>338</v>
      </c>
      <c r="L71">
        <v>1191</v>
      </c>
      <c r="N71">
        <v>1013</v>
      </c>
      <c r="O71" t="s">
        <v>339</v>
      </c>
      <c r="P71" t="s">
        <v>339</v>
      </c>
      <c r="Q71">
        <v>1</v>
      </c>
      <c r="X71">
        <v>3.01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1</v>
      </c>
      <c r="AF71" t="s">
        <v>3</v>
      </c>
      <c r="AG71">
        <v>3.01</v>
      </c>
      <c r="AH71">
        <v>2</v>
      </c>
      <c r="AI71">
        <v>67440087</v>
      </c>
      <c r="AJ71">
        <v>67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ROW(Source!A58)</f>
        <v>58</v>
      </c>
      <c r="B72">
        <v>67440093</v>
      </c>
      <c r="C72">
        <v>67440086</v>
      </c>
      <c r="D72">
        <v>30516999</v>
      </c>
      <c r="E72">
        <v>30515945</v>
      </c>
      <c r="F72">
        <v>1</v>
      </c>
      <c r="G72">
        <v>30515945</v>
      </c>
      <c r="H72">
        <v>2</v>
      </c>
      <c r="I72" t="s">
        <v>371</v>
      </c>
      <c r="J72" t="s">
        <v>3</v>
      </c>
      <c r="K72" t="s">
        <v>372</v>
      </c>
      <c r="L72">
        <v>1344</v>
      </c>
      <c r="N72">
        <v>1008</v>
      </c>
      <c r="O72" t="s">
        <v>373</v>
      </c>
      <c r="P72" t="s">
        <v>373</v>
      </c>
      <c r="Q72">
        <v>1</v>
      </c>
      <c r="X72">
        <v>0.37</v>
      </c>
      <c r="Y72">
        <v>0</v>
      </c>
      <c r="Z72">
        <v>1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0.37</v>
      </c>
      <c r="AH72">
        <v>2</v>
      </c>
      <c r="AI72">
        <v>67440088</v>
      </c>
      <c r="AJ72">
        <v>68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ROW(Source!A58)</f>
        <v>58</v>
      </c>
      <c r="B73">
        <v>67440094</v>
      </c>
      <c r="C73">
        <v>67440086</v>
      </c>
      <c r="D73">
        <v>30573305</v>
      </c>
      <c r="E73">
        <v>1</v>
      </c>
      <c r="F73">
        <v>1</v>
      </c>
      <c r="G73">
        <v>30515945</v>
      </c>
      <c r="H73">
        <v>3</v>
      </c>
      <c r="I73" t="s">
        <v>118</v>
      </c>
      <c r="J73" t="s">
        <v>120</v>
      </c>
      <c r="K73" t="s">
        <v>119</v>
      </c>
      <c r="L73">
        <v>1327</v>
      </c>
      <c r="N73">
        <v>1005</v>
      </c>
      <c r="O73" t="s">
        <v>101</v>
      </c>
      <c r="P73" t="s">
        <v>101</v>
      </c>
      <c r="Q73">
        <v>1</v>
      </c>
      <c r="X73">
        <v>112.2</v>
      </c>
      <c r="Y73">
        <v>2.31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112.2</v>
      </c>
      <c r="AH73">
        <v>2</v>
      </c>
      <c r="AI73">
        <v>67440089</v>
      </c>
      <c r="AJ73">
        <v>70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ROW(Source!A58)</f>
        <v>58</v>
      </c>
      <c r="B74">
        <v>67440095</v>
      </c>
      <c r="C74">
        <v>67440086</v>
      </c>
      <c r="D74">
        <v>30573391</v>
      </c>
      <c r="E74">
        <v>1</v>
      </c>
      <c r="F74">
        <v>1</v>
      </c>
      <c r="G74">
        <v>30515945</v>
      </c>
      <c r="H74">
        <v>3</v>
      </c>
      <c r="I74" t="s">
        <v>367</v>
      </c>
      <c r="J74" t="s">
        <v>368</v>
      </c>
      <c r="K74" t="s">
        <v>369</v>
      </c>
      <c r="L74">
        <v>1301</v>
      </c>
      <c r="N74">
        <v>1003</v>
      </c>
      <c r="O74" t="s">
        <v>370</v>
      </c>
      <c r="P74" t="s">
        <v>370</v>
      </c>
      <c r="Q74">
        <v>1</v>
      </c>
      <c r="X74">
        <v>105</v>
      </c>
      <c r="Y74">
        <v>0.28999999999999998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105</v>
      </c>
      <c r="AH74">
        <v>2</v>
      </c>
      <c r="AI74">
        <v>67440090</v>
      </c>
      <c r="AJ74">
        <v>71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ROW(Source!A59)</f>
        <v>59</v>
      </c>
      <c r="B75">
        <v>67440092</v>
      </c>
      <c r="C75">
        <v>67440086</v>
      </c>
      <c r="D75">
        <v>30515951</v>
      </c>
      <c r="E75">
        <v>30515945</v>
      </c>
      <c r="F75">
        <v>1</v>
      </c>
      <c r="G75">
        <v>30515945</v>
      </c>
      <c r="H75">
        <v>1</v>
      </c>
      <c r="I75" t="s">
        <v>337</v>
      </c>
      <c r="J75" t="s">
        <v>3</v>
      </c>
      <c r="K75" t="s">
        <v>338</v>
      </c>
      <c r="L75">
        <v>1191</v>
      </c>
      <c r="N75">
        <v>1013</v>
      </c>
      <c r="O75" t="s">
        <v>339</v>
      </c>
      <c r="P75" t="s">
        <v>339</v>
      </c>
      <c r="Q75">
        <v>1</v>
      </c>
      <c r="X75">
        <v>3.01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1</v>
      </c>
      <c r="AF75" t="s">
        <v>3</v>
      </c>
      <c r="AG75">
        <v>3.01</v>
      </c>
      <c r="AH75">
        <v>2</v>
      </c>
      <c r="AI75">
        <v>67440087</v>
      </c>
      <c r="AJ75">
        <v>72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ROW(Source!A59)</f>
        <v>59</v>
      </c>
      <c r="B76">
        <v>67440093</v>
      </c>
      <c r="C76">
        <v>67440086</v>
      </c>
      <c r="D76">
        <v>30516999</v>
      </c>
      <c r="E76">
        <v>30515945</v>
      </c>
      <c r="F76">
        <v>1</v>
      </c>
      <c r="G76">
        <v>30515945</v>
      </c>
      <c r="H76">
        <v>2</v>
      </c>
      <c r="I76" t="s">
        <v>371</v>
      </c>
      <c r="J76" t="s">
        <v>3</v>
      </c>
      <c r="K76" t="s">
        <v>372</v>
      </c>
      <c r="L76">
        <v>1344</v>
      </c>
      <c r="N76">
        <v>1008</v>
      </c>
      <c r="O76" t="s">
        <v>373</v>
      </c>
      <c r="P76" t="s">
        <v>373</v>
      </c>
      <c r="Q76">
        <v>1</v>
      </c>
      <c r="X76">
        <v>0.37</v>
      </c>
      <c r="Y76">
        <v>0</v>
      </c>
      <c r="Z76">
        <v>1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0.37</v>
      </c>
      <c r="AH76">
        <v>2</v>
      </c>
      <c r="AI76">
        <v>67440088</v>
      </c>
      <c r="AJ76">
        <v>73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ROW(Source!A59)</f>
        <v>59</v>
      </c>
      <c r="B77">
        <v>67440094</v>
      </c>
      <c r="C77">
        <v>67440086</v>
      </c>
      <c r="D77">
        <v>30573305</v>
      </c>
      <c r="E77">
        <v>1</v>
      </c>
      <c r="F77">
        <v>1</v>
      </c>
      <c r="G77">
        <v>30515945</v>
      </c>
      <c r="H77">
        <v>3</v>
      </c>
      <c r="I77" t="s">
        <v>118</v>
      </c>
      <c r="J77" t="s">
        <v>120</v>
      </c>
      <c r="K77" t="s">
        <v>119</v>
      </c>
      <c r="L77">
        <v>1327</v>
      </c>
      <c r="N77">
        <v>1005</v>
      </c>
      <c r="O77" t="s">
        <v>101</v>
      </c>
      <c r="P77" t="s">
        <v>101</v>
      </c>
      <c r="Q77">
        <v>1</v>
      </c>
      <c r="X77">
        <v>112.2</v>
      </c>
      <c r="Y77">
        <v>2.31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112.2</v>
      </c>
      <c r="AH77">
        <v>2</v>
      </c>
      <c r="AI77">
        <v>67440089</v>
      </c>
      <c r="AJ77">
        <v>75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ROW(Source!A59)</f>
        <v>59</v>
      </c>
      <c r="B78">
        <v>67440095</v>
      </c>
      <c r="C78">
        <v>67440086</v>
      </c>
      <c r="D78">
        <v>30573391</v>
      </c>
      <c r="E78">
        <v>1</v>
      </c>
      <c r="F78">
        <v>1</v>
      </c>
      <c r="G78">
        <v>30515945</v>
      </c>
      <c r="H78">
        <v>3</v>
      </c>
      <c r="I78" t="s">
        <v>367</v>
      </c>
      <c r="J78" t="s">
        <v>368</v>
      </c>
      <c r="K78" t="s">
        <v>369</v>
      </c>
      <c r="L78">
        <v>1301</v>
      </c>
      <c r="N78">
        <v>1003</v>
      </c>
      <c r="O78" t="s">
        <v>370</v>
      </c>
      <c r="P78" t="s">
        <v>370</v>
      </c>
      <c r="Q78">
        <v>1</v>
      </c>
      <c r="X78">
        <v>105</v>
      </c>
      <c r="Y78">
        <v>0.28999999999999998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105</v>
      </c>
      <c r="AH78">
        <v>2</v>
      </c>
      <c r="AI78">
        <v>67440090</v>
      </c>
      <c r="AJ78">
        <v>76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ROW(Source!A64)</f>
        <v>64</v>
      </c>
      <c r="B79">
        <v>67440102</v>
      </c>
      <c r="C79">
        <v>67440098</v>
      </c>
      <c r="D79">
        <v>30515951</v>
      </c>
      <c r="E79">
        <v>30515945</v>
      </c>
      <c r="F79">
        <v>1</v>
      </c>
      <c r="G79">
        <v>30515945</v>
      </c>
      <c r="H79">
        <v>1</v>
      </c>
      <c r="I79" t="s">
        <v>337</v>
      </c>
      <c r="J79" t="s">
        <v>3</v>
      </c>
      <c r="K79" t="s">
        <v>338</v>
      </c>
      <c r="L79">
        <v>1191</v>
      </c>
      <c r="N79">
        <v>1013</v>
      </c>
      <c r="O79" t="s">
        <v>339</v>
      </c>
      <c r="P79" t="s">
        <v>339</v>
      </c>
      <c r="Q79">
        <v>1</v>
      </c>
      <c r="X79">
        <v>4.8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1</v>
      </c>
      <c r="AF79" t="s">
        <v>3</v>
      </c>
      <c r="AG79">
        <v>4.8</v>
      </c>
      <c r="AH79">
        <v>2</v>
      </c>
      <c r="AI79">
        <v>67440099</v>
      </c>
      <c r="AJ79">
        <v>77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ROW(Source!A64)</f>
        <v>64</v>
      </c>
      <c r="B80">
        <v>67440103</v>
      </c>
      <c r="C80">
        <v>67440098</v>
      </c>
      <c r="D80">
        <v>30573391</v>
      </c>
      <c r="E80">
        <v>1</v>
      </c>
      <c r="F80">
        <v>1</v>
      </c>
      <c r="G80">
        <v>30515945</v>
      </c>
      <c r="H80">
        <v>3</v>
      </c>
      <c r="I80" t="s">
        <v>367</v>
      </c>
      <c r="J80" t="s">
        <v>368</v>
      </c>
      <c r="K80" t="s">
        <v>369</v>
      </c>
      <c r="L80">
        <v>1301</v>
      </c>
      <c r="N80">
        <v>1003</v>
      </c>
      <c r="O80" t="s">
        <v>370</v>
      </c>
      <c r="P80" t="s">
        <v>370</v>
      </c>
      <c r="Q80">
        <v>1</v>
      </c>
      <c r="X80">
        <v>1.1399999999999999</v>
      </c>
      <c r="Y80">
        <v>0.28999999999999998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1.1399999999999999</v>
      </c>
      <c r="AH80">
        <v>2</v>
      </c>
      <c r="AI80">
        <v>67440101</v>
      </c>
      <c r="AJ80">
        <v>79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ROW(Source!A64)</f>
        <v>64</v>
      </c>
      <c r="B81">
        <v>67440104</v>
      </c>
      <c r="C81">
        <v>67440098</v>
      </c>
      <c r="D81">
        <v>30531534</v>
      </c>
      <c r="E81">
        <v>30515945</v>
      </c>
      <c r="F81">
        <v>1</v>
      </c>
      <c r="G81">
        <v>30515945</v>
      </c>
      <c r="H81">
        <v>3</v>
      </c>
      <c r="I81" t="s">
        <v>453</v>
      </c>
      <c r="J81" t="s">
        <v>3</v>
      </c>
      <c r="K81" t="s">
        <v>454</v>
      </c>
      <c r="L81">
        <v>1327</v>
      </c>
      <c r="N81">
        <v>1005</v>
      </c>
      <c r="O81" t="s">
        <v>101</v>
      </c>
      <c r="P81" t="s">
        <v>101</v>
      </c>
      <c r="Q81">
        <v>1</v>
      </c>
      <c r="X81">
        <v>1.05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 t="s">
        <v>3</v>
      </c>
      <c r="AG81">
        <v>1.05</v>
      </c>
      <c r="AH81">
        <v>3</v>
      </c>
      <c r="AI81">
        <v>-1</v>
      </c>
      <c r="AJ81" t="s">
        <v>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ROW(Source!A65)</f>
        <v>65</v>
      </c>
      <c r="B82">
        <v>67440102</v>
      </c>
      <c r="C82">
        <v>67440098</v>
      </c>
      <c r="D82">
        <v>30515951</v>
      </c>
      <c r="E82">
        <v>30515945</v>
      </c>
      <c r="F82">
        <v>1</v>
      </c>
      <c r="G82">
        <v>30515945</v>
      </c>
      <c r="H82">
        <v>1</v>
      </c>
      <c r="I82" t="s">
        <v>337</v>
      </c>
      <c r="J82" t="s">
        <v>3</v>
      </c>
      <c r="K82" t="s">
        <v>338</v>
      </c>
      <c r="L82">
        <v>1191</v>
      </c>
      <c r="N82">
        <v>1013</v>
      </c>
      <c r="O82" t="s">
        <v>339</v>
      </c>
      <c r="P82" t="s">
        <v>339</v>
      </c>
      <c r="Q82">
        <v>1</v>
      </c>
      <c r="X82">
        <v>4.8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1</v>
      </c>
      <c r="AF82" t="s">
        <v>3</v>
      </c>
      <c r="AG82">
        <v>4.8</v>
      </c>
      <c r="AH82">
        <v>2</v>
      </c>
      <c r="AI82">
        <v>67440099</v>
      </c>
      <c r="AJ82">
        <v>80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ROW(Source!A65)</f>
        <v>65</v>
      </c>
      <c r="B83">
        <v>67440103</v>
      </c>
      <c r="C83">
        <v>67440098</v>
      </c>
      <c r="D83">
        <v>30573391</v>
      </c>
      <c r="E83">
        <v>1</v>
      </c>
      <c r="F83">
        <v>1</v>
      </c>
      <c r="G83">
        <v>30515945</v>
      </c>
      <c r="H83">
        <v>3</v>
      </c>
      <c r="I83" t="s">
        <v>367</v>
      </c>
      <c r="J83" t="s">
        <v>368</v>
      </c>
      <c r="K83" t="s">
        <v>369</v>
      </c>
      <c r="L83">
        <v>1301</v>
      </c>
      <c r="N83">
        <v>1003</v>
      </c>
      <c r="O83" t="s">
        <v>370</v>
      </c>
      <c r="P83" t="s">
        <v>370</v>
      </c>
      <c r="Q83">
        <v>1</v>
      </c>
      <c r="X83">
        <v>1.1399999999999999</v>
      </c>
      <c r="Y83">
        <v>0.28999999999999998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1.1399999999999999</v>
      </c>
      <c r="AH83">
        <v>2</v>
      </c>
      <c r="AI83">
        <v>67440101</v>
      </c>
      <c r="AJ83">
        <v>82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ROW(Source!A65)</f>
        <v>65</v>
      </c>
      <c r="B84">
        <v>67440104</v>
      </c>
      <c r="C84">
        <v>67440098</v>
      </c>
      <c r="D84">
        <v>30531534</v>
      </c>
      <c r="E84">
        <v>30515945</v>
      </c>
      <c r="F84">
        <v>1</v>
      </c>
      <c r="G84">
        <v>30515945</v>
      </c>
      <c r="H84">
        <v>3</v>
      </c>
      <c r="I84" t="s">
        <v>453</v>
      </c>
      <c r="J84" t="s">
        <v>3</v>
      </c>
      <c r="K84" t="s">
        <v>454</v>
      </c>
      <c r="L84">
        <v>1327</v>
      </c>
      <c r="N84">
        <v>1005</v>
      </c>
      <c r="O84" t="s">
        <v>101</v>
      </c>
      <c r="P84" t="s">
        <v>101</v>
      </c>
      <c r="Q84">
        <v>1</v>
      </c>
      <c r="X84">
        <v>1.05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 t="s">
        <v>3</v>
      </c>
      <c r="AG84">
        <v>1.05</v>
      </c>
      <c r="AH84">
        <v>3</v>
      </c>
      <c r="AI84">
        <v>-1</v>
      </c>
      <c r="AJ84" t="s">
        <v>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ROW(Source!A68)</f>
        <v>68</v>
      </c>
      <c r="B85">
        <v>67440124</v>
      </c>
      <c r="C85">
        <v>67440114</v>
      </c>
      <c r="D85">
        <v>30515951</v>
      </c>
      <c r="E85">
        <v>30515945</v>
      </c>
      <c r="F85">
        <v>1</v>
      </c>
      <c r="G85">
        <v>30515945</v>
      </c>
      <c r="H85">
        <v>1</v>
      </c>
      <c r="I85" t="s">
        <v>337</v>
      </c>
      <c r="J85" t="s">
        <v>3</v>
      </c>
      <c r="K85" t="s">
        <v>338</v>
      </c>
      <c r="L85">
        <v>1191</v>
      </c>
      <c r="N85">
        <v>1013</v>
      </c>
      <c r="O85" t="s">
        <v>339</v>
      </c>
      <c r="P85" t="s">
        <v>339</v>
      </c>
      <c r="Q85">
        <v>1</v>
      </c>
      <c r="X85">
        <v>2.11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1</v>
      </c>
      <c r="AF85" t="s">
        <v>22</v>
      </c>
      <c r="AG85">
        <v>2.4264999999999999</v>
      </c>
      <c r="AH85">
        <v>2</v>
      </c>
      <c r="AI85">
        <v>67440115</v>
      </c>
      <c r="AJ85">
        <v>83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ROW(Source!A68)</f>
        <v>68</v>
      </c>
      <c r="B86">
        <v>67440125</v>
      </c>
      <c r="C86">
        <v>67440114</v>
      </c>
      <c r="D86">
        <v>30596112</v>
      </c>
      <c r="E86">
        <v>1</v>
      </c>
      <c r="F86">
        <v>1</v>
      </c>
      <c r="G86">
        <v>30515945</v>
      </c>
      <c r="H86">
        <v>2</v>
      </c>
      <c r="I86" t="s">
        <v>361</v>
      </c>
      <c r="J86" t="s">
        <v>362</v>
      </c>
      <c r="K86" t="s">
        <v>363</v>
      </c>
      <c r="L86">
        <v>1368</v>
      </c>
      <c r="N86">
        <v>1011</v>
      </c>
      <c r="O86" t="s">
        <v>42</v>
      </c>
      <c r="P86" t="s">
        <v>42</v>
      </c>
      <c r="Q86">
        <v>1</v>
      </c>
      <c r="X86">
        <v>7.0000000000000007E-2</v>
      </c>
      <c r="Y86">
        <v>0</v>
      </c>
      <c r="Z86">
        <v>0.77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21</v>
      </c>
      <c r="AG86">
        <v>8.7500000000000008E-2</v>
      </c>
      <c r="AH86">
        <v>2</v>
      </c>
      <c r="AI86">
        <v>67440116</v>
      </c>
      <c r="AJ86">
        <v>84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ROW(Source!A68)</f>
        <v>68</v>
      </c>
      <c r="B87">
        <v>67440126</v>
      </c>
      <c r="C87">
        <v>67440114</v>
      </c>
      <c r="D87">
        <v>30571194</v>
      </c>
      <c r="E87">
        <v>1</v>
      </c>
      <c r="F87">
        <v>1</v>
      </c>
      <c r="G87">
        <v>30515945</v>
      </c>
      <c r="H87">
        <v>3</v>
      </c>
      <c r="I87" t="s">
        <v>349</v>
      </c>
      <c r="J87" t="s">
        <v>350</v>
      </c>
      <c r="K87" t="s">
        <v>351</v>
      </c>
      <c r="L87">
        <v>1348</v>
      </c>
      <c r="N87">
        <v>1009</v>
      </c>
      <c r="O87" t="s">
        <v>178</v>
      </c>
      <c r="P87" t="s">
        <v>178</v>
      </c>
      <c r="Q87">
        <v>1000</v>
      </c>
      <c r="X87">
        <v>8.0000000000000007E-5</v>
      </c>
      <c r="Y87">
        <v>6521.42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20</v>
      </c>
      <c r="AG87">
        <v>8.0000000000000007E-5</v>
      </c>
      <c r="AH87">
        <v>2</v>
      </c>
      <c r="AI87">
        <v>67440117</v>
      </c>
      <c r="AJ87">
        <v>85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ROW(Source!A68)</f>
        <v>68</v>
      </c>
      <c r="B88">
        <v>67440127</v>
      </c>
      <c r="C88">
        <v>67440114</v>
      </c>
      <c r="D88">
        <v>30571264</v>
      </c>
      <c r="E88">
        <v>1</v>
      </c>
      <c r="F88">
        <v>1</v>
      </c>
      <c r="G88">
        <v>30515945</v>
      </c>
      <c r="H88">
        <v>3</v>
      </c>
      <c r="I88" t="s">
        <v>374</v>
      </c>
      <c r="J88" t="s">
        <v>375</v>
      </c>
      <c r="K88" t="s">
        <v>376</v>
      </c>
      <c r="L88">
        <v>1339</v>
      </c>
      <c r="N88">
        <v>1007</v>
      </c>
      <c r="O88" t="s">
        <v>30</v>
      </c>
      <c r="P88" t="s">
        <v>30</v>
      </c>
      <c r="Q88">
        <v>1</v>
      </c>
      <c r="X88">
        <v>1.29E-2</v>
      </c>
      <c r="Y88">
        <v>1183.5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20</v>
      </c>
      <c r="AG88">
        <v>1.29E-2</v>
      </c>
      <c r="AH88">
        <v>2</v>
      </c>
      <c r="AI88">
        <v>67440118</v>
      </c>
      <c r="AJ88">
        <v>86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ROW(Source!A68)</f>
        <v>68</v>
      </c>
      <c r="B89">
        <v>67440128</v>
      </c>
      <c r="C89">
        <v>67440114</v>
      </c>
      <c r="D89">
        <v>30571295</v>
      </c>
      <c r="E89">
        <v>1</v>
      </c>
      <c r="F89">
        <v>1</v>
      </c>
      <c r="G89">
        <v>30515945</v>
      </c>
      <c r="H89">
        <v>3</v>
      </c>
      <c r="I89" t="s">
        <v>377</v>
      </c>
      <c r="J89" t="s">
        <v>378</v>
      </c>
      <c r="K89" t="s">
        <v>379</v>
      </c>
      <c r="L89">
        <v>1354</v>
      </c>
      <c r="N89">
        <v>1010</v>
      </c>
      <c r="O89" t="s">
        <v>58</v>
      </c>
      <c r="P89" t="s">
        <v>58</v>
      </c>
      <c r="Q89">
        <v>1</v>
      </c>
      <c r="X89">
        <v>4</v>
      </c>
      <c r="Y89">
        <v>3.86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20</v>
      </c>
      <c r="AG89">
        <v>4</v>
      </c>
      <c r="AH89">
        <v>2</v>
      </c>
      <c r="AI89">
        <v>67440119</v>
      </c>
      <c r="AJ89">
        <v>87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ROW(Source!A68)</f>
        <v>68</v>
      </c>
      <c r="B90">
        <v>67440129</v>
      </c>
      <c r="C90">
        <v>67440114</v>
      </c>
      <c r="D90">
        <v>30571149</v>
      </c>
      <c r="E90">
        <v>1</v>
      </c>
      <c r="F90">
        <v>1</v>
      </c>
      <c r="G90">
        <v>30515945</v>
      </c>
      <c r="H90">
        <v>3</v>
      </c>
      <c r="I90" t="s">
        <v>380</v>
      </c>
      <c r="J90" t="s">
        <v>381</v>
      </c>
      <c r="K90" t="s">
        <v>382</v>
      </c>
      <c r="L90">
        <v>1339</v>
      </c>
      <c r="N90">
        <v>1007</v>
      </c>
      <c r="O90" t="s">
        <v>30</v>
      </c>
      <c r="P90" t="s">
        <v>30</v>
      </c>
      <c r="Q90">
        <v>1</v>
      </c>
      <c r="X90">
        <v>6.3000000000000003E-4</v>
      </c>
      <c r="Y90">
        <v>2472.13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20</v>
      </c>
      <c r="AG90">
        <v>6.3000000000000003E-4</v>
      </c>
      <c r="AH90">
        <v>2</v>
      </c>
      <c r="AI90">
        <v>67440120</v>
      </c>
      <c r="AJ90">
        <v>88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ROW(Source!A68)</f>
        <v>68</v>
      </c>
      <c r="B91">
        <v>67440130</v>
      </c>
      <c r="C91">
        <v>67440114</v>
      </c>
      <c r="D91">
        <v>30571150</v>
      </c>
      <c r="E91">
        <v>1</v>
      </c>
      <c r="F91">
        <v>1</v>
      </c>
      <c r="G91">
        <v>30515945</v>
      </c>
      <c r="H91">
        <v>3</v>
      </c>
      <c r="I91" t="s">
        <v>383</v>
      </c>
      <c r="J91" t="s">
        <v>384</v>
      </c>
      <c r="K91" t="s">
        <v>385</v>
      </c>
      <c r="L91">
        <v>1339</v>
      </c>
      <c r="N91">
        <v>1007</v>
      </c>
      <c r="O91" t="s">
        <v>30</v>
      </c>
      <c r="P91" t="s">
        <v>30</v>
      </c>
      <c r="Q91">
        <v>1</v>
      </c>
      <c r="X91">
        <v>3.78E-2</v>
      </c>
      <c r="Y91">
        <v>2472.13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20</v>
      </c>
      <c r="AG91">
        <v>3.78E-2</v>
      </c>
      <c r="AH91">
        <v>2</v>
      </c>
      <c r="AI91">
        <v>67440121</v>
      </c>
      <c r="AJ91">
        <v>89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ROW(Source!A68)</f>
        <v>68</v>
      </c>
      <c r="B92">
        <v>67440131</v>
      </c>
      <c r="C92">
        <v>67440114</v>
      </c>
      <c r="D92">
        <v>30571835</v>
      </c>
      <c r="E92">
        <v>1</v>
      </c>
      <c r="F92">
        <v>1</v>
      </c>
      <c r="G92">
        <v>30515945</v>
      </c>
      <c r="H92">
        <v>3</v>
      </c>
      <c r="I92" t="s">
        <v>386</v>
      </c>
      <c r="J92" t="s">
        <v>387</v>
      </c>
      <c r="K92" t="s">
        <v>388</v>
      </c>
      <c r="L92">
        <v>1327</v>
      </c>
      <c r="N92">
        <v>1005</v>
      </c>
      <c r="O92" t="s">
        <v>101</v>
      </c>
      <c r="P92" t="s">
        <v>101</v>
      </c>
      <c r="Q92">
        <v>1</v>
      </c>
      <c r="X92">
        <v>0.4536</v>
      </c>
      <c r="Y92">
        <v>6.61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20</v>
      </c>
      <c r="AG92">
        <v>0.4536</v>
      </c>
      <c r="AH92">
        <v>2</v>
      </c>
      <c r="AI92">
        <v>67440122</v>
      </c>
      <c r="AJ92">
        <v>90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ROW(Source!A68)</f>
        <v>68</v>
      </c>
      <c r="B93">
        <v>67440132</v>
      </c>
      <c r="C93">
        <v>67440114</v>
      </c>
      <c r="D93">
        <v>30541208</v>
      </c>
      <c r="E93">
        <v>30515945</v>
      </c>
      <c r="F93">
        <v>1</v>
      </c>
      <c r="G93">
        <v>30515945</v>
      </c>
      <c r="H93">
        <v>3</v>
      </c>
      <c r="I93" t="s">
        <v>389</v>
      </c>
      <c r="J93" t="s">
        <v>3</v>
      </c>
      <c r="K93" t="s">
        <v>390</v>
      </c>
      <c r="L93">
        <v>1344</v>
      </c>
      <c r="N93">
        <v>1008</v>
      </c>
      <c r="O93" t="s">
        <v>373</v>
      </c>
      <c r="P93" t="s">
        <v>373</v>
      </c>
      <c r="Q93">
        <v>1</v>
      </c>
      <c r="X93">
        <v>0.01</v>
      </c>
      <c r="Y93">
        <v>1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20</v>
      </c>
      <c r="AG93">
        <v>0.01</v>
      </c>
      <c r="AH93">
        <v>2</v>
      </c>
      <c r="AI93">
        <v>67440123</v>
      </c>
      <c r="AJ93">
        <v>91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ROW(Source!A69)</f>
        <v>69</v>
      </c>
      <c r="B94">
        <v>67440124</v>
      </c>
      <c r="C94">
        <v>67440114</v>
      </c>
      <c r="D94">
        <v>30515951</v>
      </c>
      <c r="E94">
        <v>30515945</v>
      </c>
      <c r="F94">
        <v>1</v>
      </c>
      <c r="G94">
        <v>30515945</v>
      </c>
      <c r="H94">
        <v>1</v>
      </c>
      <c r="I94" t="s">
        <v>337</v>
      </c>
      <c r="J94" t="s">
        <v>3</v>
      </c>
      <c r="K94" t="s">
        <v>338</v>
      </c>
      <c r="L94">
        <v>1191</v>
      </c>
      <c r="N94">
        <v>1013</v>
      </c>
      <c r="O94" t="s">
        <v>339</v>
      </c>
      <c r="P94" t="s">
        <v>339</v>
      </c>
      <c r="Q94">
        <v>1</v>
      </c>
      <c r="X94">
        <v>2.11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1</v>
      </c>
      <c r="AF94" t="s">
        <v>22</v>
      </c>
      <c r="AG94">
        <v>2.4264999999999999</v>
      </c>
      <c r="AH94">
        <v>2</v>
      </c>
      <c r="AI94">
        <v>67440115</v>
      </c>
      <c r="AJ94">
        <v>92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ROW(Source!A69)</f>
        <v>69</v>
      </c>
      <c r="B95">
        <v>67440125</v>
      </c>
      <c r="C95">
        <v>67440114</v>
      </c>
      <c r="D95">
        <v>30596112</v>
      </c>
      <c r="E95">
        <v>1</v>
      </c>
      <c r="F95">
        <v>1</v>
      </c>
      <c r="G95">
        <v>30515945</v>
      </c>
      <c r="H95">
        <v>2</v>
      </c>
      <c r="I95" t="s">
        <v>361</v>
      </c>
      <c r="J95" t="s">
        <v>362</v>
      </c>
      <c r="K95" t="s">
        <v>363</v>
      </c>
      <c r="L95">
        <v>1368</v>
      </c>
      <c r="N95">
        <v>1011</v>
      </c>
      <c r="O95" t="s">
        <v>42</v>
      </c>
      <c r="P95" t="s">
        <v>42</v>
      </c>
      <c r="Q95">
        <v>1</v>
      </c>
      <c r="X95">
        <v>7.0000000000000007E-2</v>
      </c>
      <c r="Y95">
        <v>0</v>
      </c>
      <c r="Z95">
        <v>0.77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21</v>
      </c>
      <c r="AG95">
        <v>8.7500000000000008E-2</v>
      </c>
      <c r="AH95">
        <v>2</v>
      </c>
      <c r="AI95">
        <v>67440116</v>
      </c>
      <c r="AJ95">
        <v>93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ROW(Source!A69)</f>
        <v>69</v>
      </c>
      <c r="B96">
        <v>67440126</v>
      </c>
      <c r="C96">
        <v>67440114</v>
      </c>
      <c r="D96">
        <v>30571194</v>
      </c>
      <c r="E96">
        <v>1</v>
      </c>
      <c r="F96">
        <v>1</v>
      </c>
      <c r="G96">
        <v>30515945</v>
      </c>
      <c r="H96">
        <v>3</v>
      </c>
      <c r="I96" t="s">
        <v>349</v>
      </c>
      <c r="J96" t="s">
        <v>350</v>
      </c>
      <c r="K96" t="s">
        <v>351</v>
      </c>
      <c r="L96">
        <v>1348</v>
      </c>
      <c r="N96">
        <v>1009</v>
      </c>
      <c r="O96" t="s">
        <v>178</v>
      </c>
      <c r="P96" t="s">
        <v>178</v>
      </c>
      <c r="Q96">
        <v>1000</v>
      </c>
      <c r="X96">
        <v>8.0000000000000007E-5</v>
      </c>
      <c r="Y96">
        <v>6521.42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20</v>
      </c>
      <c r="AG96">
        <v>8.0000000000000007E-5</v>
      </c>
      <c r="AH96">
        <v>2</v>
      </c>
      <c r="AI96">
        <v>67440117</v>
      </c>
      <c r="AJ96">
        <v>94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ROW(Source!A69)</f>
        <v>69</v>
      </c>
      <c r="B97">
        <v>67440127</v>
      </c>
      <c r="C97">
        <v>67440114</v>
      </c>
      <c r="D97">
        <v>30571264</v>
      </c>
      <c r="E97">
        <v>1</v>
      </c>
      <c r="F97">
        <v>1</v>
      </c>
      <c r="G97">
        <v>30515945</v>
      </c>
      <c r="H97">
        <v>3</v>
      </c>
      <c r="I97" t="s">
        <v>374</v>
      </c>
      <c r="J97" t="s">
        <v>375</v>
      </c>
      <c r="K97" t="s">
        <v>376</v>
      </c>
      <c r="L97">
        <v>1339</v>
      </c>
      <c r="N97">
        <v>1007</v>
      </c>
      <c r="O97" t="s">
        <v>30</v>
      </c>
      <c r="P97" t="s">
        <v>30</v>
      </c>
      <c r="Q97">
        <v>1</v>
      </c>
      <c r="X97">
        <v>1.29E-2</v>
      </c>
      <c r="Y97">
        <v>1183.5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20</v>
      </c>
      <c r="AG97">
        <v>1.29E-2</v>
      </c>
      <c r="AH97">
        <v>2</v>
      </c>
      <c r="AI97">
        <v>67440118</v>
      </c>
      <c r="AJ97">
        <v>95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ROW(Source!A69)</f>
        <v>69</v>
      </c>
      <c r="B98">
        <v>67440128</v>
      </c>
      <c r="C98">
        <v>67440114</v>
      </c>
      <c r="D98">
        <v>30571295</v>
      </c>
      <c r="E98">
        <v>1</v>
      </c>
      <c r="F98">
        <v>1</v>
      </c>
      <c r="G98">
        <v>30515945</v>
      </c>
      <c r="H98">
        <v>3</v>
      </c>
      <c r="I98" t="s">
        <v>377</v>
      </c>
      <c r="J98" t="s">
        <v>378</v>
      </c>
      <c r="K98" t="s">
        <v>379</v>
      </c>
      <c r="L98">
        <v>1354</v>
      </c>
      <c r="N98">
        <v>1010</v>
      </c>
      <c r="O98" t="s">
        <v>58</v>
      </c>
      <c r="P98" t="s">
        <v>58</v>
      </c>
      <c r="Q98">
        <v>1</v>
      </c>
      <c r="X98">
        <v>4</v>
      </c>
      <c r="Y98">
        <v>3.86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20</v>
      </c>
      <c r="AG98">
        <v>4</v>
      </c>
      <c r="AH98">
        <v>2</v>
      </c>
      <c r="AI98">
        <v>67440119</v>
      </c>
      <c r="AJ98">
        <v>96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ROW(Source!A69)</f>
        <v>69</v>
      </c>
      <c r="B99">
        <v>67440129</v>
      </c>
      <c r="C99">
        <v>67440114</v>
      </c>
      <c r="D99">
        <v>30571149</v>
      </c>
      <c r="E99">
        <v>1</v>
      </c>
      <c r="F99">
        <v>1</v>
      </c>
      <c r="G99">
        <v>30515945</v>
      </c>
      <c r="H99">
        <v>3</v>
      </c>
      <c r="I99" t="s">
        <v>380</v>
      </c>
      <c r="J99" t="s">
        <v>381</v>
      </c>
      <c r="K99" t="s">
        <v>382</v>
      </c>
      <c r="L99">
        <v>1339</v>
      </c>
      <c r="N99">
        <v>1007</v>
      </c>
      <c r="O99" t="s">
        <v>30</v>
      </c>
      <c r="P99" t="s">
        <v>30</v>
      </c>
      <c r="Q99">
        <v>1</v>
      </c>
      <c r="X99">
        <v>6.3000000000000003E-4</v>
      </c>
      <c r="Y99">
        <v>2472.13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20</v>
      </c>
      <c r="AG99">
        <v>6.3000000000000003E-4</v>
      </c>
      <c r="AH99">
        <v>2</v>
      </c>
      <c r="AI99">
        <v>67440120</v>
      </c>
      <c r="AJ99">
        <v>97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ROW(Source!A69)</f>
        <v>69</v>
      </c>
      <c r="B100">
        <v>67440130</v>
      </c>
      <c r="C100">
        <v>67440114</v>
      </c>
      <c r="D100">
        <v>30571150</v>
      </c>
      <c r="E100">
        <v>1</v>
      </c>
      <c r="F100">
        <v>1</v>
      </c>
      <c r="G100">
        <v>30515945</v>
      </c>
      <c r="H100">
        <v>3</v>
      </c>
      <c r="I100" t="s">
        <v>383</v>
      </c>
      <c r="J100" t="s">
        <v>384</v>
      </c>
      <c r="K100" t="s">
        <v>385</v>
      </c>
      <c r="L100">
        <v>1339</v>
      </c>
      <c r="N100">
        <v>1007</v>
      </c>
      <c r="O100" t="s">
        <v>30</v>
      </c>
      <c r="P100" t="s">
        <v>30</v>
      </c>
      <c r="Q100">
        <v>1</v>
      </c>
      <c r="X100">
        <v>3.78E-2</v>
      </c>
      <c r="Y100">
        <v>2472.13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20</v>
      </c>
      <c r="AG100">
        <v>3.78E-2</v>
      </c>
      <c r="AH100">
        <v>2</v>
      </c>
      <c r="AI100">
        <v>67440121</v>
      </c>
      <c r="AJ100">
        <v>98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ROW(Source!A69)</f>
        <v>69</v>
      </c>
      <c r="B101">
        <v>67440131</v>
      </c>
      <c r="C101">
        <v>67440114</v>
      </c>
      <c r="D101">
        <v>30571835</v>
      </c>
      <c r="E101">
        <v>1</v>
      </c>
      <c r="F101">
        <v>1</v>
      </c>
      <c r="G101">
        <v>30515945</v>
      </c>
      <c r="H101">
        <v>3</v>
      </c>
      <c r="I101" t="s">
        <v>386</v>
      </c>
      <c r="J101" t="s">
        <v>387</v>
      </c>
      <c r="K101" t="s">
        <v>388</v>
      </c>
      <c r="L101">
        <v>1327</v>
      </c>
      <c r="N101">
        <v>1005</v>
      </c>
      <c r="O101" t="s">
        <v>101</v>
      </c>
      <c r="P101" t="s">
        <v>101</v>
      </c>
      <c r="Q101">
        <v>1</v>
      </c>
      <c r="X101">
        <v>0.4536</v>
      </c>
      <c r="Y101">
        <v>6.61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20</v>
      </c>
      <c r="AG101">
        <v>0.4536</v>
      </c>
      <c r="AH101">
        <v>2</v>
      </c>
      <c r="AI101">
        <v>67440122</v>
      </c>
      <c r="AJ101">
        <v>99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ROW(Source!A69)</f>
        <v>69</v>
      </c>
      <c r="B102">
        <v>67440132</v>
      </c>
      <c r="C102">
        <v>67440114</v>
      </c>
      <c r="D102">
        <v>30541208</v>
      </c>
      <c r="E102">
        <v>30515945</v>
      </c>
      <c r="F102">
        <v>1</v>
      </c>
      <c r="G102">
        <v>30515945</v>
      </c>
      <c r="H102">
        <v>3</v>
      </c>
      <c r="I102" t="s">
        <v>389</v>
      </c>
      <c r="J102" t="s">
        <v>3</v>
      </c>
      <c r="K102" t="s">
        <v>390</v>
      </c>
      <c r="L102">
        <v>1344</v>
      </c>
      <c r="N102">
        <v>1008</v>
      </c>
      <c r="O102" t="s">
        <v>373</v>
      </c>
      <c r="P102" t="s">
        <v>373</v>
      </c>
      <c r="Q102">
        <v>1</v>
      </c>
      <c r="X102">
        <v>0.01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20</v>
      </c>
      <c r="AG102">
        <v>0.01</v>
      </c>
      <c r="AH102">
        <v>2</v>
      </c>
      <c r="AI102">
        <v>67440123</v>
      </c>
      <c r="AJ102">
        <v>100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ROW(Source!A70)</f>
        <v>70</v>
      </c>
      <c r="B103">
        <v>67440136</v>
      </c>
      <c r="C103">
        <v>67440133</v>
      </c>
      <c r="D103">
        <v>30515951</v>
      </c>
      <c r="E103">
        <v>30515945</v>
      </c>
      <c r="F103">
        <v>1</v>
      </c>
      <c r="G103">
        <v>30515945</v>
      </c>
      <c r="H103">
        <v>1</v>
      </c>
      <c r="I103" t="s">
        <v>337</v>
      </c>
      <c r="J103" t="s">
        <v>3</v>
      </c>
      <c r="K103" t="s">
        <v>338</v>
      </c>
      <c r="L103">
        <v>1191</v>
      </c>
      <c r="N103">
        <v>1013</v>
      </c>
      <c r="O103" t="s">
        <v>339</v>
      </c>
      <c r="P103" t="s">
        <v>339</v>
      </c>
      <c r="Q103">
        <v>1</v>
      </c>
      <c r="X103">
        <v>0.56999999999999995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1</v>
      </c>
      <c r="AF103" t="s">
        <v>3</v>
      </c>
      <c r="AG103">
        <v>0.56999999999999995</v>
      </c>
      <c r="AH103">
        <v>2</v>
      </c>
      <c r="AI103">
        <v>67440134</v>
      </c>
      <c r="AJ103">
        <v>101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ROW(Source!A70)</f>
        <v>70</v>
      </c>
      <c r="B104">
        <v>67440137</v>
      </c>
      <c r="C104">
        <v>67440133</v>
      </c>
      <c r="D104">
        <v>30531689</v>
      </c>
      <c r="E104">
        <v>30515945</v>
      </c>
      <c r="F104">
        <v>1</v>
      </c>
      <c r="G104">
        <v>30515945</v>
      </c>
      <c r="H104">
        <v>3</v>
      </c>
      <c r="I104" t="s">
        <v>455</v>
      </c>
      <c r="J104" t="s">
        <v>3</v>
      </c>
      <c r="K104" t="s">
        <v>456</v>
      </c>
      <c r="L104">
        <v>1339</v>
      </c>
      <c r="N104">
        <v>1007</v>
      </c>
      <c r="O104" t="s">
        <v>30</v>
      </c>
      <c r="P104" t="s">
        <v>30</v>
      </c>
      <c r="Q104">
        <v>1</v>
      </c>
      <c r="X104">
        <v>5.0000000000000001E-3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 t="s">
        <v>3</v>
      </c>
      <c r="AG104">
        <v>5.0000000000000001E-3</v>
      </c>
      <c r="AH104">
        <v>3</v>
      </c>
      <c r="AI104">
        <v>-1</v>
      </c>
      <c r="AJ104" t="s">
        <v>3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ROW(Source!A70)</f>
        <v>70</v>
      </c>
      <c r="B105">
        <v>67440138</v>
      </c>
      <c r="C105">
        <v>67440133</v>
      </c>
      <c r="D105">
        <v>30531526</v>
      </c>
      <c r="E105">
        <v>30515945</v>
      </c>
      <c r="F105">
        <v>1</v>
      </c>
      <c r="G105">
        <v>30515945</v>
      </c>
      <c r="H105">
        <v>3</v>
      </c>
      <c r="I105" t="s">
        <v>457</v>
      </c>
      <c r="J105" t="s">
        <v>3</v>
      </c>
      <c r="K105" t="s">
        <v>458</v>
      </c>
      <c r="L105">
        <v>1348</v>
      </c>
      <c r="N105">
        <v>1009</v>
      </c>
      <c r="O105" t="s">
        <v>178</v>
      </c>
      <c r="P105" t="s">
        <v>178</v>
      </c>
      <c r="Q105">
        <v>1000</v>
      </c>
      <c r="X105">
        <v>5.9999999999999995E-4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 t="s">
        <v>3</v>
      </c>
      <c r="AG105">
        <v>5.9999999999999995E-4</v>
      </c>
      <c r="AH105">
        <v>3</v>
      </c>
      <c r="AI105">
        <v>-1</v>
      </c>
      <c r="AJ105" t="s">
        <v>3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ROW(Source!A70)</f>
        <v>70</v>
      </c>
      <c r="B106">
        <v>67440139</v>
      </c>
      <c r="C106">
        <v>67440133</v>
      </c>
      <c r="D106">
        <v>30536718</v>
      </c>
      <c r="E106">
        <v>30515945</v>
      </c>
      <c r="F106">
        <v>1</v>
      </c>
      <c r="G106">
        <v>30515945</v>
      </c>
      <c r="H106">
        <v>3</v>
      </c>
      <c r="I106" t="s">
        <v>459</v>
      </c>
      <c r="J106" t="s">
        <v>3</v>
      </c>
      <c r="K106" t="s">
        <v>460</v>
      </c>
      <c r="L106">
        <v>1346</v>
      </c>
      <c r="N106">
        <v>1009</v>
      </c>
      <c r="O106" t="s">
        <v>90</v>
      </c>
      <c r="P106" t="s">
        <v>90</v>
      </c>
      <c r="Q106">
        <v>1</v>
      </c>
      <c r="X106">
        <v>0.3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 t="s">
        <v>3</v>
      </c>
      <c r="AG106">
        <v>0.3</v>
      </c>
      <c r="AH106">
        <v>3</v>
      </c>
      <c r="AI106">
        <v>-1</v>
      </c>
      <c r="AJ106" t="s">
        <v>3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ROW(Source!A71)</f>
        <v>71</v>
      </c>
      <c r="B107">
        <v>67440136</v>
      </c>
      <c r="C107">
        <v>67440133</v>
      </c>
      <c r="D107">
        <v>30515951</v>
      </c>
      <c r="E107">
        <v>30515945</v>
      </c>
      <c r="F107">
        <v>1</v>
      </c>
      <c r="G107">
        <v>30515945</v>
      </c>
      <c r="H107">
        <v>1</v>
      </c>
      <c r="I107" t="s">
        <v>337</v>
      </c>
      <c r="J107" t="s">
        <v>3</v>
      </c>
      <c r="K107" t="s">
        <v>338</v>
      </c>
      <c r="L107">
        <v>1191</v>
      </c>
      <c r="N107">
        <v>1013</v>
      </c>
      <c r="O107" t="s">
        <v>339</v>
      </c>
      <c r="P107" t="s">
        <v>339</v>
      </c>
      <c r="Q107">
        <v>1</v>
      </c>
      <c r="X107">
        <v>0.56999999999999995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1</v>
      </c>
      <c r="AF107" t="s">
        <v>3</v>
      </c>
      <c r="AG107">
        <v>0.56999999999999995</v>
      </c>
      <c r="AH107">
        <v>2</v>
      </c>
      <c r="AI107">
        <v>67440134</v>
      </c>
      <c r="AJ107">
        <v>103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ROW(Source!A71)</f>
        <v>71</v>
      </c>
      <c r="B108">
        <v>67440137</v>
      </c>
      <c r="C108">
        <v>67440133</v>
      </c>
      <c r="D108">
        <v>30531689</v>
      </c>
      <c r="E108">
        <v>30515945</v>
      </c>
      <c r="F108">
        <v>1</v>
      </c>
      <c r="G108">
        <v>30515945</v>
      </c>
      <c r="H108">
        <v>3</v>
      </c>
      <c r="I108" t="s">
        <v>455</v>
      </c>
      <c r="J108" t="s">
        <v>3</v>
      </c>
      <c r="K108" t="s">
        <v>456</v>
      </c>
      <c r="L108">
        <v>1339</v>
      </c>
      <c r="N108">
        <v>1007</v>
      </c>
      <c r="O108" t="s">
        <v>30</v>
      </c>
      <c r="P108" t="s">
        <v>30</v>
      </c>
      <c r="Q108">
        <v>1</v>
      </c>
      <c r="X108">
        <v>5.0000000000000001E-3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 t="s">
        <v>3</v>
      </c>
      <c r="AG108">
        <v>5.0000000000000001E-3</v>
      </c>
      <c r="AH108">
        <v>3</v>
      </c>
      <c r="AI108">
        <v>-1</v>
      </c>
      <c r="AJ108" t="s">
        <v>3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ROW(Source!A71)</f>
        <v>71</v>
      </c>
      <c r="B109">
        <v>67440138</v>
      </c>
      <c r="C109">
        <v>67440133</v>
      </c>
      <c r="D109">
        <v>30531526</v>
      </c>
      <c r="E109">
        <v>30515945</v>
      </c>
      <c r="F109">
        <v>1</v>
      </c>
      <c r="G109">
        <v>30515945</v>
      </c>
      <c r="H109">
        <v>3</v>
      </c>
      <c r="I109" t="s">
        <v>457</v>
      </c>
      <c r="J109" t="s">
        <v>3</v>
      </c>
      <c r="K109" t="s">
        <v>458</v>
      </c>
      <c r="L109">
        <v>1348</v>
      </c>
      <c r="N109">
        <v>1009</v>
      </c>
      <c r="O109" t="s">
        <v>178</v>
      </c>
      <c r="P109" t="s">
        <v>178</v>
      </c>
      <c r="Q109">
        <v>1000</v>
      </c>
      <c r="X109">
        <v>5.9999999999999995E-4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 t="s">
        <v>3</v>
      </c>
      <c r="AG109">
        <v>5.9999999999999995E-4</v>
      </c>
      <c r="AH109">
        <v>3</v>
      </c>
      <c r="AI109">
        <v>-1</v>
      </c>
      <c r="AJ109" t="s">
        <v>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ROW(Source!A71)</f>
        <v>71</v>
      </c>
      <c r="B110">
        <v>67440139</v>
      </c>
      <c r="C110">
        <v>67440133</v>
      </c>
      <c r="D110">
        <v>30536718</v>
      </c>
      <c r="E110">
        <v>30515945</v>
      </c>
      <c r="F110">
        <v>1</v>
      </c>
      <c r="G110">
        <v>30515945</v>
      </c>
      <c r="H110">
        <v>3</v>
      </c>
      <c r="I110" t="s">
        <v>459</v>
      </c>
      <c r="J110" t="s">
        <v>3</v>
      </c>
      <c r="K110" t="s">
        <v>460</v>
      </c>
      <c r="L110">
        <v>1346</v>
      </c>
      <c r="N110">
        <v>1009</v>
      </c>
      <c r="O110" t="s">
        <v>90</v>
      </c>
      <c r="P110" t="s">
        <v>90</v>
      </c>
      <c r="Q110">
        <v>1</v>
      </c>
      <c r="X110">
        <v>0.3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 t="s">
        <v>3</v>
      </c>
      <c r="AG110">
        <v>0.3</v>
      </c>
      <c r="AH110">
        <v>3</v>
      </c>
      <c r="AI110">
        <v>-1</v>
      </c>
      <c r="AJ110" t="s">
        <v>3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ROW(Source!A74)</f>
        <v>74</v>
      </c>
      <c r="B111">
        <v>67440145</v>
      </c>
      <c r="C111">
        <v>67440141</v>
      </c>
      <c r="D111">
        <v>30515951</v>
      </c>
      <c r="E111">
        <v>30515945</v>
      </c>
      <c r="F111">
        <v>1</v>
      </c>
      <c r="G111">
        <v>30515945</v>
      </c>
      <c r="H111">
        <v>1</v>
      </c>
      <c r="I111" t="s">
        <v>337</v>
      </c>
      <c r="J111" t="s">
        <v>3</v>
      </c>
      <c r="K111" t="s">
        <v>338</v>
      </c>
      <c r="L111">
        <v>1191</v>
      </c>
      <c r="N111">
        <v>1013</v>
      </c>
      <c r="O111" t="s">
        <v>339</v>
      </c>
      <c r="P111" t="s">
        <v>339</v>
      </c>
      <c r="Q111">
        <v>1</v>
      </c>
      <c r="X111">
        <v>309.7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1</v>
      </c>
      <c r="AF111" t="s">
        <v>3</v>
      </c>
      <c r="AG111">
        <v>309.7</v>
      </c>
      <c r="AH111">
        <v>2</v>
      </c>
      <c r="AI111">
        <v>67440142</v>
      </c>
      <c r="AJ111">
        <v>105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ROW(Source!A74)</f>
        <v>74</v>
      </c>
      <c r="B112">
        <v>67440146</v>
      </c>
      <c r="C112">
        <v>67440141</v>
      </c>
      <c r="D112">
        <v>30531591</v>
      </c>
      <c r="E112">
        <v>30515945</v>
      </c>
      <c r="F112">
        <v>1</v>
      </c>
      <c r="G112">
        <v>30515945</v>
      </c>
      <c r="H112">
        <v>3</v>
      </c>
      <c r="I112" t="s">
        <v>449</v>
      </c>
      <c r="J112" t="s">
        <v>3</v>
      </c>
      <c r="K112" t="s">
        <v>450</v>
      </c>
      <c r="L112">
        <v>1339</v>
      </c>
      <c r="N112">
        <v>1007</v>
      </c>
      <c r="O112" t="s">
        <v>30</v>
      </c>
      <c r="P112" t="s">
        <v>30</v>
      </c>
      <c r="Q112">
        <v>1</v>
      </c>
      <c r="X112">
        <v>4.4000000000000004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 t="s">
        <v>3</v>
      </c>
      <c r="AG112">
        <v>4.4000000000000004</v>
      </c>
      <c r="AH112">
        <v>3</v>
      </c>
      <c r="AI112">
        <v>-1</v>
      </c>
      <c r="AJ112" t="s">
        <v>3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ROW(Source!A74)</f>
        <v>74</v>
      </c>
      <c r="B113">
        <v>67440147</v>
      </c>
      <c r="C113">
        <v>67440141</v>
      </c>
      <c r="D113">
        <v>30541192</v>
      </c>
      <c r="E113">
        <v>30515945</v>
      </c>
      <c r="F113">
        <v>1</v>
      </c>
      <c r="G113">
        <v>30515945</v>
      </c>
      <c r="H113">
        <v>3</v>
      </c>
      <c r="I113" t="s">
        <v>391</v>
      </c>
      <c r="J113" t="s">
        <v>3</v>
      </c>
      <c r="K113" t="s">
        <v>392</v>
      </c>
      <c r="L113">
        <v>1348</v>
      </c>
      <c r="N113">
        <v>1009</v>
      </c>
      <c r="O113" t="s">
        <v>178</v>
      </c>
      <c r="P113" t="s">
        <v>178</v>
      </c>
      <c r="Q113">
        <v>1000</v>
      </c>
      <c r="X113">
        <v>9.6999999999999993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9.6999999999999993</v>
      </c>
      <c r="AH113">
        <v>2</v>
      </c>
      <c r="AI113">
        <v>67440143</v>
      </c>
      <c r="AJ113">
        <v>107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ROW(Source!A75)</f>
        <v>75</v>
      </c>
      <c r="B114">
        <v>67440145</v>
      </c>
      <c r="C114">
        <v>67440141</v>
      </c>
      <c r="D114">
        <v>30515951</v>
      </c>
      <c r="E114">
        <v>30515945</v>
      </c>
      <c r="F114">
        <v>1</v>
      </c>
      <c r="G114">
        <v>30515945</v>
      </c>
      <c r="H114">
        <v>1</v>
      </c>
      <c r="I114" t="s">
        <v>337</v>
      </c>
      <c r="J114" t="s">
        <v>3</v>
      </c>
      <c r="K114" t="s">
        <v>338</v>
      </c>
      <c r="L114">
        <v>1191</v>
      </c>
      <c r="N114">
        <v>1013</v>
      </c>
      <c r="O114" t="s">
        <v>339</v>
      </c>
      <c r="P114" t="s">
        <v>339</v>
      </c>
      <c r="Q114">
        <v>1</v>
      </c>
      <c r="X114">
        <v>309.7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1</v>
      </c>
      <c r="AF114" t="s">
        <v>3</v>
      </c>
      <c r="AG114">
        <v>309.7</v>
      </c>
      <c r="AH114">
        <v>2</v>
      </c>
      <c r="AI114">
        <v>67440142</v>
      </c>
      <c r="AJ114">
        <v>108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ROW(Source!A75)</f>
        <v>75</v>
      </c>
      <c r="B115">
        <v>67440146</v>
      </c>
      <c r="C115">
        <v>67440141</v>
      </c>
      <c r="D115">
        <v>30531591</v>
      </c>
      <c r="E115">
        <v>30515945</v>
      </c>
      <c r="F115">
        <v>1</v>
      </c>
      <c r="G115">
        <v>30515945</v>
      </c>
      <c r="H115">
        <v>3</v>
      </c>
      <c r="I115" t="s">
        <v>449</v>
      </c>
      <c r="J115" t="s">
        <v>3</v>
      </c>
      <c r="K115" t="s">
        <v>450</v>
      </c>
      <c r="L115">
        <v>1339</v>
      </c>
      <c r="N115">
        <v>1007</v>
      </c>
      <c r="O115" t="s">
        <v>30</v>
      </c>
      <c r="P115" t="s">
        <v>30</v>
      </c>
      <c r="Q115">
        <v>1</v>
      </c>
      <c r="X115">
        <v>4.4000000000000004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 t="s">
        <v>3</v>
      </c>
      <c r="AG115">
        <v>4.4000000000000004</v>
      </c>
      <c r="AH115">
        <v>3</v>
      </c>
      <c r="AI115">
        <v>-1</v>
      </c>
      <c r="AJ115" t="s">
        <v>3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ROW(Source!A75)</f>
        <v>75</v>
      </c>
      <c r="B116">
        <v>67440147</v>
      </c>
      <c r="C116">
        <v>67440141</v>
      </c>
      <c r="D116">
        <v>30541192</v>
      </c>
      <c r="E116">
        <v>30515945</v>
      </c>
      <c r="F116">
        <v>1</v>
      </c>
      <c r="G116">
        <v>30515945</v>
      </c>
      <c r="H116">
        <v>3</v>
      </c>
      <c r="I116" t="s">
        <v>391</v>
      </c>
      <c r="J116" t="s">
        <v>3</v>
      </c>
      <c r="K116" t="s">
        <v>392</v>
      </c>
      <c r="L116">
        <v>1348</v>
      </c>
      <c r="N116">
        <v>1009</v>
      </c>
      <c r="O116" t="s">
        <v>178</v>
      </c>
      <c r="P116" t="s">
        <v>178</v>
      </c>
      <c r="Q116">
        <v>1000</v>
      </c>
      <c r="X116">
        <v>9.6999999999999993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9.6999999999999993</v>
      </c>
      <c r="AH116">
        <v>2</v>
      </c>
      <c r="AI116">
        <v>67440143</v>
      </c>
      <c r="AJ116">
        <v>110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ROW(Source!A78)</f>
        <v>78</v>
      </c>
      <c r="B117">
        <v>67440153</v>
      </c>
      <c r="C117">
        <v>67440149</v>
      </c>
      <c r="D117">
        <v>30515951</v>
      </c>
      <c r="E117">
        <v>30515945</v>
      </c>
      <c r="F117">
        <v>1</v>
      </c>
      <c r="G117">
        <v>30515945</v>
      </c>
      <c r="H117">
        <v>1</v>
      </c>
      <c r="I117" t="s">
        <v>337</v>
      </c>
      <c r="J117" t="s">
        <v>3</v>
      </c>
      <c r="K117" t="s">
        <v>338</v>
      </c>
      <c r="L117">
        <v>1191</v>
      </c>
      <c r="N117">
        <v>1013</v>
      </c>
      <c r="O117" t="s">
        <v>339</v>
      </c>
      <c r="P117" t="s">
        <v>339</v>
      </c>
      <c r="Q117">
        <v>1</v>
      </c>
      <c r="X117">
        <v>51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1</v>
      </c>
      <c r="AF117" t="s">
        <v>155</v>
      </c>
      <c r="AG117">
        <v>306</v>
      </c>
      <c r="AH117">
        <v>2</v>
      </c>
      <c r="AI117">
        <v>67440150</v>
      </c>
      <c r="AJ117">
        <v>111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ROW(Source!A78)</f>
        <v>78</v>
      </c>
      <c r="B118">
        <v>67440154</v>
      </c>
      <c r="C118">
        <v>67440149</v>
      </c>
      <c r="D118">
        <v>30531591</v>
      </c>
      <c r="E118">
        <v>30515945</v>
      </c>
      <c r="F118">
        <v>1</v>
      </c>
      <c r="G118">
        <v>30515945</v>
      </c>
      <c r="H118">
        <v>3</v>
      </c>
      <c r="I118" t="s">
        <v>449</v>
      </c>
      <c r="J118" t="s">
        <v>3</v>
      </c>
      <c r="K118" t="s">
        <v>450</v>
      </c>
      <c r="L118">
        <v>1339</v>
      </c>
      <c r="N118">
        <v>1007</v>
      </c>
      <c r="O118" t="s">
        <v>30</v>
      </c>
      <c r="P118" t="s">
        <v>30</v>
      </c>
      <c r="Q118">
        <v>1</v>
      </c>
      <c r="X118">
        <v>1.1000000000000001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 t="s">
        <v>20</v>
      </c>
      <c r="AG118">
        <v>1.1000000000000001</v>
      </c>
      <c r="AH118">
        <v>3</v>
      </c>
      <c r="AI118">
        <v>-1</v>
      </c>
      <c r="AJ118" t="s">
        <v>3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ROW(Source!A78)</f>
        <v>78</v>
      </c>
      <c r="B119">
        <v>67440155</v>
      </c>
      <c r="C119">
        <v>67440149</v>
      </c>
      <c r="D119">
        <v>30541192</v>
      </c>
      <c r="E119">
        <v>30515945</v>
      </c>
      <c r="F119">
        <v>1</v>
      </c>
      <c r="G119">
        <v>30515945</v>
      </c>
      <c r="H119">
        <v>3</v>
      </c>
      <c r="I119" t="s">
        <v>391</v>
      </c>
      <c r="J119" t="s">
        <v>3</v>
      </c>
      <c r="K119" t="s">
        <v>392</v>
      </c>
      <c r="L119">
        <v>1348</v>
      </c>
      <c r="N119">
        <v>1009</v>
      </c>
      <c r="O119" t="s">
        <v>178</v>
      </c>
      <c r="P119" t="s">
        <v>178</v>
      </c>
      <c r="Q119">
        <v>1000</v>
      </c>
      <c r="X119">
        <v>2.4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20</v>
      </c>
      <c r="AG119">
        <v>2.4</v>
      </c>
      <c r="AH119">
        <v>2</v>
      </c>
      <c r="AI119">
        <v>67440151</v>
      </c>
      <c r="AJ119">
        <v>113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ROW(Source!A79)</f>
        <v>79</v>
      </c>
      <c r="B120">
        <v>67440153</v>
      </c>
      <c r="C120">
        <v>67440149</v>
      </c>
      <c r="D120">
        <v>30515951</v>
      </c>
      <c r="E120">
        <v>30515945</v>
      </c>
      <c r="F120">
        <v>1</v>
      </c>
      <c r="G120">
        <v>30515945</v>
      </c>
      <c r="H120">
        <v>1</v>
      </c>
      <c r="I120" t="s">
        <v>337</v>
      </c>
      <c r="J120" t="s">
        <v>3</v>
      </c>
      <c r="K120" t="s">
        <v>338</v>
      </c>
      <c r="L120">
        <v>1191</v>
      </c>
      <c r="N120">
        <v>1013</v>
      </c>
      <c r="O120" t="s">
        <v>339</v>
      </c>
      <c r="P120" t="s">
        <v>339</v>
      </c>
      <c r="Q120">
        <v>1</v>
      </c>
      <c r="X120">
        <v>51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1</v>
      </c>
      <c r="AF120" t="s">
        <v>155</v>
      </c>
      <c r="AG120">
        <v>306</v>
      </c>
      <c r="AH120">
        <v>2</v>
      </c>
      <c r="AI120">
        <v>67440150</v>
      </c>
      <c r="AJ120">
        <v>114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ROW(Source!A79)</f>
        <v>79</v>
      </c>
      <c r="B121">
        <v>67440154</v>
      </c>
      <c r="C121">
        <v>67440149</v>
      </c>
      <c r="D121">
        <v>30531591</v>
      </c>
      <c r="E121">
        <v>30515945</v>
      </c>
      <c r="F121">
        <v>1</v>
      </c>
      <c r="G121">
        <v>30515945</v>
      </c>
      <c r="H121">
        <v>3</v>
      </c>
      <c r="I121" t="s">
        <v>449</v>
      </c>
      <c r="J121" t="s">
        <v>3</v>
      </c>
      <c r="K121" t="s">
        <v>450</v>
      </c>
      <c r="L121">
        <v>1339</v>
      </c>
      <c r="N121">
        <v>1007</v>
      </c>
      <c r="O121" t="s">
        <v>30</v>
      </c>
      <c r="P121" t="s">
        <v>30</v>
      </c>
      <c r="Q121">
        <v>1</v>
      </c>
      <c r="X121">
        <v>1.1000000000000001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 t="s">
        <v>20</v>
      </c>
      <c r="AG121">
        <v>1.1000000000000001</v>
      </c>
      <c r="AH121">
        <v>3</v>
      </c>
      <c r="AI121">
        <v>-1</v>
      </c>
      <c r="AJ121" t="s">
        <v>3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ROW(Source!A79)</f>
        <v>79</v>
      </c>
      <c r="B122">
        <v>67440155</v>
      </c>
      <c r="C122">
        <v>67440149</v>
      </c>
      <c r="D122">
        <v>30541192</v>
      </c>
      <c r="E122">
        <v>30515945</v>
      </c>
      <c r="F122">
        <v>1</v>
      </c>
      <c r="G122">
        <v>30515945</v>
      </c>
      <c r="H122">
        <v>3</v>
      </c>
      <c r="I122" t="s">
        <v>391</v>
      </c>
      <c r="J122" t="s">
        <v>3</v>
      </c>
      <c r="K122" t="s">
        <v>392</v>
      </c>
      <c r="L122">
        <v>1348</v>
      </c>
      <c r="N122">
        <v>1009</v>
      </c>
      <c r="O122" t="s">
        <v>178</v>
      </c>
      <c r="P122" t="s">
        <v>178</v>
      </c>
      <c r="Q122">
        <v>1000</v>
      </c>
      <c r="X122">
        <v>2.4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20</v>
      </c>
      <c r="AG122">
        <v>2.4</v>
      </c>
      <c r="AH122">
        <v>2</v>
      </c>
      <c r="AI122">
        <v>67440151</v>
      </c>
      <c r="AJ122">
        <v>116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ROW(Source!A82)</f>
        <v>82</v>
      </c>
      <c r="B123">
        <v>67440161</v>
      </c>
      <c r="C123">
        <v>67440157</v>
      </c>
      <c r="D123">
        <v>30515951</v>
      </c>
      <c r="E123">
        <v>30515945</v>
      </c>
      <c r="F123">
        <v>1</v>
      </c>
      <c r="G123">
        <v>30515945</v>
      </c>
      <c r="H123">
        <v>1</v>
      </c>
      <c r="I123" t="s">
        <v>337</v>
      </c>
      <c r="J123" t="s">
        <v>3</v>
      </c>
      <c r="K123" t="s">
        <v>338</v>
      </c>
      <c r="L123">
        <v>1191</v>
      </c>
      <c r="N123">
        <v>1013</v>
      </c>
      <c r="O123" t="s">
        <v>339</v>
      </c>
      <c r="P123" t="s">
        <v>339</v>
      </c>
      <c r="Q123">
        <v>1</v>
      </c>
      <c r="X123">
        <v>174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1</v>
      </c>
      <c r="AF123" t="s">
        <v>3</v>
      </c>
      <c r="AG123">
        <v>174</v>
      </c>
      <c r="AH123">
        <v>2</v>
      </c>
      <c r="AI123">
        <v>67440158</v>
      </c>
      <c r="AJ123">
        <v>117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ROW(Source!A82)</f>
        <v>82</v>
      </c>
      <c r="B124">
        <v>67440162</v>
      </c>
      <c r="C124">
        <v>67440157</v>
      </c>
      <c r="D124">
        <v>30531591</v>
      </c>
      <c r="E124">
        <v>30515945</v>
      </c>
      <c r="F124">
        <v>1</v>
      </c>
      <c r="G124">
        <v>30515945</v>
      </c>
      <c r="H124">
        <v>3</v>
      </c>
      <c r="I124" t="s">
        <v>449</v>
      </c>
      <c r="J124" t="s">
        <v>3</v>
      </c>
      <c r="K124" t="s">
        <v>450</v>
      </c>
      <c r="L124">
        <v>1339</v>
      </c>
      <c r="N124">
        <v>1007</v>
      </c>
      <c r="O124" t="s">
        <v>30</v>
      </c>
      <c r="P124" t="s">
        <v>30</v>
      </c>
      <c r="Q124">
        <v>1</v>
      </c>
      <c r="X124">
        <v>2.2000000000000002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 t="s">
        <v>3</v>
      </c>
      <c r="AG124">
        <v>2.2000000000000002</v>
      </c>
      <c r="AH124">
        <v>3</v>
      </c>
      <c r="AI124">
        <v>-1</v>
      </c>
      <c r="AJ124" t="s">
        <v>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ROW(Source!A82)</f>
        <v>82</v>
      </c>
      <c r="B125">
        <v>67440163</v>
      </c>
      <c r="C125">
        <v>67440157</v>
      </c>
      <c r="D125">
        <v>30541192</v>
      </c>
      <c r="E125">
        <v>30515945</v>
      </c>
      <c r="F125">
        <v>1</v>
      </c>
      <c r="G125">
        <v>30515945</v>
      </c>
      <c r="H125">
        <v>3</v>
      </c>
      <c r="I125" t="s">
        <v>391</v>
      </c>
      <c r="J125" t="s">
        <v>3</v>
      </c>
      <c r="K125" t="s">
        <v>392</v>
      </c>
      <c r="L125">
        <v>1348</v>
      </c>
      <c r="N125">
        <v>1009</v>
      </c>
      <c r="O125" t="s">
        <v>178</v>
      </c>
      <c r="P125" t="s">
        <v>178</v>
      </c>
      <c r="Q125">
        <v>1000</v>
      </c>
      <c r="X125">
        <v>4.8099999999999996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4.8099999999999996</v>
      </c>
      <c r="AH125">
        <v>2</v>
      </c>
      <c r="AI125">
        <v>67440160</v>
      </c>
      <c r="AJ125">
        <v>119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ROW(Source!A83)</f>
        <v>83</v>
      </c>
      <c r="B126">
        <v>67440161</v>
      </c>
      <c r="C126">
        <v>67440157</v>
      </c>
      <c r="D126">
        <v>30515951</v>
      </c>
      <c r="E126">
        <v>30515945</v>
      </c>
      <c r="F126">
        <v>1</v>
      </c>
      <c r="G126">
        <v>30515945</v>
      </c>
      <c r="H126">
        <v>1</v>
      </c>
      <c r="I126" t="s">
        <v>337</v>
      </c>
      <c r="J126" t="s">
        <v>3</v>
      </c>
      <c r="K126" t="s">
        <v>338</v>
      </c>
      <c r="L126">
        <v>1191</v>
      </c>
      <c r="N126">
        <v>1013</v>
      </c>
      <c r="O126" t="s">
        <v>339</v>
      </c>
      <c r="P126" t="s">
        <v>339</v>
      </c>
      <c r="Q126">
        <v>1</v>
      </c>
      <c r="X126">
        <v>174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1</v>
      </c>
      <c r="AF126" t="s">
        <v>3</v>
      </c>
      <c r="AG126">
        <v>174</v>
      </c>
      <c r="AH126">
        <v>2</v>
      </c>
      <c r="AI126">
        <v>67440158</v>
      </c>
      <c r="AJ126">
        <v>120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ROW(Source!A83)</f>
        <v>83</v>
      </c>
      <c r="B127">
        <v>67440162</v>
      </c>
      <c r="C127">
        <v>67440157</v>
      </c>
      <c r="D127">
        <v>30531591</v>
      </c>
      <c r="E127">
        <v>30515945</v>
      </c>
      <c r="F127">
        <v>1</v>
      </c>
      <c r="G127">
        <v>30515945</v>
      </c>
      <c r="H127">
        <v>3</v>
      </c>
      <c r="I127" t="s">
        <v>449</v>
      </c>
      <c r="J127" t="s">
        <v>3</v>
      </c>
      <c r="K127" t="s">
        <v>450</v>
      </c>
      <c r="L127">
        <v>1339</v>
      </c>
      <c r="N127">
        <v>1007</v>
      </c>
      <c r="O127" t="s">
        <v>30</v>
      </c>
      <c r="P127" t="s">
        <v>30</v>
      </c>
      <c r="Q127">
        <v>1</v>
      </c>
      <c r="X127">
        <v>2.2000000000000002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 t="s">
        <v>3</v>
      </c>
      <c r="AG127">
        <v>2.2000000000000002</v>
      </c>
      <c r="AH127">
        <v>3</v>
      </c>
      <c r="AI127">
        <v>-1</v>
      </c>
      <c r="AJ127" t="s">
        <v>3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ROW(Source!A83)</f>
        <v>83</v>
      </c>
      <c r="B128">
        <v>67440163</v>
      </c>
      <c r="C128">
        <v>67440157</v>
      </c>
      <c r="D128">
        <v>30541192</v>
      </c>
      <c r="E128">
        <v>30515945</v>
      </c>
      <c r="F128">
        <v>1</v>
      </c>
      <c r="G128">
        <v>30515945</v>
      </c>
      <c r="H128">
        <v>3</v>
      </c>
      <c r="I128" t="s">
        <v>391</v>
      </c>
      <c r="J128" t="s">
        <v>3</v>
      </c>
      <c r="K128" t="s">
        <v>392</v>
      </c>
      <c r="L128">
        <v>1348</v>
      </c>
      <c r="N128">
        <v>1009</v>
      </c>
      <c r="O128" t="s">
        <v>178</v>
      </c>
      <c r="P128" t="s">
        <v>178</v>
      </c>
      <c r="Q128">
        <v>1000</v>
      </c>
      <c r="X128">
        <v>4.8099999999999996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3</v>
      </c>
      <c r="AG128">
        <v>4.8099999999999996</v>
      </c>
      <c r="AH128">
        <v>2</v>
      </c>
      <c r="AI128">
        <v>67440160</v>
      </c>
      <c r="AJ128">
        <v>122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ROW(Source!A86)</f>
        <v>86</v>
      </c>
      <c r="B129">
        <v>67440169</v>
      </c>
      <c r="C129">
        <v>67440165</v>
      </c>
      <c r="D129">
        <v>30515951</v>
      </c>
      <c r="E129">
        <v>30515945</v>
      </c>
      <c r="F129">
        <v>1</v>
      </c>
      <c r="G129">
        <v>30515945</v>
      </c>
      <c r="H129">
        <v>1</v>
      </c>
      <c r="I129" t="s">
        <v>337</v>
      </c>
      <c r="J129" t="s">
        <v>3</v>
      </c>
      <c r="K129" t="s">
        <v>338</v>
      </c>
      <c r="L129">
        <v>1191</v>
      </c>
      <c r="N129">
        <v>1013</v>
      </c>
      <c r="O129" t="s">
        <v>339</v>
      </c>
      <c r="P129" t="s">
        <v>339</v>
      </c>
      <c r="Q129">
        <v>1</v>
      </c>
      <c r="X129">
        <v>34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1</v>
      </c>
      <c r="AF129" t="s">
        <v>3</v>
      </c>
      <c r="AG129">
        <v>34</v>
      </c>
      <c r="AH129">
        <v>2</v>
      </c>
      <c r="AI129">
        <v>67440166</v>
      </c>
      <c r="AJ129">
        <v>123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ROW(Source!A86)</f>
        <v>86</v>
      </c>
      <c r="B130">
        <v>67440170</v>
      </c>
      <c r="C130">
        <v>67440165</v>
      </c>
      <c r="D130">
        <v>30531591</v>
      </c>
      <c r="E130">
        <v>30515945</v>
      </c>
      <c r="F130">
        <v>1</v>
      </c>
      <c r="G130">
        <v>30515945</v>
      </c>
      <c r="H130">
        <v>3</v>
      </c>
      <c r="I130" t="s">
        <v>449</v>
      </c>
      <c r="J130" t="s">
        <v>3</v>
      </c>
      <c r="K130" t="s">
        <v>450</v>
      </c>
      <c r="L130">
        <v>1339</v>
      </c>
      <c r="N130">
        <v>1007</v>
      </c>
      <c r="O130" t="s">
        <v>30</v>
      </c>
      <c r="P130" t="s">
        <v>30</v>
      </c>
      <c r="Q130">
        <v>1</v>
      </c>
      <c r="X130">
        <v>1.1000000000000001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 t="s">
        <v>3</v>
      </c>
      <c r="AG130">
        <v>1.1000000000000001</v>
      </c>
      <c r="AH130">
        <v>3</v>
      </c>
      <c r="AI130">
        <v>-1</v>
      </c>
      <c r="AJ130" t="s">
        <v>3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ROW(Source!A86)</f>
        <v>86</v>
      </c>
      <c r="B131">
        <v>67440171</v>
      </c>
      <c r="C131">
        <v>67440165</v>
      </c>
      <c r="D131">
        <v>30541192</v>
      </c>
      <c r="E131">
        <v>30515945</v>
      </c>
      <c r="F131">
        <v>1</v>
      </c>
      <c r="G131">
        <v>30515945</v>
      </c>
      <c r="H131">
        <v>3</v>
      </c>
      <c r="I131" t="s">
        <v>391</v>
      </c>
      <c r="J131" t="s">
        <v>3</v>
      </c>
      <c r="K131" t="s">
        <v>392</v>
      </c>
      <c r="L131">
        <v>1348</v>
      </c>
      <c r="N131">
        <v>1009</v>
      </c>
      <c r="O131" t="s">
        <v>178</v>
      </c>
      <c r="P131" t="s">
        <v>178</v>
      </c>
      <c r="Q131">
        <v>1000</v>
      </c>
      <c r="X131">
        <v>2.42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2.42</v>
      </c>
      <c r="AH131">
        <v>2</v>
      </c>
      <c r="AI131">
        <v>67440168</v>
      </c>
      <c r="AJ131">
        <v>125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ROW(Source!A87)</f>
        <v>87</v>
      </c>
      <c r="B132">
        <v>67440169</v>
      </c>
      <c r="C132">
        <v>67440165</v>
      </c>
      <c r="D132">
        <v>30515951</v>
      </c>
      <c r="E132">
        <v>30515945</v>
      </c>
      <c r="F132">
        <v>1</v>
      </c>
      <c r="G132">
        <v>30515945</v>
      </c>
      <c r="H132">
        <v>1</v>
      </c>
      <c r="I132" t="s">
        <v>337</v>
      </c>
      <c r="J132" t="s">
        <v>3</v>
      </c>
      <c r="K132" t="s">
        <v>338</v>
      </c>
      <c r="L132">
        <v>1191</v>
      </c>
      <c r="N132">
        <v>1013</v>
      </c>
      <c r="O132" t="s">
        <v>339</v>
      </c>
      <c r="P132" t="s">
        <v>339</v>
      </c>
      <c r="Q132">
        <v>1</v>
      </c>
      <c r="X132">
        <v>34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1</v>
      </c>
      <c r="AF132" t="s">
        <v>3</v>
      </c>
      <c r="AG132">
        <v>34</v>
      </c>
      <c r="AH132">
        <v>2</v>
      </c>
      <c r="AI132">
        <v>67440166</v>
      </c>
      <c r="AJ132">
        <v>126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ROW(Source!A87)</f>
        <v>87</v>
      </c>
      <c r="B133">
        <v>67440170</v>
      </c>
      <c r="C133">
        <v>67440165</v>
      </c>
      <c r="D133">
        <v>30531591</v>
      </c>
      <c r="E133">
        <v>30515945</v>
      </c>
      <c r="F133">
        <v>1</v>
      </c>
      <c r="G133">
        <v>30515945</v>
      </c>
      <c r="H133">
        <v>3</v>
      </c>
      <c r="I133" t="s">
        <v>449</v>
      </c>
      <c r="J133" t="s">
        <v>3</v>
      </c>
      <c r="K133" t="s">
        <v>450</v>
      </c>
      <c r="L133">
        <v>1339</v>
      </c>
      <c r="N133">
        <v>1007</v>
      </c>
      <c r="O133" t="s">
        <v>30</v>
      </c>
      <c r="P133" t="s">
        <v>30</v>
      </c>
      <c r="Q133">
        <v>1</v>
      </c>
      <c r="X133">
        <v>1.1000000000000001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 t="s">
        <v>3</v>
      </c>
      <c r="AG133">
        <v>1.1000000000000001</v>
      </c>
      <c r="AH133">
        <v>3</v>
      </c>
      <c r="AI133">
        <v>-1</v>
      </c>
      <c r="AJ133" t="s">
        <v>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ROW(Source!A87)</f>
        <v>87</v>
      </c>
      <c r="B134">
        <v>67440171</v>
      </c>
      <c r="C134">
        <v>67440165</v>
      </c>
      <c r="D134">
        <v>30541192</v>
      </c>
      <c r="E134">
        <v>30515945</v>
      </c>
      <c r="F134">
        <v>1</v>
      </c>
      <c r="G134">
        <v>30515945</v>
      </c>
      <c r="H134">
        <v>3</v>
      </c>
      <c r="I134" t="s">
        <v>391</v>
      </c>
      <c r="J134" t="s">
        <v>3</v>
      </c>
      <c r="K134" t="s">
        <v>392</v>
      </c>
      <c r="L134">
        <v>1348</v>
      </c>
      <c r="N134">
        <v>1009</v>
      </c>
      <c r="O134" t="s">
        <v>178</v>
      </c>
      <c r="P134" t="s">
        <v>178</v>
      </c>
      <c r="Q134">
        <v>1000</v>
      </c>
      <c r="X134">
        <v>2.42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2.42</v>
      </c>
      <c r="AH134">
        <v>2</v>
      </c>
      <c r="AI134">
        <v>67440168</v>
      </c>
      <c r="AJ134">
        <v>128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ROW(Source!A90)</f>
        <v>90</v>
      </c>
      <c r="B135">
        <v>67440187</v>
      </c>
      <c r="C135">
        <v>67440173</v>
      </c>
      <c r="D135">
        <v>30515951</v>
      </c>
      <c r="E135">
        <v>30515945</v>
      </c>
      <c r="F135">
        <v>1</v>
      </c>
      <c r="G135">
        <v>30515945</v>
      </c>
      <c r="H135">
        <v>1</v>
      </c>
      <c r="I135" t="s">
        <v>337</v>
      </c>
      <c r="J135" t="s">
        <v>3</v>
      </c>
      <c r="K135" t="s">
        <v>338</v>
      </c>
      <c r="L135">
        <v>1191</v>
      </c>
      <c r="N135">
        <v>1013</v>
      </c>
      <c r="O135" t="s">
        <v>339</v>
      </c>
      <c r="P135" t="s">
        <v>339</v>
      </c>
      <c r="Q135">
        <v>1</v>
      </c>
      <c r="X135">
        <v>11.58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1</v>
      </c>
      <c r="AF135" t="s">
        <v>3</v>
      </c>
      <c r="AG135">
        <v>11.58</v>
      </c>
      <c r="AH135">
        <v>2</v>
      </c>
      <c r="AI135">
        <v>67440174</v>
      </c>
      <c r="AJ135">
        <v>129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ROW(Source!A90)</f>
        <v>90</v>
      </c>
      <c r="B136">
        <v>67440188</v>
      </c>
      <c r="C136">
        <v>67440173</v>
      </c>
      <c r="D136">
        <v>30596074</v>
      </c>
      <c r="E136">
        <v>1</v>
      </c>
      <c r="F136">
        <v>1</v>
      </c>
      <c r="G136">
        <v>30515945</v>
      </c>
      <c r="H136">
        <v>2</v>
      </c>
      <c r="I136" t="s">
        <v>343</v>
      </c>
      <c r="J136" t="s">
        <v>344</v>
      </c>
      <c r="K136" t="s">
        <v>345</v>
      </c>
      <c r="L136">
        <v>1368</v>
      </c>
      <c r="N136">
        <v>1011</v>
      </c>
      <c r="O136" t="s">
        <v>42</v>
      </c>
      <c r="P136" t="s">
        <v>42</v>
      </c>
      <c r="Q136">
        <v>1</v>
      </c>
      <c r="X136">
        <v>8.9999999999999993E-3</v>
      </c>
      <c r="Y136">
        <v>0</v>
      </c>
      <c r="Z136">
        <v>83.1</v>
      </c>
      <c r="AA136">
        <v>12.62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8.9999999999999993E-3</v>
      </c>
      <c r="AH136">
        <v>2</v>
      </c>
      <c r="AI136">
        <v>67440175</v>
      </c>
      <c r="AJ136">
        <v>130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ROW(Source!A90)</f>
        <v>90</v>
      </c>
      <c r="B137">
        <v>67440189</v>
      </c>
      <c r="C137">
        <v>67440173</v>
      </c>
      <c r="D137">
        <v>42195392</v>
      </c>
      <c r="E137">
        <v>1</v>
      </c>
      <c r="F137">
        <v>1</v>
      </c>
      <c r="G137">
        <v>30515945</v>
      </c>
      <c r="H137">
        <v>2</v>
      </c>
      <c r="I137" t="s">
        <v>393</v>
      </c>
      <c r="J137" t="s">
        <v>394</v>
      </c>
      <c r="K137" t="s">
        <v>395</v>
      </c>
      <c r="L137">
        <v>1368</v>
      </c>
      <c r="N137">
        <v>1011</v>
      </c>
      <c r="O137" t="s">
        <v>42</v>
      </c>
      <c r="P137" t="s">
        <v>42</v>
      </c>
      <c r="Q137">
        <v>1</v>
      </c>
      <c r="X137">
        <v>5.58</v>
      </c>
      <c r="Y137">
        <v>0</v>
      </c>
      <c r="Z137">
        <v>4.55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5.58</v>
      </c>
      <c r="AH137">
        <v>2</v>
      </c>
      <c r="AI137">
        <v>67440176</v>
      </c>
      <c r="AJ137">
        <v>131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ROW(Source!A90)</f>
        <v>90</v>
      </c>
      <c r="B138">
        <v>67440190</v>
      </c>
      <c r="C138">
        <v>67440173</v>
      </c>
      <c r="D138">
        <v>30595613</v>
      </c>
      <c r="E138">
        <v>1</v>
      </c>
      <c r="F138">
        <v>1</v>
      </c>
      <c r="G138">
        <v>30515945</v>
      </c>
      <c r="H138">
        <v>2</v>
      </c>
      <c r="I138" t="s">
        <v>396</v>
      </c>
      <c r="J138" t="s">
        <v>397</v>
      </c>
      <c r="K138" t="s">
        <v>398</v>
      </c>
      <c r="L138">
        <v>1368</v>
      </c>
      <c r="N138">
        <v>1011</v>
      </c>
      <c r="O138" t="s">
        <v>42</v>
      </c>
      <c r="P138" t="s">
        <v>42</v>
      </c>
      <c r="Q138">
        <v>1</v>
      </c>
      <c r="X138">
        <v>1.55</v>
      </c>
      <c r="Y138">
        <v>0</v>
      </c>
      <c r="Z138">
        <v>0.17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1.55</v>
      </c>
      <c r="AH138">
        <v>2</v>
      </c>
      <c r="AI138">
        <v>67440177</v>
      </c>
      <c r="AJ138">
        <v>132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ROW(Source!A90)</f>
        <v>90</v>
      </c>
      <c r="B139">
        <v>67440191</v>
      </c>
      <c r="C139">
        <v>67440173</v>
      </c>
      <c r="D139">
        <v>30571181</v>
      </c>
      <c r="E139">
        <v>1</v>
      </c>
      <c r="F139">
        <v>1</v>
      </c>
      <c r="G139">
        <v>30515945</v>
      </c>
      <c r="H139">
        <v>3</v>
      </c>
      <c r="I139" t="s">
        <v>399</v>
      </c>
      <c r="J139" t="s">
        <v>400</v>
      </c>
      <c r="K139" t="s">
        <v>401</v>
      </c>
      <c r="L139">
        <v>1339</v>
      </c>
      <c r="N139">
        <v>1007</v>
      </c>
      <c r="O139" t="s">
        <v>30</v>
      </c>
      <c r="P139" t="s">
        <v>30</v>
      </c>
      <c r="Q139">
        <v>1</v>
      </c>
      <c r="X139">
        <v>1.6000000000000001E-3</v>
      </c>
      <c r="Y139">
        <v>7.07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1.6000000000000001E-3</v>
      </c>
      <c r="AH139">
        <v>2</v>
      </c>
      <c r="AI139">
        <v>67440178</v>
      </c>
      <c r="AJ139">
        <v>133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ROW(Source!A90)</f>
        <v>90</v>
      </c>
      <c r="B140">
        <v>67440192</v>
      </c>
      <c r="C140">
        <v>67440173</v>
      </c>
      <c r="D140">
        <v>30572623</v>
      </c>
      <c r="E140">
        <v>1</v>
      </c>
      <c r="F140">
        <v>1</v>
      </c>
      <c r="G140">
        <v>30515945</v>
      </c>
      <c r="H140">
        <v>3</v>
      </c>
      <c r="I140" t="s">
        <v>402</v>
      </c>
      <c r="J140" t="s">
        <v>403</v>
      </c>
      <c r="K140" t="s">
        <v>404</v>
      </c>
      <c r="L140">
        <v>1327</v>
      </c>
      <c r="N140">
        <v>1005</v>
      </c>
      <c r="O140" t="s">
        <v>101</v>
      </c>
      <c r="P140" t="s">
        <v>101</v>
      </c>
      <c r="Q140">
        <v>1</v>
      </c>
      <c r="X140">
        <v>1.1000000000000001</v>
      </c>
      <c r="Y140">
        <v>4.25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1.1000000000000001</v>
      </c>
      <c r="AH140">
        <v>2</v>
      </c>
      <c r="AI140">
        <v>67440179</v>
      </c>
      <c r="AJ140">
        <v>134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ROW(Source!A90)</f>
        <v>90</v>
      </c>
      <c r="B141">
        <v>67440193</v>
      </c>
      <c r="C141">
        <v>67440173</v>
      </c>
      <c r="D141">
        <v>30573391</v>
      </c>
      <c r="E141">
        <v>1</v>
      </c>
      <c r="F141">
        <v>1</v>
      </c>
      <c r="G141">
        <v>30515945</v>
      </c>
      <c r="H141">
        <v>3</v>
      </c>
      <c r="I141" t="s">
        <v>367</v>
      </c>
      <c r="J141" t="s">
        <v>368</v>
      </c>
      <c r="K141" t="s">
        <v>369</v>
      </c>
      <c r="L141">
        <v>1301</v>
      </c>
      <c r="N141">
        <v>1003</v>
      </c>
      <c r="O141" t="s">
        <v>370</v>
      </c>
      <c r="P141" t="s">
        <v>370</v>
      </c>
      <c r="Q141">
        <v>1</v>
      </c>
      <c r="X141">
        <v>49.720599999999997</v>
      </c>
      <c r="Y141">
        <v>0.28999999999999998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49.720599999999997</v>
      </c>
      <c r="AH141">
        <v>2</v>
      </c>
      <c r="AI141">
        <v>67440180</v>
      </c>
      <c r="AJ141">
        <v>135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ROW(Source!A90)</f>
        <v>90</v>
      </c>
      <c r="B142">
        <v>67440194</v>
      </c>
      <c r="C142">
        <v>67440173</v>
      </c>
      <c r="D142">
        <v>30573722</v>
      </c>
      <c r="E142">
        <v>1</v>
      </c>
      <c r="F142">
        <v>1</v>
      </c>
      <c r="G142">
        <v>30515945</v>
      </c>
      <c r="H142">
        <v>3</v>
      </c>
      <c r="I142" t="s">
        <v>176</v>
      </c>
      <c r="J142" t="s">
        <v>179</v>
      </c>
      <c r="K142" t="s">
        <v>177</v>
      </c>
      <c r="L142">
        <v>1348</v>
      </c>
      <c r="N142">
        <v>1009</v>
      </c>
      <c r="O142" t="s">
        <v>178</v>
      </c>
      <c r="P142" t="s">
        <v>178</v>
      </c>
      <c r="Q142">
        <v>1000</v>
      </c>
      <c r="X142">
        <v>2.0000000000000001E-4</v>
      </c>
      <c r="Y142">
        <v>39087.360000000001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2.0000000000000001E-4</v>
      </c>
      <c r="AH142">
        <v>2</v>
      </c>
      <c r="AI142">
        <v>67440181</v>
      </c>
      <c r="AJ142">
        <v>136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ROW(Source!A90)</f>
        <v>90</v>
      </c>
      <c r="B143">
        <v>67440195</v>
      </c>
      <c r="C143">
        <v>67440173</v>
      </c>
      <c r="D143">
        <v>30573723</v>
      </c>
      <c r="E143">
        <v>1</v>
      </c>
      <c r="F143">
        <v>1</v>
      </c>
      <c r="G143">
        <v>30515945</v>
      </c>
      <c r="H143">
        <v>3</v>
      </c>
      <c r="I143" t="s">
        <v>181</v>
      </c>
      <c r="J143" t="s">
        <v>183</v>
      </c>
      <c r="K143" t="s">
        <v>182</v>
      </c>
      <c r="L143">
        <v>1348</v>
      </c>
      <c r="N143">
        <v>1009</v>
      </c>
      <c r="O143" t="s">
        <v>178</v>
      </c>
      <c r="P143" t="s">
        <v>178</v>
      </c>
      <c r="Q143">
        <v>1000</v>
      </c>
      <c r="X143">
        <v>4.0000000000000002E-4</v>
      </c>
      <c r="Y143">
        <v>11401.96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4.0000000000000002E-4</v>
      </c>
      <c r="AH143">
        <v>2</v>
      </c>
      <c r="AI143">
        <v>67440182</v>
      </c>
      <c r="AJ143">
        <v>138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ROW(Source!A90)</f>
        <v>90</v>
      </c>
      <c r="B144">
        <v>67440196</v>
      </c>
      <c r="C144">
        <v>67440173</v>
      </c>
      <c r="D144">
        <v>66608307</v>
      </c>
      <c r="E144">
        <v>1</v>
      </c>
      <c r="F144">
        <v>1</v>
      </c>
      <c r="G144">
        <v>30515945</v>
      </c>
      <c r="H144">
        <v>3</v>
      </c>
      <c r="I144" t="s">
        <v>405</v>
      </c>
      <c r="J144" t="s">
        <v>406</v>
      </c>
      <c r="K144" t="s">
        <v>407</v>
      </c>
      <c r="L144">
        <v>1348</v>
      </c>
      <c r="N144">
        <v>1009</v>
      </c>
      <c r="O144" t="s">
        <v>178</v>
      </c>
      <c r="P144" t="s">
        <v>178</v>
      </c>
      <c r="Q144">
        <v>1000</v>
      </c>
      <c r="X144">
        <v>5.0000000000000001E-4</v>
      </c>
      <c r="Y144">
        <v>32293.4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5.0000000000000001E-4</v>
      </c>
      <c r="AH144">
        <v>2</v>
      </c>
      <c r="AI144">
        <v>67440183</v>
      </c>
      <c r="AJ144">
        <v>140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ROW(Source!A90)</f>
        <v>90</v>
      </c>
      <c r="B145">
        <v>67440197</v>
      </c>
      <c r="C145">
        <v>67440173</v>
      </c>
      <c r="D145">
        <v>66608987</v>
      </c>
      <c r="E145">
        <v>1</v>
      </c>
      <c r="F145">
        <v>1</v>
      </c>
      <c r="G145">
        <v>30515945</v>
      </c>
      <c r="H145">
        <v>3</v>
      </c>
      <c r="I145" t="s">
        <v>408</v>
      </c>
      <c r="J145" t="s">
        <v>409</v>
      </c>
      <c r="K145" t="s">
        <v>410</v>
      </c>
      <c r="L145">
        <v>1348</v>
      </c>
      <c r="N145">
        <v>1009</v>
      </c>
      <c r="O145" t="s">
        <v>178</v>
      </c>
      <c r="P145" t="s">
        <v>178</v>
      </c>
      <c r="Q145">
        <v>1000</v>
      </c>
      <c r="X145">
        <v>7.7000000000000002E-3</v>
      </c>
      <c r="Y145">
        <v>4963.24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7.7000000000000002E-3</v>
      </c>
      <c r="AH145">
        <v>2</v>
      </c>
      <c r="AI145">
        <v>67440184</v>
      </c>
      <c r="AJ145">
        <v>141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ROW(Source!A91)</f>
        <v>91</v>
      </c>
      <c r="B146">
        <v>67440187</v>
      </c>
      <c r="C146">
        <v>67440173</v>
      </c>
      <c r="D146">
        <v>30515951</v>
      </c>
      <c r="E146">
        <v>30515945</v>
      </c>
      <c r="F146">
        <v>1</v>
      </c>
      <c r="G146">
        <v>30515945</v>
      </c>
      <c r="H146">
        <v>1</v>
      </c>
      <c r="I146" t="s">
        <v>337</v>
      </c>
      <c r="J146" t="s">
        <v>3</v>
      </c>
      <c r="K146" t="s">
        <v>338</v>
      </c>
      <c r="L146">
        <v>1191</v>
      </c>
      <c r="N146">
        <v>1013</v>
      </c>
      <c r="O146" t="s">
        <v>339</v>
      </c>
      <c r="P146" t="s">
        <v>339</v>
      </c>
      <c r="Q146">
        <v>1</v>
      </c>
      <c r="X146">
        <v>11.58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1</v>
      </c>
      <c r="AF146" t="s">
        <v>3</v>
      </c>
      <c r="AG146">
        <v>11.58</v>
      </c>
      <c r="AH146">
        <v>2</v>
      </c>
      <c r="AI146">
        <v>67440174</v>
      </c>
      <c r="AJ146">
        <v>142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ROW(Source!A91)</f>
        <v>91</v>
      </c>
      <c r="B147">
        <v>67440188</v>
      </c>
      <c r="C147">
        <v>67440173</v>
      </c>
      <c r="D147">
        <v>30596074</v>
      </c>
      <c r="E147">
        <v>1</v>
      </c>
      <c r="F147">
        <v>1</v>
      </c>
      <c r="G147">
        <v>30515945</v>
      </c>
      <c r="H147">
        <v>2</v>
      </c>
      <c r="I147" t="s">
        <v>343</v>
      </c>
      <c r="J147" t="s">
        <v>344</v>
      </c>
      <c r="K147" t="s">
        <v>345</v>
      </c>
      <c r="L147">
        <v>1368</v>
      </c>
      <c r="N147">
        <v>1011</v>
      </c>
      <c r="O147" t="s">
        <v>42</v>
      </c>
      <c r="P147" t="s">
        <v>42</v>
      </c>
      <c r="Q147">
        <v>1</v>
      </c>
      <c r="X147">
        <v>8.9999999999999993E-3</v>
      </c>
      <c r="Y147">
        <v>0</v>
      </c>
      <c r="Z147">
        <v>83.1</v>
      </c>
      <c r="AA147">
        <v>12.62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8.9999999999999993E-3</v>
      </c>
      <c r="AH147">
        <v>2</v>
      </c>
      <c r="AI147">
        <v>67440175</v>
      </c>
      <c r="AJ147">
        <v>143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ROW(Source!A91)</f>
        <v>91</v>
      </c>
      <c r="B148">
        <v>67440189</v>
      </c>
      <c r="C148">
        <v>67440173</v>
      </c>
      <c r="D148">
        <v>42195392</v>
      </c>
      <c r="E148">
        <v>1</v>
      </c>
      <c r="F148">
        <v>1</v>
      </c>
      <c r="G148">
        <v>30515945</v>
      </c>
      <c r="H148">
        <v>2</v>
      </c>
      <c r="I148" t="s">
        <v>393</v>
      </c>
      <c r="J148" t="s">
        <v>394</v>
      </c>
      <c r="K148" t="s">
        <v>395</v>
      </c>
      <c r="L148">
        <v>1368</v>
      </c>
      <c r="N148">
        <v>1011</v>
      </c>
      <c r="O148" t="s">
        <v>42</v>
      </c>
      <c r="P148" t="s">
        <v>42</v>
      </c>
      <c r="Q148">
        <v>1</v>
      </c>
      <c r="X148">
        <v>5.58</v>
      </c>
      <c r="Y148">
        <v>0</v>
      </c>
      <c r="Z148">
        <v>4.55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5.58</v>
      </c>
      <c r="AH148">
        <v>2</v>
      </c>
      <c r="AI148">
        <v>67440176</v>
      </c>
      <c r="AJ148">
        <v>144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ROW(Source!A91)</f>
        <v>91</v>
      </c>
      <c r="B149">
        <v>67440190</v>
      </c>
      <c r="C149">
        <v>67440173</v>
      </c>
      <c r="D149">
        <v>30595613</v>
      </c>
      <c r="E149">
        <v>1</v>
      </c>
      <c r="F149">
        <v>1</v>
      </c>
      <c r="G149">
        <v>30515945</v>
      </c>
      <c r="H149">
        <v>2</v>
      </c>
      <c r="I149" t="s">
        <v>396</v>
      </c>
      <c r="J149" t="s">
        <v>397</v>
      </c>
      <c r="K149" t="s">
        <v>398</v>
      </c>
      <c r="L149">
        <v>1368</v>
      </c>
      <c r="N149">
        <v>1011</v>
      </c>
      <c r="O149" t="s">
        <v>42</v>
      </c>
      <c r="P149" t="s">
        <v>42</v>
      </c>
      <c r="Q149">
        <v>1</v>
      </c>
      <c r="X149">
        <v>1.55</v>
      </c>
      <c r="Y149">
        <v>0</v>
      </c>
      <c r="Z149">
        <v>0.17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1.55</v>
      </c>
      <c r="AH149">
        <v>2</v>
      </c>
      <c r="AI149">
        <v>67440177</v>
      </c>
      <c r="AJ149">
        <v>145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ROW(Source!A91)</f>
        <v>91</v>
      </c>
      <c r="B150">
        <v>67440191</v>
      </c>
      <c r="C150">
        <v>67440173</v>
      </c>
      <c r="D150">
        <v>30571181</v>
      </c>
      <c r="E150">
        <v>1</v>
      </c>
      <c r="F150">
        <v>1</v>
      </c>
      <c r="G150">
        <v>30515945</v>
      </c>
      <c r="H150">
        <v>3</v>
      </c>
      <c r="I150" t="s">
        <v>399</v>
      </c>
      <c r="J150" t="s">
        <v>400</v>
      </c>
      <c r="K150" t="s">
        <v>401</v>
      </c>
      <c r="L150">
        <v>1339</v>
      </c>
      <c r="N150">
        <v>1007</v>
      </c>
      <c r="O150" t="s">
        <v>30</v>
      </c>
      <c r="P150" t="s">
        <v>30</v>
      </c>
      <c r="Q150">
        <v>1</v>
      </c>
      <c r="X150">
        <v>1.6000000000000001E-3</v>
      </c>
      <c r="Y150">
        <v>7.07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1.6000000000000001E-3</v>
      </c>
      <c r="AH150">
        <v>2</v>
      </c>
      <c r="AI150">
        <v>67440178</v>
      </c>
      <c r="AJ150">
        <v>146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ROW(Source!A91)</f>
        <v>91</v>
      </c>
      <c r="B151">
        <v>67440192</v>
      </c>
      <c r="C151">
        <v>67440173</v>
      </c>
      <c r="D151">
        <v>30572623</v>
      </c>
      <c r="E151">
        <v>1</v>
      </c>
      <c r="F151">
        <v>1</v>
      </c>
      <c r="G151">
        <v>30515945</v>
      </c>
      <c r="H151">
        <v>3</v>
      </c>
      <c r="I151" t="s">
        <v>402</v>
      </c>
      <c r="J151" t="s">
        <v>403</v>
      </c>
      <c r="K151" t="s">
        <v>404</v>
      </c>
      <c r="L151">
        <v>1327</v>
      </c>
      <c r="N151">
        <v>1005</v>
      </c>
      <c r="O151" t="s">
        <v>101</v>
      </c>
      <c r="P151" t="s">
        <v>101</v>
      </c>
      <c r="Q151">
        <v>1</v>
      </c>
      <c r="X151">
        <v>1.1000000000000001</v>
      </c>
      <c r="Y151">
        <v>4.25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1.1000000000000001</v>
      </c>
      <c r="AH151">
        <v>2</v>
      </c>
      <c r="AI151">
        <v>67440179</v>
      </c>
      <c r="AJ151">
        <v>147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ROW(Source!A91)</f>
        <v>91</v>
      </c>
      <c r="B152">
        <v>67440193</v>
      </c>
      <c r="C152">
        <v>67440173</v>
      </c>
      <c r="D152">
        <v>30573391</v>
      </c>
      <c r="E152">
        <v>1</v>
      </c>
      <c r="F152">
        <v>1</v>
      </c>
      <c r="G152">
        <v>30515945</v>
      </c>
      <c r="H152">
        <v>3</v>
      </c>
      <c r="I152" t="s">
        <v>367</v>
      </c>
      <c r="J152" t="s">
        <v>368</v>
      </c>
      <c r="K152" t="s">
        <v>369</v>
      </c>
      <c r="L152">
        <v>1301</v>
      </c>
      <c r="N152">
        <v>1003</v>
      </c>
      <c r="O152" t="s">
        <v>370</v>
      </c>
      <c r="P152" t="s">
        <v>370</v>
      </c>
      <c r="Q152">
        <v>1</v>
      </c>
      <c r="X152">
        <v>49.720599999999997</v>
      </c>
      <c r="Y152">
        <v>0.28999999999999998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49.720599999999997</v>
      </c>
      <c r="AH152">
        <v>2</v>
      </c>
      <c r="AI152">
        <v>67440180</v>
      </c>
      <c r="AJ152">
        <v>148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ROW(Source!A91)</f>
        <v>91</v>
      </c>
      <c r="B153">
        <v>67440194</v>
      </c>
      <c r="C153">
        <v>67440173</v>
      </c>
      <c r="D153">
        <v>30573722</v>
      </c>
      <c r="E153">
        <v>1</v>
      </c>
      <c r="F153">
        <v>1</v>
      </c>
      <c r="G153">
        <v>30515945</v>
      </c>
      <c r="H153">
        <v>3</v>
      </c>
      <c r="I153" t="s">
        <v>176</v>
      </c>
      <c r="J153" t="s">
        <v>179</v>
      </c>
      <c r="K153" t="s">
        <v>177</v>
      </c>
      <c r="L153">
        <v>1348</v>
      </c>
      <c r="N153">
        <v>1009</v>
      </c>
      <c r="O153" t="s">
        <v>178</v>
      </c>
      <c r="P153" t="s">
        <v>178</v>
      </c>
      <c r="Q153">
        <v>1000</v>
      </c>
      <c r="X153">
        <v>2.0000000000000001E-4</v>
      </c>
      <c r="Y153">
        <v>39087.360000000001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2.0000000000000001E-4</v>
      </c>
      <c r="AH153">
        <v>2</v>
      </c>
      <c r="AI153">
        <v>67440181</v>
      </c>
      <c r="AJ153">
        <v>149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ROW(Source!A91)</f>
        <v>91</v>
      </c>
      <c r="B154">
        <v>67440195</v>
      </c>
      <c r="C154">
        <v>67440173</v>
      </c>
      <c r="D154">
        <v>30573723</v>
      </c>
      <c r="E154">
        <v>1</v>
      </c>
      <c r="F154">
        <v>1</v>
      </c>
      <c r="G154">
        <v>30515945</v>
      </c>
      <c r="H154">
        <v>3</v>
      </c>
      <c r="I154" t="s">
        <v>181</v>
      </c>
      <c r="J154" t="s">
        <v>183</v>
      </c>
      <c r="K154" t="s">
        <v>182</v>
      </c>
      <c r="L154">
        <v>1348</v>
      </c>
      <c r="N154">
        <v>1009</v>
      </c>
      <c r="O154" t="s">
        <v>178</v>
      </c>
      <c r="P154" t="s">
        <v>178</v>
      </c>
      <c r="Q154">
        <v>1000</v>
      </c>
      <c r="X154">
        <v>4.0000000000000002E-4</v>
      </c>
      <c r="Y154">
        <v>11401.96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4.0000000000000002E-4</v>
      </c>
      <c r="AH154">
        <v>2</v>
      </c>
      <c r="AI154">
        <v>67440182</v>
      </c>
      <c r="AJ154">
        <v>151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ROW(Source!A91)</f>
        <v>91</v>
      </c>
      <c r="B155">
        <v>67440196</v>
      </c>
      <c r="C155">
        <v>67440173</v>
      </c>
      <c r="D155">
        <v>66608307</v>
      </c>
      <c r="E155">
        <v>1</v>
      </c>
      <c r="F155">
        <v>1</v>
      </c>
      <c r="G155">
        <v>30515945</v>
      </c>
      <c r="H155">
        <v>3</v>
      </c>
      <c r="I155" t="s">
        <v>405</v>
      </c>
      <c r="J155" t="s">
        <v>406</v>
      </c>
      <c r="K155" t="s">
        <v>407</v>
      </c>
      <c r="L155">
        <v>1348</v>
      </c>
      <c r="N155">
        <v>1009</v>
      </c>
      <c r="O155" t="s">
        <v>178</v>
      </c>
      <c r="P155" t="s">
        <v>178</v>
      </c>
      <c r="Q155">
        <v>1000</v>
      </c>
      <c r="X155">
        <v>5.0000000000000001E-4</v>
      </c>
      <c r="Y155">
        <v>32293.4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</v>
      </c>
      <c r="AG155">
        <v>5.0000000000000001E-4</v>
      </c>
      <c r="AH155">
        <v>2</v>
      </c>
      <c r="AI155">
        <v>67440183</v>
      </c>
      <c r="AJ155">
        <v>153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ROW(Source!A91)</f>
        <v>91</v>
      </c>
      <c r="B156">
        <v>67440197</v>
      </c>
      <c r="C156">
        <v>67440173</v>
      </c>
      <c r="D156">
        <v>66608987</v>
      </c>
      <c r="E156">
        <v>1</v>
      </c>
      <c r="F156">
        <v>1</v>
      </c>
      <c r="G156">
        <v>30515945</v>
      </c>
      <c r="H156">
        <v>3</v>
      </c>
      <c r="I156" t="s">
        <v>408</v>
      </c>
      <c r="J156" t="s">
        <v>409</v>
      </c>
      <c r="K156" t="s">
        <v>410</v>
      </c>
      <c r="L156">
        <v>1348</v>
      </c>
      <c r="N156">
        <v>1009</v>
      </c>
      <c r="O156" t="s">
        <v>178</v>
      </c>
      <c r="P156" t="s">
        <v>178</v>
      </c>
      <c r="Q156">
        <v>1000</v>
      </c>
      <c r="X156">
        <v>7.7000000000000002E-3</v>
      </c>
      <c r="Y156">
        <v>4963.24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7.7000000000000002E-3</v>
      </c>
      <c r="AH156">
        <v>2</v>
      </c>
      <c r="AI156">
        <v>67440184</v>
      </c>
      <c r="AJ156">
        <v>154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ROW(Source!A96)</f>
        <v>96</v>
      </c>
      <c r="B157">
        <v>67440210</v>
      </c>
      <c r="C157">
        <v>67440200</v>
      </c>
      <c r="D157">
        <v>30515951</v>
      </c>
      <c r="E157">
        <v>30515945</v>
      </c>
      <c r="F157">
        <v>1</v>
      </c>
      <c r="G157">
        <v>30515945</v>
      </c>
      <c r="H157">
        <v>1</v>
      </c>
      <c r="I157" t="s">
        <v>337</v>
      </c>
      <c r="J157" t="s">
        <v>3</v>
      </c>
      <c r="K157" t="s">
        <v>338</v>
      </c>
      <c r="L157">
        <v>1191</v>
      </c>
      <c r="N157">
        <v>1013</v>
      </c>
      <c r="O157" t="s">
        <v>339</v>
      </c>
      <c r="P157" t="s">
        <v>339</v>
      </c>
      <c r="Q157">
        <v>1</v>
      </c>
      <c r="X157">
        <v>40.4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1</v>
      </c>
      <c r="AF157" t="s">
        <v>3</v>
      </c>
      <c r="AG157">
        <v>40.4</v>
      </c>
      <c r="AH157">
        <v>2</v>
      </c>
      <c r="AI157">
        <v>67440205</v>
      </c>
      <c r="AJ157">
        <v>155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ROW(Source!A96)</f>
        <v>96</v>
      </c>
      <c r="B158">
        <v>67440211</v>
      </c>
      <c r="C158">
        <v>67440200</v>
      </c>
      <c r="D158">
        <v>30595613</v>
      </c>
      <c r="E158">
        <v>1</v>
      </c>
      <c r="F158">
        <v>1</v>
      </c>
      <c r="G158">
        <v>30515945</v>
      </c>
      <c r="H158">
        <v>2</v>
      </c>
      <c r="I158" t="s">
        <v>396</v>
      </c>
      <c r="J158" t="s">
        <v>397</v>
      </c>
      <c r="K158" t="s">
        <v>398</v>
      </c>
      <c r="L158">
        <v>1368</v>
      </c>
      <c r="N158">
        <v>1011</v>
      </c>
      <c r="O158" t="s">
        <v>42</v>
      </c>
      <c r="P158" t="s">
        <v>42</v>
      </c>
      <c r="Q158">
        <v>1</v>
      </c>
      <c r="X158">
        <v>0.16</v>
      </c>
      <c r="Y158">
        <v>0</v>
      </c>
      <c r="Z158">
        <v>0.17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0.16</v>
      </c>
      <c r="AH158">
        <v>2</v>
      </c>
      <c r="AI158">
        <v>67440206</v>
      </c>
      <c r="AJ158">
        <v>156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ROW(Source!A96)</f>
        <v>96</v>
      </c>
      <c r="B159">
        <v>67440212</v>
      </c>
      <c r="C159">
        <v>67440200</v>
      </c>
      <c r="D159">
        <v>30571178</v>
      </c>
      <c r="E159">
        <v>1</v>
      </c>
      <c r="F159">
        <v>1</v>
      </c>
      <c r="G159">
        <v>30515945</v>
      </c>
      <c r="H159">
        <v>3</v>
      </c>
      <c r="I159" t="s">
        <v>411</v>
      </c>
      <c r="J159" t="s">
        <v>412</v>
      </c>
      <c r="K159" t="s">
        <v>413</v>
      </c>
      <c r="L159">
        <v>1346</v>
      </c>
      <c r="N159">
        <v>1009</v>
      </c>
      <c r="O159" t="s">
        <v>90</v>
      </c>
      <c r="P159" t="s">
        <v>90</v>
      </c>
      <c r="Q159">
        <v>1</v>
      </c>
      <c r="X159">
        <v>0.41</v>
      </c>
      <c r="Y159">
        <v>1.61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0.41</v>
      </c>
      <c r="AH159">
        <v>2</v>
      </c>
      <c r="AI159">
        <v>67440207</v>
      </c>
      <c r="AJ159">
        <v>157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ROW(Source!A96)</f>
        <v>96</v>
      </c>
      <c r="B160">
        <v>67440213</v>
      </c>
      <c r="C160">
        <v>67440200</v>
      </c>
      <c r="D160">
        <v>30571181</v>
      </c>
      <c r="E160">
        <v>1</v>
      </c>
      <c r="F160">
        <v>1</v>
      </c>
      <c r="G160">
        <v>30515945</v>
      </c>
      <c r="H160">
        <v>3</v>
      </c>
      <c r="I160" t="s">
        <v>399</v>
      </c>
      <c r="J160" t="s">
        <v>400</v>
      </c>
      <c r="K160" t="s">
        <v>401</v>
      </c>
      <c r="L160">
        <v>1339</v>
      </c>
      <c r="N160">
        <v>1007</v>
      </c>
      <c r="O160" t="s">
        <v>30</v>
      </c>
      <c r="P160" t="s">
        <v>30</v>
      </c>
      <c r="Q160">
        <v>1</v>
      </c>
      <c r="X160">
        <v>0.02</v>
      </c>
      <c r="Y160">
        <v>7.07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0.02</v>
      </c>
      <c r="AH160">
        <v>2</v>
      </c>
      <c r="AI160">
        <v>67440208</v>
      </c>
      <c r="AJ160">
        <v>158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ROW(Source!A96)</f>
        <v>96</v>
      </c>
      <c r="B161">
        <v>67440214</v>
      </c>
      <c r="C161">
        <v>67440200</v>
      </c>
      <c r="D161">
        <v>30572394</v>
      </c>
      <c r="E161">
        <v>1</v>
      </c>
      <c r="F161">
        <v>1</v>
      </c>
      <c r="G161">
        <v>30515945</v>
      </c>
      <c r="H161">
        <v>3</v>
      </c>
      <c r="I161" t="s">
        <v>414</v>
      </c>
      <c r="J161" t="s">
        <v>415</v>
      </c>
      <c r="K161" t="s">
        <v>416</v>
      </c>
      <c r="L161">
        <v>1327</v>
      </c>
      <c r="N161">
        <v>1005</v>
      </c>
      <c r="O161" t="s">
        <v>101</v>
      </c>
      <c r="P161" t="s">
        <v>101</v>
      </c>
      <c r="Q161">
        <v>1</v>
      </c>
      <c r="X161">
        <v>0.8</v>
      </c>
      <c r="Y161">
        <v>104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0.8</v>
      </c>
      <c r="AH161">
        <v>2</v>
      </c>
      <c r="AI161">
        <v>67440209</v>
      </c>
      <c r="AJ161">
        <v>159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ROW(Source!A96)</f>
        <v>96</v>
      </c>
      <c r="B162">
        <v>67440215</v>
      </c>
      <c r="C162">
        <v>67440200</v>
      </c>
      <c r="D162">
        <v>30571225</v>
      </c>
      <c r="E162">
        <v>1</v>
      </c>
      <c r="F162">
        <v>1</v>
      </c>
      <c r="G162">
        <v>30515945</v>
      </c>
      <c r="H162">
        <v>3</v>
      </c>
      <c r="I162" t="s">
        <v>417</v>
      </c>
      <c r="J162" t="s">
        <v>418</v>
      </c>
      <c r="K162" t="s">
        <v>419</v>
      </c>
      <c r="L162">
        <v>1348</v>
      </c>
      <c r="N162">
        <v>1009</v>
      </c>
      <c r="O162" t="s">
        <v>178</v>
      </c>
      <c r="P162" t="s">
        <v>178</v>
      </c>
      <c r="Q162">
        <v>1000</v>
      </c>
      <c r="X162">
        <v>3.5000000000000001E-3</v>
      </c>
      <c r="Y162">
        <v>30565.95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3.5000000000000001E-3</v>
      </c>
      <c r="AH162">
        <v>2</v>
      </c>
      <c r="AI162">
        <v>67440201</v>
      </c>
      <c r="AJ162">
        <v>160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ROW(Source!A96)</f>
        <v>96</v>
      </c>
      <c r="B163">
        <v>67440216</v>
      </c>
      <c r="C163">
        <v>67440200</v>
      </c>
      <c r="D163">
        <v>30574212</v>
      </c>
      <c r="E163">
        <v>1</v>
      </c>
      <c r="F163">
        <v>1</v>
      </c>
      <c r="G163">
        <v>30515945</v>
      </c>
      <c r="H163">
        <v>3</v>
      </c>
      <c r="I163" t="s">
        <v>420</v>
      </c>
      <c r="J163" t="s">
        <v>421</v>
      </c>
      <c r="K163" t="s">
        <v>422</v>
      </c>
      <c r="L163">
        <v>1296</v>
      </c>
      <c r="N163">
        <v>1002</v>
      </c>
      <c r="O163" t="s">
        <v>235</v>
      </c>
      <c r="P163" t="s">
        <v>235</v>
      </c>
      <c r="Q163">
        <v>1</v>
      </c>
      <c r="X163">
        <v>10</v>
      </c>
      <c r="Y163">
        <v>40.17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10</v>
      </c>
      <c r="AH163">
        <v>2</v>
      </c>
      <c r="AI163">
        <v>67440202</v>
      </c>
      <c r="AJ163">
        <v>161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ROW(Source!A96)</f>
        <v>96</v>
      </c>
      <c r="B164">
        <v>67440217</v>
      </c>
      <c r="C164">
        <v>67440200</v>
      </c>
      <c r="D164">
        <v>30571951</v>
      </c>
      <c r="E164">
        <v>1</v>
      </c>
      <c r="F164">
        <v>1</v>
      </c>
      <c r="G164">
        <v>30515945</v>
      </c>
      <c r="H164">
        <v>3</v>
      </c>
      <c r="I164" t="s">
        <v>423</v>
      </c>
      <c r="J164" t="s">
        <v>424</v>
      </c>
      <c r="K164" t="s">
        <v>425</v>
      </c>
      <c r="L164">
        <v>1348</v>
      </c>
      <c r="N164">
        <v>1009</v>
      </c>
      <c r="O164" t="s">
        <v>178</v>
      </c>
      <c r="P164" t="s">
        <v>178</v>
      </c>
      <c r="Q164">
        <v>1000</v>
      </c>
      <c r="X164">
        <v>1.6000000000000001E-3</v>
      </c>
      <c r="Y164">
        <v>12534.98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1.6000000000000001E-3</v>
      </c>
      <c r="AH164">
        <v>2</v>
      </c>
      <c r="AI164">
        <v>67440203</v>
      </c>
      <c r="AJ164">
        <v>162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ROW(Source!A96)</f>
        <v>96</v>
      </c>
      <c r="B165">
        <v>67440218</v>
      </c>
      <c r="C165">
        <v>67440200</v>
      </c>
      <c r="D165">
        <v>30532949</v>
      </c>
      <c r="E165">
        <v>30515945</v>
      </c>
      <c r="F165">
        <v>1</v>
      </c>
      <c r="G165">
        <v>30515945</v>
      </c>
      <c r="H165">
        <v>3</v>
      </c>
      <c r="I165" t="s">
        <v>461</v>
      </c>
      <c r="J165" t="s">
        <v>3</v>
      </c>
      <c r="K165" t="s">
        <v>462</v>
      </c>
      <c r="L165">
        <v>1348</v>
      </c>
      <c r="N165">
        <v>1009</v>
      </c>
      <c r="O165" t="s">
        <v>178</v>
      </c>
      <c r="P165" t="s">
        <v>178</v>
      </c>
      <c r="Q165">
        <v>1000</v>
      </c>
      <c r="X165">
        <v>1.8499999999999999E-2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 t="s">
        <v>3</v>
      </c>
      <c r="AG165">
        <v>1.8499999999999999E-2</v>
      </c>
      <c r="AH165">
        <v>3</v>
      </c>
      <c r="AI165">
        <v>-1</v>
      </c>
      <c r="AJ165" t="s">
        <v>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ROW(Source!A96)</f>
        <v>96</v>
      </c>
      <c r="B166">
        <v>67440219</v>
      </c>
      <c r="C166">
        <v>67440200</v>
      </c>
      <c r="D166">
        <v>30532956</v>
      </c>
      <c r="E166">
        <v>30515945</v>
      </c>
      <c r="F166">
        <v>1</v>
      </c>
      <c r="G166">
        <v>30515945</v>
      </c>
      <c r="H166">
        <v>3</v>
      </c>
      <c r="I166" t="s">
        <v>463</v>
      </c>
      <c r="J166" t="s">
        <v>3</v>
      </c>
      <c r="K166" t="s">
        <v>464</v>
      </c>
      <c r="L166">
        <v>1348</v>
      </c>
      <c r="N166">
        <v>1009</v>
      </c>
      <c r="O166" t="s">
        <v>178</v>
      </c>
      <c r="P166" t="s">
        <v>178</v>
      </c>
      <c r="Q166">
        <v>1000</v>
      </c>
      <c r="X166">
        <v>5.11E-2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 t="s">
        <v>3</v>
      </c>
      <c r="AG166">
        <v>5.11E-2</v>
      </c>
      <c r="AH166">
        <v>3</v>
      </c>
      <c r="AI166">
        <v>-1</v>
      </c>
      <c r="AJ166" t="s">
        <v>3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ROW(Source!A96)</f>
        <v>96</v>
      </c>
      <c r="B167">
        <v>67440220</v>
      </c>
      <c r="C167">
        <v>67440200</v>
      </c>
      <c r="D167">
        <v>30531571</v>
      </c>
      <c r="E167">
        <v>30515945</v>
      </c>
      <c r="F167">
        <v>1</v>
      </c>
      <c r="G167">
        <v>30515945</v>
      </c>
      <c r="H167">
        <v>3</v>
      </c>
      <c r="I167" t="s">
        <v>465</v>
      </c>
      <c r="J167" t="s">
        <v>3</v>
      </c>
      <c r="K167" t="s">
        <v>466</v>
      </c>
      <c r="L167">
        <v>1348</v>
      </c>
      <c r="N167">
        <v>1009</v>
      </c>
      <c r="O167" t="s">
        <v>178</v>
      </c>
      <c r="P167" t="s">
        <v>178</v>
      </c>
      <c r="Q167">
        <v>1000</v>
      </c>
      <c r="X167">
        <v>5.2499999999999998E-2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 t="s">
        <v>3</v>
      </c>
      <c r="AG167">
        <v>5.2499999999999998E-2</v>
      </c>
      <c r="AH167">
        <v>3</v>
      </c>
      <c r="AI167">
        <v>-1</v>
      </c>
      <c r="AJ167" t="s">
        <v>3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ROW(Source!A97)</f>
        <v>97</v>
      </c>
      <c r="B168">
        <v>67440210</v>
      </c>
      <c r="C168">
        <v>67440200</v>
      </c>
      <c r="D168">
        <v>30515951</v>
      </c>
      <c r="E168">
        <v>30515945</v>
      </c>
      <c r="F168">
        <v>1</v>
      </c>
      <c r="G168">
        <v>30515945</v>
      </c>
      <c r="H168">
        <v>1</v>
      </c>
      <c r="I168" t="s">
        <v>337</v>
      </c>
      <c r="J168" t="s">
        <v>3</v>
      </c>
      <c r="K168" t="s">
        <v>338</v>
      </c>
      <c r="L168">
        <v>1191</v>
      </c>
      <c r="N168">
        <v>1013</v>
      </c>
      <c r="O168" t="s">
        <v>339</v>
      </c>
      <c r="P168" t="s">
        <v>339</v>
      </c>
      <c r="Q168">
        <v>1</v>
      </c>
      <c r="X168">
        <v>40.4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1</v>
      </c>
      <c r="AF168" t="s">
        <v>3</v>
      </c>
      <c r="AG168">
        <v>40.4</v>
      </c>
      <c r="AH168">
        <v>2</v>
      </c>
      <c r="AI168">
        <v>67440205</v>
      </c>
      <c r="AJ168">
        <v>164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ROW(Source!A97)</f>
        <v>97</v>
      </c>
      <c r="B169">
        <v>67440211</v>
      </c>
      <c r="C169">
        <v>67440200</v>
      </c>
      <c r="D169">
        <v>30595613</v>
      </c>
      <c r="E169">
        <v>1</v>
      </c>
      <c r="F169">
        <v>1</v>
      </c>
      <c r="G169">
        <v>30515945</v>
      </c>
      <c r="H169">
        <v>2</v>
      </c>
      <c r="I169" t="s">
        <v>396</v>
      </c>
      <c r="J169" t="s">
        <v>397</v>
      </c>
      <c r="K169" t="s">
        <v>398</v>
      </c>
      <c r="L169">
        <v>1368</v>
      </c>
      <c r="N169">
        <v>1011</v>
      </c>
      <c r="O169" t="s">
        <v>42</v>
      </c>
      <c r="P169" t="s">
        <v>42</v>
      </c>
      <c r="Q169">
        <v>1</v>
      </c>
      <c r="X169">
        <v>0.16</v>
      </c>
      <c r="Y169">
        <v>0</v>
      </c>
      <c r="Z169">
        <v>0.17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0.16</v>
      </c>
      <c r="AH169">
        <v>2</v>
      </c>
      <c r="AI169">
        <v>67440206</v>
      </c>
      <c r="AJ169">
        <v>165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ROW(Source!A97)</f>
        <v>97</v>
      </c>
      <c r="B170">
        <v>67440212</v>
      </c>
      <c r="C170">
        <v>67440200</v>
      </c>
      <c r="D170">
        <v>30571178</v>
      </c>
      <c r="E170">
        <v>1</v>
      </c>
      <c r="F170">
        <v>1</v>
      </c>
      <c r="G170">
        <v>30515945</v>
      </c>
      <c r="H170">
        <v>3</v>
      </c>
      <c r="I170" t="s">
        <v>411</v>
      </c>
      <c r="J170" t="s">
        <v>412</v>
      </c>
      <c r="K170" t="s">
        <v>413</v>
      </c>
      <c r="L170">
        <v>1346</v>
      </c>
      <c r="N170">
        <v>1009</v>
      </c>
      <c r="O170" t="s">
        <v>90</v>
      </c>
      <c r="P170" t="s">
        <v>90</v>
      </c>
      <c r="Q170">
        <v>1</v>
      </c>
      <c r="X170">
        <v>0.41</v>
      </c>
      <c r="Y170">
        <v>1.61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0.41</v>
      </c>
      <c r="AH170">
        <v>2</v>
      </c>
      <c r="AI170">
        <v>67440207</v>
      </c>
      <c r="AJ170">
        <v>166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ROW(Source!A97)</f>
        <v>97</v>
      </c>
      <c r="B171">
        <v>67440213</v>
      </c>
      <c r="C171">
        <v>67440200</v>
      </c>
      <c r="D171">
        <v>30571181</v>
      </c>
      <c r="E171">
        <v>1</v>
      </c>
      <c r="F171">
        <v>1</v>
      </c>
      <c r="G171">
        <v>30515945</v>
      </c>
      <c r="H171">
        <v>3</v>
      </c>
      <c r="I171" t="s">
        <v>399</v>
      </c>
      <c r="J171" t="s">
        <v>400</v>
      </c>
      <c r="K171" t="s">
        <v>401</v>
      </c>
      <c r="L171">
        <v>1339</v>
      </c>
      <c r="N171">
        <v>1007</v>
      </c>
      <c r="O171" t="s">
        <v>30</v>
      </c>
      <c r="P171" t="s">
        <v>30</v>
      </c>
      <c r="Q171">
        <v>1</v>
      </c>
      <c r="X171">
        <v>0.02</v>
      </c>
      <c r="Y171">
        <v>7.07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0.02</v>
      </c>
      <c r="AH171">
        <v>2</v>
      </c>
      <c r="AI171">
        <v>67440208</v>
      </c>
      <c r="AJ171">
        <v>167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ROW(Source!A97)</f>
        <v>97</v>
      </c>
      <c r="B172">
        <v>67440214</v>
      </c>
      <c r="C172">
        <v>67440200</v>
      </c>
      <c r="D172">
        <v>30572394</v>
      </c>
      <c r="E172">
        <v>1</v>
      </c>
      <c r="F172">
        <v>1</v>
      </c>
      <c r="G172">
        <v>30515945</v>
      </c>
      <c r="H172">
        <v>3</v>
      </c>
      <c r="I172" t="s">
        <v>414</v>
      </c>
      <c r="J172" t="s">
        <v>415</v>
      </c>
      <c r="K172" t="s">
        <v>416</v>
      </c>
      <c r="L172">
        <v>1327</v>
      </c>
      <c r="N172">
        <v>1005</v>
      </c>
      <c r="O172" t="s">
        <v>101</v>
      </c>
      <c r="P172" t="s">
        <v>101</v>
      </c>
      <c r="Q172">
        <v>1</v>
      </c>
      <c r="X172">
        <v>0.8</v>
      </c>
      <c r="Y172">
        <v>104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0.8</v>
      </c>
      <c r="AH172">
        <v>2</v>
      </c>
      <c r="AI172">
        <v>67440209</v>
      </c>
      <c r="AJ172">
        <v>168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ROW(Source!A97)</f>
        <v>97</v>
      </c>
      <c r="B173">
        <v>67440215</v>
      </c>
      <c r="C173">
        <v>67440200</v>
      </c>
      <c r="D173">
        <v>30571225</v>
      </c>
      <c r="E173">
        <v>1</v>
      </c>
      <c r="F173">
        <v>1</v>
      </c>
      <c r="G173">
        <v>30515945</v>
      </c>
      <c r="H173">
        <v>3</v>
      </c>
      <c r="I173" t="s">
        <v>417</v>
      </c>
      <c r="J173" t="s">
        <v>418</v>
      </c>
      <c r="K173" t="s">
        <v>419</v>
      </c>
      <c r="L173">
        <v>1348</v>
      </c>
      <c r="N173">
        <v>1009</v>
      </c>
      <c r="O173" t="s">
        <v>178</v>
      </c>
      <c r="P173" t="s">
        <v>178</v>
      </c>
      <c r="Q173">
        <v>1000</v>
      </c>
      <c r="X173">
        <v>3.5000000000000001E-3</v>
      </c>
      <c r="Y173">
        <v>30565.95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3.5000000000000001E-3</v>
      </c>
      <c r="AH173">
        <v>2</v>
      </c>
      <c r="AI173">
        <v>67440201</v>
      </c>
      <c r="AJ173">
        <v>169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ROW(Source!A97)</f>
        <v>97</v>
      </c>
      <c r="B174">
        <v>67440216</v>
      </c>
      <c r="C174">
        <v>67440200</v>
      </c>
      <c r="D174">
        <v>30574212</v>
      </c>
      <c r="E174">
        <v>1</v>
      </c>
      <c r="F174">
        <v>1</v>
      </c>
      <c r="G174">
        <v>30515945</v>
      </c>
      <c r="H174">
        <v>3</v>
      </c>
      <c r="I174" t="s">
        <v>420</v>
      </c>
      <c r="J174" t="s">
        <v>421</v>
      </c>
      <c r="K174" t="s">
        <v>422</v>
      </c>
      <c r="L174">
        <v>1296</v>
      </c>
      <c r="N174">
        <v>1002</v>
      </c>
      <c r="O174" t="s">
        <v>235</v>
      </c>
      <c r="P174" t="s">
        <v>235</v>
      </c>
      <c r="Q174">
        <v>1</v>
      </c>
      <c r="X174">
        <v>10</v>
      </c>
      <c r="Y174">
        <v>40.17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10</v>
      </c>
      <c r="AH174">
        <v>2</v>
      </c>
      <c r="AI174">
        <v>67440202</v>
      </c>
      <c r="AJ174">
        <v>170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ROW(Source!A97)</f>
        <v>97</v>
      </c>
      <c r="B175">
        <v>67440217</v>
      </c>
      <c r="C175">
        <v>67440200</v>
      </c>
      <c r="D175">
        <v>30571951</v>
      </c>
      <c r="E175">
        <v>1</v>
      </c>
      <c r="F175">
        <v>1</v>
      </c>
      <c r="G175">
        <v>30515945</v>
      </c>
      <c r="H175">
        <v>3</v>
      </c>
      <c r="I175" t="s">
        <v>423</v>
      </c>
      <c r="J175" t="s">
        <v>424</v>
      </c>
      <c r="K175" t="s">
        <v>425</v>
      </c>
      <c r="L175">
        <v>1348</v>
      </c>
      <c r="N175">
        <v>1009</v>
      </c>
      <c r="O175" t="s">
        <v>178</v>
      </c>
      <c r="P175" t="s">
        <v>178</v>
      </c>
      <c r="Q175">
        <v>1000</v>
      </c>
      <c r="X175">
        <v>1.6000000000000001E-3</v>
      </c>
      <c r="Y175">
        <v>12534.98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1.6000000000000001E-3</v>
      </c>
      <c r="AH175">
        <v>2</v>
      </c>
      <c r="AI175">
        <v>67440203</v>
      </c>
      <c r="AJ175">
        <v>171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ROW(Source!A97)</f>
        <v>97</v>
      </c>
      <c r="B176">
        <v>67440218</v>
      </c>
      <c r="C176">
        <v>67440200</v>
      </c>
      <c r="D176">
        <v>30532949</v>
      </c>
      <c r="E176">
        <v>30515945</v>
      </c>
      <c r="F176">
        <v>1</v>
      </c>
      <c r="G176">
        <v>30515945</v>
      </c>
      <c r="H176">
        <v>3</v>
      </c>
      <c r="I176" t="s">
        <v>461</v>
      </c>
      <c r="J176" t="s">
        <v>3</v>
      </c>
      <c r="K176" t="s">
        <v>462</v>
      </c>
      <c r="L176">
        <v>1348</v>
      </c>
      <c r="N176">
        <v>1009</v>
      </c>
      <c r="O176" t="s">
        <v>178</v>
      </c>
      <c r="P176" t="s">
        <v>178</v>
      </c>
      <c r="Q176">
        <v>1000</v>
      </c>
      <c r="X176">
        <v>1.8499999999999999E-2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 t="s">
        <v>3</v>
      </c>
      <c r="AG176">
        <v>1.8499999999999999E-2</v>
      </c>
      <c r="AH176">
        <v>3</v>
      </c>
      <c r="AI176">
        <v>-1</v>
      </c>
      <c r="AJ176" t="s">
        <v>3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ROW(Source!A97)</f>
        <v>97</v>
      </c>
      <c r="B177">
        <v>67440219</v>
      </c>
      <c r="C177">
        <v>67440200</v>
      </c>
      <c r="D177">
        <v>30532956</v>
      </c>
      <c r="E177">
        <v>30515945</v>
      </c>
      <c r="F177">
        <v>1</v>
      </c>
      <c r="G177">
        <v>30515945</v>
      </c>
      <c r="H177">
        <v>3</v>
      </c>
      <c r="I177" t="s">
        <v>463</v>
      </c>
      <c r="J177" t="s">
        <v>3</v>
      </c>
      <c r="K177" t="s">
        <v>464</v>
      </c>
      <c r="L177">
        <v>1348</v>
      </c>
      <c r="N177">
        <v>1009</v>
      </c>
      <c r="O177" t="s">
        <v>178</v>
      </c>
      <c r="P177" t="s">
        <v>178</v>
      </c>
      <c r="Q177">
        <v>1000</v>
      </c>
      <c r="X177">
        <v>5.11E-2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 t="s">
        <v>3</v>
      </c>
      <c r="AG177">
        <v>5.11E-2</v>
      </c>
      <c r="AH177">
        <v>3</v>
      </c>
      <c r="AI177">
        <v>-1</v>
      </c>
      <c r="AJ177" t="s">
        <v>3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ROW(Source!A97)</f>
        <v>97</v>
      </c>
      <c r="B178">
        <v>67440220</v>
      </c>
      <c r="C178">
        <v>67440200</v>
      </c>
      <c r="D178">
        <v>30531571</v>
      </c>
      <c r="E178">
        <v>30515945</v>
      </c>
      <c r="F178">
        <v>1</v>
      </c>
      <c r="G178">
        <v>30515945</v>
      </c>
      <c r="H178">
        <v>3</v>
      </c>
      <c r="I178" t="s">
        <v>465</v>
      </c>
      <c r="J178" t="s">
        <v>3</v>
      </c>
      <c r="K178" t="s">
        <v>466</v>
      </c>
      <c r="L178">
        <v>1348</v>
      </c>
      <c r="N178">
        <v>1009</v>
      </c>
      <c r="O178" t="s">
        <v>178</v>
      </c>
      <c r="P178" t="s">
        <v>178</v>
      </c>
      <c r="Q178">
        <v>1000</v>
      </c>
      <c r="X178">
        <v>5.2499999999999998E-2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 t="s">
        <v>3</v>
      </c>
      <c r="AG178">
        <v>5.2499999999999998E-2</v>
      </c>
      <c r="AH178">
        <v>3</v>
      </c>
      <c r="AI178">
        <v>-1</v>
      </c>
      <c r="AJ178" t="s">
        <v>3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ROW(Source!A100)</f>
        <v>100</v>
      </c>
      <c r="B179">
        <v>67440224</v>
      </c>
      <c r="C179">
        <v>67440222</v>
      </c>
      <c r="D179">
        <v>30515951</v>
      </c>
      <c r="E179">
        <v>30515945</v>
      </c>
      <c r="F179">
        <v>1</v>
      </c>
      <c r="G179">
        <v>30515945</v>
      </c>
      <c r="H179">
        <v>1</v>
      </c>
      <c r="I179" t="s">
        <v>337</v>
      </c>
      <c r="J179" t="s">
        <v>3</v>
      </c>
      <c r="K179" t="s">
        <v>338</v>
      </c>
      <c r="L179">
        <v>1191</v>
      </c>
      <c r="N179">
        <v>1013</v>
      </c>
      <c r="O179" t="s">
        <v>339</v>
      </c>
      <c r="P179" t="s">
        <v>339</v>
      </c>
      <c r="Q179">
        <v>1</v>
      </c>
      <c r="X179">
        <v>21.9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1</v>
      </c>
      <c r="AF179" t="s">
        <v>22</v>
      </c>
      <c r="AG179">
        <v>25.184999999999995</v>
      </c>
      <c r="AH179">
        <v>2</v>
      </c>
      <c r="AI179">
        <v>67440223</v>
      </c>
      <c r="AJ179">
        <v>173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ROW(Source!A101)</f>
        <v>101</v>
      </c>
      <c r="B180">
        <v>67440224</v>
      </c>
      <c r="C180">
        <v>67440222</v>
      </c>
      <c r="D180">
        <v>30515951</v>
      </c>
      <c r="E180">
        <v>30515945</v>
      </c>
      <c r="F180">
        <v>1</v>
      </c>
      <c r="G180">
        <v>30515945</v>
      </c>
      <c r="H180">
        <v>1</v>
      </c>
      <c r="I180" t="s">
        <v>337</v>
      </c>
      <c r="J180" t="s">
        <v>3</v>
      </c>
      <c r="K180" t="s">
        <v>338</v>
      </c>
      <c r="L180">
        <v>1191</v>
      </c>
      <c r="N180">
        <v>1013</v>
      </c>
      <c r="O180" t="s">
        <v>339</v>
      </c>
      <c r="P180" t="s">
        <v>339</v>
      </c>
      <c r="Q180">
        <v>1</v>
      </c>
      <c r="X180">
        <v>21.9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1</v>
      </c>
      <c r="AF180" t="s">
        <v>22</v>
      </c>
      <c r="AG180">
        <v>25.184999999999995</v>
      </c>
      <c r="AH180">
        <v>2</v>
      </c>
      <c r="AI180">
        <v>67440223</v>
      </c>
      <c r="AJ180">
        <v>174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ROW(Source!A102)</f>
        <v>102</v>
      </c>
      <c r="B181">
        <v>67440235</v>
      </c>
      <c r="C181">
        <v>67440225</v>
      </c>
      <c r="D181">
        <v>30515951</v>
      </c>
      <c r="E181">
        <v>30515945</v>
      </c>
      <c r="F181">
        <v>1</v>
      </c>
      <c r="G181">
        <v>30515945</v>
      </c>
      <c r="H181">
        <v>1</v>
      </c>
      <c r="I181" t="s">
        <v>337</v>
      </c>
      <c r="J181" t="s">
        <v>3</v>
      </c>
      <c r="K181" t="s">
        <v>338</v>
      </c>
      <c r="L181">
        <v>1191</v>
      </c>
      <c r="N181">
        <v>1013</v>
      </c>
      <c r="O181" t="s">
        <v>339</v>
      </c>
      <c r="P181" t="s">
        <v>339</v>
      </c>
      <c r="Q181">
        <v>1</v>
      </c>
      <c r="X181">
        <v>0.26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1</v>
      </c>
      <c r="AF181" t="s">
        <v>22</v>
      </c>
      <c r="AG181">
        <v>0.29899999999999999</v>
      </c>
      <c r="AH181">
        <v>2</v>
      </c>
      <c r="AI181">
        <v>67440226</v>
      </c>
      <c r="AJ181">
        <v>175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ROW(Source!A102)</f>
        <v>102</v>
      </c>
      <c r="B182">
        <v>67440236</v>
      </c>
      <c r="C182">
        <v>67440225</v>
      </c>
      <c r="D182">
        <v>30595689</v>
      </c>
      <c r="E182">
        <v>1</v>
      </c>
      <c r="F182">
        <v>1</v>
      </c>
      <c r="G182">
        <v>30515945</v>
      </c>
      <c r="H182">
        <v>2</v>
      </c>
      <c r="I182" t="s">
        <v>426</v>
      </c>
      <c r="J182" t="s">
        <v>427</v>
      </c>
      <c r="K182" t="s">
        <v>428</v>
      </c>
      <c r="L182">
        <v>1368</v>
      </c>
      <c r="N182">
        <v>1011</v>
      </c>
      <c r="O182" t="s">
        <v>42</v>
      </c>
      <c r="P182" t="s">
        <v>42</v>
      </c>
      <c r="Q182">
        <v>1</v>
      </c>
      <c r="X182">
        <v>0.27</v>
      </c>
      <c r="Y182">
        <v>0</v>
      </c>
      <c r="Z182">
        <v>41.45</v>
      </c>
      <c r="AA182">
        <v>12.62</v>
      </c>
      <c r="AB182">
        <v>0</v>
      </c>
      <c r="AC182">
        <v>0</v>
      </c>
      <c r="AD182">
        <v>1</v>
      </c>
      <c r="AE182">
        <v>0</v>
      </c>
      <c r="AF182" t="s">
        <v>21</v>
      </c>
      <c r="AG182">
        <v>0.33750000000000002</v>
      </c>
      <c r="AH182">
        <v>2</v>
      </c>
      <c r="AI182">
        <v>67440227</v>
      </c>
      <c r="AJ182">
        <v>176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ROW(Source!A102)</f>
        <v>102</v>
      </c>
      <c r="B183">
        <v>67440237</v>
      </c>
      <c r="C183">
        <v>67440225</v>
      </c>
      <c r="D183">
        <v>30595818</v>
      </c>
      <c r="E183">
        <v>1</v>
      </c>
      <c r="F183">
        <v>1</v>
      </c>
      <c r="G183">
        <v>30515945</v>
      </c>
      <c r="H183">
        <v>2</v>
      </c>
      <c r="I183" t="s">
        <v>429</v>
      </c>
      <c r="J183" t="s">
        <v>430</v>
      </c>
      <c r="K183" t="s">
        <v>431</v>
      </c>
      <c r="L183">
        <v>1368</v>
      </c>
      <c r="N183">
        <v>1011</v>
      </c>
      <c r="O183" t="s">
        <v>42</v>
      </c>
      <c r="P183" t="s">
        <v>42</v>
      </c>
      <c r="Q183">
        <v>1</v>
      </c>
      <c r="X183">
        <v>0.22</v>
      </c>
      <c r="Y183">
        <v>0</v>
      </c>
      <c r="Z183">
        <v>0.15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21</v>
      </c>
      <c r="AG183">
        <v>0.27500000000000002</v>
      </c>
      <c r="AH183">
        <v>2</v>
      </c>
      <c r="AI183">
        <v>67440228</v>
      </c>
      <c r="AJ183">
        <v>177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ROW(Source!A102)</f>
        <v>102</v>
      </c>
      <c r="B184">
        <v>67440238</v>
      </c>
      <c r="C184">
        <v>67440225</v>
      </c>
      <c r="D184">
        <v>30596074</v>
      </c>
      <c r="E184">
        <v>1</v>
      </c>
      <c r="F184">
        <v>1</v>
      </c>
      <c r="G184">
        <v>30515945</v>
      </c>
      <c r="H184">
        <v>2</v>
      </c>
      <c r="I184" t="s">
        <v>343</v>
      </c>
      <c r="J184" t="s">
        <v>344</v>
      </c>
      <c r="K184" t="s">
        <v>345</v>
      </c>
      <c r="L184">
        <v>1368</v>
      </c>
      <c r="N184">
        <v>1011</v>
      </c>
      <c r="O184" t="s">
        <v>42</v>
      </c>
      <c r="P184" t="s">
        <v>42</v>
      </c>
      <c r="Q184">
        <v>1</v>
      </c>
      <c r="X184">
        <v>0.28000000000000003</v>
      </c>
      <c r="Y184">
        <v>0</v>
      </c>
      <c r="Z184">
        <v>83.1</v>
      </c>
      <c r="AA184">
        <v>12.62</v>
      </c>
      <c r="AB184">
        <v>0</v>
      </c>
      <c r="AC184">
        <v>0</v>
      </c>
      <c r="AD184">
        <v>1</v>
      </c>
      <c r="AE184">
        <v>0</v>
      </c>
      <c r="AF184" t="s">
        <v>21</v>
      </c>
      <c r="AG184">
        <v>0.35000000000000003</v>
      </c>
      <c r="AH184">
        <v>2</v>
      </c>
      <c r="AI184">
        <v>67440229</v>
      </c>
      <c r="AJ184">
        <v>178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ROW(Source!A102)</f>
        <v>102</v>
      </c>
      <c r="B185">
        <v>67440239</v>
      </c>
      <c r="C185">
        <v>67440225</v>
      </c>
      <c r="D185">
        <v>30595414</v>
      </c>
      <c r="E185">
        <v>1</v>
      </c>
      <c r="F185">
        <v>1</v>
      </c>
      <c r="G185">
        <v>30515945</v>
      </c>
      <c r="H185">
        <v>2</v>
      </c>
      <c r="I185" t="s">
        <v>432</v>
      </c>
      <c r="J185" t="s">
        <v>433</v>
      </c>
      <c r="K185" t="s">
        <v>434</v>
      </c>
      <c r="L185">
        <v>1368</v>
      </c>
      <c r="N185">
        <v>1011</v>
      </c>
      <c r="O185" t="s">
        <v>42</v>
      </c>
      <c r="P185" t="s">
        <v>42</v>
      </c>
      <c r="Q185">
        <v>1</v>
      </c>
      <c r="X185">
        <v>0.02</v>
      </c>
      <c r="Y185">
        <v>0</v>
      </c>
      <c r="Z185">
        <v>114.83</v>
      </c>
      <c r="AA185">
        <v>12.62</v>
      </c>
      <c r="AB185">
        <v>0</v>
      </c>
      <c r="AC185">
        <v>0</v>
      </c>
      <c r="AD185">
        <v>1</v>
      </c>
      <c r="AE185">
        <v>0</v>
      </c>
      <c r="AF185" t="s">
        <v>21</v>
      </c>
      <c r="AG185">
        <v>2.5000000000000001E-2</v>
      </c>
      <c r="AH185">
        <v>2</v>
      </c>
      <c r="AI185">
        <v>67440230</v>
      </c>
      <c r="AJ185">
        <v>179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ROW(Source!A102)</f>
        <v>102</v>
      </c>
      <c r="B186">
        <v>67440240</v>
      </c>
      <c r="C186">
        <v>67440225</v>
      </c>
      <c r="D186">
        <v>30595428</v>
      </c>
      <c r="E186">
        <v>1</v>
      </c>
      <c r="F186">
        <v>1</v>
      </c>
      <c r="G186">
        <v>30515945</v>
      </c>
      <c r="H186">
        <v>2</v>
      </c>
      <c r="I186" t="s">
        <v>435</v>
      </c>
      <c r="J186" t="s">
        <v>436</v>
      </c>
      <c r="K186" t="s">
        <v>437</v>
      </c>
      <c r="L186">
        <v>1368</v>
      </c>
      <c r="N186">
        <v>1011</v>
      </c>
      <c r="O186" t="s">
        <v>42</v>
      </c>
      <c r="P186" t="s">
        <v>42</v>
      </c>
      <c r="Q186">
        <v>1</v>
      </c>
      <c r="X186">
        <v>0.01</v>
      </c>
      <c r="Y186">
        <v>0</v>
      </c>
      <c r="Z186">
        <v>0.77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21</v>
      </c>
      <c r="AG186">
        <v>1.2500000000000001E-2</v>
      </c>
      <c r="AH186">
        <v>2</v>
      </c>
      <c r="AI186">
        <v>67440231</v>
      </c>
      <c r="AJ186">
        <v>180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ROW(Source!A102)</f>
        <v>102</v>
      </c>
      <c r="B187">
        <v>67440241</v>
      </c>
      <c r="C187">
        <v>67440225</v>
      </c>
      <c r="D187">
        <v>30516999</v>
      </c>
      <c r="E187">
        <v>30515945</v>
      </c>
      <c r="F187">
        <v>1</v>
      </c>
      <c r="G187">
        <v>30515945</v>
      </c>
      <c r="H187">
        <v>2</v>
      </c>
      <c r="I187" t="s">
        <v>371</v>
      </c>
      <c r="J187" t="s">
        <v>3</v>
      </c>
      <c r="K187" t="s">
        <v>372</v>
      </c>
      <c r="L187">
        <v>1344</v>
      </c>
      <c r="N187">
        <v>1008</v>
      </c>
      <c r="O187" t="s">
        <v>373</v>
      </c>
      <c r="P187" t="s">
        <v>373</v>
      </c>
      <c r="Q187">
        <v>1</v>
      </c>
      <c r="X187">
        <v>0.02</v>
      </c>
      <c r="Y187">
        <v>0</v>
      </c>
      <c r="Z187">
        <v>1</v>
      </c>
      <c r="AA187">
        <v>0</v>
      </c>
      <c r="AB187">
        <v>0</v>
      </c>
      <c r="AC187">
        <v>0</v>
      </c>
      <c r="AD187">
        <v>1</v>
      </c>
      <c r="AE187">
        <v>0</v>
      </c>
      <c r="AF187" t="s">
        <v>21</v>
      </c>
      <c r="AG187">
        <v>2.5000000000000001E-2</v>
      </c>
      <c r="AH187">
        <v>2</v>
      </c>
      <c r="AI187">
        <v>67440232</v>
      </c>
      <c r="AJ187">
        <v>181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ROW(Source!A102)</f>
        <v>102</v>
      </c>
      <c r="B188">
        <v>67440242</v>
      </c>
      <c r="C188">
        <v>67440225</v>
      </c>
      <c r="D188">
        <v>30571743</v>
      </c>
      <c r="E188">
        <v>1</v>
      </c>
      <c r="F188">
        <v>1</v>
      </c>
      <c r="G188">
        <v>30515945</v>
      </c>
      <c r="H188">
        <v>3</v>
      </c>
      <c r="I188" t="s">
        <v>438</v>
      </c>
      <c r="J188" t="s">
        <v>439</v>
      </c>
      <c r="K188" t="s">
        <v>440</v>
      </c>
      <c r="L188">
        <v>1348</v>
      </c>
      <c r="N188">
        <v>1009</v>
      </c>
      <c r="O188" t="s">
        <v>178</v>
      </c>
      <c r="P188" t="s">
        <v>178</v>
      </c>
      <c r="Q188">
        <v>1000</v>
      </c>
      <c r="X188">
        <v>0.01</v>
      </c>
      <c r="Y188">
        <v>350.71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0.01</v>
      </c>
      <c r="AH188">
        <v>2</v>
      </c>
      <c r="AI188">
        <v>67440234</v>
      </c>
      <c r="AJ188">
        <v>183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ROW(Source!A102)</f>
        <v>102</v>
      </c>
      <c r="B189">
        <v>67440243</v>
      </c>
      <c r="C189">
        <v>67440225</v>
      </c>
      <c r="D189">
        <v>30534783</v>
      </c>
      <c r="E189">
        <v>30515945</v>
      </c>
      <c r="F189">
        <v>1</v>
      </c>
      <c r="G189">
        <v>30515945</v>
      </c>
      <c r="H189">
        <v>3</v>
      </c>
      <c r="I189" t="s">
        <v>467</v>
      </c>
      <c r="J189" t="s">
        <v>3</v>
      </c>
      <c r="K189" t="s">
        <v>468</v>
      </c>
      <c r="L189">
        <v>1348</v>
      </c>
      <c r="N189">
        <v>1009</v>
      </c>
      <c r="O189" t="s">
        <v>178</v>
      </c>
      <c r="P189" t="s">
        <v>178</v>
      </c>
      <c r="Q189">
        <v>1000</v>
      </c>
      <c r="X189">
        <v>3.2000000000000001E-2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 t="s">
        <v>3</v>
      </c>
      <c r="AG189">
        <v>3.2000000000000001E-2</v>
      </c>
      <c r="AH189">
        <v>3</v>
      </c>
      <c r="AI189">
        <v>-1</v>
      </c>
      <c r="AJ189" t="s">
        <v>3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ROW(Source!A103)</f>
        <v>103</v>
      </c>
      <c r="B190">
        <v>67440235</v>
      </c>
      <c r="C190">
        <v>67440225</v>
      </c>
      <c r="D190">
        <v>30515951</v>
      </c>
      <c r="E190">
        <v>30515945</v>
      </c>
      <c r="F190">
        <v>1</v>
      </c>
      <c r="G190">
        <v>30515945</v>
      </c>
      <c r="H190">
        <v>1</v>
      </c>
      <c r="I190" t="s">
        <v>337</v>
      </c>
      <c r="J190" t="s">
        <v>3</v>
      </c>
      <c r="K190" t="s">
        <v>338</v>
      </c>
      <c r="L190">
        <v>1191</v>
      </c>
      <c r="N190">
        <v>1013</v>
      </c>
      <c r="O190" t="s">
        <v>339</v>
      </c>
      <c r="P190" t="s">
        <v>339</v>
      </c>
      <c r="Q190">
        <v>1</v>
      </c>
      <c r="X190">
        <v>0.26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1</v>
      </c>
      <c r="AE190">
        <v>1</v>
      </c>
      <c r="AF190" t="s">
        <v>22</v>
      </c>
      <c r="AG190">
        <v>0.29899999999999999</v>
      </c>
      <c r="AH190">
        <v>2</v>
      </c>
      <c r="AI190">
        <v>67440226</v>
      </c>
      <c r="AJ190">
        <v>184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ROW(Source!A103)</f>
        <v>103</v>
      </c>
      <c r="B191">
        <v>67440236</v>
      </c>
      <c r="C191">
        <v>67440225</v>
      </c>
      <c r="D191">
        <v>30595689</v>
      </c>
      <c r="E191">
        <v>1</v>
      </c>
      <c r="F191">
        <v>1</v>
      </c>
      <c r="G191">
        <v>30515945</v>
      </c>
      <c r="H191">
        <v>2</v>
      </c>
      <c r="I191" t="s">
        <v>426</v>
      </c>
      <c r="J191" t="s">
        <v>427</v>
      </c>
      <c r="K191" t="s">
        <v>428</v>
      </c>
      <c r="L191">
        <v>1368</v>
      </c>
      <c r="N191">
        <v>1011</v>
      </c>
      <c r="O191" t="s">
        <v>42</v>
      </c>
      <c r="P191" t="s">
        <v>42</v>
      </c>
      <c r="Q191">
        <v>1</v>
      </c>
      <c r="X191">
        <v>0.27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21</v>
      </c>
      <c r="AG191">
        <v>0.33750000000000002</v>
      </c>
      <c r="AH191">
        <v>2</v>
      </c>
      <c r="AI191">
        <v>67440227</v>
      </c>
      <c r="AJ191">
        <v>185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ROW(Source!A103)</f>
        <v>103</v>
      </c>
      <c r="B192">
        <v>67440237</v>
      </c>
      <c r="C192">
        <v>67440225</v>
      </c>
      <c r="D192">
        <v>30595818</v>
      </c>
      <c r="E192">
        <v>1</v>
      </c>
      <c r="F192">
        <v>1</v>
      </c>
      <c r="G192">
        <v>30515945</v>
      </c>
      <c r="H192">
        <v>2</v>
      </c>
      <c r="I192" t="s">
        <v>429</v>
      </c>
      <c r="J192" t="s">
        <v>430</v>
      </c>
      <c r="K192" t="s">
        <v>431</v>
      </c>
      <c r="L192">
        <v>1368</v>
      </c>
      <c r="N192">
        <v>1011</v>
      </c>
      <c r="O192" t="s">
        <v>42</v>
      </c>
      <c r="P192" t="s">
        <v>42</v>
      </c>
      <c r="Q192">
        <v>1</v>
      </c>
      <c r="X192">
        <v>0.22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21</v>
      </c>
      <c r="AG192">
        <v>0.27500000000000002</v>
      </c>
      <c r="AH192">
        <v>2</v>
      </c>
      <c r="AI192">
        <v>67440228</v>
      </c>
      <c r="AJ192">
        <v>186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ROW(Source!A103)</f>
        <v>103</v>
      </c>
      <c r="B193">
        <v>67440238</v>
      </c>
      <c r="C193">
        <v>67440225</v>
      </c>
      <c r="D193">
        <v>30596074</v>
      </c>
      <c r="E193">
        <v>1</v>
      </c>
      <c r="F193">
        <v>1</v>
      </c>
      <c r="G193">
        <v>30515945</v>
      </c>
      <c r="H193">
        <v>2</v>
      </c>
      <c r="I193" t="s">
        <v>343</v>
      </c>
      <c r="J193" t="s">
        <v>344</v>
      </c>
      <c r="K193" t="s">
        <v>345</v>
      </c>
      <c r="L193">
        <v>1368</v>
      </c>
      <c r="N193">
        <v>1011</v>
      </c>
      <c r="O193" t="s">
        <v>42</v>
      </c>
      <c r="P193" t="s">
        <v>42</v>
      </c>
      <c r="Q193">
        <v>1</v>
      </c>
      <c r="X193">
        <v>0.28000000000000003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21</v>
      </c>
      <c r="AG193">
        <v>0.35000000000000003</v>
      </c>
      <c r="AH193">
        <v>2</v>
      </c>
      <c r="AI193">
        <v>67440229</v>
      </c>
      <c r="AJ193">
        <v>187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ROW(Source!A103)</f>
        <v>103</v>
      </c>
      <c r="B194">
        <v>67440239</v>
      </c>
      <c r="C194">
        <v>67440225</v>
      </c>
      <c r="D194">
        <v>30595414</v>
      </c>
      <c r="E194">
        <v>1</v>
      </c>
      <c r="F194">
        <v>1</v>
      </c>
      <c r="G194">
        <v>30515945</v>
      </c>
      <c r="H194">
        <v>2</v>
      </c>
      <c r="I194" t="s">
        <v>432</v>
      </c>
      <c r="J194" t="s">
        <v>433</v>
      </c>
      <c r="K194" t="s">
        <v>434</v>
      </c>
      <c r="L194">
        <v>1368</v>
      </c>
      <c r="N194">
        <v>1011</v>
      </c>
      <c r="O194" t="s">
        <v>42</v>
      </c>
      <c r="P194" t="s">
        <v>42</v>
      </c>
      <c r="Q194">
        <v>1</v>
      </c>
      <c r="X194">
        <v>0.02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21</v>
      </c>
      <c r="AG194">
        <v>2.5000000000000001E-2</v>
      </c>
      <c r="AH194">
        <v>2</v>
      </c>
      <c r="AI194">
        <v>67440230</v>
      </c>
      <c r="AJ194">
        <v>188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ROW(Source!A103)</f>
        <v>103</v>
      </c>
      <c r="B195">
        <v>67440240</v>
      </c>
      <c r="C195">
        <v>67440225</v>
      </c>
      <c r="D195">
        <v>30595428</v>
      </c>
      <c r="E195">
        <v>1</v>
      </c>
      <c r="F195">
        <v>1</v>
      </c>
      <c r="G195">
        <v>30515945</v>
      </c>
      <c r="H195">
        <v>2</v>
      </c>
      <c r="I195" t="s">
        <v>435</v>
      </c>
      <c r="J195" t="s">
        <v>436</v>
      </c>
      <c r="K195" t="s">
        <v>437</v>
      </c>
      <c r="L195">
        <v>1368</v>
      </c>
      <c r="N195">
        <v>1011</v>
      </c>
      <c r="O195" t="s">
        <v>42</v>
      </c>
      <c r="P195" t="s">
        <v>42</v>
      </c>
      <c r="Q195">
        <v>1</v>
      </c>
      <c r="X195">
        <v>0.01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21</v>
      </c>
      <c r="AG195">
        <v>1.2500000000000001E-2</v>
      </c>
      <c r="AH195">
        <v>2</v>
      </c>
      <c r="AI195">
        <v>67440231</v>
      </c>
      <c r="AJ195">
        <v>189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ROW(Source!A103)</f>
        <v>103</v>
      </c>
      <c r="B196">
        <v>67440241</v>
      </c>
      <c r="C196">
        <v>67440225</v>
      </c>
      <c r="D196">
        <v>30516999</v>
      </c>
      <c r="E196">
        <v>30515945</v>
      </c>
      <c r="F196">
        <v>1</v>
      </c>
      <c r="G196">
        <v>30515945</v>
      </c>
      <c r="H196">
        <v>2</v>
      </c>
      <c r="I196" t="s">
        <v>371</v>
      </c>
      <c r="J196" t="s">
        <v>3</v>
      </c>
      <c r="K196" t="s">
        <v>372</v>
      </c>
      <c r="L196">
        <v>1344</v>
      </c>
      <c r="N196">
        <v>1008</v>
      </c>
      <c r="O196" t="s">
        <v>373</v>
      </c>
      <c r="P196" t="s">
        <v>373</v>
      </c>
      <c r="Q196">
        <v>1</v>
      </c>
      <c r="X196">
        <v>0.02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21</v>
      </c>
      <c r="AG196">
        <v>2.5000000000000001E-2</v>
      </c>
      <c r="AH196">
        <v>2</v>
      </c>
      <c r="AI196">
        <v>67440232</v>
      </c>
      <c r="AJ196">
        <v>190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ROW(Source!A103)</f>
        <v>103</v>
      </c>
      <c r="B197">
        <v>67440242</v>
      </c>
      <c r="C197">
        <v>67440225</v>
      </c>
      <c r="D197">
        <v>30571743</v>
      </c>
      <c r="E197">
        <v>1</v>
      </c>
      <c r="F197">
        <v>1</v>
      </c>
      <c r="G197">
        <v>30515945</v>
      </c>
      <c r="H197">
        <v>3</v>
      </c>
      <c r="I197" t="s">
        <v>438</v>
      </c>
      <c r="J197" t="s">
        <v>439</v>
      </c>
      <c r="K197" t="s">
        <v>440</v>
      </c>
      <c r="L197">
        <v>1348</v>
      </c>
      <c r="N197">
        <v>1009</v>
      </c>
      <c r="O197" t="s">
        <v>178</v>
      </c>
      <c r="P197" t="s">
        <v>178</v>
      </c>
      <c r="Q197">
        <v>1000</v>
      </c>
      <c r="X197">
        <v>0.01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3</v>
      </c>
      <c r="AG197">
        <v>0.01</v>
      </c>
      <c r="AH197">
        <v>2</v>
      </c>
      <c r="AI197">
        <v>67440234</v>
      </c>
      <c r="AJ197">
        <v>192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ROW(Source!A103)</f>
        <v>103</v>
      </c>
      <c r="B198">
        <v>67440243</v>
      </c>
      <c r="C198">
        <v>67440225</v>
      </c>
      <c r="D198">
        <v>30534783</v>
      </c>
      <c r="E198">
        <v>30515945</v>
      </c>
      <c r="F198">
        <v>1</v>
      </c>
      <c r="G198">
        <v>30515945</v>
      </c>
      <c r="H198">
        <v>3</v>
      </c>
      <c r="I198" t="s">
        <v>467</v>
      </c>
      <c r="J198" t="s">
        <v>3</v>
      </c>
      <c r="K198" t="s">
        <v>468</v>
      </c>
      <c r="L198">
        <v>1348</v>
      </c>
      <c r="N198">
        <v>1009</v>
      </c>
      <c r="O198" t="s">
        <v>178</v>
      </c>
      <c r="P198" t="s">
        <v>178</v>
      </c>
      <c r="Q198">
        <v>1000</v>
      </c>
      <c r="X198">
        <v>3.2000000000000001E-2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 t="s">
        <v>3</v>
      </c>
      <c r="AG198">
        <v>3.2000000000000001E-2</v>
      </c>
      <c r="AH198">
        <v>3</v>
      </c>
      <c r="AI198">
        <v>-1</v>
      </c>
      <c r="AJ198" t="s">
        <v>3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ROW(Source!A106)</f>
        <v>106</v>
      </c>
      <c r="B199">
        <v>67440256</v>
      </c>
      <c r="C199">
        <v>67440245</v>
      </c>
      <c r="D199">
        <v>30515951</v>
      </c>
      <c r="E199">
        <v>30515945</v>
      </c>
      <c r="F199">
        <v>1</v>
      </c>
      <c r="G199">
        <v>30515945</v>
      </c>
      <c r="H199">
        <v>1</v>
      </c>
      <c r="I199" t="s">
        <v>337</v>
      </c>
      <c r="J199" t="s">
        <v>3</v>
      </c>
      <c r="K199" t="s">
        <v>338</v>
      </c>
      <c r="L199">
        <v>1191</v>
      </c>
      <c r="N199">
        <v>1013</v>
      </c>
      <c r="O199" t="s">
        <v>339</v>
      </c>
      <c r="P199" t="s">
        <v>339</v>
      </c>
      <c r="Q199">
        <v>1</v>
      </c>
      <c r="X199">
        <v>30.48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1</v>
      </c>
      <c r="AF199" t="s">
        <v>3</v>
      </c>
      <c r="AG199">
        <v>30.48</v>
      </c>
      <c r="AH199">
        <v>2</v>
      </c>
      <c r="AI199">
        <v>67440246</v>
      </c>
      <c r="AJ199">
        <v>193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ROW(Source!A106)</f>
        <v>106</v>
      </c>
      <c r="B200">
        <v>67440257</v>
      </c>
      <c r="C200">
        <v>67440245</v>
      </c>
      <c r="D200">
        <v>30595613</v>
      </c>
      <c r="E200">
        <v>1</v>
      </c>
      <c r="F200">
        <v>1</v>
      </c>
      <c r="G200">
        <v>30515945</v>
      </c>
      <c r="H200">
        <v>2</v>
      </c>
      <c r="I200" t="s">
        <v>396</v>
      </c>
      <c r="J200" t="s">
        <v>397</v>
      </c>
      <c r="K200" t="s">
        <v>398</v>
      </c>
      <c r="L200">
        <v>1368</v>
      </c>
      <c r="N200">
        <v>1011</v>
      </c>
      <c r="O200" t="s">
        <v>42</v>
      </c>
      <c r="P200" t="s">
        <v>42</v>
      </c>
      <c r="Q200">
        <v>1</v>
      </c>
      <c r="X200">
        <v>0.16</v>
      </c>
      <c r="Y200">
        <v>0</v>
      </c>
      <c r="Z200">
        <v>0.17</v>
      </c>
      <c r="AA200">
        <v>0</v>
      </c>
      <c r="AB200">
        <v>0</v>
      </c>
      <c r="AC200">
        <v>0</v>
      </c>
      <c r="AD200">
        <v>1</v>
      </c>
      <c r="AE200">
        <v>0</v>
      </c>
      <c r="AF200" t="s">
        <v>3</v>
      </c>
      <c r="AG200">
        <v>0.16</v>
      </c>
      <c r="AH200">
        <v>2</v>
      </c>
      <c r="AI200">
        <v>67440247</v>
      </c>
      <c r="AJ200">
        <v>194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ROW(Source!A106)</f>
        <v>106</v>
      </c>
      <c r="B201">
        <v>67440258</v>
      </c>
      <c r="C201">
        <v>67440245</v>
      </c>
      <c r="D201">
        <v>30571178</v>
      </c>
      <c r="E201">
        <v>1</v>
      </c>
      <c r="F201">
        <v>1</v>
      </c>
      <c r="G201">
        <v>30515945</v>
      </c>
      <c r="H201">
        <v>3</v>
      </c>
      <c r="I201" t="s">
        <v>411</v>
      </c>
      <c r="J201" t="s">
        <v>412</v>
      </c>
      <c r="K201" t="s">
        <v>413</v>
      </c>
      <c r="L201">
        <v>1346</v>
      </c>
      <c r="N201">
        <v>1009</v>
      </c>
      <c r="O201" t="s">
        <v>90</v>
      </c>
      <c r="P201" t="s">
        <v>90</v>
      </c>
      <c r="Q201">
        <v>1</v>
      </c>
      <c r="X201">
        <v>0.41</v>
      </c>
      <c r="Y201">
        <v>1.61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3</v>
      </c>
      <c r="AG201">
        <v>0.41</v>
      </c>
      <c r="AH201">
        <v>2</v>
      </c>
      <c r="AI201">
        <v>67440248</v>
      </c>
      <c r="AJ201">
        <v>195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ROW(Source!A106)</f>
        <v>106</v>
      </c>
      <c r="B202">
        <v>67440259</v>
      </c>
      <c r="C202">
        <v>67440245</v>
      </c>
      <c r="D202">
        <v>30571181</v>
      </c>
      <c r="E202">
        <v>1</v>
      </c>
      <c r="F202">
        <v>1</v>
      </c>
      <c r="G202">
        <v>30515945</v>
      </c>
      <c r="H202">
        <v>3</v>
      </c>
      <c r="I202" t="s">
        <v>399</v>
      </c>
      <c r="J202" t="s">
        <v>400</v>
      </c>
      <c r="K202" t="s">
        <v>401</v>
      </c>
      <c r="L202">
        <v>1339</v>
      </c>
      <c r="N202">
        <v>1007</v>
      </c>
      <c r="O202" t="s">
        <v>30</v>
      </c>
      <c r="P202" t="s">
        <v>30</v>
      </c>
      <c r="Q202">
        <v>1</v>
      </c>
      <c r="X202">
        <v>0.02</v>
      </c>
      <c r="Y202">
        <v>7.07</v>
      </c>
      <c r="Z202">
        <v>0</v>
      </c>
      <c r="AA202">
        <v>0</v>
      </c>
      <c r="AB202">
        <v>0</v>
      </c>
      <c r="AC202">
        <v>0</v>
      </c>
      <c r="AD202">
        <v>1</v>
      </c>
      <c r="AE202">
        <v>0</v>
      </c>
      <c r="AF202" t="s">
        <v>3</v>
      </c>
      <c r="AG202">
        <v>0.02</v>
      </c>
      <c r="AH202">
        <v>2</v>
      </c>
      <c r="AI202">
        <v>67440249</v>
      </c>
      <c r="AJ202">
        <v>196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ROW(Source!A106)</f>
        <v>106</v>
      </c>
      <c r="B203">
        <v>67440260</v>
      </c>
      <c r="C203">
        <v>67440245</v>
      </c>
      <c r="D203">
        <v>30572394</v>
      </c>
      <c r="E203">
        <v>1</v>
      </c>
      <c r="F203">
        <v>1</v>
      </c>
      <c r="G203">
        <v>30515945</v>
      </c>
      <c r="H203">
        <v>3</v>
      </c>
      <c r="I203" t="s">
        <v>414</v>
      </c>
      <c r="J203" t="s">
        <v>415</v>
      </c>
      <c r="K203" t="s">
        <v>416</v>
      </c>
      <c r="L203">
        <v>1327</v>
      </c>
      <c r="N203">
        <v>1005</v>
      </c>
      <c r="O203" t="s">
        <v>101</v>
      </c>
      <c r="P203" t="s">
        <v>101</v>
      </c>
      <c r="Q203">
        <v>1</v>
      </c>
      <c r="X203">
        <v>0.8</v>
      </c>
      <c r="Y203">
        <v>104</v>
      </c>
      <c r="Z203">
        <v>0</v>
      </c>
      <c r="AA203">
        <v>0</v>
      </c>
      <c r="AB203">
        <v>0</v>
      </c>
      <c r="AC203">
        <v>0</v>
      </c>
      <c r="AD203">
        <v>1</v>
      </c>
      <c r="AE203">
        <v>0</v>
      </c>
      <c r="AF203" t="s">
        <v>3</v>
      </c>
      <c r="AG203">
        <v>0.8</v>
      </c>
      <c r="AH203">
        <v>2</v>
      </c>
      <c r="AI203">
        <v>67440250</v>
      </c>
      <c r="AJ203">
        <v>197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ROW(Source!A106)</f>
        <v>106</v>
      </c>
      <c r="B204">
        <v>67440261</v>
      </c>
      <c r="C204">
        <v>67440245</v>
      </c>
      <c r="D204">
        <v>30571225</v>
      </c>
      <c r="E204">
        <v>1</v>
      </c>
      <c r="F204">
        <v>1</v>
      </c>
      <c r="G204">
        <v>30515945</v>
      </c>
      <c r="H204">
        <v>3</v>
      </c>
      <c r="I204" t="s">
        <v>417</v>
      </c>
      <c r="J204" t="s">
        <v>418</v>
      </c>
      <c r="K204" t="s">
        <v>419</v>
      </c>
      <c r="L204">
        <v>1348</v>
      </c>
      <c r="N204">
        <v>1009</v>
      </c>
      <c r="O204" t="s">
        <v>178</v>
      </c>
      <c r="P204" t="s">
        <v>178</v>
      </c>
      <c r="Q204">
        <v>1000</v>
      </c>
      <c r="X204">
        <v>1.2999999999999999E-3</v>
      </c>
      <c r="Y204">
        <v>30565.95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0</v>
      </c>
      <c r="AF204" t="s">
        <v>3</v>
      </c>
      <c r="AG204">
        <v>1.2999999999999999E-3</v>
      </c>
      <c r="AH204">
        <v>2</v>
      </c>
      <c r="AI204">
        <v>67440251</v>
      </c>
      <c r="AJ204">
        <v>198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ROW(Source!A106)</f>
        <v>106</v>
      </c>
      <c r="B205">
        <v>67440262</v>
      </c>
      <c r="C205">
        <v>67440245</v>
      </c>
      <c r="D205">
        <v>30574212</v>
      </c>
      <c r="E205">
        <v>1</v>
      </c>
      <c r="F205">
        <v>1</v>
      </c>
      <c r="G205">
        <v>30515945</v>
      </c>
      <c r="H205">
        <v>3</v>
      </c>
      <c r="I205" t="s">
        <v>420</v>
      </c>
      <c r="J205" t="s">
        <v>421</v>
      </c>
      <c r="K205" t="s">
        <v>422</v>
      </c>
      <c r="L205">
        <v>1296</v>
      </c>
      <c r="N205">
        <v>1002</v>
      </c>
      <c r="O205" t="s">
        <v>235</v>
      </c>
      <c r="P205" t="s">
        <v>235</v>
      </c>
      <c r="Q205">
        <v>1</v>
      </c>
      <c r="X205">
        <v>10</v>
      </c>
      <c r="Y205">
        <v>40.17</v>
      </c>
      <c r="Z205">
        <v>0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3</v>
      </c>
      <c r="AG205">
        <v>10</v>
      </c>
      <c r="AH205">
        <v>2</v>
      </c>
      <c r="AI205">
        <v>67440252</v>
      </c>
      <c r="AJ205">
        <v>199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ROW(Source!A106)</f>
        <v>106</v>
      </c>
      <c r="B206">
        <v>67440263</v>
      </c>
      <c r="C206">
        <v>67440245</v>
      </c>
      <c r="D206">
        <v>30571951</v>
      </c>
      <c r="E206">
        <v>1</v>
      </c>
      <c r="F206">
        <v>1</v>
      </c>
      <c r="G206">
        <v>30515945</v>
      </c>
      <c r="H206">
        <v>3</v>
      </c>
      <c r="I206" t="s">
        <v>423</v>
      </c>
      <c r="J206" t="s">
        <v>424</v>
      </c>
      <c r="K206" t="s">
        <v>425</v>
      </c>
      <c r="L206">
        <v>1348</v>
      </c>
      <c r="N206">
        <v>1009</v>
      </c>
      <c r="O206" t="s">
        <v>178</v>
      </c>
      <c r="P206" t="s">
        <v>178</v>
      </c>
      <c r="Q206">
        <v>1000</v>
      </c>
      <c r="X206">
        <v>1.6000000000000001E-3</v>
      </c>
      <c r="Y206">
        <v>12534.98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3</v>
      </c>
      <c r="AG206">
        <v>1.6000000000000001E-3</v>
      </c>
      <c r="AH206">
        <v>2</v>
      </c>
      <c r="AI206">
        <v>67440253</v>
      </c>
      <c r="AJ206">
        <v>201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ROW(Source!A106)</f>
        <v>106</v>
      </c>
      <c r="B207">
        <v>67440264</v>
      </c>
      <c r="C207">
        <v>67440245</v>
      </c>
      <c r="D207">
        <v>30532949</v>
      </c>
      <c r="E207">
        <v>30515945</v>
      </c>
      <c r="F207">
        <v>1</v>
      </c>
      <c r="G207">
        <v>30515945</v>
      </c>
      <c r="H207">
        <v>3</v>
      </c>
      <c r="I207" t="s">
        <v>461</v>
      </c>
      <c r="J207" t="s">
        <v>3</v>
      </c>
      <c r="K207" t="s">
        <v>462</v>
      </c>
      <c r="L207">
        <v>1348</v>
      </c>
      <c r="N207">
        <v>1009</v>
      </c>
      <c r="O207" t="s">
        <v>178</v>
      </c>
      <c r="P207" t="s">
        <v>178</v>
      </c>
      <c r="Q207">
        <v>1000</v>
      </c>
      <c r="X207">
        <v>6.0000000000000001E-3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 t="s">
        <v>3</v>
      </c>
      <c r="AG207">
        <v>6.0000000000000001E-3</v>
      </c>
      <c r="AH207">
        <v>3</v>
      </c>
      <c r="AI207">
        <v>-1</v>
      </c>
      <c r="AJ207" t="s">
        <v>3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ROW(Source!A106)</f>
        <v>106</v>
      </c>
      <c r="B208">
        <v>67440265</v>
      </c>
      <c r="C208">
        <v>67440245</v>
      </c>
      <c r="D208">
        <v>30532956</v>
      </c>
      <c r="E208">
        <v>30515945</v>
      </c>
      <c r="F208">
        <v>1</v>
      </c>
      <c r="G208">
        <v>30515945</v>
      </c>
      <c r="H208">
        <v>3</v>
      </c>
      <c r="I208" t="s">
        <v>463</v>
      </c>
      <c r="J208" t="s">
        <v>3</v>
      </c>
      <c r="K208" t="s">
        <v>464</v>
      </c>
      <c r="L208">
        <v>1348</v>
      </c>
      <c r="N208">
        <v>1009</v>
      </c>
      <c r="O208" t="s">
        <v>178</v>
      </c>
      <c r="P208" t="s">
        <v>178</v>
      </c>
      <c r="Q208">
        <v>1000</v>
      </c>
      <c r="X208">
        <v>5.11E-2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 t="s">
        <v>3</v>
      </c>
      <c r="AG208">
        <v>5.11E-2</v>
      </c>
      <c r="AH208">
        <v>3</v>
      </c>
      <c r="AI208">
        <v>-1</v>
      </c>
      <c r="AJ208" t="s">
        <v>3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ROW(Source!A106)</f>
        <v>106</v>
      </c>
      <c r="B209">
        <v>67440266</v>
      </c>
      <c r="C209">
        <v>67440245</v>
      </c>
      <c r="D209">
        <v>30531571</v>
      </c>
      <c r="E209">
        <v>30515945</v>
      </c>
      <c r="F209">
        <v>1</v>
      </c>
      <c r="G209">
        <v>30515945</v>
      </c>
      <c r="H209">
        <v>3</v>
      </c>
      <c r="I209" t="s">
        <v>465</v>
      </c>
      <c r="J209" t="s">
        <v>3</v>
      </c>
      <c r="K209" t="s">
        <v>466</v>
      </c>
      <c r="L209">
        <v>1348</v>
      </c>
      <c r="N209">
        <v>1009</v>
      </c>
      <c r="O209" t="s">
        <v>178</v>
      </c>
      <c r="P209" t="s">
        <v>178</v>
      </c>
      <c r="Q209">
        <v>1000</v>
      </c>
      <c r="X209">
        <v>5.2499999999999998E-2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 t="s">
        <v>3</v>
      </c>
      <c r="AG209">
        <v>5.2499999999999998E-2</v>
      </c>
      <c r="AH209">
        <v>3</v>
      </c>
      <c r="AI209">
        <v>-1</v>
      </c>
      <c r="AJ209" t="s">
        <v>3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ROW(Source!A106)</f>
        <v>106</v>
      </c>
      <c r="B210">
        <v>67440267</v>
      </c>
      <c r="C210">
        <v>67440245</v>
      </c>
      <c r="D210">
        <v>30541208</v>
      </c>
      <c r="E210">
        <v>30515945</v>
      </c>
      <c r="F210">
        <v>1</v>
      </c>
      <c r="G210">
        <v>30515945</v>
      </c>
      <c r="H210">
        <v>3</v>
      </c>
      <c r="I210" t="s">
        <v>389</v>
      </c>
      <c r="J210" t="s">
        <v>3</v>
      </c>
      <c r="K210" t="s">
        <v>390</v>
      </c>
      <c r="L210">
        <v>1344</v>
      </c>
      <c r="N210">
        <v>1008</v>
      </c>
      <c r="O210" t="s">
        <v>373</v>
      </c>
      <c r="P210" t="s">
        <v>373</v>
      </c>
      <c r="Q210">
        <v>1</v>
      </c>
      <c r="X210">
        <v>0.01</v>
      </c>
      <c r="Y210">
        <v>1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3</v>
      </c>
      <c r="AG210">
        <v>0.01</v>
      </c>
      <c r="AH210">
        <v>2</v>
      </c>
      <c r="AI210">
        <v>67440254</v>
      </c>
      <c r="AJ210">
        <v>202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ROW(Source!A107)</f>
        <v>107</v>
      </c>
      <c r="B211">
        <v>67440256</v>
      </c>
      <c r="C211">
        <v>67440245</v>
      </c>
      <c r="D211">
        <v>30515951</v>
      </c>
      <c r="E211">
        <v>30515945</v>
      </c>
      <c r="F211">
        <v>1</v>
      </c>
      <c r="G211">
        <v>30515945</v>
      </c>
      <c r="H211">
        <v>1</v>
      </c>
      <c r="I211" t="s">
        <v>337</v>
      </c>
      <c r="J211" t="s">
        <v>3</v>
      </c>
      <c r="K211" t="s">
        <v>338</v>
      </c>
      <c r="L211">
        <v>1191</v>
      </c>
      <c r="N211">
        <v>1013</v>
      </c>
      <c r="O211" t="s">
        <v>339</v>
      </c>
      <c r="P211" t="s">
        <v>339</v>
      </c>
      <c r="Q211">
        <v>1</v>
      </c>
      <c r="X211">
        <v>30.48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1</v>
      </c>
      <c r="AE211">
        <v>1</v>
      </c>
      <c r="AF211" t="s">
        <v>3</v>
      </c>
      <c r="AG211">
        <v>30.48</v>
      </c>
      <c r="AH211">
        <v>2</v>
      </c>
      <c r="AI211">
        <v>67440246</v>
      </c>
      <c r="AJ211">
        <v>203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ROW(Source!A107)</f>
        <v>107</v>
      </c>
      <c r="B212">
        <v>67440257</v>
      </c>
      <c r="C212">
        <v>67440245</v>
      </c>
      <c r="D212">
        <v>30595613</v>
      </c>
      <c r="E212">
        <v>1</v>
      </c>
      <c r="F212">
        <v>1</v>
      </c>
      <c r="G212">
        <v>30515945</v>
      </c>
      <c r="H212">
        <v>2</v>
      </c>
      <c r="I212" t="s">
        <v>396</v>
      </c>
      <c r="J212" t="s">
        <v>397</v>
      </c>
      <c r="K212" t="s">
        <v>398</v>
      </c>
      <c r="L212">
        <v>1368</v>
      </c>
      <c r="N212">
        <v>1011</v>
      </c>
      <c r="O212" t="s">
        <v>42</v>
      </c>
      <c r="P212" t="s">
        <v>42</v>
      </c>
      <c r="Q212">
        <v>1</v>
      </c>
      <c r="X212">
        <v>0.16</v>
      </c>
      <c r="Y212">
        <v>0</v>
      </c>
      <c r="Z212">
        <v>0.17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3</v>
      </c>
      <c r="AG212">
        <v>0.16</v>
      </c>
      <c r="AH212">
        <v>2</v>
      </c>
      <c r="AI212">
        <v>67440247</v>
      </c>
      <c r="AJ212">
        <v>204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ROW(Source!A107)</f>
        <v>107</v>
      </c>
      <c r="B213">
        <v>67440258</v>
      </c>
      <c r="C213">
        <v>67440245</v>
      </c>
      <c r="D213">
        <v>30571178</v>
      </c>
      <c r="E213">
        <v>1</v>
      </c>
      <c r="F213">
        <v>1</v>
      </c>
      <c r="G213">
        <v>30515945</v>
      </c>
      <c r="H213">
        <v>3</v>
      </c>
      <c r="I213" t="s">
        <v>411</v>
      </c>
      <c r="J213" t="s">
        <v>412</v>
      </c>
      <c r="K213" t="s">
        <v>413</v>
      </c>
      <c r="L213">
        <v>1346</v>
      </c>
      <c r="N213">
        <v>1009</v>
      </c>
      <c r="O213" t="s">
        <v>90</v>
      </c>
      <c r="P213" t="s">
        <v>90</v>
      </c>
      <c r="Q213">
        <v>1</v>
      </c>
      <c r="X213">
        <v>0.41</v>
      </c>
      <c r="Y213">
        <v>1.61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0.41</v>
      </c>
      <c r="AH213">
        <v>2</v>
      </c>
      <c r="AI213">
        <v>67440248</v>
      </c>
      <c r="AJ213">
        <v>205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ROW(Source!A107)</f>
        <v>107</v>
      </c>
      <c r="B214">
        <v>67440259</v>
      </c>
      <c r="C214">
        <v>67440245</v>
      </c>
      <c r="D214">
        <v>30571181</v>
      </c>
      <c r="E214">
        <v>1</v>
      </c>
      <c r="F214">
        <v>1</v>
      </c>
      <c r="G214">
        <v>30515945</v>
      </c>
      <c r="H214">
        <v>3</v>
      </c>
      <c r="I214" t="s">
        <v>399</v>
      </c>
      <c r="J214" t="s">
        <v>400</v>
      </c>
      <c r="K214" t="s">
        <v>401</v>
      </c>
      <c r="L214">
        <v>1339</v>
      </c>
      <c r="N214">
        <v>1007</v>
      </c>
      <c r="O214" t="s">
        <v>30</v>
      </c>
      <c r="P214" t="s">
        <v>30</v>
      </c>
      <c r="Q214">
        <v>1</v>
      </c>
      <c r="X214">
        <v>0.02</v>
      </c>
      <c r="Y214">
        <v>7.07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0.02</v>
      </c>
      <c r="AH214">
        <v>2</v>
      </c>
      <c r="AI214">
        <v>67440249</v>
      </c>
      <c r="AJ214">
        <v>206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ROW(Source!A107)</f>
        <v>107</v>
      </c>
      <c r="B215">
        <v>67440260</v>
      </c>
      <c r="C215">
        <v>67440245</v>
      </c>
      <c r="D215">
        <v>30572394</v>
      </c>
      <c r="E215">
        <v>1</v>
      </c>
      <c r="F215">
        <v>1</v>
      </c>
      <c r="G215">
        <v>30515945</v>
      </c>
      <c r="H215">
        <v>3</v>
      </c>
      <c r="I215" t="s">
        <v>414</v>
      </c>
      <c r="J215" t="s">
        <v>415</v>
      </c>
      <c r="K215" t="s">
        <v>416</v>
      </c>
      <c r="L215">
        <v>1327</v>
      </c>
      <c r="N215">
        <v>1005</v>
      </c>
      <c r="O215" t="s">
        <v>101</v>
      </c>
      <c r="P215" t="s">
        <v>101</v>
      </c>
      <c r="Q215">
        <v>1</v>
      </c>
      <c r="X215">
        <v>0.8</v>
      </c>
      <c r="Y215">
        <v>104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0</v>
      </c>
      <c r="AF215" t="s">
        <v>3</v>
      </c>
      <c r="AG215">
        <v>0.8</v>
      </c>
      <c r="AH215">
        <v>2</v>
      </c>
      <c r="AI215">
        <v>67440250</v>
      </c>
      <c r="AJ215">
        <v>207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ROW(Source!A107)</f>
        <v>107</v>
      </c>
      <c r="B216">
        <v>67440261</v>
      </c>
      <c r="C216">
        <v>67440245</v>
      </c>
      <c r="D216">
        <v>30571225</v>
      </c>
      <c r="E216">
        <v>1</v>
      </c>
      <c r="F216">
        <v>1</v>
      </c>
      <c r="G216">
        <v>30515945</v>
      </c>
      <c r="H216">
        <v>3</v>
      </c>
      <c r="I216" t="s">
        <v>417</v>
      </c>
      <c r="J216" t="s">
        <v>418</v>
      </c>
      <c r="K216" t="s">
        <v>419</v>
      </c>
      <c r="L216">
        <v>1348</v>
      </c>
      <c r="N216">
        <v>1009</v>
      </c>
      <c r="O216" t="s">
        <v>178</v>
      </c>
      <c r="P216" t="s">
        <v>178</v>
      </c>
      <c r="Q216">
        <v>1000</v>
      </c>
      <c r="X216">
        <v>1.2999999999999999E-3</v>
      </c>
      <c r="Y216">
        <v>30565.95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3</v>
      </c>
      <c r="AG216">
        <v>1.2999999999999999E-3</v>
      </c>
      <c r="AH216">
        <v>2</v>
      </c>
      <c r="AI216">
        <v>67440251</v>
      </c>
      <c r="AJ216">
        <v>208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ROW(Source!A107)</f>
        <v>107</v>
      </c>
      <c r="B217">
        <v>67440262</v>
      </c>
      <c r="C217">
        <v>67440245</v>
      </c>
      <c r="D217">
        <v>30574212</v>
      </c>
      <c r="E217">
        <v>1</v>
      </c>
      <c r="F217">
        <v>1</v>
      </c>
      <c r="G217">
        <v>30515945</v>
      </c>
      <c r="H217">
        <v>3</v>
      </c>
      <c r="I217" t="s">
        <v>420</v>
      </c>
      <c r="J217" t="s">
        <v>421</v>
      </c>
      <c r="K217" t="s">
        <v>422</v>
      </c>
      <c r="L217">
        <v>1296</v>
      </c>
      <c r="N217">
        <v>1002</v>
      </c>
      <c r="O217" t="s">
        <v>235</v>
      </c>
      <c r="P217" t="s">
        <v>235</v>
      </c>
      <c r="Q217">
        <v>1</v>
      </c>
      <c r="X217">
        <v>10</v>
      </c>
      <c r="Y217">
        <v>40.17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0</v>
      </c>
      <c r="AF217" t="s">
        <v>3</v>
      </c>
      <c r="AG217">
        <v>10</v>
      </c>
      <c r="AH217">
        <v>2</v>
      </c>
      <c r="AI217">
        <v>67440252</v>
      </c>
      <c r="AJ217">
        <v>209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ROW(Source!A107)</f>
        <v>107</v>
      </c>
      <c r="B218">
        <v>67440263</v>
      </c>
      <c r="C218">
        <v>67440245</v>
      </c>
      <c r="D218">
        <v>30571951</v>
      </c>
      <c r="E218">
        <v>1</v>
      </c>
      <c r="F218">
        <v>1</v>
      </c>
      <c r="G218">
        <v>30515945</v>
      </c>
      <c r="H218">
        <v>3</v>
      </c>
      <c r="I218" t="s">
        <v>423</v>
      </c>
      <c r="J218" t="s">
        <v>424</v>
      </c>
      <c r="K218" t="s">
        <v>425</v>
      </c>
      <c r="L218">
        <v>1348</v>
      </c>
      <c r="N218">
        <v>1009</v>
      </c>
      <c r="O218" t="s">
        <v>178</v>
      </c>
      <c r="P218" t="s">
        <v>178</v>
      </c>
      <c r="Q218">
        <v>1000</v>
      </c>
      <c r="X218">
        <v>1.6000000000000001E-3</v>
      </c>
      <c r="Y218">
        <v>12534.98</v>
      </c>
      <c r="Z218">
        <v>0</v>
      </c>
      <c r="AA218">
        <v>0</v>
      </c>
      <c r="AB218">
        <v>0</v>
      </c>
      <c r="AC218">
        <v>0</v>
      </c>
      <c r="AD218">
        <v>1</v>
      </c>
      <c r="AE218">
        <v>0</v>
      </c>
      <c r="AF218" t="s">
        <v>3</v>
      </c>
      <c r="AG218">
        <v>1.6000000000000001E-3</v>
      </c>
      <c r="AH218">
        <v>2</v>
      </c>
      <c r="AI218">
        <v>67440253</v>
      </c>
      <c r="AJ218">
        <v>211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ROW(Source!A107)</f>
        <v>107</v>
      </c>
      <c r="B219">
        <v>67440264</v>
      </c>
      <c r="C219">
        <v>67440245</v>
      </c>
      <c r="D219">
        <v>30532949</v>
      </c>
      <c r="E219">
        <v>30515945</v>
      </c>
      <c r="F219">
        <v>1</v>
      </c>
      <c r="G219">
        <v>30515945</v>
      </c>
      <c r="H219">
        <v>3</v>
      </c>
      <c r="I219" t="s">
        <v>461</v>
      </c>
      <c r="J219" t="s">
        <v>3</v>
      </c>
      <c r="K219" t="s">
        <v>462</v>
      </c>
      <c r="L219">
        <v>1348</v>
      </c>
      <c r="N219">
        <v>1009</v>
      </c>
      <c r="O219" t="s">
        <v>178</v>
      </c>
      <c r="P219" t="s">
        <v>178</v>
      </c>
      <c r="Q219">
        <v>1000</v>
      </c>
      <c r="X219">
        <v>6.0000000000000001E-3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 t="s">
        <v>3</v>
      </c>
      <c r="AG219">
        <v>6.0000000000000001E-3</v>
      </c>
      <c r="AH219">
        <v>3</v>
      </c>
      <c r="AI219">
        <v>-1</v>
      </c>
      <c r="AJ219" t="s">
        <v>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ROW(Source!A107)</f>
        <v>107</v>
      </c>
      <c r="B220">
        <v>67440265</v>
      </c>
      <c r="C220">
        <v>67440245</v>
      </c>
      <c r="D220">
        <v>30532956</v>
      </c>
      <c r="E220">
        <v>30515945</v>
      </c>
      <c r="F220">
        <v>1</v>
      </c>
      <c r="G220">
        <v>30515945</v>
      </c>
      <c r="H220">
        <v>3</v>
      </c>
      <c r="I220" t="s">
        <v>463</v>
      </c>
      <c r="J220" t="s">
        <v>3</v>
      </c>
      <c r="K220" t="s">
        <v>464</v>
      </c>
      <c r="L220">
        <v>1348</v>
      </c>
      <c r="N220">
        <v>1009</v>
      </c>
      <c r="O220" t="s">
        <v>178</v>
      </c>
      <c r="P220" t="s">
        <v>178</v>
      </c>
      <c r="Q220">
        <v>1000</v>
      </c>
      <c r="X220">
        <v>5.11E-2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 t="s">
        <v>3</v>
      </c>
      <c r="AG220">
        <v>5.11E-2</v>
      </c>
      <c r="AH220">
        <v>3</v>
      </c>
      <c r="AI220">
        <v>-1</v>
      </c>
      <c r="AJ220" t="s">
        <v>3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ROW(Source!A107)</f>
        <v>107</v>
      </c>
      <c r="B221">
        <v>67440266</v>
      </c>
      <c r="C221">
        <v>67440245</v>
      </c>
      <c r="D221">
        <v>30531571</v>
      </c>
      <c r="E221">
        <v>30515945</v>
      </c>
      <c r="F221">
        <v>1</v>
      </c>
      <c r="G221">
        <v>30515945</v>
      </c>
      <c r="H221">
        <v>3</v>
      </c>
      <c r="I221" t="s">
        <v>465</v>
      </c>
      <c r="J221" t="s">
        <v>3</v>
      </c>
      <c r="K221" t="s">
        <v>466</v>
      </c>
      <c r="L221">
        <v>1348</v>
      </c>
      <c r="N221">
        <v>1009</v>
      </c>
      <c r="O221" t="s">
        <v>178</v>
      </c>
      <c r="P221" t="s">
        <v>178</v>
      </c>
      <c r="Q221">
        <v>1000</v>
      </c>
      <c r="X221">
        <v>5.2499999999999998E-2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 t="s">
        <v>3</v>
      </c>
      <c r="AG221">
        <v>5.2499999999999998E-2</v>
      </c>
      <c r="AH221">
        <v>3</v>
      </c>
      <c r="AI221">
        <v>-1</v>
      </c>
      <c r="AJ221" t="s">
        <v>3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ROW(Source!A107)</f>
        <v>107</v>
      </c>
      <c r="B222">
        <v>67440267</v>
      </c>
      <c r="C222">
        <v>67440245</v>
      </c>
      <c r="D222">
        <v>30541208</v>
      </c>
      <c r="E222">
        <v>30515945</v>
      </c>
      <c r="F222">
        <v>1</v>
      </c>
      <c r="G222">
        <v>30515945</v>
      </c>
      <c r="H222">
        <v>3</v>
      </c>
      <c r="I222" t="s">
        <v>389</v>
      </c>
      <c r="J222" t="s">
        <v>3</v>
      </c>
      <c r="K222" t="s">
        <v>390</v>
      </c>
      <c r="L222">
        <v>1344</v>
      </c>
      <c r="N222">
        <v>1008</v>
      </c>
      <c r="O222" t="s">
        <v>373</v>
      </c>
      <c r="P222" t="s">
        <v>373</v>
      </c>
      <c r="Q222">
        <v>1</v>
      </c>
      <c r="X222">
        <v>0.01</v>
      </c>
      <c r="Y222">
        <v>1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 t="s">
        <v>3</v>
      </c>
      <c r="AG222">
        <v>0.01</v>
      </c>
      <c r="AH222">
        <v>2</v>
      </c>
      <c r="AI222">
        <v>67440254</v>
      </c>
      <c r="AJ222">
        <v>212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ROW(Source!A110)</f>
        <v>110</v>
      </c>
      <c r="B223">
        <v>67440279</v>
      </c>
      <c r="C223">
        <v>67440269</v>
      </c>
      <c r="D223">
        <v>30515951</v>
      </c>
      <c r="E223">
        <v>30515945</v>
      </c>
      <c r="F223">
        <v>1</v>
      </c>
      <c r="G223">
        <v>30515945</v>
      </c>
      <c r="H223">
        <v>1</v>
      </c>
      <c r="I223" t="s">
        <v>337</v>
      </c>
      <c r="J223" t="s">
        <v>3</v>
      </c>
      <c r="K223" t="s">
        <v>338</v>
      </c>
      <c r="L223">
        <v>1191</v>
      </c>
      <c r="N223">
        <v>1013</v>
      </c>
      <c r="O223" t="s">
        <v>339</v>
      </c>
      <c r="P223" t="s">
        <v>339</v>
      </c>
      <c r="Q223">
        <v>1</v>
      </c>
      <c r="X223">
        <v>40.4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1</v>
      </c>
      <c r="AF223" t="s">
        <v>3</v>
      </c>
      <c r="AG223">
        <v>40.4</v>
      </c>
      <c r="AH223">
        <v>2</v>
      </c>
      <c r="AI223">
        <v>67440270</v>
      </c>
      <c r="AJ223">
        <v>213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ROW(Source!A110)</f>
        <v>110</v>
      </c>
      <c r="B224">
        <v>67440280</v>
      </c>
      <c r="C224">
        <v>67440269</v>
      </c>
      <c r="D224">
        <v>30595613</v>
      </c>
      <c r="E224">
        <v>1</v>
      </c>
      <c r="F224">
        <v>1</v>
      </c>
      <c r="G224">
        <v>30515945</v>
      </c>
      <c r="H224">
        <v>2</v>
      </c>
      <c r="I224" t="s">
        <v>396</v>
      </c>
      <c r="J224" t="s">
        <v>397</v>
      </c>
      <c r="K224" t="s">
        <v>398</v>
      </c>
      <c r="L224">
        <v>1368</v>
      </c>
      <c r="N224">
        <v>1011</v>
      </c>
      <c r="O224" t="s">
        <v>42</v>
      </c>
      <c r="P224" t="s">
        <v>42</v>
      </c>
      <c r="Q224">
        <v>1</v>
      </c>
      <c r="X224">
        <v>0.16</v>
      </c>
      <c r="Y224">
        <v>0</v>
      </c>
      <c r="Z224">
        <v>0.17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3</v>
      </c>
      <c r="AG224">
        <v>0.16</v>
      </c>
      <c r="AH224">
        <v>2</v>
      </c>
      <c r="AI224">
        <v>67440271</v>
      </c>
      <c r="AJ224">
        <v>214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ROW(Source!A110)</f>
        <v>110</v>
      </c>
      <c r="B225">
        <v>67440281</v>
      </c>
      <c r="C225">
        <v>67440269</v>
      </c>
      <c r="D225">
        <v>30571178</v>
      </c>
      <c r="E225">
        <v>1</v>
      </c>
      <c r="F225">
        <v>1</v>
      </c>
      <c r="G225">
        <v>30515945</v>
      </c>
      <c r="H225">
        <v>3</v>
      </c>
      <c r="I225" t="s">
        <v>411</v>
      </c>
      <c r="J225" t="s">
        <v>412</v>
      </c>
      <c r="K225" t="s">
        <v>413</v>
      </c>
      <c r="L225">
        <v>1346</v>
      </c>
      <c r="N225">
        <v>1009</v>
      </c>
      <c r="O225" t="s">
        <v>90</v>
      </c>
      <c r="P225" t="s">
        <v>90</v>
      </c>
      <c r="Q225">
        <v>1</v>
      </c>
      <c r="X225">
        <v>0.41</v>
      </c>
      <c r="Y225">
        <v>1.61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3</v>
      </c>
      <c r="AG225">
        <v>0.41</v>
      </c>
      <c r="AH225">
        <v>2</v>
      </c>
      <c r="AI225">
        <v>67440272</v>
      </c>
      <c r="AJ225">
        <v>215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ROW(Source!A110)</f>
        <v>110</v>
      </c>
      <c r="B226">
        <v>67440282</v>
      </c>
      <c r="C226">
        <v>67440269</v>
      </c>
      <c r="D226">
        <v>30571181</v>
      </c>
      <c r="E226">
        <v>1</v>
      </c>
      <c r="F226">
        <v>1</v>
      </c>
      <c r="G226">
        <v>30515945</v>
      </c>
      <c r="H226">
        <v>3</v>
      </c>
      <c r="I226" t="s">
        <v>399</v>
      </c>
      <c r="J226" t="s">
        <v>400</v>
      </c>
      <c r="K226" t="s">
        <v>401</v>
      </c>
      <c r="L226">
        <v>1339</v>
      </c>
      <c r="N226">
        <v>1007</v>
      </c>
      <c r="O226" t="s">
        <v>30</v>
      </c>
      <c r="P226" t="s">
        <v>30</v>
      </c>
      <c r="Q226">
        <v>1</v>
      </c>
      <c r="X226">
        <v>0.02</v>
      </c>
      <c r="Y226">
        <v>7.07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3</v>
      </c>
      <c r="AG226">
        <v>0.02</v>
      </c>
      <c r="AH226">
        <v>2</v>
      </c>
      <c r="AI226">
        <v>67440273</v>
      </c>
      <c r="AJ226">
        <v>216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ROW(Source!A110)</f>
        <v>110</v>
      </c>
      <c r="B227">
        <v>67440283</v>
      </c>
      <c r="C227">
        <v>67440269</v>
      </c>
      <c r="D227">
        <v>30572394</v>
      </c>
      <c r="E227">
        <v>1</v>
      </c>
      <c r="F227">
        <v>1</v>
      </c>
      <c r="G227">
        <v>30515945</v>
      </c>
      <c r="H227">
        <v>3</v>
      </c>
      <c r="I227" t="s">
        <v>414</v>
      </c>
      <c r="J227" t="s">
        <v>415</v>
      </c>
      <c r="K227" t="s">
        <v>416</v>
      </c>
      <c r="L227">
        <v>1327</v>
      </c>
      <c r="N227">
        <v>1005</v>
      </c>
      <c r="O227" t="s">
        <v>101</v>
      </c>
      <c r="P227" t="s">
        <v>101</v>
      </c>
      <c r="Q227">
        <v>1</v>
      </c>
      <c r="X227">
        <v>0.8</v>
      </c>
      <c r="Y227">
        <v>104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3</v>
      </c>
      <c r="AG227">
        <v>0.8</v>
      </c>
      <c r="AH227">
        <v>2</v>
      </c>
      <c r="AI227">
        <v>67440274</v>
      </c>
      <c r="AJ227">
        <v>217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ROW(Source!A110)</f>
        <v>110</v>
      </c>
      <c r="B228">
        <v>67440284</v>
      </c>
      <c r="C228">
        <v>67440269</v>
      </c>
      <c r="D228">
        <v>30571225</v>
      </c>
      <c r="E228">
        <v>1</v>
      </c>
      <c r="F228">
        <v>1</v>
      </c>
      <c r="G228">
        <v>30515945</v>
      </c>
      <c r="H228">
        <v>3</v>
      </c>
      <c r="I228" t="s">
        <v>417</v>
      </c>
      <c r="J228" t="s">
        <v>418</v>
      </c>
      <c r="K228" t="s">
        <v>419</v>
      </c>
      <c r="L228">
        <v>1348</v>
      </c>
      <c r="N228">
        <v>1009</v>
      </c>
      <c r="O228" t="s">
        <v>178</v>
      </c>
      <c r="P228" t="s">
        <v>178</v>
      </c>
      <c r="Q228">
        <v>1000</v>
      </c>
      <c r="X228">
        <v>3.5000000000000001E-3</v>
      </c>
      <c r="Y228">
        <v>30565.95</v>
      </c>
      <c r="Z228">
        <v>0</v>
      </c>
      <c r="AA228">
        <v>0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3.5000000000000001E-3</v>
      </c>
      <c r="AH228">
        <v>2</v>
      </c>
      <c r="AI228">
        <v>67440275</v>
      </c>
      <c r="AJ228">
        <v>218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ROW(Source!A110)</f>
        <v>110</v>
      </c>
      <c r="B229">
        <v>67440285</v>
      </c>
      <c r="C229">
        <v>67440269</v>
      </c>
      <c r="D229">
        <v>30574212</v>
      </c>
      <c r="E229">
        <v>1</v>
      </c>
      <c r="F229">
        <v>1</v>
      </c>
      <c r="G229">
        <v>30515945</v>
      </c>
      <c r="H229">
        <v>3</v>
      </c>
      <c r="I229" t="s">
        <v>420</v>
      </c>
      <c r="J229" t="s">
        <v>421</v>
      </c>
      <c r="K229" t="s">
        <v>422</v>
      </c>
      <c r="L229">
        <v>1296</v>
      </c>
      <c r="N229">
        <v>1002</v>
      </c>
      <c r="O229" t="s">
        <v>235</v>
      </c>
      <c r="P229" t="s">
        <v>235</v>
      </c>
      <c r="Q229">
        <v>1</v>
      </c>
      <c r="X229">
        <v>10</v>
      </c>
      <c r="Y229">
        <v>40.17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0</v>
      </c>
      <c r="AF229" t="s">
        <v>3</v>
      </c>
      <c r="AG229">
        <v>10</v>
      </c>
      <c r="AH229">
        <v>2</v>
      </c>
      <c r="AI229">
        <v>67440276</v>
      </c>
      <c r="AJ229">
        <v>219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ROW(Source!A110)</f>
        <v>110</v>
      </c>
      <c r="B230">
        <v>67440286</v>
      </c>
      <c r="C230">
        <v>67440269</v>
      </c>
      <c r="D230">
        <v>30571951</v>
      </c>
      <c r="E230">
        <v>1</v>
      </c>
      <c r="F230">
        <v>1</v>
      </c>
      <c r="G230">
        <v>30515945</v>
      </c>
      <c r="H230">
        <v>3</v>
      </c>
      <c r="I230" t="s">
        <v>423</v>
      </c>
      <c r="J230" t="s">
        <v>424</v>
      </c>
      <c r="K230" t="s">
        <v>425</v>
      </c>
      <c r="L230">
        <v>1348</v>
      </c>
      <c r="N230">
        <v>1009</v>
      </c>
      <c r="O230" t="s">
        <v>178</v>
      </c>
      <c r="P230" t="s">
        <v>178</v>
      </c>
      <c r="Q230">
        <v>1000</v>
      </c>
      <c r="X230">
        <v>1.6000000000000001E-3</v>
      </c>
      <c r="Y230">
        <v>12534.98</v>
      </c>
      <c r="Z230">
        <v>0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1.6000000000000001E-3</v>
      </c>
      <c r="AH230">
        <v>2</v>
      </c>
      <c r="AI230">
        <v>67440277</v>
      </c>
      <c r="AJ230">
        <v>220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ROW(Source!A110)</f>
        <v>110</v>
      </c>
      <c r="B231">
        <v>67440287</v>
      </c>
      <c r="C231">
        <v>67440269</v>
      </c>
      <c r="D231">
        <v>30532949</v>
      </c>
      <c r="E231">
        <v>30515945</v>
      </c>
      <c r="F231">
        <v>1</v>
      </c>
      <c r="G231">
        <v>30515945</v>
      </c>
      <c r="H231">
        <v>3</v>
      </c>
      <c r="I231" t="s">
        <v>461</v>
      </c>
      <c r="J231" t="s">
        <v>3</v>
      </c>
      <c r="K231" t="s">
        <v>462</v>
      </c>
      <c r="L231">
        <v>1348</v>
      </c>
      <c r="N231">
        <v>1009</v>
      </c>
      <c r="O231" t="s">
        <v>178</v>
      </c>
      <c r="P231" t="s">
        <v>178</v>
      </c>
      <c r="Q231">
        <v>1000</v>
      </c>
      <c r="X231">
        <v>1.8499999999999999E-2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 t="s">
        <v>3</v>
      </c>
      <c r="AG231">
        <v>1.8499999999999999E-2</v>
      </c>
      <c r="AH231">
        <v>3</v>
      </c>
      <c r="AI231">
        <v>-1</v>
      </c>
      <c r="AJ231" t="s">
        <v>3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ROW(Source!A110)</f>
        <v>110</v>
      </c>
      <c r="B232">
        <v>67440288</v>
      </c>
      <c r="C232">
        <v>67440269</v>
      </c>
      <c r="D232">
        <v>30532956</v>
      </c>
      <c r="E232">
        <v>30515945</v>
      </c>
      <c r="F232">
        <v>1</v>
      </c>
      <c r="G232">
        <v>30515945</v>
      </c>
      <c r="H232">
        <v>3</v>
      </c>
      <c r="I232" t="s">
        <v>463</v>
      </c>
      <c r="J232" t="s">
        <v>3</v>
      </c>
      <c r="K232" t="s">
        <v>464</v>
      </c>
      <c r="L232">
        <v>1348</v>
      </c>
      <c r="N232">
        <v>1009</v>
      </c>
      <c r="O232" t="s">
        <v>178</v>
      </c>
      <c r="P232" t="s">
        <v>178</v>
      </c>
      <c r="Q232">
        <v>1000</v>
      </c>
      <c r="X232">
        <v>5.11E-2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 t="s">
        <v>3</v>
      </c>
      <c r="AG232">
        <v>5.11E-2</v>
      </c>
      <c r="AH232">
        <v>3</v>
      </c>
      <c r="AI232">
        <v>-1</v>
      </c>
      <c r="AJ232" t="s">
        <v>3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ROW(Source!A110)</f>
        <v>110</v>
      </c>
      <c r="B233">
        <v>67440289</v>
      </c>
      <c r="C233">
        <v>67440269</v>
      </c>
      <c r="D233">
        <v>30531571</v>
      </c>
      <c r="E233">
        <v>30515945</v>
      </c>
      <c r="F233">
        <v>1</v>
      </c>
      <c r="G233">
        <v>30515945</v>
      </c>
      <c r="H233">
        <v>3</v>
      </c>
      <c r="I233" t="s">
        <v>465</v>
      </c>
      <c r="J233" t="s">
        <v>3</v>
      </c>
      <c r="K233" t="s">
        <v>466</v>
      </c>
      <c r="L233">
        <v>1348</v>
      </c>
      <c r="N233">
        <v>1009</v>
      </c>
      <c r="O233" t="s">
        <v>178</v>
      </c>
      <c r="P233" t="s">
        <v>178</v>
      </c>
      <c r="Q233">
        <v>1000</v>
      </c>
      <c r="X233">
        <v>5.2499999999999998E-2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 t="s">
        <v>3</v>
      </c>
      <c r="AG233">
        <v>5.2499999999999998E-2</v>
      </c>
      <c r="AH233">
        <v>3</v>
      </c>
      <c r="AI233">
        <v>-1</v>
      </c>
      <c r="AJ233" t="s">
        <v>3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ROW(Source!A111)</f>
        <v>111</v>
      </c>
      <c r="B234">
        <v>67440279</v>
      </c>
      <c r="C234">
        <v>67440269</v>
      </c>
      <c r="D234">
        <v>30515951</v>
      </c>
      <c r="E234">
        <v>30515945</v>
      </c>
      <c r="F234">
        <v>1</v>
      </c>
      <c r="G234">
        <v>30515945</v>
      </c>
      <c r="H234">
        <v>1</v>
      </c>
      <c r="I234" t="s">
        <v>337</v>
      </c>
      <c r="J234" t="s">
        <v>3</v>
      </c>
      <c r="K234" t="s">
        <v>338</v>
      </c>
      <c r="L234">
        <v>1191</v>
      </c>
      <c r="N234">
        <v>1013</v>
      </c>
      <c r="O234" t="s">
        <v>339</v>
      </c>
      <c r="P234" t="s">
        <v>339</v>
      </c>
      <c r="Q234">
        <v>1</v>
      </c>
      <c r="X234">
        <v>40.4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1</v>
      </c>
      <c r="AE234">
        <v>1</v>
      </c>
      <c r="AF234" t="s">
        <v>3</v>
      </c>
      <c r="AG234">
        <v>40.4</v>
      </c>
      <c r="AH234">
        <v>2</v>
      </c>
      <c r="AI234">
        <v>67440270</v>
      </c>
      <c r="AJ234">
        <v>222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ROW(Source!A111)</f>
        <v>111</v>
      </c>
      <c r="B235">
        <v>67440280</v>
      </c>
      <c r="C235">
        <v>67440269</v>
      </c>
      <c r="D235">
        <v>30595613</v>
      </c>
      <c r="E235">
        <v>1</v>
      </c>
      <c r="F235">
        <v>1</v>
      </c>
      <c r="G235">
        <v>30515945</v>
      </c>
      <c r="H235">
        <v>2</v>
      </c>
      <c r="I235" t="s">
        <v>396</v>
      </c>
      <c r="J235" t="s">
        <v>397</v>
      </c>
      <c r="K235" t="s">
        <v>398</v>
      </c>
      <c r="L235">
        <v>1368</v>
      </c>
      <c r="N235">
        <v>1011</v>
      </c>
      <c r="O235" t="s">
        <v>42</v>
      </c>
      <c r="P235" t="s">
        <v>42</v>
      </c>
      <c r="Q235">
        <v>1</v>
      </c>
      <c r="X235">
        <v>0.16</v>
      </c>
      <c r="Y235">
        <v>0</v>
      </c>
      <c r="Z235">
        <v>0.17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3</v>
      </c>
      <c r="AG235">
        <v>0.16</v>
      </c>
      <c r="AH235">
        <v>2</v>
      </c>
      <c r="AI235">
        <v>67440271</v>
      </c>
      <c r="AJ235">
        <v>223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ROW(Source!A111)</f>
        <v>111</v>
      </c>
      <c r="B236">
        <v>67440281</v>
      </c>
      <c r="C236">
        <v>67440269</v>
      </c>
      <c r="D236">
        <v>30571178</v>
      </c>
      <c r="E236">
        <v>1</v>
      </c>
      <c r="F236">
        <v>1</v>
      </c>
      <c r="G236">
        <v>30515945</v>
      </c>
      <c r="H236">
        <v>3</v>
      </c>
      <c r="I236" t="s">
        <v>411</v>
      </c>
      <c r="J236" t="s">
        <v>412</v>
      </c>
      <c r="K236" t="s">
        <v>413</v>
      </c>
      <c r="L236">
        <v>1346</v>
      </c>
      <c r="N236">
        <v>1009</v>
      </c>
      <c r="O236" t="s">
        <v>90</v>
      </c>
      <c r="P236" t="s">
        <v>90</v>
      </c>
      <c r="Q236">
        <v>1</v>
      </c>
      <c r="X236">
        <v>0.41</v>
      </c>
      <c r="Y236">
        <v>1.61</v>
      </c>
      <c r="Z236">
        <v>0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3</v>
      </c>
      <c r="AG236">
        <v>0.41</v>
      </c>
      <c r="AH236">
        <v>2</v>
      </c>
      <c r="AI236">
        <v>67440272</v>
      </c>
      <c r="AJ236">
        <v>224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ROW(Source!A111)</f>
        <v>111</v>
      </c>
      <c r="B237">
        <v>67440282</v>
      </c>
      <c r="C237">
        <v>67440269</v>
      </c>
      <c r="D237">
        <v>30571181</v>
      </c>
      <c r="E237">
        <v>1</v>
      </c>
      <c r="F237">
        <v>1</v>
      </c>
      <c r="G237">
        <v>30515945</v>
      </c>
      <c r="H237">
        <v>3</v>
      </c>
      <c r="I237" t="s">
        <v>399</v>
      </c>
      <c r="J237" t="s">
        <v>400</v>
      </c>
      <c r="K237" t="s">
        <v>401</v>
      </c>
      <c r="L237">
        <v>1339</v>
      </c>
      <c r="N237">
        <v>1007</v>
      </c>
      <c r="O237" t="s">
        <v>30</v>
      </c>
      <c r="P237" t="s">
        <v>30</v>
      </c>
      <c r="Q237">
        <v>1</v>
      </c>
      <c r="X237">
        <v>0.02</v>
      </c>
      <c r="Y237">
        <v>7.07</v>
      </c>
      <c r="Z237">
        <v>0</v>
      </c>
      <c r="AA237">
        <v>0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0.02</v>
      </c>
      <c r="AH237">
        <v>2</v>
      </c>
      <c r="AI237">
        <v>67440273</v>
      </c>
      <c r="AJ237">
        <v>225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ROW(Source!A111)</f>
        <v>111</v>
      </c>
      <c r="B238">
        <v>67440283</v>
      </c>
      <c r="C238">
        <v>67440269</v>
      </c>
      <c r="D238">
        <v>30572394</v>
      </c>
      <c r="E238">
        <v>1</v>
      </c>
      <c r="F238">
        <v>1</v>
      </c>
      <c r="G238">
        <v>30515945</v>
      </c>
      <c r="H238">
        <v>3</v>
      </c>
      <c r="I238" t="s">
        <v>414</v>
      </c>
      <c r="J238" t="s">
        <v>415</v>
      </c>
      <c r="K238" t="s">
        <v>416</v>
      </c>
      <c r="L238">
        <v>1327</v>
      </c>
      <c r="N238">
        <v>1005</v>
      </c>
      <c r="O238" t="s">
        <v>101</v>
      </c>
      <c r="P238" t="s">
        <v>101</v>
      </c>
      <c r="Q238">
        <v>1</v>
      </c>
      <c r="X238">
        <v>0.8</v>
      </c>
      <c r="Y238">
        <v>104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3</v>
      </c>
      <c r="AG238">
        <v>0.8</v>
      </c>
      <c r="AH238">
        <v>2</v>
      </c>
      <c r="AI238">
        <v>67440274</v>
      </c>
      <c r="AJ238">
        <v>226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ROW(Source!A111)</f>
        <v>111</v>
      </c>
      <c r="B239">
        <v>67440284</v>
      </c>
      <c r="C239">
        <v>67440269</v>
      </c>
      <c r="D239">
        <v>30571225</v>
      </c>
      <c r="E239">
        <v>1</v>
      </c>
      <c r="F239">
        <v>1</v>
      </c>
      <c r="G239">
        <v>30515945</v>
      </c>
      <c r="H239">
        <v>3</v>
      </c>
      <c r="I239" t="s">
        <v>417</v>
      </c>
      <c r="J239" t="s">
        <v>418</v>
      </c>
      <c r="K239" t="s">
        <v>419</v>
      </c>
      <c r="L239">
        <v>1348</v>
      </c>
      <c r="N239">
        <v>1009</v>
      </c>
      <c r="O239" t="s">
        <v>178</v>
      </c>
      <c r="P239" t="s">
        <v>178</v>
      </c>
      <c r="Q239">
        <v>1000</v>
      </c>
      <c r="X239">
        <v>3.5000000000000001E-3</v>
      </c>
      <c r="Y239">
        <v>30565.95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3.5000000000000001E-3</v>
      </c>
      <c r="AH239">
        <v>2</v>
      </c>
      <c r="AI239">
        <v>67440275</v>
      </c>
      <c r="AJ239">
        <v>227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ROW(Source!A111)</f>
        <v>111</v>
      </c>
      <c r="B240">
        <v>67440285</v>
      </c>
      <c r="C240">
        <v>67440269</v>
      </c>
      <c r="D240">
        <v>30574212</v>
      </c>
      <c r="E240">
        <v>1</v>
      </c>
      <c r="F240">
        <v>1</v>
      </c>
      <c r="G240">
        <v>30515945</v>
      </c>
      <c r="H240">
        <v>3</v>
      </c>
      <c r="I240" t="s">
        <v>420</v>
      </c>
      <c r="J240" t="s">
        <v>421</v>
      </c>
      <c r="K240" t="s">
        <v>422</v>
      </c>
      <c r="L240">
        <v>1296</v>
      </c>
      <c r="N240">
        <v>1002</v>
      </c>
      <c r="O240" t="s">
        <v>235</v>
      </c>
      <c r="P240" t="s">
        <v>235</v>
      </c>
      <c r="Q240">
        <v>1</v>
      </c>
      <c r="X240">
        <v>10</v>
      </c>
      <c r="Y240">
        <v>40.17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10</v>
      </c>
      <c r="AH240">
        <v>2</v>
      </c>
      <c r="AI240">
        <v>67440276</v>
      </c>
      <c r="AJ240">
        <v>228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ROW(Source!A111)</f>
        <v>111</v>
      </c>
      <c r="B241">
        <v>67440286</v>
      </c>
      <c r="C241">
        <v>67440269</v>
      </c>
      <c r="D241">
        <v>30571951</v>
      </c>
      <c r="E241">
        <v>1</v>
      </c>
      <c r="F241">
        <v>1</v>
      </c>
      <c r="G241">
        <v>30515945</v>
      </c>
      <c r="H241">
        <v>3</v>
      </c>
      <c r="I241" t="s">
        <v>423</v>
      </c>
      <c r="J241" t="s">
        <v>424</v>
      </c>
      <c r="K241" t="s">
        <v>425</v>
      </c>
      <c r="L241">
        <v>1348</v>
      </c>
      <c r="N241">
        <v>1009</v>
      </c>
      <c r="O241" t="s">
        <v>178</v>
      </c>
      <c r="P241" t="s">
        <v>178</v>
      </c>
      <c r="Q241">
        <v>1000</v>
      </c>
      <c r="X241">
        <v>1.6000000000000001E-3</v>
      </c>
      <c r="Y241">
        <v>12534.98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</v>
      </c>
      <c r="AG241">
        <v>1.6000000000000001E-3</v>
      </c>
      <c r="AH241">
        <v>2</v>
      </c>
      <c r="AI241">
        <v>67440277</v>
      </c>
      <c r="AJ241">
        <v>229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ROW(Source!A111)</f>
        <v>111</v>
      </c>
      <c r="B242">
        <v>67440287</v>
      </c>
      <c r="C242">
        <v>67440269</v>
      </c>
      <c r="D242">
        <v>30532949</v>
      </c>
      <c r="E242">
        <v>30515945</v>
      </c>
      <c r="F242">
        <v>1</v>
      </c>
      <c r="G242">
        <v>30515945</v>
      </c>
      <c r="H242">
        <v>3</v>
      </c>
      <c r="I242" t="s">
        <v>461</v>
      </c>
      <c r="J242" t="s">
        <v>3</v>
      </c>
      <c r="K242" t="s">
        <v>462</v>
      </c>
      <c r="L242">
        <v>1348</v>
      </c>
      <c r="N242">
        <v>1009</v>
      </c>
      <c r="O242" t="s">
        <v>178</v>
      </c>
      <c r="P242" t="s">
        <v>178</v>
      </c>
      <c r="Q242">
        <v>1000</v>
      </c>
      <c r="X242">
        <v>1.8499999999999999E-2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 t="s">
        <v>3</v>
      </c>
      <c r="AG242">
        <v>1.8499999999999999E-2</v>
      </c>
      <c r="AH242">
        <v>3</v>
      </c>
      <c r="AI242">
        <v>-1</v>
      </c>
      <c r="AJ242" t="s">
        <v>3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ROW(Source!A111)</f>
        <v>111</v>
      </c>
      <c r="B243">
        <v>67440288</v>
      </c>
      <c r="C243">
        <v>67440269</v>
      </c>
      <c r="D243">
        <v>30532956</v>
      </c>
      <c r="E243">
        <v>30515945</v>
      </c>
      <c r="F243">
        <v>1</v>
      </c>
      <c r="G243">
        <v>30515945</v>
      </c>
      <c r="H243">
        <v>3</v>
      </c>
      <c r="I243" t="s">
        <v>463</v>
      </c>
      <c r="J243" t="s">
        <v>3</v>
      </c>
      <c r="K243" t="s">
        <v>464</v>
      </c>
      <c r="L243">
        <v>1348</v>
      </c>
      <c r="N243">
        <v>1009</v>
      </c>
      <c r="O243" t="s">
        <v>178</v>
      </c>
      <c r="P243" t="s">
        <v>178</v>
      </c>
      <c r="Q243">
        <v>1000</v>
      </c>
      <c r="X243">
        <v>5.11E-2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 t="s">
        <v>3</v>
      </c>
      <c r="AG243">
        <v>5.11E-2</v>
      </c>
      <c r="AH243">
        <v>3</v>
      </c>
      <c r="AI243">
        <v>-1</v>
      </c>
      <c r="AJ243" t="s">
        <v>3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ROW(Source!A111)</f>
        <v>111</v>
      </c>
      <c r="B244">
        <v>67440289</v>
      </c>
      <c r="C244">
        <v>67440269</v>
      </c>
      <c r="D244">
        <v>30531571</v>
      </c>
      <c r="E244">
        <v>30515945</v>
      </c>
      <c r="F244">
        <v>1</v>
      </c>
      <c r="G244">
        <v>30515945</v>
      </c>
      <c r="H244">
        <v>3</v>
      </c>
      <c r="I244" t="s">
        <v>465</v>
      </c>
      <c r="J244" t="s">
        <v>3</v>
      </c>
      <c r="K244" t="s">
        <v>466</v>
      </c>
      <c r="L244">
        <v>1348</v>
      </c>
      <c r="N244">
        <v>1009</v>
      </c>
      <c r="O244" t="s">
        <v>178</v>
      </c>
      <c r="P244" t="s">
        <v>178</v>
      </c>
      <c r="Q244">
        <v>1000</v>
      </c>
      <c r="X244">
        <v>5.2499999999999998E-2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 t="s">
        <v>3</v>
      </c>
      <c r="AG244">
        <v>5.2499999999999998E-2</v>
      </c>
      <c r="AH244">
        <v>3</v>
      </c>
      <c r="AI244">
        <v>-1</v>
      </c>
      <c r="AJ244" t="s">
        <v>3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ROW(Source!A114)</f>
        <v>114</v>
      </c>
      <c r="B245">
        <v>67440295</v>
      </c>
      <c r="C245">
        <v>67440291</v>
      </c>
      <c r="D245">
        <v>30515951</v>
      </c>
      <c r="E245">
        <v>30515945</v>
      </c>
      <c r="F245">
        <v>1</v>
      </c>
      <c r="G245">
        <v>30515945</v>
      </c>
      <c r="H245">
        <v>1</v>
      </c>
      <c r="I245" t="s">
        <v>337</v>
      </c>
      <c r="J245" t="s">
        <v>3</v>
      </c>
      <c r="K245" t="s">
        <v>338</v>
      </c>
      <c r="L245">
        <v>1191</v>
      </c>
      <c r="N245">
        <v>1013</v>
      </c>
      <c r="O245" t="s">
        <v>339</v>
      </c>
      <c r="P245" t="s">
        <v>339</v>
      </c>
      <c r="Q245">
        <v>1</v>
      </c>
      <c r="X245">
        <v>0.38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1</v>
      </c>
      <c r="AF245" t="s">
        <v>3</v>
      </c>
      <c r="AG245">
        <v>0.38</v>
      </c>
      <c r="AH245">
        <v>2</v>
      </c>
      <c r="AI245">
        <v>67440292</v>
      </c>
      <c r="AJ245">
        <v>231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ROW(Source!A114)</f>
        <v>114</v>
      </c>
      <c r="B246">
        <v>67440296</v>
      </c>
      <c r="C246">
        <v>67440291</v>
      </c>
      <c r="D246">
        <v>30572771</v>
      </c>
      <c r="E246">
        <v>1</v>
      </c>
      <c r="F246">
        <v>1</v>
      </c>
      <c r="G246">
        <v>30515945</v>
      </c>
      <c r="H246">
        <v>3</v>
      </c>
      <c r="I246" t="s">
        <v>233</v>
      </c>
      <c r="J246" t="s">
        <v>236</v>
      </c>
      <c r="K246" t="s">
        <v>234</v>
      </c>
      <c r="L246">
        <v>1296</v>
      </c>
      <c r="N246">
        <v>1002</v>
      </c>
      <c r="O246" t="s">
        <v>235</v>
      </c>
      <c r="P246" t="s">
        <v>235</v>
      </c>
      <c r="Q246">
        <v>1</v>
      </c>
      <c r="X246">
        <v>0.1</v>
      </c>
      <c r="Y246">
        <v>130.5</v>
      </c>
      <c r="Z246">
        <v>0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3</v>
      </c>
      <c r="AG246">
        <v>0.1</v>
      </c>
      <c r="AH246">
        <v>2</v>
      </c>
      <c r="AI246">
        <v>67440293</v>
      </c>
      <c r="AJ246">
        <v>232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ROW(Source!A115)</f>
        <v>115</v>
      </c>
      <c r="B247">
        <v>67440295</v>
      </c>
      <c r="C247">
        <v>67440291</v>
      </c>
      <c r="D247">
        <v>30515951</v>
      </c>
      <c r="E247">
        <v>30515945</v>
      </c>
      <c r="F247">
        <v>1</v>
      </c>
      <c r="G247">
        <v>30515945</v>
      </c>
      <c r="H247">
        <v>1</v>
      </c>
      <c r="I247" t="s">
        <v>337</v>
      </c>
      <c r="J247" t="s">
        <v>3</v>
      </c>
      <c r="K247" t="s">
        <v>338</v>
      </c>
      <c r="L247">
        <v>1191</v>
      </c>
      <c r="N247">
        <v>1013</v>
      </c>
      <c r="O247" t="s">
        <v>339</v>
      </c>
      <c r="P247" t="s">
        <v>339</v>
      </c>
      <c r="Q247">
        <v>1</v>
      </c>
      <c r="X247">
        <v>0.38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1</v>
      </c>
      <c r="AE247">
        <v>1</v>
      </c>
      <c r="AF247" t="s">
        <v>3</v>
      </c>
      <c r="AG247">
        <v>0.38</v>
      </c>
      <c r="AH247">
        <v>2</v>
      </c>
      <c r="AI247">
        <v>67440292</v>
      </c>
      <c r="AJ247">
        <v>234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ROW(Source!A115)</f>
        <v>115</v>
      </c>
      <c r="B248">
        <v>67440296</v>
      </c>
      <c r="C248">
        <v>67440291</v>
      </c>
      <c r="D248">
        <v>30572771</v>
      </c>
      <c r="E248">
        <v>1</v>
      </c>
      <c r="F248">
        <v>1</v>
      </c>
      <c r="G248">
        <v>30515945</v>
      </c>
      <c r="H248">
        <v>3</v>
      </c>
      <c r="I248" t="s">
        <v>233</v>
      </c>
      <c r="J248" t="s">
        <v>236</v>
      </c>
      <c r="K248" t="s">
        <v>234</v>
      </c>
      <c r="L248">
        <v>1296</v>
      </c>
      <c r="N248">
        <v>1002</v>
      </c>
      <c r="O248" t="s">
        <v>235</v>
      </c>
      <c r="P248" t="s">
        <v>235</v>
      </c>
      <c r="Q248">
        <v>1</v>
      </c>
      <c r="X248">
        <v>0.1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3</v>
      </c>
      <c r="AG248">
        <v>0.1</v>
      </c>
      <c r="AH248">
        <v>2</v>
      </c>
      <c r="AI248">
        <v>67440293</v>
      </c>
      <c r="AJ248">
        <v>235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ROW(Source!A120)</f>
        <v>120</v>
      </c>
      <c r="B249">
        <v>67440460</v>
      </c>
      <c r="C249">
        <v>67440457</v>
      </c>
      <c r="D249">
        <v>30515951</v>
      </c>
      <c r="E249">
        <v>30515945</v>
      </c>
      <c r="F249">
        <v>1</v>
      </c>
      <c r="G249">
        <v>30515945</v>
      </c>
      <c r="H249">
        <v>1</v>
      </c>
      <c r="I249" t="s">
        <v>337</v>
      </c>
      <c r="J249" t="s">
        <v>3</v>
      </c>
      <c r="K249" t="s">
        <v>338</v>
      </c>
      <c r="L249">
        <v>1191</v>
      </c>
      <c r="N249">
        <v>1013</v>
      </c>
      <c r="O249" t="s">
        <v>339</v>
      </c>
      <c r="P249" t="s">
        <v>339</v>
      </c>
      <c r="Q249">
        <v>1</v>
      </c>
      <c r="X249">
        <v>38.380000000000003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1</v>
      </c>
      <c r="AF249" t="s">
        <v>3</v>
      </c>
      <c r="AG249">
        <v>38.380000000000003</v>
      </c>
      <c r="AH249">
        <v>2</v>
      </c>
      <c r="AI249">
        <v>67440458</v>
      </c>
      <c r="AJ249">
        <v>237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ROW(Source!A120)</f>
        <v>120</v>
      </c>
      <c r="B250">
        <v>67440461</v>
      </c>
      <c r="C250">
        <v>67440457</v>
      </c>
      <c r="D250">
        <v>30516999</v>
      </c>
      <c r="E250">
        <v>30515945</v>
      </c>
      <c r="F250">
        <v>1</v>
      </c>
      <c r="G250">
        <v>30515945</v>
      </c>
      <c r="H250">
        <v>2</v>
      </c>
      <c r="I250" t="s">
        <v>371</v>
      </c>
      <c r="J250" t="s">
        <v>3</v>
      </c>
      <c r="K250" t="s">
        <v>372</v>
      </c>
      <c r="L250">
        <v>1344</v>
      </c>
      <c r="N250">
        <v>1008</v>
      </c>
      <c r="O250" t="s">
        <v>373</v>
      </c>
      <c r="P250" t="s">
        <v>373</v>
      </c>
      <c r="Q250">
        <v>1</v>
      </c>
      <c r="X250">
        <v>7.28</v>
      </c>
      <c r="Y250">
        <v>0</v>
      </c>
      <c r="Z250">
        <v>1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3</v>
      </c>
      <c r="AG250">
        <v>7.28</v>
      </c>
      <c r="AH250">
        <v>2</v>
      </c>
      <c r="AI250">
        <v>67440459</v>
      </c>
      <c r="AJ250">
        <v>238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ROW(Source!A121)</f>
        <v>121</v>
      </c>
      <c r="B251">
        <v>67440460</v>
      </c>
      <c r="C251">
        <v>67440457</v>
      </c>
      <c r="D251">
        <v>30515951</v>
      </c>
      <c r="E251">
        <v>30515945</v>
      </c>
      <c r="F251">
        <v>1</v>
      </c>
      <c r="G251">
        <v>30515945</v>
      </c>
      <c r="H251">
        <v>1</v>
      </c>
      <c r="I251" t="s">
        <v>337</v>
      </c>
      <c r="J251" t="s">
        <v>3</v>
      </c>
      <c r="K251" t="s">
        <v>338</v>
      </c>
      <c r="L251">
        <v>1191</v>
      </c>
      <c r="N251">
        <v>1013</v>
      </c>
      <c r="O251" t="s">
        <v>339</v>
      </c>
      <c r="P251" t="s">
        <v>339</v>
      </c>
      <c r="Q251">
        <v>1</v>
      </c>
      <c r="X251">
        <v>38.380000000000003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1</v>
      </c>
      <c r="AE251">
        <v>1</v>
      </c>
      <c r="AF251" t="s">
        <v>3</v>
      </c>
      <c r="AG251">
        <v>38.380000000000003</v>
      </c>
      <c r="AH251">
        <v>2</v>
      </c>
      <c r="AI251">
        <v>67440458</v>
      </c>
      <c r="AJ251">
        <v>239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ROW(Source!A121)</f>
        <v>121</v>
      </c>
      <c r="B252">
        <v>67440461</v>
      </c>
      <c r="C252">
        <v>67440457</v>
      </c>
      <c r="D252">
        <v>30516999</v>
      </c>
      <c r="E252">
        <v>30515945</v>
      </c>
      <c r="F252">
        <v>1</v>
      </c>
      <c r="G252">
        <v>30515945</v>
      </c>
      <c r="H252">
        <v>2</v>
      </c>
      <c r="I252" t="s">
        <v>371</v>
      </c>
      <c r="J252" t="s">
        <v>3</v>
      </c>
      <c r="K252" t="s">
        <v>372</v>
      </c>
      <c r="L252">
        <v>1344</v>
      </c>
      <c r="N252">
        <v>1008</v>
      </c>
      <c r="O252" t="s">
        <v>373</v>
      </c>
      <c r="P252" t="s">
        <v>373</v>
      </c>
      <c r="Q252">
        <v>1</v>
      </c>
      <c r="X252">
        <v>7.28</v>
      </c>
      <c r="Y252">
        <v>0</v>
      </c>
      <c r="Z252">
        <v>1</v>
      </c>
      <c r="AA252">
        <v>0</v>
      </c>
      <c r="AB252">
        <v>0</v>
      </c>
      <c r="AC252">
        <v>0</v>
      </c>
      <c r="AD252">
        <v>1</v>
      </c>
      <c r="AE252">
        <v>0</v>
      </c>
      <c r="AF252" t="s">
        <v>3</v>
      </c>
      <c r="AG252">
        <v>7.28</v>
      </c>
      <c r="AH252">
        <v>2</v>
      </c>
      <c r="AI252">
        <v>67440459</v>
      </c>
      <c r="AJ252">
        <v>240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ROW(Source!A122)</f>
        <v>122</v>
      </c>
      <c r="B253">
        <v>67440302</v>
      </c>
      <c r="C253">
        <v>67440299</v>
      </c>
      <c r="D253">
        <v>30515951</v>
      </c>
      <c r="E253">
        <v>30515945</v>
      </c>
      <c r="F253">
        <v>1</v>
      </c>
      <c r="G253">
        <v>30515945</v>
      </c>
      <c r="H253">
        <v>1</v>
      </c>
      <c r="I253" t="s">
        <v>337</v>
      </c>
      <c r="J253" t="s">
        <v>3</v>
      </c>
      <c r="K253" t="s">
        <v>338</v>
      </c>
      <c r="L253">
        <v>1191</v>
      </c>
      <c r="N253">
        <v>1013</v>
      </c>
      <c r="O253" t="s">
        <v>339</v>
      </c>
      <c r="P253" t="s">
        <v>339</v>
      </c>
      <c r="Q253">
        <v>1</v>
      </c>
      <c r="X253">
        <v>2.5299999999999998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1</v>
      </c>
      <c r="AF253" t="s">
        <v>3</v>
      </c>
      <c r="AG253">
        <v>2.5299999999999998</v>
      </c>
      <c r="AH253">
        <v>2</v>
      </c>
      <c r="AI253">
        <v>67440300</v>
      </c>
      <c r="AJ253">
        <v>241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ROW(Source!A122)</f>
        <v>122</v>
      </c>
      <c r="B254">
        <v>67440303</v>
      </c>
      <c r="C254">
        <v>67440299</v>
      </c>
      <c r="D254">
        <v>30541192</v>
      </c>
      <c r="E254">
        <v>30515945</v>
      </c>
      <c r="F254">
        <v>1</v>
      </c>
      <c r="G254">
        <v>30515945</v>
      </c>
      <c r="H254">
        <v>3</v>
      </c>
      <c r="I254" t="s">
        <v>391</v>
      </c>
      <c r="J254" t="s">
        <v>3</v>
      </c>
      <c r="K254" t="s">
        <v>392</v>
      </c>
      <c r="L254">
        <v>1348</v>
      </c>
      <c r="N254">
        <v>1009</v>
      </c>
      <c r="O254" t="s">
        <v>178</v>
      </c>
      <c r="P254" t="s">
        <v>178</v>
      </c>
      <c r="Q254">
        <v>1000</v>
      </c>
      <c r="X254">
        <v>1.4999999999999999E-2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3</v>
      </c>
      <c r="AG254">
        <v>1.4999999999999999E-2</v>
      </c>
      <c r="AH254">
        <v>2</v>
      </c>
      <c r="AI254">
        <v>67440301</v>
      </c>
      <c r="AJ254">
        <v>242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ROW(Source!A123)</f>
        <v>123</v>
      </c>
      <c r="B255">
        <v>67440302</v>
      </c>
      <c r="C255">
        <v>67440299</v>
      </c>
      <c r="D255">
        <v>30515951</v>
      </c>
      <c r="E255">
        <v>30515945</v>
      </c>
      <c r="F255">
        <v>1</v>
      </c>
      <c r="G255">
        <v>30515945</v>
      </c>
      <c r="H255">
        <v>1</v>
      </c>
      <c r="I255" t="s">
        <v>337</v>
      </c>
      <c r="J255" t="s">
        <v>3</v>
      </c>
      <c r="K255" t="s">
        <v>338</v>
      </c>
      <c r="L255">
        <v>1191</v>
      </c>
      <c r="N255">
        <v>1013</v>
      </c>
      <c r="O255" t="s">
        <v>339</v>
      </c>
      <c r="P255" t="s">
        <v>339</v>
      </c>
      <c r="Q255">
        <v>1</v>
      </c>
      <c r="X255">
        <v>2.5299999999999998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1</v>
      </c>
      <c r="AF255" t="s">
        <v>3</v>
      </c>
      <c r="AG255">
        <v>2.5299999999999998</v>
      </c>
      <c r="AH255">
        <v>2</v>
      </c>
      <c r="AI255">
        <v>67440300</v>
      </c>
      <c r="AJ255">
        <v>243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ROW(Source!A123)</f>
        <v>123</v>
      </c>
      <c r="B256">
        <v>67440303</v>
      </c>
      <c r="C256">
        <v>67440299</v>
      </c>
      <c r="D256">
        <v>30541192</v>
      </c>
      <c r="E256">
        <v>30515945</v>
      </c>
      <c r="F256">
        <v>1</v>
      </c>
      <c r="G256">
        <v>30515945</v>
      </c>
      <c r="H256">
        <v>3</v>
      </c>
      <c r="I256" t="s">
        <v>391</v>
      </c>
      <c r="J256" t="s">
        <v>3</v>
      </c>
      <c r="K256" t="s">
        <v>392</v>
      </c>
      <c r="L256">
        <v>1348</v>
      </c>
      <c r="N256">
        <v>1009</v>
      </c>
      <c r="O256" t="s">
        <v>178</v>
      </c>
      <c r="P256" t="s">
        <v>178</v>
      </c>
      <c r="Q256">
        <v>1000</v>
      </c>
      <c r="X256">
        <v>1.4999999999999999E-2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3</v>
      </c>
      <c r="AG256">
        <v>1.4999999999999999E-2</v>
      </c>
      <c r="AH256">
        <v>2</v>
      </c>
      <c r="AI256">
        <v>67440301</v>
      </c>
      <c r="AJ256">
        <v>244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ROW(Source!A124)</f>
        <v>124</v>
      </c>
      <c r="B257">
        <v>67440306</v>
      </c>
      <c r="C257">
        <v>67440304</v>
      </c>
      <c r="D257">
        <v>30515951</v>
      </c>
      <c r="E257">
        <v>30515945</v>
      </c>
      <c r="F257">
        <v>1</v>
      </c>
      <c r="G257">
        <v>30515945</v>
      </c>
      <c r="H257">
        <v>1</v>
      </c>
      <c r="I257" t="s">
        <v>337</v>
      </c>
      <c r="J257" t="s">
        <v>3</v>
      </c>
      <c r="K257" t="s">
        <v>338</v>
      </c>
      <c r="L257">
        <v>1191</v>
      </c>
      <c r="N257">
        <v>1013</v>
      </c>
      <c r="O257" t="s">
        <v>339</v>
      </c>
      <c r="P257" t="s">
        <v>339</v>
      </c>
      <c r="Q257">
        <v>1</v>
      </c>
      <c r="X257">
        <v>1.02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1</v>
      </c>
      <c r="AF257" t="s">
        <v>3</v>
      </c>
      <c r="AG257">
        <v>1.02</v>
      </c>
      <c r="AH257">
        <v>2</v>
      </c>
      <c r="AI257">
        <v>67440305</v>
      </c>
      <c r="AJ257">
        <v>245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ROW(Source!A125)</f>
        <v>125</v>
      </c>
      <c r="B258">
        <v>67440306</v>
      </c>
      <c r="C258">
        <v>67440304</v>
      </c>
      <c r="D258">
        <v>30515951</v>
      </c>
      <c r="E258">
        <v>30515945</v>
      </c>
      <c r="F258">
        <v>1</v>
      </c>
      <c r="G258">
        <v>30515945</v>
      </c>
      <c r="H258">
        <v>1</v>
      </c>
      <c r="I258" t="s">
        <v>337</v>
      </c>
      <c r="J258" t="s">
        <v>3</v>
      </c>
      <c r="K258" t="s">
        <v>338</v>
      </c>
      <c r="L258">
        <v>1191</v>
      </c>
      <c r="N258">
        <v>1013</v>
      </c>
      <c r="O258" t="s">
        <v>339</v>
      </c>
      <c r="P258" t="s">
        <v>339</v>
      </c>
      <c r="Q258">
        <v>1</v>
      </c>
      <c r="X258">
        <v>1.02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1</v>
      </c>
      <c r="AF258" t="s">
        <v>3</v>
      </c>
      <c r="AG258">
        <v>1.02</v>
      </c>
      <c r="AH258">
        <v>2</v>
      </c>
      <c r="AI258">
        <v>67440305</v>
      </c>
      <c r="AJ258">
        <v>246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ROW(Source!A126)</f>
        <v>126</v>
      </c>
      <c r="B259">
        <v>67440309</v>
      </c>
      <c r="C259">
        <v>67440307</v>
      </c>
      <c r="D259">
        <v>30516999</v>
      </c>
      <c r="E259">
        <v>30515945</v>
      </c>
      <c r="F259">
        <v>1</v>
      </c>
      <c r="G259">
        <v>30515945</v>
      </c>
      <c r="H259">
        <v>2</v>
      </c>
      <c r="I259" t="s">
        <v>371</v>
      </c>
      <c r="J259" t="s">
        <v>3</v>
      </c>
      <c r="K259" t="s">
        <v>372</v>
      </c>
      <c r="L259">
        <v>1344</v>
      </c>
      <c r="N259">
        <v>1008</v>
      </c>
      <c r="O259" t="s">
        <v>373</v>
      </c>
      <c r="P259" t="s">
        <v>373</v>
      </c>
      <c r="Q259">
        <v>1</v>
      </c>
      <c r="X259">
        <v>50.08</v>
      </c>
      <c r="Y259">
        <v>0</v>
      </c>
      <c r="Z259">
        <v>1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3</v>
      </c>
      <c r="AG259">
        <v>50.08</v>
      </c>
      <c r="AH259">
        <v>2</v>
      </c>
      <c r="AI259">
        <v>67440308</v>
      </c>
      <c r="AJ259">
        <v>247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ROW(Source!A127)</f>
        <v>127</v>
      </c>
      <c r="B260">
        <v>67440309</v>
      </c>
      <c r="C260">
        <v>67440307</v>
      </c>
      <c r="D260">
        <v>30516999</v>
      </c>
      <c r="E260">
        <v>30515945</v>
      </c>
      <c r="F260">
        <v>1</v>
      </c>
      <c r="G260">
        <v>30515945</v>
      </c>
      <c r="H260">
        <v>2</v>
      </c>
      <c r="I260" t="s">
        <v>371</v>
      </c>
      <c r="J260" t="s">
        <v>3</v>
      </c>
      <c r="K260" t="s">
        <v>372</v>
      </c>
      <c r="L260">
        <v>1344</v>
      </c>
      <c r="N260">
        <v>1008</v>
      </c>
      <c r="O260" t="s">
        <v>373</v>
      </c>
      <c r="P260" t="s">
        <v>373</v>
      </c>
      <c r="Q260">
        <v>1</v>
      </c>
      <c r="X260">
        <v>50.08</v>
      </c>
      <c r="Y260">
        <v>0</v>
      </c>
      <c r="Z260">
        <v>1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3</v>
      </c>
      <c r="AG260">
        <v>50.08</v>
      </c>
      <c r="AH260">
        <v>2</v>
      </c>
      <c r="AI260">
        <v>67440308</v>
      </c>
      <c r="AJ260">
        <v>248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ROW(Source!A128)</f>
        <v>128</v>
      </c>
      <c r="B261">
        <v>67440312</v>
      </c>
      <c r="C261">
        <v>67440310</v>
      </c>
      <c r="D261">
        <v>30516999</v>
      </c>
      <c r="E261">
        <v>30515945</v>
      </c>
      <c r="F261">
        <v>1</v>
      </c>
      <c r="G261">
        <v>30515945</v>
      </c>
      <c r="H261">
        <v>2</v>
      </c>
      <c r="I261" t="s">
        <v>371</v>
      </c>
      <c r="J261" t="s">
        <v>3</v>
      </c>
      <c r="K261" t="s">
        <v>372</v>
      </c>
      <c r="L261">
        <v>1344</v>
      </c>
      <c r="N261">
        <v>1008</v>
      </c>
      <c r="O261" t="s">
        <v>373</v>
      </c>
      <c r="P261" t="s">
        <v>373</v>
      </c>
      <c r="Q261">
        <v>1</v>
      </c>
      <c r="X261">
        <v>167.32</v>
      </c>
      <c r="Y261">
        <v>0</v>
      </c>
      <c r="Z261">
        <v>1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3</v>
      </c>
      <c r="AG261">
        <v>167.32</v>
      </c>
      <c r="AH261">
        <v>2</v>
      </c>
      <c r="AI261">
        <v>67440311</v>
      </c>
      <c r="AJ261">
        <v>249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ROW(Source!A129)</f>
        <v>129</v>
      </c>
      <c r="B262">
        <v>67440312</v>
      </c>
      <c r="C262">
        <v>67440310</v>
      </c>
      <c r="D262">
        <v>30516999</v>
      </c>
      <c r="E262">
        <v>30515945</v>
      </c>
      <c r="F262">
        <v>1</v>
      </c>
      <c r="G262">
        <v>30515945</v>
      </c>
      <c r="H262">
        <v>2</v>
      </c>
      <c r="I262" t="s">
        <v>371</v>
      </c>
      <c r="J262" t="s">
        <v>3</v>
      </c>
      <c r="K262" t="s">
        <v>372</v>
      </c>
      <c r="L262">
        <v>1344</v>
      </c>
      <c r="N262">
        <v>1008</v>
      </c>
      <c r="O262" t="s">
        <v>373</v>
      </c>
      <c r="P262" t="s">
        <v>373</v>
      </c>
      <c r="Q262">
        <v>1</v>
      </c>
      <c r="X262">
        <v>167.32</v>
      </c>
      <c r="Y262">
        <v>0</v>
      </c>
      <c r="Z262">
        <v>1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3</v>
      </c>
      <c r="AG262">
        <v>167.32</v>
      </c>
      <c r="AH262">
        <v>2</v>
      </c>
      <c r="AI262">
        <v>67440311</v>
      </c>
      <c r="AJ262">
        <v>250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Смета по ТСН-2001(с доп.43</vt:lpstr>
      <vt:lpstr>Source</vt:lpstr>
      <vt:lpstr>SourceObSm</vt:lpstr>
      <vt:lpstr>SmtRes</vt:lpstr>
      <vt:lpstr>EtalonRes</vt:lpstr>
      <vt:lpstr>SrcKA</vt:lpstr>
      <vt:lpstr>'Смета по ТСН-2001(с доп.43'!Заголовки_для_печати</vt:lpstr>
      <vt:lpstr>'Смета по ТСН-2001(с доп.43'!Область_печати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Гутников Евгений Витальевич</dc:creator>
  <cp:lastModifiedBy>Гутников Евгений Витальевич</cp:lastModifiedBy>
  <cp:lastPrinted>2024-06-20T07:55:10Z</cp:lastPrinted>
  <dcterms:created xsi:type="dcterms:W3CDTF">2024-06-20T07:44:09Z</dcterms:created>
  <dcterms:modified xsi:type="dcterms:W3CDTF">2024-06-20T12:19:28Z</dcterms:modified>
</cp:coreProperties>
</file>