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shepeleva_n\Desktop\"/>
    </mc:Choice>
  </mc:AlternateContent>
  <xr:revisionPtr revIDLastSave="0" documentId="13_ncr:1_{7EFA5528-1DE2-4CD2-A450-E5117AEA5316}" xr6:coauthVersionLast="36" xr6:coauthVersionMax="36" xr10:uidLastSave="{00000000-0000-0000-0000-000000000000}"/>
  <bookViews>
    <workbookView xWindow="-105" yWindow="-105" windowWidth="23250" windowHeight="12600" tabRatio="674" activeTab="1" xr2:uid="{00000000-000D-0000-FFFF-FFFF00000000}"/>
  </bookViews>
  <sheets>
    <sheet name="Итоговая таблица" sheetId="1" r:id="rId1"/>
    <sheet name="Квалификация" sheetId="2" r:id="rId2"/>
  </sheets>
  <definedNames>
    <definedName name="_xlnm._FilterDatabase" localSheetId="0" hidden="1">'Итоговая таблица'!$A$26:$J$43</definedName>
    <definedName name="_xlnm.Print_Area" localSheetId="0">'Итоговая таблица'!$A$1:$J$43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34" i="1"/>
  <c r="F35" i="1" l="1"/>
  <c r="F33" i="1"/>
  <c r="F43" i="1" l="1"/>
  <c r="F42" i="1"/>
  <c r="F41" i="1"/>
  <c r="F40" i="1"/>
  <c r="F38" i="1"/>
  <c r="F39" i="1"/>
  <c r="F37" i="1"/>
  <c r="F36" i="1"/>
  <c r="F32" i="1"/>
  <c r="F31" i="1"/>
  <c r="F29" i="1"/>
  <c r="F28" i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3" i="2"/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4" i="1"/>
</calcChain>
</file>

<file path=xl/sharedStrings.xml><?xml version="1.0" encoding="utf-8"?>
<sst xmlns="http://schemas.openxmlformats.org/spreadsheetml/2006/main" count="116" uniqueCount="62">
  <si>
    <t>Предложение участника</t>
  </si>
  <si>
    <t>Рейтинг заявки</t>
  </si>
  <si>
    <t>Наименование</t>
  </si>
  <si>
    <t>Итоговые результаты</t>
  </si>
  <si>
    <t>Итоговый рейтинг</t>
  </si>
  <si>
    <t>Место</t>
  </si>
  <si>
    <t>,</t>
  </si>
  <si>
    <t>Критерий</t>
  </si>
  <si>
    <t xml:space="preserve"> величина критерия (30%)</t>
  </si>
  <si>
    <r>
      <t xml:space="preserve">R1= (Цmin/Цi×100)×K1,
где:
</t>
    </r>
    <r>
      <rPr>
        <sz val="11"/>
        <color theme="1"/>
        <rFont val="Times New Roman"/>
        <family val="1"/>
        <charset val="204"/>
      </rPr>
      <t xml:space="preserve">R1 – рейтинг заявки, присуждаемый i-й заявке, по критерию «Сумма цен единиц услуги»;
Цmin – минимальная cумма цен единиц услуги, предложенная в заявках участников;
Цi – предложение i-го участника по cумме цен единиц услуги;
К1 – коэффициент значимости </t>
    </r>
  </si>
  <si>
    <r>
      <t xml:space="preserve">Rz = R1 + R2, 
где:
</t>
    </r>
    <r>
      <rPr>
        <sz val="11"/>
        <color theme="1"/>
        <rFont val="Times New Roman"/>
        <family val="1"/>
        <charset val="204"/>
      </rPr>
      <t>Rz – общий рейтинг, присуждаемый i-й заявке по всем критериям оценки, указанным в документации;
R1 – рейтинг, присуждаемый i-й заявке по критерию «Сумма цен единиц услуги»;
R2 –рейтинг, присуждаемый i-й заявке по критерию «Квалификация участников закупки»;</t>
    </r>
  </si>
  <si>
    <t xml:space="preserve">Рейтинг заявки </t>
  </si>
  <si>
    <t>Оценка заявок по критерию "Сумма цен единиц услуги"</t>
  </si>
  <si>
    <t>Количество
баллов</t>
  </si>
  <si>
    <t>Подкритерий № 1: «Наличие у участников закупки опыта выполнения работы, оказания услуги, связанного с предметом договора».</t>
  </si>
  <si>
    <t>0</t>
  </si>
  <si>
    <t>1</t>
  </si>
  <si>
    <t xml:space="preserve">Приложении № 1 к Протоколу № </t>
  </si>
  <si>
    <t>ООО "ПРОДВИГАЕФФ.РУ"</t>
  </si>
  <si>
    <t xml:space="preserve">8
</t>
  </si>
  <si>
    <t>Соответветствуют требованиям подкритерия</t>
  </si>
  <si>
    <t>ООО ГК "ОПТИ"</t>
  </si>
  <si>
    <t>величина подкритерия (100%)</t>
  </si>
  <si>
    <t>4</t>
  </si>
  <si>
    <t>ООО "АРТВЕЛЛ"</t>
  </si>
  <si>
    <t>ООО "РЕЗУЛЬТАТИВНЫЕ МАРКЕТИНГОВЫЕ ТЕХНОЛОГИИ"</t>
  </si>
  <si>
    <t>-</t>
  </si>
  <si>
    <t>5</t>
  </si>
  <si>
    <t>ООО "ДАБЛ АП"</t>
  </si>
  <si>
    <t>2</t>
  </si>
  <si>
    <t>ООО "ЦИФРОВОЙ ЭЛЕМЕНТ"</t>
  </si>
  <si>
    <t>9</t>
  </si>
  <si>
    <t>6</t>
  </si>
  <si>
    <t>ООО "МИШ ДИЗАЙН"</t>
  </si>
  <si>
    <t>7</t>
  </si>
  <si>
    <t>ИП ЛАЗУРЕНКО НАТАЛЬЯ СЕРГЕЕВНА</t>
  </si>
  <si>
    <t>ООО "ДЕВЯТЬ ЛИНИЙ"</t>
  </si>
  <si>
    <t>ООО "АИС МЕДИА"</t>
  </si>
  <si>
    <t>8</t>
  </si>
  <si>
    <t>ИП РУБАН АРТЕМ ВИКТОРОВИЧ</t>
  </si>
  <si>
    <t>3</t>
  </si>
  <si>
    <t>ООО "СЕКРИЭЙТ"</t>
  </si>
  <si>
    <t>Не соответствуют требованиям подкритерия</t>
  </si>
  <si>
    <t>Договор №Б/Н не приложен в составе заявки</t>
  </si>
  <si>
    <t>ИП ЖЕМЧУГОВ ИВАН ПЕТРОВИЧ</t>
  </si>
  <si>
    <t xml:space="preserve">	
ООО "КСЕНУС ДЕВЕЛОПМЕНТ"</t>
  </si>
  <si>
    <t>В составе зявки не приложены копии договоров</t>
  </si>
  <si>
    <t>ООО "ДЕМИУС"</t>
  </si>
  <si>
    <t>ИП БОРЗАЕВ ДАНИИЛ НИКОЛАЕВИЧ</t>
  </si>
  <si>
    <t>22</t>
  </si>
  <si>
    <t xml:space="preserve">
1</t>
  </si>
  <si>
    <t xml:space="preserve">Договоры №№ SRV336/22 от 26.01.2022; № У-22/031 от 01.06.2022; № SRV490/22 от 01.06.2022; № ИЦР-2022-79-Р от 29.12.2022 не соответвуют установленному периоду заключения, а именно заключены ранее 01.01.2023
Договоры № 11-20-23 от 11.12.2023; №  31/03-24 от 11.03.2024; № 408468 от 10.07.2024 не соответствуют по цене, цена договоров менее 2 000 000,00.
</t>
  </si>
  <si>
    <t>Договоры ор № 7-858/03-9501 от 13.05.2020,   № 4-5850/11 от 16.11.2020, № 2-175/09 от  08.09.2020 не соответвуют установленному периоду заключения, а именно заключены ранее 01.01.2023 и  цене, цена  менее 2 000 000,00
Контракт № 0330200020123000002 от 20.06.2023 не соответствует по цене, а именно цена контракта менее 2 000 000,00</t>
  </si>
  <si>
    <t xml:space="preserve">Договоры № КСУ/1-2-23 от
03.03.2023г; № 2023.133053 от
18.07.2023; КСУ/4-2-24 от
23.04.2024 не соответствуют по предмету (Работы/услуги по разработке веб-сайтов) </t>
  </si>
  <si>
    <t xml:space="preserve">Договор № РС -09/04/2018 от 09.04.2018 соответвуют установленному периоду заключения, а именно заключены ранее 01.01.2023;
ГОСУДАРСТВЕННЫЙ КОНТРАКТ № 51ГК от «24» июня 2024  не соответствует по предмету оценкине соответствует по предмету оценки (Работы/услуги по разработке веб-сайтов) </t>
  </si>
  <si>
    <t xml:space="preserve">Договоры № 
01563000214230000060001
от 27.06.2023 г; № 0318300119423001029 от
18.09.2023 г.; №31/23372-Д от 19.04.2023
г.;№01372000012240023100001
от 10.06.24 г.;№41/24 от 15.07.2024 г.; №99
-2024 от 25.10.2024 г.; № 23-019 от 11.12.2023 г не соответствуют по предмету оценкине соответствует по предмету оценки (Работы/услуги по разработке веб-сайтов) 
</t>
  </si>
  <si>
    <t>ООО "КСЕНУС ДЕВЕЛОПМЕНТ"</t>
  </si>
  <si>
    <t xml:space="preserve">Договоры №№ НН/28-2023 от 16.01.2023;НН/66-2023-Э от 21 сентября 2023г.;2632396 от 15.02.2023; ГК № 017310001472300022 9 09012024 от
09.01.2024; ГК № М23-0018 от 03.07.2023; 4-253-23- 00008_Договор (1) от 29.12.2023;32312334324 от 30.05.2023;М24 – 0019 от 18.06.2024;Р/6435850-2242340 от 9 янв 2024; 2952937-4 (210) 2970000 от 17.01.2024; 79-24 от 13.05.2024;М23-0059 на 57703466 от 15.01.2024; 32413707315 от июля 2024 к договору не приложены Акты; 5027117 от 22.07.2024 ;32413950506 от 16.10.24 к Договору не приложены Акты; 5120126 от 30.10.24(на стадии исполнения); 5120127 от 30.10.24 (на стадии исполнения); 5120128 от 30.10.24(на стадии исполнения);5122208 от 01.11.24 (на стадии исполнения) не соответствуют  предмету (Работы/услуги по разработке веб-сайтов) </t>
  </si>
  <si>
    <t xml:space="preserve">Договор № 395-2023 от 24.10.2023 отсутвует перечень приложений к договору;
Договор № 15-07/24 от 14.08.2024 отсутствует акт сдачи приемкм выполненных работ по этапу №3;
Договоры № 8080023/0956 от 17.10.2023, № Д-448/24 от 21.02.2024; № 170- 2023; №395-2023; N15-07/24   не соответствует по предмету оценки (Работы/услуги по разработке веб-сайтов) 
</t>
  </si>
  <si>
    <t xml:space="preserve"> Договор № 124-22   не соответствует по предмету оценки (Работы/услуги по разработке веб-сайтов) </t>
  </si>
  <si>
    <t xml:space="preserve">	Договоры №2023-06-28; № D230218441; №05122023; №2024-07-02 (ПИК);№2024-01-30  	  не соответствует по предмету оценки (Работы/услуги по разработке веб-сайтов) </t>
  </si>
  <si>
    <t>Договоры №р № R099-FA023/02-014/0077-2023 от 18.09.2023;  №67644-НОР-23 от 15.03.24 не соответствует  предмету (Работы/услуги по разработке веб-сайтов) 
Договоры № Договор № 152967 от 31.01.2024; № 118805 от 16.09.2024 не исполнены, находятся в стадии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</si>
</sst>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8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top" wrapText="1"/>
    </xf>
    <xf numFmtId="0" fontId="1" fillId="2" borderId="0" xfId="0" applyFont="1" applyFill="1"/>
    <xf numFmtId="0" fontId="1" fillId="2" borderId="0" xfId="0" applyFont="1" applyFill="1" applyBorder="1"/>
    <xf numFmtId="4" fontId="1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Border="1" applyAlignment="1">
      <alignment horizontal="center"/>
    </xf>
    <xf numFmtId="0" fontId="8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0" fontId="0" fillId="0" borderId="0" xfId="0" applyBorder="1"/>
    <xf numFmtId="9" fontId="0" fillId="0" borderId="0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4" fontId="1" fillId="7" borderId="1" xfId="0" applyNumberFormat="1" applyFont="1" applyFill="1" applyBorder="1" applyAlignment="1">
      <alignment horizontal="center" vertical="center"/>
    </xf>
    <xf numFmtId="4" fontId="10" fillId="7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49" fontId="11" fillId="7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0" fillId="2" borderId="0" xfId="0" applyNumberFormat="1" applyFill="1"/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3" fontId="1" fillId="2" borderId="0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Border="1" applyAlignment="1">
      <alignment horizontal="center" vertical="center"/>
    </xf>
    <xf numFmtId="2" fontId="10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/>
    <xf numFmtId="49" fontId="1" fillId="2" borderId="0" xfId="0" applyNumberFormat="1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left" vertical="center" wrapText="1"/>
    </xf>
    <xf numFmtId="49" fontId="11" fillId="7" borderId="1" xfId="0" applyNumberFormat="1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/>
    </xf>
    <xf numFmtId="2" fontId="9" fillId="8" borderId="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right"/>
    </xf>
    <xf numFmtId="0" fontId="4" fillId="2" borderId="6" xfId="1" applyFill="1" applyBorder="1" applyAlignment="1">
      <alignment horizontal="center" vertical="center" wrapText="1"/>
    </xf>
    <xf numFmtId="0" fontId="4" fillId="2" borderId="7" xfId="1" applyFill="1" applyBorder="1" applyAlignment="1">
      <alignment horizontal="center" vertical="center" wrapText="1"/>
    </xf>
    <xf numFmtId="0" fontId="4" fillId="2" borderId="8" xfId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" fontId="1" fillId="2" borderId="6" xfId="0" applyNumberFormat="1" applyFont="1" applyFill="1" applyBorder="1" applyAlignment="1">
      <alignment horizontal="center" vertical="center" wrapText="1"/>
    </xf>
    <xf numFmtId="4" fontId="0" fillId="0" borderId="7" xfId="0" applyNumberFormat="1" applyFont="1" applyBorder="1" applyAlignment="1">
      <alignment horizontal="center" vertical="center" wrapText="1"/>
    </xf>
    <xf numFmtId="4" fontId="0" fillId="0" borderId="8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4" fillId="3" borderId="2" xfId="1" applyBorder="1" applyAlignment="1">
      <alignment horizontal="center" vertical="center" wrapText="1"/>
    </xf>
    <xf numFmtId="0" fontId="4" fillId="3" borderId="0" xfId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/>
    </xf>
    <xf numFmtId="0" fontId="4" fillId="2" borderId="0" xfId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4" fillId="2" borderId="2" xfId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122582</xdr:colOff>
      <xdr:row>21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62191" y="27067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122582</xdr:colOff>
      <xdr:row>21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262191" y="27067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122582</xdr:colOff>
      <xdr:row>25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313832" y="27187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122582</xdr:colOff>
      <xdr:row>25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313832" y="27187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122582</xdr:colOff>
      <xdr:row>25</xdr:row>
      <xdr:rowOff>213691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433930" y="41205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122582</xdr:colOff>
      <xdr:row>25</xdr:row>
      <xdr:rowOff>213691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433930" y="41205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122582</xdr:colOff>
      <xdr:row>22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0398999" y="21610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122582</xdr:colOff>
      <xdr:row>22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0398999" y="21610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2393B2D6-F3AD-4DAA-B1FD-507ED83B2CD9}"/>
            </a:ext>
          </a:extLst>
        </xdr:cNvPr>
        <xdr:cNvSpPr txBox="1"/>
      </xdr:nvSpPr>
      <xdr:spPr>
        <a:xfrm>
          <a:off x="9115425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8F2F016C-EBD8-43CB-94AB-FF03217752E5}"/>
            </a:ext>
          </a:extLst>
        </xdr:cNvPr>
        <xdr:cNvSpPr txBox="1"/>
      </xdr:nvSpPr>
      <xdr:spPr>
        <a:xfrm>
          <a:off x="9115425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20</xdr:row>
      <xdr:rowOff>213691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4B4B65C4-BFAB-4DEC-AE2F-F1C67FE5D07C}"/>
            </a:ext>
          </a:extLst>
        </xdr:cNvPr>
        <xdr:cNvSpPr txBox="1"/>
      </xdr:nvSpPr>
      <xdr:spPr>
        <a:xfrm>
          <a:off x="9115425" y="66240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20</xdr:row>
      <xdr:rowOff>213691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7284614B-6E6C-4B3B-896E-CBE80D83B13A}"/>
            </a:ext>
          </a:extLst>
        </xdr:cNvPr>
        <xdr:cNvSpPr txBox="1"/>
      </xdr:nvSpPr>
      <xdr:spPr>
        <a:xfrm>
          <a:off x="9115425" y="66240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4C8179FF-3033-4089-9616-94E002946064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5D56A175-B904-463A-8211-4682A4D2D878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8677131-2813-4718-A375-87B5446C5E3C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53B00735-38CC-442B-A269-2EC28A1AC5E4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8B17B24A-B414-4568-AFD4-E40BDB52FA86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AA069E33-C90A-47D8-B01C-AD5B5A7C3988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953DBE5A-71CF-4A66-A27A-C13AE5027540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844B043C-74D8-400C-8A83-D2177E9BFFE8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7A9BABF3-4FEB-4C96-AE8C-4F317C3AD1FA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5665B666-589A-4B56-96FB-2DA5473EB4A2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331260</xdr:colOff>
      <xdr:row>26</xdr:row>
      <xdr:rowOff>0</xdr:rowOff>
    </xdr:from>
    <xdr:ext cx="1433726" cy="273326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74528D85-1B24-4918-8EAE-F5EFD2631B4F}"/>
            </a:ext>
          </a:extLst>
        </xdr:cNvPr>
        <xdr:cNvSpPr txBox="1"/>
      </xdr:nvSpPr>
      <xdr:spPr>
        <a:xfrm>
          <a:off x="7484535" y="11106150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575D7FA5-919A-46D0-AA76-87C25DE60024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BCE03A0E-B968-42A9-8F26-8E68DFA0A833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914400</xdr:colOff>
      <xdr:row>28</xdr:row>
      <xdr:rowOff>0</xdr:rowOff>
    </xdr:from>
    <xdr:ext cx="950068" cy="263801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B7B6E310-D1FF-46C6-96C6-10DFAC7C5FC5}"/>
            </a:ext>
          </a:extLst>
        </xdr:cNvPr>
        <xdr:cNvSpPr txBox="1"/>
      </xdr:nvSpPr>
      <xdr:spPr>
        <a:xfrm>
          <a:off x="8067675" y="11496675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84851E1-F83F-4C5F-BE2A-3D25B225EA46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37241754-AB66-4565-AAF2-1C71B441A396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D6DBCD8-FF5B-4B9A-B118-AA6914EDF621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0C57633-6639-4E8A-8D4B-EC3C83216878}"/>
            </a:ext>
          </a:extLst>
        </xdr:cNvPr>
        <xdr:cNvSpPr txBox="1"/>
      </xdr:nvSpPr>
      <xdr:spPr>
        <a:xfrm>
          <a:off x="9115425" y="1149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29</xdr:row>
      <xdr:rowOff>213691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7BC2874C-DF85-4694-AEA5-CCBE0840C6DD}"/>
            </a:ext>
          </a:extLst>
        </xdr:cNvPr>
        <xdr:cNvSpPr txBox="1"/>
      </xdr:nvSpPr>
      <xdr:spPr>
        <a:xfrm>
          <a:off x="9115425" y="119008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29</xdr:row>
      <xdr:rowOff>213691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FE1D51AE-7F96-40EA-8C40-849A13F9B10C}"/>
            </a:ext>
          </a:extLst>
        </xdr:cNvPr>
        <xdr:cNvSpPr txBox="1"/>
      </xdr:nvSpPr>
      <xdr:spPr>
        <a:xfrm>
          <a:off x="9115425" y="119008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331260</xdr:colOff>
      <xdr:row>30</xdr:row>
      <xdr:rowOff>344695</xdr:rowOff>
    </xdr:from>
    <xdr:ext cx="1433726" cy="273326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BBDB192C-B555-4350-8E1B-A9D6651941E8}"/>
            </a:ext>
          </a:extLst>
        </xdr:cNvPr>
        <xdr:cNvSpPr txBox="1"/>
      </xdr:nvSpPr>
      <xdr:spPr>
        <a:xfrm>
          <a:off x="7484535" y="12470020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6</xdr:col>
      <xdr:colOff>331260</xdr:colOff>
      <xdr:row>35</xdr:row>
      <xdr:rowOff>0</xdr:rowOff>
    </xdr:from>
    <xdr:ext cx="1433726" cy="273326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50B095AB-3CE6-4670-BEE5-292B1CC6F834}"/>
            </a:ext>
          </a:extLst>
        </xdr:cNvPr>
        <xdr:cNvSpPr txBox="1"/>
      </xdr:nvSpPr>
      <xdr:spPr>
        <a:xfrm>
          <a:off x="7484535" y="16478250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F1F1F1DF-B44E-4B2A-987E-26D69BE625ED}"/>
            </a:ext>
          </a:extLst>
        </xdr:cNvPr>
        <xdr:cNvSpPr txBox="1"/>
      </xdr:nvSpPr>
      <xdr:spPr>
        <a:xfrm>
          <a:off x="9115425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CB08C4D4-1B7E-46D8-B1F7-F3ED47C85405}"/>
            </a:ext>
          </a:extLst>
        </xdr:cNvPr>
        <xdr:cNvSpPr txBox="1"/>
      </xdr:nvSpPr>
      <xdr:spPr>
        <a:xfrm>
          <a:off x="9115425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331260</xdr:colOff>
      <xdr:row>44</xdr:row>
      <xdr:rowOff>0</xdr:rowOff>
    </xdr:from>
    <xdr:ext cx="1433726" cy="273326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A0B15B41-5430-4016-91E7-0CE57464DBE9}"/>
            </a:ext>
          </a:extLst>
        </xdr:cNvPr>
        <xdr:cNvSpPr txBox="1"/>
      </xdr:nvSpPr>
      <xdr:spPr>
        <a:xfrm>
          <a:off x="7484535" y="21917025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6</xdr:col>
      <xdr:colOff>914400</xdr:colOff>
      <xdr:row>37</xdr:row>
      <xdr:rowOff>0</xdr:rowOff>
    </xdr:from>
    <xdr:ext cx="950068" cy="263801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A0B6170D-B955-4C21-80FC-47D2E24A351B}"/>
            </a:ext>
          </a:extLst>
        </xdr:cNvPr>
        <xdr:cNvSpPr txBox="1"/>
      </xdr:nvSpPr>
      <xdr:spPr>
        <a:xfrm>
          <a:off x="8067675" y="16868775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8</xdr:col>
      <xdr:colOff>0</xdr:colOff>
      <xdr:row>38</xdr:row>
      <xdr:rowOff>213691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1FBD04B0-176D-45DC-9179-6E7D7DC73691}"/>
            </a:ext>
          </a:extLst>
        </xdr:cNvPr>
        <xdr:cNvSpPr txBox="1"/>
      </xdr:nvSpPr>
      <xdr:spPr>
        <a:xfrm>
          <a:off x="9115425" y="172729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38</xdr:row>
      <xdr:rowOff>213691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B8D5A530-0A0B-4A2B-A289-CDC9BD524533}"/>
            </a:ext>
          </a:extLst>
        </xdr:cNvPr>
        <xdr:cNvSpPr txBox="1"/>
      </xdr:nvSpPr>
      <xdr:spPr>
        <a:xfrm>
          <a:off x="9115425" y="172729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331260</xdr:colOff>
      <xdr:row>39</xdr:row>
      <xdr:rowOff>344695</xdr:rowOff>
    </xdr:from>
    <xdr:ext cx="1433726" cy="273326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61F84188-2585-42B1-AAF5-4021A8536E5E}"/>
            </a:ext>
          </a:extLst>
        </xdr:cNvPr>
        <xdr:cNvSpPr txBox="1"/>
      </xdr:nvSpPr>
      <xdr:spPr>
        <a:xfrm>
          <a:off x="7484535" y="17842120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6</xdr:col>
      <xdr:colOff>914400</xdr:colOff>
      <xdr:row>45</xdr:row>
      <xdr:rowOff>0</xdr:rowOff>
    </xdr:from>
    <xdr:ext cx="950068" cy="263801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3EA6C5FA-BDA5-4CB6-A45C-6C1C8923D221}"/>
            </a:ext>
          </a:extLst>
        </xdr:cNvPr>
        <xdr:cNvSpPr txBox="1"/>
      </xdr:nvSpPr>
      <xdr:spPr>
        <a:xfrm>
          <a:off x="8067675" y="22117050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2B137ED8-2B9D-46FE-8DA0-3B757B7B87B1}"/>
            </a:ext>
          </a:extLst>
        </xdr:cNvPr>
        <xdr:cNvSpPr txBox="1"/>
      </xdr:nvSpPr>
      <xdr:spPr>
        <a:xfrm>
          <a:off x="9115425" y="225212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E8ED628-79BB-47A1-953D-103096866E71}"/>
            </a:ext>
          </a:extLst>
        </xdr:cNvPr>
        <xdr:cNvSpPr txBox="1"/>
      </xdr:nvSpPr>
      <xdr:spPr>
        <a:xfrm>
          <a:off x="9115425" y="225212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331260</xdr:colOff>
      <xdr:row>46</xdr:row>
      <xdr:rowOff>0</xdr:rowOff>
    </xdr:from>
    <xdr:ext cx="1433726" cy="273326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5BACDFC5-29AC-4599-80E1-8C52675DC5AD}"/>
            </a:ext>
          </a:extLst>
        </xdr:cNvPr>
        <xdr:cNvSpPr txBox="1"/>
      </xdr:nvSpPr>
      <xdr:spPr>
        <a:xfrm>
          <a:off x="7484535" y="23090395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3B753DB8-BC86-4788-A4F6-0F3874464F5C}"/>
            </a:ext>
          </a:extLst>
        </xdr:cNvPr>
        <xdr:cNvSpPr txBox="1"/>
      </xdr:nvSpPr>
      <xdr:spPr>
        <a:xfrm>
          <a:off x="9115425" y="2722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E7405D0C-97DE-4670-8590-C5326F99A13A}"/>
            </a:ext>
          </a:extLst>
        </xdr:cNvPr>
        <xdr:cNvSpPr txBox="1"/>
      </xdr:nvSpPr>
      <xdr:spPr>
        <a:xfrm>
          <a:off x="9115425" y="2722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331260</xdr:colOff>
      <xdr:row>46</xdr:row>
      <xdr:rowOff>0</xdr:rowOff>
    </xdr:from>
    <xdr:ext cx="1433726" cy="273326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281C9061-B186-4968-B857-6BC089CAEFEA}"/>
            </a:ext>
          </a:extLst>
        </xdr:cNvPr>
        <xdr:cNvSpPr txBox="1"/>
      </xdr:nvSpPr>
      <xdr:spPr>
        <a:xfrm>
          <a:off x="7484535" y="27222450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twoCellAnchor editAs="oneCell">
    <xdr:from>
      <xdr:col>6</xdr:col>
      <xdr:colOff>438150</xdr:colOff>
      <xdr:row>2</xdr:row>
      <xdr:rowOff>28574</xdr:rowOff>
    </xdr:from>
    <xdr:to>
      <xdr:col>17</xdr:col>
      <xdr:colOff>285750</xdr:colOff>
      <xdr:row>3</xdr:row>
      <xdr:rowOff>247650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67292BC4-B591-49D2-BEBA-739822425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0025" y="619124"/>
          <a:ext cx="6553200" cy="2257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2"/>
  <sheetViews>
    <sheetView topLeftCell="A19" zoomScale="90" zoomScaleNormal="90" zoomScaleSheetLayoutView="90" workbookViewId="0">
      <selection activeCell="F43" sqref="F43"/>
    </sheetView>
  </sheetViews>
  <sheetFormatPr defaultRowHeight="15" x14ac:dyDescent="0.25"/>
  <cols>
    <col min="1" max="1" width="45.7109375" customWidth="1"/>
    <col min="2" max="2" width="16.7109375" customWidth="1"/>
    <col min="3" max="3" width="16.28515625" customWidth="1"/>
    <col min="4" max="4" width="8.140625" customWidth="1"/>
    <col min="5" max="5" width="16.28515625" hidden="1" customWidth="1"/>
    <col min="6" max="6" width="31.42578125" customWidth="1"/>
    <col min="7" max="7" width="32.42578125" customWidth="1"/>
    <col min="8" max="8" width="56.42578125" customWidth="1"/>
    <col min="10" max="10" width="13.5703125" customWidth="1"/>
  </cols>
  <sheetData>
    <row r="1" spans="1:16" x14ac:dyDescent="0.25">
      <c r="H1" s="43" t="s">
        <v>17</v>
      </c>
      <c r="I1" s="43"/>
      <c r="J1" s="43"/>
    </row>
    <row r="2" spans="1:16" ht="19.5" customHeight="1" x14ac:dyDescent="0.25">
      <c r="A2" s="44" t="s">
        <v>12</v>
      </c>
      <c r="B2" s="45"/>
      <c r="C2" s="45"/>
      <c r="D2" s="45"/>
      <c r="E2" s="45"/>
      <c r="F2" s="45"/>
      <c r="G2" s="45"/>
      <c r="H2" s="45"/>
      <c r="I2" s="45"/>
      <c r="J2" s="46"/>
      <c r="K2" s="2"/>
      <c r="L2" s="2"/>
      <c r="M2" s="2"/>
      <c r="N2" s="2"/>
    </row>
    <row r="3" spans="1:16" ht="39.75" customHeight="1" x14ac:dyDescent="0.25">
      <c r="A3" s="11" t="s">
        <v>2</v>
      </c>
      <c r="B3" s="55" t="s">
        <v>0</v>
      </c>
      <c r="C3" s="56"/>
      <c r="D3" s="57"/>
      <c r="E3" s="57"/>
      <c r="F3" s="15" t="s">
        <v>11</v>
      </c>
      <c r="G3" s="47" t="s">
        <v>9</v>
      </c>
      <c r="H3" s="48"/>
      <c r="I3" s="51" t="s">
        <v>7</v>
      </c>
      <c r="J3" s="52"/>
      <c r="P3" t="s">
        <v>6</v>
      </c>
    </row>
    <row r="4" spans="1:16" ht="39.75" customHeight="1" x14ac:dyDescent="0.25">
      <c r="A4" s="27" t="s">
        <v>18</v>
      </c>
      <c r="B4" s="61">
        <v>26400</v>
      </c>
      <c r="C4" s="62"/>
      <c r="D4" s="62"/>
      <c r="E4" s="63"/>
      <c r="F4" s="39">
        <f>(($B$19/B4)*100)*$A$20</f>
        <v>23.217806818181813</v>
      </c>
      <c r="G4" s="49"/>
      <c r="H4" s="50"/>
      <c r="I4" s="53"/>
      <c r="J4" s="54"/>
    </row>
    <row r="5" spans="1:16" ht="36.75" customHeight="1" x14ac:dyDescent="0.25">
      <c r="A5" s="12" t="s">
        <v>21</v>
      </c>
      <c r="B5" s="58">
        <v>26100</v>
      </c>
      <c r="C5" s="59"/>
      <c r="D5" s="59"/>
      <c r="E5" s="60"/>
      <c r="F5" s="39">
        <f t="shared" ref="F5:F19" si="0">(($B$19/B5)*100)*$A$20</f>
        <v>23.48467816091954</v>
      </c>
      <c r="G5" s="49"/>
      <c r="H5" s="50"/>
      <c r="I5" s="53"/>
      <c r="J5" s="54"/>
    </row>
    <row r="6" spans="1:16" ht="36.75" customHeight="1" x14ac:dyDescent="0.25">
      <c r="A6" s="26" t="s">
        <v>24</v>
      </c>
      <c r="B6" s="58">
        <v>22000</v>
      </c>
      <c r="C6" s="64"/>
      <c r="D6" s="64"/>
      <c r="E6" s="65"/>
      <c r="F6" s="39">
        <f t="shared" si="0"/>
        <v>27.861368181818179</v>
      </c>
      <c r="G6" s="49"/>
      <c r="H6" s="50"/>
      <c r="I6" s="53"/>
      <c r="J6" s="54"/>
    </row>
    <row r="7" spans="1:16" ht="39" customHeight="1" x14ac:dyDescent="0.25">
      <c r="A7" s="12" t="s">
        <v>25</v>
      </c>
      <c r="B7" s="58">
        <v>28250</v>
      </c>
      <c r="C7" s="59"/>
      <c r="D7" s="59"/>
      <c r="E7" s="60"/>
      <c r="F7" s="39">
        <f t="shared" si="0"/>
        <v>21.69734867256637</v>
      </c>
      <c r="G7" s="49"/>
      <c r="H7" s="50"/>
      <c r="I7" s="53"/>
      <c r="J7" s="54"/>
    </row>
    <row r="8" spans="1:16" ht="39" customHeight="1" x14ac:dyDescent="0.25">
      <c r="A8" s="26" t="s">
        <v>28</v>
      </c>
      <c r="B8" s="58">
        <v>25300</v>
      </c>
      <c r="C8" s="64"/>
      <c r="D8" s="64"/>
      <c r="E8" s="65"/>
      <c r="F8" s="39">
        <f t="shared" si="0"/>
        <v>24.227276679841893</v>
      </c>
      <c r="G8" s="49"/>
      <c r="H8" s="50"/>
      <c r="I8" s="53"/>
      <c r="J8" s="54"/>
    </row>
    <row r="9" spans="1:16" ht="39" customHeight="1" x14ac:dyDescent="0.25">
      <c r="A9" s="26" t="s">
        <v>30</v>
      </c>
      <c r="B9" s="58">
        <v>26900</v>
      </c>
      <c r="C9" s="64"/>
      <c r="D9" s="64"/>
      <c r="E9" s="65"/>
      <c r="F9" s="39">
        <f t="shared" si="0"/>
        <v>22.786249070631968</v>
      </c>
      <c r="G9" s="49"/>
      <c r="H9" s="50"/>
      <c r="I9" s="53"/>
      <c r="J9" s="54"/>
    </row>
    <row r="10" spans="1:16" ht="39" customHeight="1" x14ac:dyDescent="0.25">
      <c r="A10" s="12" t="s">
        <v>33</v>
      </c>
      <c r="B10" s="58">
        <v>27200</v>
      </c>
      <c r="C10" s="59"/>
      <c r="D10" s="59"/>
      <c r="E10" s="60"/>
      <c r="F10" s="39">
        <f t="shared" si="0"/>
        <v>22.534930147058819</v>
      </c>
      <c r="G10" s="49"/>
      <c r="H10" s="50"/>
      <c r="I10" s="53"/>
      <c r="J10" s="54"/>
    </row>
    <row r="11" spans="1:16" ht="39" customHeight="1" x14ac:dyDescent="0.25">
      <c r="A11" s="26" t="s">
        <v>35</v>
      </c>
      <c r="B11" s="58">
        <v>22003.32</v>
      </c>
      <c r="C11" s="64"/>
      <c r="D11" s="64"/>
      <c r="E11" s="65"/>
      <c r="F11" s="39">
        <f t="shared" si="0"/>
        <v>27.857164282481005</v>
      </c>
      <c r="G11" s="49"/>
      <c r="H11" s="50"/>
      <c r="I11" s="53"/>
      <c r="J11" s="54"/>
    </row>
    <row r="12" spans="1:16" ht="39" customHeight="1" x14ac:dyDescent="0.25">
      <c r="A12" s="26" t="s">
        <v>37</v>
      </c>
      <c r="B12" s="58">
        <v>23575</v>
      </c>
      <c r="C12" s="64"/>
      <c r="D12" s="64"/>
      <c r="E12" s="65"/>
      <c r="F12" s="39">
        <f t="shared" si="0"/>
        <v>26.000004241781543</v>
      </c>
      <c r="G12" s="49"/>
      <c r="H12" s="50"/>
      <c r="I12" s="53"/>
      <c r="J12" s="54"/>
    </row>
    <row r="13" spans="1:16" ht="39" customHeight="1" x14ac:dyDescent="0.25">
      <c r="A13" s="26" t="s">
        <v>36</v>
      </c>
      <c r="B13" s="58">
        <v>23575</v>
      </c>
      <c r="C13" s="64"/>
      <c r="D13" s="64"/>
      <c r="E13" s="65"/>
      <c r="F13" s="39">
        <f t="shared" si="0"/>
        <v>26.000004241781543</v>
      </c>
      <c r="G13" s="49"/>
      <c r="H13" s="50"/>
      <c r="I13" s="53"/>
      <c r="J13" s="54"/>
    </row>
    <row r="14" spans="1:16" ht="39" customHeight="1" x14ac:dyDescent="0.25">
      <c r="A14" s="26" t="s">
        <v>39</v>
      </c>
      <c r="B14" s="58">
        <v>23578.14</v>
      </c>
      <c r="C14" s="64"/>
      <c r="D14" s="64"/>
      <c r="E14" s="65"/>
      <c r="F14" s="39">
        <f t="shared" si="0"/>
        <v>25.996541711941649</v>
      </c>
      <c r="G14" s="49"/>
      <c r="H14" s="50"/>
      <c r="I14" s="53"/>
      <c r="J14" s="54"/>
    </row>
    <row r="15" spans="1:16" ht="39" customHeight="1" x14ac:dyDescent="0.25">
      <c r="A15" s="26" t="s">
        <v>41</v>
      </c>
      <c r="B15" s="58">
        <v>24210</v>
      </c>
      <c r="C15" s="64"/>
      <c r="D15" s="64"/>
      <c r="E15" s="65"/>
      <c r="F15" s="39">
        <f t="shared" si="0"/>
        <v>25.318054522924406</v>
      </c>
      <c r="G15" s="49"/>
      <c r="H15" s="50"/>
      <c r="I15" s="53"/>
      <c r="J15" s="54"/>
    </row>
    <row r="16" spans="1:16" ht="39" customHeight="1" x14ac:dyDescent="0.25">
      <c r="A16" s="26" t="s">
        <v>44</v>
      </c>
      <c r="B16" s="58">
        <v>27000</v>
      </c>
      <c r="C16" s="64"/>
      <c r="D16" s="64"/>
      <c r="E16" s="65"/>
      <c r="F16" s="39">
        <f t="shared" si="0"/>
        <v>22.701855555555554</v>
      </c>
      <c r="G16" s="49"/>
      <c r="H16" s="50"/>
      <c r="I16" s="53"/>
      <c r="J16" s="54"/>
    </row>
    <row r="17" spans="1:11" ht="39" customHeight="1" x14ac:dyDescent="0.25">
      <c r="A17" s="26" t="s">
        <v>45</v>
      </c>
      <c r="B17" s="58">
        <v>24200</v>
      </c>
      <c r="C17" s="64"/>
      <c r="D17" s="64"/>
      <c r="E17" s="65"/>
      <c r="F17" s="39">
        <f t="shared" si="0"/>
        <v>25.328516528925618</v>
      </c>
      <c r="G17" s="49"/>
      <c r="H17" s="50"/>
      <c r="I17" s="53"/>
      <c r="J17" s="54"/>
    </row>
    <row r="18" spans="1:11" ht="39" customHeight="1" x14ac:dyDescent="0.25">
      <c r="A18" s="26" t="s">
        <v>47</v>
      </c>
      <c r="B18" s="58">
        <v>22003.34</v>
      </c>
      <c r="C18" s="64"/>
      <c r="D18" s="64"/>
      <c r="E18" s="65"/>
      <c r="F18" s="39">
        <f t="shared" si="0"/>
        <v>27.857138961630366</v>
      </c>
      <c r="G18" s="49"/>
      <c r="H18" s="50"/>
      <c r="I18" s="53"/>
      <c r="J18" s="54"/>
    </row>
    <row r="19" spans="1:11" ht="39" customHeight="1" x14ac:dyDescent="0.25">
      <c r="A19" s="26" t="s">
        <v>48</v>
      </c>
      <c r="B19" s="58">
        <v>20431.669999999998</v>
      </c>
      <c r="C19" s="64"/>
      <c r="D19" s="64"/>
      <c r="E19" s="65"/>
      <c r="F19" s="39">
        <f t="shared" si="0"/>
        <v>30</v>
      </c>
      <c r="G19" s="49"/>
      <c r="H19" s="50"/>
      <c r="I19" s="53"/>
      <c r="J19" s="54"/>
    </row>
    <row r="20" spans="1:11" ht="15" customHeight="1" x14ac:dyDescent="0.25">
      <c r="A20" s="4">
        <v>0.3</v>
      </c>
      <c r="B20" s="66" t="s">
        <v>8</v>
      </c>
      <c r="C20" s="66"/>
      <c r="D20" s="9"/>
      <c r="E20" s="9"/>
    </row>
    <row r="21" spans="1:11" ht="6.75" customHeight="1" x14ac:dyDescent="0.25">
      <c r="A21" s="4"/>
      <c r="B21" s="9"/>
      <c r="C21" s="9"/>
      <c r="D21" s="9"/>
      <c r="E21" s="9"/>
      <c r="F21" s="16"/>
      <c r="G21" s="16"/>
      <c r="H21" s="16"/>
      <c r="I21" s="16"/>
      <c r="J21" s="16"/>
    </row>
    <row r="22" spans="1:11" ht="15.75" x14ac:dyDescent="0.25">
      <c r="A22" s="10"/>
      <c r="B22" s="3"/>
      <c r="C22" s="3"/>
      <c r="D22" s="3"/>
      <c r="E22" s="3"/>
    </row>
    <row r="23" spans="1:11" ht="15.75" x14ac:dyDescent="0.25">
      <c r="A23" s="4"/>
      <c r="B23" s="5"/>
      <c r="C23" s="5"/>
      <c r="D23" s="5"/>
      <c r="E23" s="5"/>
      <c r="F23" s="5"/>
      <c r="G23" s="6"/>
      <c r="H23" s="6"/>
      <c r="I23" s="7"/>
      <c r="J23" s="7"/>
      <c r="K23" s="8"/>
    </row>
    <row r="24" spans="1:11" hidden="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</row>
    <row r="25" spans="1:11" x14ac:dyDescent="0.25">
      <c r="A25" s="16"/>
      <c r="B25" s="17"/>
      <c r="C25" s="16"/>
      <c r="D25" s="16"/>
      <c r="E25" s="16"/>
      <c r="F25" s="16"/>
      <c r="G25" s="16"/>
      <c r="H25" s="16"/>
      <c r="I25" s="16"/>
      <c r="J25" s="16"/>
    </row>
    <row r="26" spans="1:11" x14ac:dyDescent="0.25">
      <c r="A26" s="71" t="s">
        <v>4</v>
      </c>
      <c r="B26" s="71"/>
      <c r="C26" s="71"/>
      <c r="D26" s="71"/>
      <c r="E26" s="71"/>
      <c r="F26" s="71"/>
      <c r="G26" s="71"/>
      <c r="H26" s="71"/>
      <c r="I26" s="71"/>
      <c r="J26" s="71"/>
    </row>
    <row r="27" spans="1:11" ht="31.5" customHeight="1" x14ac:dyDescent="0.25">
      <c r="A27" s="70" t="s">
        <v>2</v>
      </c>
      <c r="B27" s="70"/>
      <c r="C27" s="70"/>
      <c r="D27" s="70"/>
      <c r="E27" s="70"/>
      <c r="F27" s="40" t="s">
        <v>1</v>
      </c>
      <c r="G27" s="13" t="s">
        <v>5</v>
      </c>
      <c r="H27" s="67" t="s">
        <v>10</v>
      </c>
      <c r="I27" s="69" t="s">
        <v>3</v>
      </c>
      <c r="J27" s="69"/>
    </row>
    <row r="28" spans="1:11" ht="33" customHeight="1" x14ac:dyDescent="0.25">
      <c r="A28" s="72" t="s">
        <v>18</v>
      </c>
      <c r="B28" s="73"/>
      <c r="C28" s="73"/>
      <c r="D28" s="73"/>
      <c r="E28" s="74"/>
      <c r="F28" s="41">
        <f>23.22+14</f>
        <v>37.22</v>
      </c>
      <c r="G28" s="14">
        <v>12</v>
      </c>
      <c r="H28" s="68"/>
      <c r="I28" s="69"/>
      <c r="J28" s="69"/>
    </row>
    <row r="29" spans="1:11" ht="33" customHeight="1" x14ac:dyDescent="0.25">
      <c r="A29" s="69" t="s">
        <v>21</v>
      </c>
      <c r="B29" s="69"/>
      <c r="C29" s="69"/>
      <c r="D29" s="69"/>
      <c r="E29" s="69"/>
      <c r="F29" s="41">
        <f>23.48+0</f>
        <v>23.48</v>
      </c>
      <c r="G29" s="14">
        <v>15</v>
      </c>
      <c r="H29" s="68"/>
      <c r="I29" s="69"/>
      <c r="J29" s="69"/>
    </row>
    <row r="30" spans="1:11" ht="33" customHeight="1" x14ac:dyDescent="0.25">
      <c r="A30" s="69" t="s">
        <v>24</v>
      </c>
      <c r="B30" s="69"/>
      <c r="C30" s="69"/>
      <c r="D30" s="69"/>
      <c r="E30" s="69"/>
      <c r="F30" s="41">
        <f>27.86+42</f>
        <v>69.86</v>
      </c>
      <c r="G30" s="14">
        <v>6</v>
      </c>
      <c r="H30" s="68"/>
      <c r="I30" s="69"/>
      <c r="J30" s="69"/>
    </row>
    <row r="31" spans="1:11" ht="33" customHeight="1" x14ac:dyDescent="0.25">
      <c r="A31" s="72" t="s">
        <v>25</v>
      </c>
      <c r="B31" s="73"/>
      <c r="C31" s="73"/>
      <c r="D31" s="73"/>
      <c r="E31" s="74"/>
      <c r="F31" s="42">
        <f>21.7+70</f>
        <v>91.7</v>
      </c>
      <c r="G31" s="14">
        <v>2</v>
      </c>
      <c r="H31" s="68"/>
      <c r="I31" s="69"/>
      <c r="J31" s="69"/>
    </row>
    <row r="32" spans="1:11" ht="33" customHeight="1" x14ac:dyDescent="0.25">
      <c r="A32" s="72" t="s">
        <v>28</v>
      </c>
      <c r="B32" s="73"/>
      <c r="C32" s="73"/>
      <c r="D32" s="73"/>
      <c r="E32" s="74"/>
      <c r="F32" s="41">
        <f>24.23+28</f>
        <v>52.230000000000004</v>
      </c>
      <c r="G32" s="14">
        <v>8</v>
      </c>
      <c r="H32" s="68"/>
      <c r="I32" s="69"/>
      <c r="J32" s="69"/>
    </row>
    <row r="33" spans="1:10" ht="33" customHeight="1" x14ac:dyDescent="0.25">
      <c r="A33" s="72" t="s">
        <v>30</v>
      </c>
      <c r="B33" s="73"/>
      <c r="C33" s="73"/>
      <c r="D33" s="73"/>
      <c r="E33" s="74"/>
      <c r="F33" s="41">
        <f>22.79+28</f>
        <v>50.79</v>
      </c>
      <c r="G33" s="14">
        <v>9</v>
      </c>
      <c r="H33" s="68"/>
      <c r="I33" s="69"/>
      <c r="J33" s="69"/>
    </row>
    <row r="34" spans="1:10" ht="33" customHeight="1" x14ac:dyDescent="0.25">
      <c r="A34" s="72" t="s">
        <v>33</v>
      </c>
      <c r="B34" s="73"/>
      <c r="C34" s="73"/>
      <c r="D34" s="73"/>
      <c r="E34" s="74"/>
      <c r="F34" s="84">
        <f>22.53+28</f>
        <v>50.53</v>
      </c>
      <c r="G34" s="14">
        <v>10</v>
      </c>
      <c r="H34" s="68"/>
      <c r="I34" s="69"/>
      <c r="J34" s="69"/>
    </row>
    <row r="35" spans="1:10" ht="33" customHeight="1" x14ac:dyDescent="0.25">
      <c r="A35" s="72" t="s">
        <v>35</v>
      </c>
      <c r="B35" s="73"/>
      <c r="C35" s="73"/>
      <c r="D35" s="73"/>
      <c r="E35" s="74"/>
      <c r="F35" s="41">
        <f>27.86+56</f>
        <v>83.86</v>
      </c>
      <c r="G35" s="14">
        <v>3</v>
      </c>
      <c r="H35" s="68"/>
      <c r="I35" s="69"/>
      <c r="J35" s="69"/>
    </row>
    <row r="36" spans="1:10" ht="33" customHeight="1" x14ac:dyDescent="0.25">
      <c r="A36" s="72" t="s">
        <v>37</v>
      </c>
      <c r="B36" s="73"/>
      <c r="C36" s="73"/>
      <c r="D36" s="73"/>
      <c r="E36" s="74"/>
      <c r="F36" s="41">
        <f>26+56</f>
        <v>82</v>
      </c>
      <c r="G36" s="14">
        <v>4</v>
      </c>
      <c r="H36" s="68"/>
      <c r="I36" s="69"/>
      <c r="J36" s="69"/>
    </row>
    <row r="37" spans="1:10" ht="33" customHeight="1" x14ac:dyDescent="0.25">
      <c r="A37" s="72" t="s">
        <v>36</v>
      </c>
      <c r="B37" s="73"/>
      <c r="C37" s="73"/>
      <c r="D37" s="73"/>
      <c r="E37" s="74"/>
      <c r="F37" s="42">
        <f>26+70</f>
        <v>96</v>
      </c>
      <c r="G37" s="14">
        <v>1</v>
      </c>
      <c r="H37" s="68"/>
      <c r="I37" s="69"/>
      <c r="J37" s="69"/>
    </row>
    <row r="38" spans="1:10" ht="33" customHeight="1" x14ac:dyDescent="0.25">
      <c r="A38" s="72" t="s">
        <v>39</v>
      </c>
      <c r="B38" s="73"/>
      <c r="C38" s="73"/>
      <c r="D38" s="73"/>
      <c r="E38" s="74"/>
      <c r="F38" s="41">
        <f>26+42</f>
        <v>68</v>
      </c>
      <c r="G38" s="14">
        <v>7</v>
      </c>
      <c r="H38" s="68"/>
      <c r="I38" s="69"/>
      <c r="J38" s="69"/>
    </row>
    <row r="39" spans="1:10" ht="33" customHeight="1" x14ac:dyDescent="0.25">
      <c r="A39" s="72" t="s">
        <v>41</v>
      </c>
      <c r="B39" s="73"/>
      <c r="C39" s="73"/>
      <c r="D39" s="73"/>
      <c r="E39" s="74"/>
      <c r="F39" s="41">
        <f>25.32+56</f>
        <v>81.319999999999993</v>
      </c>
      <c r="G39" s="14">
        <v>5</v>
      </c>
      <c r="H39" s="68"/>
      <c r="I39" s="69"/>
      <c r="J39" s="69"/>
    </row>
    <row r="40" spans="1:10" ht="33" customHeight="1" x14ac:dyDescent="0.25">
      <c r="A40" s="72" t="s">
        <v>44</v>
      </c>
      <c r="B40" s="73"/>
      <c r="C40" s="73"/>
      <c r="D40" s="73"/>
      <c r="E40" s="74"/>
      <c r="F40" s="41">
        <f>22.7+0</f>
        <v>22.7</v>
      </c>
      <c r="G40" s="14">
        <v>16</v>
      </c>
      <c r="H40" s="68"/>
      <c r="I40" s="69"/>
      <c r="J40" s="69"/>
    </row>
    <row r="41" spans="1:10" ht="33" customHeight="1" x14ac:dyDescent="0.25">
      <c r="A41" s="72" t="s">
        <v>56</v>
      </c>
      <c r="B41" s="73"/>
      <c r="C41" s="73"/>
      <c r="D41" s="73"/>
      <c r="E41" s="74"/>
      <c r="F41" s="41">
        <f>25.33+14</f>
        <v>39.33</v>
      </c>
      <c r="G41" s="14">
        <v>11</v>
      </c>
      <c r="H41" s="68"/>
      <c r="I41" s="69"/>
      <c r="J41" s="69"/>
    </row>
    <row r="42" spans="1:10" ht="33" customHeight="1" x14ac:dyDescent="0.25">
      <c r="A42" s="72" t="s">
        <v>47</v>
      </c>
      <c r="B42" s="73"/>
      <c r="C42" s="73"/>
      <c r="D42" s="73"/>
      <c r="E42" s="74"/>
      <c r="F42" s="41">
        <f>27.86+0</f>
        <v>27.86</v>
      </c>
      <c r="G42" s="14">
        <v>14</v>
      </c>
      <c r="H42" s="68"/>
      <c r="I42" s="69"/>
      <c r="J42" s="69"/>
    </row>
    <row r="43" spans="1:10" ht="33" customHeight="1" x14ac:dyDescent="0.25">
      <c r="A43" s="72" t="s">
        <v>48</v>
      </c>
      <c r="B43" s="73"/>
      <c r="C43" s="73"/>
      <c r="D43" s="73"/>
      <c r="E43" s="74"/>
      <c r="F43" s="41">
        <f>30+0</f>
        <v>30</v>
      </c>
      <c r="G43" s="14">
        <v>13</v>
      </c>
      <c r="H43" s="68"/>
      <c r="I43" s="69"/>
      <c r="J43" s="69"/>
    </row>
    <row r="222" spans="8:8" x14ac:dyDescent="0.25">
      <c r="H222" s="1"/>
    </row>
  </sheetData>
  <mergeCells count="42">
    <mergeCell ref="A37:E37"/>
    <mergeCell ref="A38:E38"/>
    <mergeCell ref="A39:E39"/>
    <mergeCell ref="A40:E40"/>
    <mergeCell ref="A41:E41"/>
    <mergeCell ref="B11:E11"/>
    <mergeCell ref="B13:E13"/>
    <mergeCell ref="B12:E12"/>
    <mergeCell ref="B14:E14"/>
    <mergeCell ref="B15:E15"/>
    <mergeCell ref="B20:C20"/>
    <mergeCell ref="H27:H43"/>
    <mergeCell ref="I27:J43"/>
    <mergeCell ref="A27:E27"/>
    <mergeCell ref="A26:J26"/>
    <mergeCell ref="A29:E29"/>
    <mergeCell ref="A30:E30"/>
    <mergeCell ref="A28:E28"/>
    <mergeCell ref="A31:E31"/>
    <mergeCell ref="A32:E32"/>
    <mergeCell ref="A33:E33"/>
    <mergeCell ref="A34:E34"/>
    <mergeCell ref="A35:E35"/>
    <mergeCell ref="A36:E36"/>
    <mergeCell ref="A42:E42"/>
    <mergeCell ref="A43:E43"/>
    <mergeCell ref="H1:J1"/>
    <mergeCell ref="A2:J2"/>
    <mergeCell ref="G3:H19"/>
    <mergeCell ref="I3:J19"/>
    <mergeCell ref="B3:E3"/>
    <mergeCell ref="B5:E5"/>
    <mergeCell ref="B7:E7"/>
    <mergeCell ref="B10:E10"/>
    <mergeCell ref="B4:E4"/>
    <mergeCell ref="B6:E6"/>
    <mergeCell ref="B8:E8"/>
    <mergeCell ref="B9:E9"/>
    <mergeCell ref="B16:E16"/>
    <mergeCell ref="B17:E17"/>
    <mergeCell ref="B18:E18"/>
    <mergeCell ref="B19:E19"/>
  </mergeCells>
  <phoneticPr fontId="7" type="noConversion"/>
  <pageMargins left="0.7" right="0.7" top="0.75" bottom="0.75" header="0.3" footer="0.3"/>
  <pageSetup paperSize="9" scale="56" orientation="landscape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912A6-E79F-4ABE-BE0B-0577E71E0EB1}">
  <sheetPr>
    <pageSetUpPr fitToPage="1"/>
  </sheetPr>
  <dimension ref="A1:R46"/>
  <sheetViews>
    <sheetView tabSelected="1" workbookViewId="0">
      <selection activeCell="F16" sqref="F16"/>
    </sheetView>
  </sheetViews>
  <sheetFormatPr defaultRowHeight="15" x14ac:dyDescent="0.25"/>
  <cols>
    <col min="1" max="1" width="31" customWidth="1"/>
    <col min="2" max="4" width="34.5703125" customWidth="1"/>
    <col min="5" max="5" width="26" customWidth="1"/>
    <col min="6" max="6" width="32.140625" customWidth="1"/>
  </cols>
  <sheetData>
    <row r="1" spans="1:18" x14ac:dyDescent="0.25">
      <c r="A1" s="76" t="s">
        <v>14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ht="31.5" x14ac:dyDescent="0.25">
      <c r="A2" s="19" t="s">
        <v>2</v>
      </c>
      <c r="B2" s="20" t="s">
        <v>0</v>
      </c>
      <c r="C2" s="20" t="s">
        <v>20</v>
      </c>
      <c r="D2" s="20" t="s">
        <v>42</v>
      </c>
      <c r="E2" s="20" t="s">
        <v>13</v>
      </c>
      <c r="F2" s="20" t="s">
        <v>1</v>
      </c>
      <c r="G2" s="78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8" ht="160.5" customHeight="1" x14ac:dyDescent="0.25">
      <c r="A3" s="18" t="s">
        <v>18</v>
      </c>
      <c r="B3" s="25" t="s">
        <v>19</v>
      </c>
      <c r="C3" s="25" t="s">
        <v>50</v>
      </c>
      <c r="D3" s="36" t="s">
        <v>51</v>
      </c>
      <c r="E3" s="21">
        <v>20</v>
      </c>
      <c r="F3" s="22">
        <f>E3*0.7</f>
        <v>14</v>
      </c>
      <c r="G3" s="78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</row>
    <row r="4" spans="1:18" ht="126.75" customHeight="1" x14ac:dyDescent="0.25">
      <c r="A4" s="18" t="s">
        <v>21</v>
      </c>
      <c r="B4" s="25" t="s">
        <v>23</v>
      </c>
      <c r="C4" s="25" t="s">
        <v>15</v>
      </c>
      <c r="D4" s="37" t="s">
        <v>52</v>
      </c>
      <c r="E4" s="21">
        <v>0</v>
      </c>
      <c r="F4" s="22">
        <f t="shared" ref="F4:F18" si="0">E4*0.7</f>
        <v>0</v>
      </c>
      <c r="G4" s="78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5" spans="1:18" ht="234" customHeight="1" x14ac:dyDescent="0.25">
      <c r="A5" s="18" t="s">
        <v>24</v>
      </c>
      <c r="B5" s="25" t="s">
        <v>49</v>
      </c>
      <c r="C5" s="25" t="s">
        <v>40</v>
      </c>
      <c r="D5" s="36" t="s">
        <v>57</v>
      </c>
      <c r="E5" s="21">
        <v>60</v>
      </c>
      <c r="F5" s="22">
        <f t="shared" si="0"/>
        <v>42</v>
      </c>
      <c r="G5" s="78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</row>
    <row r="6" spans="1:18" ht="110.25" customHeight="1" x14ac:dyDescent="0.25">
      <c r="A6" s="26" t="s">
        <v>25</v>
      </c>
      <c r="B6" s="25" t="s">
        <v>27</v>
      </c>
      <c r="C6" s="25" t="s">
        <v>27</v>
      </c>
      <c r="D6" s="25" t="s">
        <v>26</v>
      </c>
      <c r="E6" s="21">
        <v>100</v>
      </c>
      <c r="F6" s="22">
        <f t="shared" si="0"/>
        <v>70</v>
      </c>
      <c r="G6" s="78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</row>
    <row r="7" spans="1:18" ht="110.25" customHeight="1" x14ac:dyDescent="0.25">
      <c r="A7" s="26" t="s">
        <v>28</v>
      </c>
      <c r="B7" s="25" t="s">
        <v>27</v>
      </c>
      <c r="C7" s="25" t="s">
        <v>29</v>
      </c>
      <c r="D7" s="37" t="s">
        <v>53</v>
      </c>
      <c r="E7" s="21">
        <v>40</v>
      </c>
      <c r="F7" s="22">
        <f t="shared" si="0"/>
        <v>28</v>
      </c>
      <c r="G7" s="78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</row>
    <row r="8" spans="1:18" ht="110.25" customHeight="1" x14ac:dyDescent="0.25">
      <c r="A8" s="26" t="s">
        <v>30</v>
      </c>
      <c r="B8" s="25" t="s">
        <v>31</v>
      </c>
      <c r="C8" s="25" t="s">
        <v>29</v>
      </c>
      <c r="D8" s="36" t="s">
        <v>58</v>
      </c>
      <c r="E8" s="21">
        <v>40</v>
      </c>
      <c r="F8" s="22">
        <f t="shared" si="0"/>
        <v>28</v>
      </c>
      <c r="G8" s="78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</row>
    <row r="9" spans="1:18" ht="110.25" customHeight="1" x14ac:dyDescent="0.25">
      <c r="A9" s="26" t="s">
        <v>33</v>
      </c>
      <c r="B9" s="25" t="s">
        <v>34</v>
      </c>
      <c r="C9" s="25" t="s">
        <v>29</v>
      </c>
      <c r="D9" s="37" t="s">
        <v>60</v>
      </c>
      <c r="E9" s="21">
        <v>40</v>
      </c>
      <c r="F9" s="22">
        <f t="shared" si="0"/>
        <v>28</v>
      </c>
      <c r="G9" s="78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</row>
    <row r="10" spans="1:18" ht="110.25" customHeight="1" x14ac:dyDescent="0.25">
      <c r="A10" s="38" t="s">
        <v>35</v>
      </c>
      <c r="B10" s="25" t="s">
        <v>27</v>
      </c>
      <c r="C10" s="25" t="s">
        <v>23</v>
      </c>
      <c r="D10" s="37" t="s">
        <v>59</v>
      </c>
      <c r="E10" s="21">
        <v>80</v>
      </c>
      <c r="F10" s="22">
        <f t="shared" si="0"/>
        <v>56</v>
      </c>
      <c r="G10" s="78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</row>
    <row r="11" spans="1:18" ht="110.25" customHeight="1" x14ac:dyDescent="0.25">
      <c r="A11" s="38" t="s">
        <v>37</v>
      </c>
      <c r="B11" s="25" t="s">
        <v>38</v>
      </c>
      <c r="C11" s="25" t="s">
        <v>23</v>
      </c>
      <c r="D11" s="37" t="s">
        <v>61</v>
      </c>
      <c r="E11" s="21">
        <v>80</v>
      </c>
      <c r="F11" s="22">
        <f t="shared" si="0"/>
        <v>56</v>
      </c>
      <c r="G11" s="78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</row>
    <row r="12" spans="1:18" ht="110.25" customHeight="1" x14ac:dyDescent="0.25">
      <c r="A12" s="38" t="s">
        <v>36</v>
      </c>
      <c r="B12" s="25" t="s">
        <v>32</v>
      </c>
      <c r="C12" s="25" t="s">
        <v>32</v>
      </c>
      <c r="D12" s="25"/>
      <c r="E12" s="21">
        <v>100</v>
      </c>
      <c r="F12" s="22">
        <f t="shared" si="0"/>
        <v>70</v>
      </c>
      <c r="G12" s="78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</row>
    <row r="13" spans="1:18" ht="110.25" customHeight="1" x14ac:dyDescent="0.25">
      <c r="A13" s="38" t="s">
        <v>39</v>
      </c>
      <c r="B13" s="25" t="s">
        <v>40</v>
      </c>
      <c r="C13" s="25" t="s">
        <v>40</v>
      </c>
      <c r="D13" s="25"/>
      <c r="E13" s="21">
        <v>60</v>
      </c>
      <c r="F13" s="22">
        <f t="shared" si="0"/>
        <v>42</v>
      </c>
      <c r="G13" s="78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</row>
    <row r="14" spans="1:18" ht="110.25" customHeight="1" x14ac:dyDescent="0.25">
      <c r="A14" s="38" t="s">
        <v>41</v>
      </c>
      <c r="B14" s="25" t="s">
        <v>27</v>
      </c>
      <c r="C14" s="25" t="s">
        <v>23</v>
      </c>
      <c r="D14" s="37" t="s">
        <v>43</v>
      </c>
      <c r="E14" s="21">
        <v>80</v>
      </c>
      <c r="F14" s="22">
        <f t="shared" si="0"/>
        <v>56</v>
      </c>
      <c r="G14" s="78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</row>
    <row r="15" spans="1:18" ht="110.25" customHeight="1" x14ac:dyDescent="0.25">
      <c r="A15" s="38" t="s">
        <v>44</v>
      </c>
      <c r="B15" s="25" t="s">
        <v>40</v>
      </c>
      <c r="C15" s="25" t="s">
        <v>15</v>
      </c>
      <c r="D15" s="37" t="s">
        <v>46</v>
      </c>
      <c r="E15" s="21">
        <v>0</v>
      </c>
      <c r="F15" s="22">
        <f t="shared" si="0"/>
        <v>0</v>
      </c>
      <c r="G15" s="78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</row>
    <row r="16" spans="1:18" ht="138" customHeight="1" x14ac:dyDescent="0.25">
      <c r="A16" s="38" t="s">
        <v>45</v>
      </c>
      <c r="B16" s="25" t="s">
        <v>38</v>
      </c>
      <c r="C16" s="25" t="s">
        <v>16</v>
      </c>
      <c r="D16" s="36" t="s">
        <v>55</v>
      </c>
      <c r="E16" s="21">
        <v>20</v>
      </c>
      <c r="F16" s="22">
        <f t="shared" si="0"/>
        <v>14</v>
      </c>
      <c r="G16" s="78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</row>
    <row r="17" spans="1:18" ht="110.25" customHeight="1" x14ac:dyDescent="0.25">
      <c r="A17" s="38" t="s">
        <v>47</v>
      </c>
      <c r="B17" s="25" t="s">
        <v>23</v>
      </c>
      <c r="C17" s="25" t="s">
        <v>15</v>
      </c>
      <c r="D17" s="37" t="s">
        <v>54</v>
      </c>
      <c r="E17" s="21">
        <v>0</v>
      </c>
      <c r="F17" s="22">
        <f t="shared" si="0"/>
        <v>0</v>
      </c>
      <c r="G17" s="78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</row>
    <row r="18" spans="1:18" ht="49.5" customHeight="1" x14ac:dyDescent="0.25">
      <c r="A18" s="18" t="s">
        <v>48</v>
      </c>
      <c r="B18" s="23" t="s">
        <v>15</v>
      </c>
      <c r="C18" s="23" t="s">
        <v>15</v>
      </c>
      <c r="D18" s="23"/>
      <c r="E18" s="21">
        <v>0</v>
      </c>
      <c r="F18" s="22">
        <f t="shared" si="0"/>
        <v>0</v>
      </c>
      <c r="G18" s="78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</row>
    <row r="19" spans="1:18" ht="15.75" x14ac:dyDescent="0.25">
      <c r="A19" s="3"/>
      <c r="B19" s="80" t="s">
        <v>22</v>
      </c>
      <c r="C19" s="80"/>
      <c r="D19" s="80"/>
      <c r="E19" s="80"/>
      <c r="I19" s="24"/>
    </row>
    <row r="20" spans="1:18" x14ac:dyDescent="0.25">
      <c r="I20" s="24"/>
    </row>
    <row r="21" spans="1:18" x14ac:dyDescent="0.25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</row>
    <row r="22" spans="1:18" ht="15.75" x14ac:dyDescent="0.25">
      <c r="A22" s="29"/>
      <c r="B22" s="30"/>
      <c r="C22" s="30"/>
      <c r="D22" s="30"/>
      <c r="E22" s="30"/>
      <c r="F22" s="30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</row>
    <row r="23" spans="1:18" ht="40.5" customHeight="1" x14ac:dyDescent="0.25">
      <c r="A23" s="7"/>
      <c r="B23" s="35"/>
      <c r="C23" s="35"/>
      <c r="D23" s="35"/>
      <c r="E23" s="32"/>
      <c r="F23" s="33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</row>
    <row r="24" spans="1:18" ht="50.25" customHeight="1" x14ac:dyDescent="0.25">
      <c r="A24" s="7"/>
      <c r="B24" s="35"/>
      <c r="C24" s="35"/>
      <c r="D24" s="35"/>
      <c r="E24" s="32"/>
      <c r="F24" s="33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</row>
    <row r="25" spans="1:18" ht="50.25" customHeight="1" x14ac:dyDescent="0.25">
      <c r="A25" s="7"/>
      <c r="B25" s="35"/>
      <c r="C25" s="35"/>
      <c r="D25" s="35"/>
      <c r="E25" s="32"/>
      <c r="F25" s="33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</row>
    <row r="26" spans="1:18" ht="33" customHeight="1" x14ac:dyDescent="0.25">
      <c r="A26" s="7"/>
      <c r="B26" s="35"/>
      <c r="C26" s="35"/>
      <c r="D26" s="35"/>
      <c r="E26" s="32"/>
      <c r="F26" s="33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</row>
    <row r="27" spans="1:18" ht="15.75" x14ac:dyDescent="0.25">
      <c r="A27" s="3"/>
      <c r="B27" s="75"/>
      <c r="C27" s="75"/>
      <c r="D27" s="75"/>
      <c r="E27" s="75"/>
      <c r="I27" s="24"/>
    </row>
    <row r="28" spans="1:18" x14ac:dyDescent="0.25">
      <c r="I28" s="24"/>
    </row>
    <row r="29" spans="1:18" x14ac:dyDescent="0.25">
      <c r="I29" s="24"/>
    </row>
    <row r="30" spans="1:18" x14ac:dyDescent="0.25">
      <c r="A30" s="83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</row>
    <row r="31" spans="1:18" ht="15.75" x14ac:dyDescent="0.25">
      <c r="A31" s="29"/>
      <c r="B31" s="30"/>
      <c r="C31" s="30"/>
      <c r="D31" s="30"/>
      <c r="E31" s="30"/>
      <c r="F31" s="30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</row>
    <row r="32" spans="1:18" ht="34.5" customHeight="1" x14ac:dyDescent="0.25">
      <c r="A32" s="7"/>
      <c r="B32" s="31"/>
      <c r="C32" s="31"/>
      <c r="D32" s="31"/>
      <c r="E32" s="32"/>
      <c r="F32" s="33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</row>
    <row r="33" spans="1:18" ht="51.75" customHeight="1" x14ac:dyDescent="0.25">
      <c r="A33" s="7"/>
      <c r="B33" s="31"/>
      <c r="C33" s="31"/>
      <c r="D33" s="31"/>
      <c r="E33" s="32"/>
      <c r="F33" s="33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</row>
    <row r="34" spans="1:18" ht="33" customHeight="1" x14ac:dyDescent="0.25">
      <c r="A34" s="7"/>
      <c r="B34" s="31"/>
      <c r="C34" s="31"/>
      <c r="D34" s="31"/>
      <c r="E34" s="32"/>
      <c r="F34" s="33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</row>
    <row r="35" spans="1:18" ht="39" customHeight="1" x14ac:dyDescent="0.25">
      <c r="A35" s="7"/>
      <c r="B35" s="31"/>
      <c r="C35" s="31"/>
      <c r="D35" s="31"/>
      <c r="E35" s="32"/>
      <c r="F35" s="33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</row>
    <row r="36" spans="1:18" ht="15.75" x14ac:dyDescent="0.25">
      <c r="A36" s="4"/>
      <c r="B36" s="75"/>
      <c r="C36" s="75"/>
      <c r="D36" s="75"/>
      <c r="E36" s="75"/>
      <c r="F36" s="34"/>
      <c r="G36" s="8"/>
      <c r="H36" s="8"/>
      <c r="I36" s="28"/>
      <c r="J36" s="8"/>
      <c r="K36" s="8"/>
      <c r="L36" s="8"/>
      <c r="M36" s="8"/>
      <c r="N36" s="8"/>
      <c r="O36" s="8"/>
      <c r="P36" s="8"/>
      <c r="Q36" s="8"/>
      <c r="R36" s="8"/>
    </row>
    <row r="37" spans="1:18" x14ac:dyDescent="0.25">
      <c r="A37" s="8"/>
      <c r="B37" s="8"/>
      <c r="C37" s="8"/>
      <c r="D37" s="8"/>
      <c r="E37" s="8"/>
      <c r="F37" s="8"/>
      <c r="G37" s="8"/>
      <c r="H37" s="8"/>
      <c r="I37" s="28"/>
      <c r="J37" s="8"/>
      <c r="K37" s="8"/>
      <c r="L37" s="8"/>
      <c r="M37" s="8"/>
      <c r="N37" s="8"/>
      <c r="O37" s="8"/>
      <c r="P37" s="8"/>
      <c r="Q37" s="8"/>
      <c r="R37" s="8"/>
    </row>
    <row r="38" spans="1:18" x14ac:dyDescent="0.25">
      <c r="I38" s="24"/>
    </row>
    <row r="39" spans="1:18" x14ac:dyDescent="0.25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</row>
    <row r="40" spans="1:18" ht="15.75" x14ac:dyDescent="0.25">
      <c r="A40" s="29"/>
      <c r="B40" s="30"/>
      <c r="C40" s="30"/>
      <c r="D40" s="30"/>
      <c r="E40" s="30"/>
      <c r="F40" s="30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</row>
    <row r="41" spans="1:18" ht="49.5" customHeight="1" x14ac:dyDescent="0.25">
      <c r="A41" s="7"/>
      <c r="B41" s="31"/>
      <c r="C41" s="31"/>
      <c r="D41" s="31"/>
      <c r="E41" s="32"/>
      <c r="F41" s="33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</row>
    <row r="42" spans="1:18" ht="46.5" customHeight="1" x14ac:dyDescent="0.25">
      <c r="A42" s="7"/>
      <c r="B42" s="31"/>
      <c r="C42" s="31"/>
      <c r="D42" s="31"/>
      <c r="E42" s="32"/>
      <c r="F42" s="33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</row>
    <row r="43" spans="1:18" ht="41.25" customHeight="1" x14ac:dyDescent="0.25">
      <c r="A43" s="7"/>
      <c r="B43" s="31"/>
      <c r="C43" s="31"/>
      <c r="D43" s="31"/>
      <c r="E43" s="32"/>
      <c r="F43" s="33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</row>
    <row r="44" spans="1:18" ht="66.75" customHeight="1" x14ac:dyDescent="0.25">
      <c r="A44" s="7"/>
      <c r="B44" s="31"/>
      <c r="C44" s="31"/>
      <c r="D44" s="31"/>
      <c r="E44" s="32"/>
      <c r="F44" s="33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</row>
    <row r="45" spans="1:18" ht="15.75" x14ac:dyDescent="0.25">
      <c r="B45" s="75"/>
      <c r="C45" s="75"/>
      <c r="D45" s="75"/>
      <c r="E45" s="75"/>
      <c r="I45" s="24"/>
    </row>
    <row r="46" spans="1:18" x14ac:dyDescent="0.25">
      <c r="I46" s="24"/>
    </row>
  </sheetData>
  <mergeCells count="12">
    <mergeCell ref="B45:E45"/>
    <mergeCell ref="A1:R1"/>
    <mergeCell ref="G2:R18"/>
    <mergeCell ref="B19:E19"/>
    <mergeCell ref="A21:R21"/>
    <mergeCell ref="G22:R26"/>
    <mergeCell ref="B27:E27"/>
    <mergeCell ref="A30:R30"/>
    <mergeCell ref="G31:R35"/>
    <mergeCell ref="B36:E36"/>
    <mergeCell ref="A39:R39"/>
    <mergeCell ref="G40:R44"/>
  </mergeCells>
  <pageMargins left="0.7" right="0.7" top="0.75" bottom="0.75" header="0.3" footer="0.3"/>
  <pageSetup paperSize="9" scale="2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Итоговая таблица</vt:lpstr>
      <vt:lpstr>Квалификация</vt:lpstr>
      <vt:lpstr>'Итоговая таблица'!Область_печати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Шепелёва Наталья Николаевна</cp:lastModifiedBy>
  <cp:lastPrinted>2025-04-14T13:05:36Z</cp:lastPrinted>
  <dcterms:created xsi:type="dcterms:W3CDTF">2017-09-06T10:56:06Z</dcterms:created>
  <dcterms:modified xsi:type="dcterms:W3CDTF">2025-04-14T14:14:50Z</dcterms:modified>
</cp:coreProperties>
</file>