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20" windowHeight="16455"/>
  </bookViews>
  <sheets>
    <sheet name="02-01-01" sheetId="7" r:id="rId1"/>
    <sheet name="09-01-01" sheetId="8" r:id="rId2"/>
    <sheet name="Source" sheetId="1" r:id="rId3"/>
    <sheet name="SourceObSm" sheetId="2" r:id="rId4"/>
    <sheet name="SmtRes" sheetId="3" r:id="rId5"/>
    <sheet name="EtalonRes" sheetId="4" r:id="rId6"/>
    <sheet name="SrcPoprs" sheetId="5" r:id="rId7"/>
    <sheet name="SrcKA" sheetId="6" r:id="rId8"/>
  </sheets>
  <definedNames>
    <definedName name="_xlnm.Print_Titles" localSheetId="0">'02-01-01'!$51:$51</definedName>
    <definedName name="_xlnm.Print_Titles" localSheetId="1">'09-01-01'!$51:$51</definedName>
    <definedName name="_xlnm.Print_Area" localSheetId="0">'02-01-01'!$A$1:$L$284</definedName>
    <definedName name="_xlnm.Print_Area" localSheetId="1">'09-01-01'!$A$1:$L$271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<sst xmlns="http://schemas.openxmlformats.org/spreadsheetml/2006/main" count="10893" uniqueCount="634">
  <si>
    <t>Наименование программного продукта</t>
  </si>
  <si>
    <t>Программа для ЭВМ «Программа: «Smeta.RU» версия 12»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</si>
  <si>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</si>
  <si>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</si>
  <si>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</si>
  <si>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Письмо Минстроя России от 25.02.2026 № 9859-ИФ/09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</si>
  <si>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</si>
  <si>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Приказ ПАО 'РОССЕТИ' от 26.12.2024 № 612</t>
  </si>
  <si>
    <t>Обоснование принятых текущих цен на строительные ресурсы</t>
  </si>
  <si>
    <t>ФГИС ЦС, конъюнктурный анализ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</si>
  <si>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</si>
  <si>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</si>
  <si>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</si>
  <si>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</si>
  <si>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</si>
  <si>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</si>
  <si>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Ресурсно-индексным</t>
  </si>
  <si>
    <t>методом</t>
  </si>
  <si>
    <t>Основание</t>
  </si>
  <si>
    <t>(проектная и (или) иная техническая документация)</t>
  </si>
  <si>
    <t>Составлен(а) в текущем уровне цен на март 2026 года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</si>
  <si>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</si>
  <si>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</si>
  <si>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</si>
  <si>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</si>
  <si>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</si>
  <si>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</si>
  <si>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</si>
  <si>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>чел.-ч.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</si>
  <si>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</si>
  <si>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</si>
  <si>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</si>
  <si>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</si>
  <si>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</si>
  <si>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</si>
  <si>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</si>
  <si>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</si>
  <si>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</si>
  <si>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</si>
  <si>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</si>
  <si>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</si>
  <si>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</si>
  <si>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</si>
  <si>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</si>
  <si>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</si>
  <si>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</si>
  <si>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Раздел: СМР</t>
  </si>
  <si>
    <t>2</t>
  </si>
  <si>
    <t>ГЭСН 01-02-061-02</t>
  </si>
  <si>
    <t>ЭМ *1,20; ЗТ *1,20; ЗТм *1,20</t>
  </si>
  <si>
    <t>ЭМ *1,15; ЗТ *1,15; ЗТм *1,15</t>
  </si>
  <si>
    <t>Результирующие коэффициенты: 
ЭМ (0,2+0,15+1)=1,35;
ЗТ (0,2+0,15+1)=1,35;
ЗТм (0,2+0,15+1)=1,35</t>
  </si>
  <si>
    <t>ОТ (ЗТ)</t>
  </si>
  <si>
    <t>1-100-15</t>
  </si>
  <si>
    <t>Средний разряд работы 1,5</t>
  </si>
  <si>
    <t>Итого прямые затраты</t>
  </si>
  <si>
    <t>ФОТ</t>
  </si>
  <si>
    <t>Пр/812-001.2-1</t>
  </si>
  <si>
    <t>НР Земляные работы, выполняемые: ручным способом</t>
  </si>
  <si>
    <t>%</t>
  </si>
  <si>
    <t>Пр/774-001.2</t>
  </si>
  <si>
    <t>СП Земляные работы, выполняемые: ручным способом</t>
  </si>
  <si>
    <t>Всего по позиции</t>
  </si>
  <si>
    <t>=</t>
  </si>
  <si>
    <t>6</t>
  </si>
  <si>
    <t>ГЭСНм 08-02-409-03</t>
  </si>
  <si>
    <t>1-100-38</t>
  </si>
  <si>
    <t>Средний разряд работы 3,8</t>
  </si>
  <si>
    <t>ЭМ</t>
  </si>
  <si>
    <t>ОТм(ЗТм)</t>
  </si>
  <si>
    <t>91.05.05-015</t>
  </si>
  <si>
    <t>Краны на автомобильном ходу, грузоподъемность 16 т</t>
  </si>
  <si>
    <t>маш.-ч</t>
  </si>
  <si>
    <t>4-100-060</t>
  </si>
  <si>
    <t>ОТм(ЗТм) Средний разряд машинистов 6</t>
  </si>
  <si>
    <t>91.14.02-001</t>
  </si>
  <si>
    <t>Автомобили бортовые, грузоподъемность до 5 т</t>
  </si>
  <si>
    <t>4-100-040</t>
  </si>
  <si>
    <t>ОТм(ЗТм) Средний разряд машинистов 4</t>
  </si>
  <si>
    <t>91.17.04-233</t>
  </si>
  <si>
    <t>Аппараты сварочные для ручной дуговой сварки, сварочный ток до 350 А</t>
  </si>
  <si>
    <t>М</t>
  </si>
  <si>
    <t>01.7.03.04-0001</t>
  </si>
  <si>
    <t>Электроэнергия</t>
  </si>
  <si>
    <t>КВТ-Ч</t>
  </si>
  <si>
    <t>01.7.11.07-0227</t>
  </si>
  <si>
    <t>Электроды сварочные для сварки низколегированных и углеродистых сталей УОНИ 13/45, Э42А, диаметр 4-5 мм</t>
  </si>
  <si>
    <t>кг</t>
  </si>
  <si>
    <t>14.1.02.01-0002</t>
  </si>
  <si>
    <t>Клей, марка БМК-5к</t>
  </si>
  <si>
    <t>6.1</t>
  </si>
  <si>
    <t>Пр/812-049.3-1</t>
  </si>
  <si>
    <t>НР Электротехнические установки: на других объектах</t>
  </si>
  <si>
    <t>Пр/774-049.3</t>
  </si>
  <si>
    <t>СП Электротехнические установки: на других объектах</t>
  </si>
  <si>
    <t>9</t>
  </si>
  <si>
    <t>ГЭСНм 08-02-472-10</t>
  </si>
  <si>
    <t>01.7.15.07-0014</t>
  </si>
  <si>
    <t>Дюбели распорные полипропиленовые</t>
  </si>
  <si>
    <t>100 ШТ</t>
  </si>
  <si>
    <t>01.7.15.14-0043</t>
  </si>
  <si>
    <t>Шурупы самонарезающие стальные оксидированные с полукруглой головкой и крестообразным шлицем, остроконечные, диаметр 3,5 мм, длина 11 мм</t>
  </si>
  <si>
    <t>9.1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</si>
  <si>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</si>
  <si>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</si>
  <si>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</si>
  <si>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</si>
  <si>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</si>
  <si>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</si>
  <si>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оплата труда машинистов (ОТм)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</si>
  <si>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</si>
  <si>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</si>
  <si>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</si>
  <si>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</si>
  <si>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</si>
  <si>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</si>
  <si>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</si>
  <si>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</si>
  <si>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</si>
  <si>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</si>
  <si>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</si>
  <si>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</si>
  <si>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</si>
  <si>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</si>
  <si>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</si>
  <si>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</si>
  <si>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</si>
  <si>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</si>
  <si>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</si>
  <si>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>Раздел: Материалы</t>
  </si>
  <si>
    <t>16</t>
  </si>
  <si>
    <r>
      <rPr>
        <sz val="11"/>
        <rFont val="Arial"/>
        <charset val="204"/>
      </rPr>
      <t>Провод ПВЗ-1х10</t>
    </r>
    <r>
      <rPr>
        <i/>
        <sz val="11"/>
        <rFont val="Arial"/>
        <charset val="204"/>
      </rPr>
      <t xml:space="preserve">
173,81 = [201,84 / 1,22] +  3% Трансп +  2% Заг.скл</t>
    </r>
  </si>
  <si>
    <t>20</t>
  </si>
  <si>
    <r>
      <rPr>
        <sz val="11"/>
        <rFont val="Arial"/>
        <charset val="204"/>
      </rPr>
      <t>Труба гофрированная ПНД d=63 мм</t>
    </r>
    <r>
      <rPr>
        <i/>
        <sz val="11"/>
        <rFont val="Arial"/>
        <charset val="204"/>
      </rPr>
      <t xml:space="preserve">
221,95 = [257,74 / 1,22] +  3% Трансп +  2% Заг.скл</t>
    </r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</si>
  <si>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</si>
  <si>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</si>
  <si>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</si>
  <si>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</si>
  <si>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</si>
  <si>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</si>
  <si>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</si>
  <si>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</si>
  <si>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</si>
  <si>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</si>
  <si>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</si>
  <si>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</si>
  <si>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</si>
  <si>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</si>
  <si>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</si>
  <si>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оборудование</t>
  </si>
  <si>
    <t>Всего прочие затраты</t>
  </si>
  <si>
    <t>Раздел: ПНР</t>
  </si>
  <si>
    <t>1</t>
  </si>
  <si>
    <t>ГЭСНп 01-11-010-01</t>
  </si>
  <si>
    <t>ЭМ *1,2; ЗТ *1,2; ЗТм *1,2</t>
  </si>
  <si>
    <t>2-100-06</t>
  </si>
  <si>
    <t>Рабочий 6 разряда</t>
  </si>
  <si>
    <t>чел.-ч</t>
  </si>
  <si>
    <t>3-200-03</t>
  </si>
  <si>
    <t>Инженер III категории</t>
  </si>
  <si>
    <t>Пр/812-083.0-1</t>
  </si>
  <si>
    <t>НР Пусконаладочные работы</t>
  </si>
  <si>
    <t>Пр/774-083.0</t>
  </si>
  <si>
    <t>СП Пусконаладочные работы</t>
  </si>
  <si>
    <t>ГЭСНп 01-11-011-01</t>
  </si>
  <si>
    <t>3</t>
  </si>
  <si>
    <t>ГЭСНп 01-11-012-01</t>
  </si>
  <si>
    <t>4</t>
  </si>
  <si>
    <t>ГЭСНп 01-11-010-02</t>
  </si>
  <si>
    <t>5</t>
  </si>
  <si>
    <t>ГЭСНп 01-03-005-01</t>
  </si>
  <si>
    <t>2-100-04</t>
  </si>
  <si>
    <t>Рабочий 4 разряда</t>
  </si>
  <si>
    <t>3-100-02</t>
  </si>
  <si>
    <t>Техник II категории</t>
  </si>
  <si>
    <t>3-200-02</t>
  </si>
  <si>
    <t>Инженер II категории</t>
  </si>
  <si>
    <t>ГЭСНп 01-03-002-05</t>
  </si>
  <si>
    <t>7</t>
  </si>
  <si>
    <t>ГЭСНп 01-11-028-01</t>
  </si>
  <si>
    <t>8</t>
  </si>
  <si>
    <t>ГЭСНп 01-11-013-01</t>
  </si>
  <si>
    <t>Smeta.RU  (495) 974-1589</t>
  </si>
  <si>
    <t>_PS_</t>
  </si>
  <si>
    <t>Smeta.RU</t>
  </si>
  <si>
    <t/>
  </si>
  <si>
    <t>Строительство РЩ-0,4 кВ на КЛ-0,4 кВ с КТП-2014, ПС №529 «Сидорово», в т.ч. ПИР, МО, г.о. Ступино, д. Гридюкино Ю8-25-302-284921(611225)</t>
  </si>
  <si>
    <t>Родионов О.Е.</t>
  </si>
  <si>
    <t>Генеральный директор</t>
  </si>
  <si>
    <t>Трощенков А.Ю.</t>
  </si>
  <si>
    <t>Заместитель директора по капитальному строительству - Начальник УКС</t>
  </si>
  <si>
    <t>ПАО "Россети Московский регион", 115114, г.Москва, 2-й Павелецкий проезд, дом 3, строение 2</t>
  </si>
  <si>
    <t>ООО «Фарад», 390044, г. Рязань, ул. Московское шоссе, д.20 оф.605</t>
  </si>
  <si>
    <t>ПАО "Россети Московский регион", 115114, г.Москва, 2-й Павелецкий проезд, дом 3, строение 2, +7 (495) 662-40-70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</si>
  <si>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</si>
  <si>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</si>
  <si>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</si>
  <si>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</si>
  <si>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</si>
  <si>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</si>
  <si>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</si>
  <si>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</si>
  <si>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</si>
  <si>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Май, 2026 г.</t>
  </si>
  <si>
    <t>ООО «Фарад», 390044, г. Рязань, ул. Московское шоссе, д.20 оф.605, Май, 2026 г.</t>
  </si>
  <si>
    <t>75273098</t>
  </si>
  <si>
    <t>12182733</t>
  </si>
  <si>
    <t>17-26-Ф-Ст</t>
  </si>
  <si>
    <t>02-01-01</t>
  </si>
  <si>
    <t>Установка РЩ</t>
  </si>
  <si>
    <t>Новый раздел</t>
  </si>
  <si>
    <t>СМР</t>
  </si>
  <si>
    <t>01-02-057-02</t>
  </si>
  <si>
    <t>Разработка грунта вручную в траншеях глубиной до 2 м без креплений с откосами, группа грунтов: 2 (шурфление)</t>
  </si>
  <si>
    <t>100 м3</t>
  </si>
  <si>
    <t>ГЭСН-2022, 01-02-057-02, приказ Минстроя России от 18.05.2022 г. № 378/пр</t>
  </si>
  <si>
    <t>Поправка: 421/пр_2020_прил.10_т.1_п.4_гр.3 Наименование: 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 Поправка: 421/пр_2020_прил.10_т.1_п.5_гр.5 Наименование: Производство работ осуществляется в стесненных условиях населенных пунктов</t>
  </si>
  <si>
    <t>*(0,2+0,15+1)</t>
  </si>
  <si>
    <t>Общестроительные работы</t>
  </si>
  <si>
    <t>Земляные работы</t>
  </si>
  <si>
    <t>Земляные работы, выполняемые: ручным способом</t>
  </si>
  <si>
    <t>ФЕР-01</t>
  </si>
  <si>
    <t>Поправка: 421/пр_2020_прил.10_т.1_п.4_гр.3 Поправка: 421/пр_2020_прил.10_т.1_п.5_гр.5</t>
  </si>
  <si>
    <t>01-02-061-02</t>
  </si>
  <si>
    <t>Засыпка вручную траншей, пазух котлованов и ям, группа грунтов: 2 (шурфление)</t>
  </si>
  <si>
    <t>ГЭСН-2022, 01-02-061-02, приказ Минстроя России от 18.05.2022 г. № 378/пр</t>
  </si>
  <si>
    <t>м08-01-087-03</t>
  </si>
  <si>
    <t>Металлические конструкции</t>
  </si>
  <si>
    <t>т</t>
  </si>
  <si>
    <t>ГЭСНм-2022 доп.14, м08-01-087-03, приказ Минстроя России от 19.05.2025 г. № 299/пр</t>
  </si>
  <si>
    <t>Монтажные работы</t>
  </si>
  <si>
    <t>Электротехнические установки: на других объектах</t>
  </si>
  <si>
    <t>мФЕР-08</t>
  </si>
  <si>
    <t>3,1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</si>
  <si>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</si>
  <si>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</si>
  <si>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13-03-004-26</t>
  </si>
  <si>
    <t>Окраска металлических огрунтованных поверхностей: эмалью ПФ-115</t>
  </si>
  <si>
    <t>100 м2</t>
  </si>
  <si>
    <t>ГЭСН-2022 доп.13, 13-03-004-26, приказ Минстроя России от 07.02.2025 г. № 69/пр</t>
  </si>
  <si>
    <t>Защита строительных конструкций и оборудования от коррозии</t>
  </si>
  <si>
    <t>Защита строительных конструкций</t>
  </si>
  <si>
    <t>ФЕР-13</t>
  </si>
  <si>
    <t>Пр/812-013.0-1</t>
  </si>
  <si>
    <t>Пр/774-013.0</t>
  </si>
  <si>
    <t>м08-01-102-01</t>
  </si>
  <si>
    <t>Шкаф управления и регулирования</t>
  </si>
  <si>
    <t>шкаф</t>
  </si>
  <si>
    <t>ГЭСНм-2022 доп.11, м08-01-102-01, приказ Минстроя России от 09.08.2024 г. № 524/пр</t>
  </si>
  <si>
    <t>5,1</t>
  </si>
  <si>
    <t>м08-02-409-03</t>
  </si>
  <si>
    <t>Труба винипластовая по установленным конструкциям, по стенам и колоннам с креплением скобами, диаметр: до 63 мм</t>
  </si>
  <si>
    <t>100 м</t>
  </si>
  <si>
    <t>ГЭСНм-2022 доп.16, м08-02-409-03, приказ Минстроя России от 12.11.2025 г. № 696/пр</t>
  </si>
  <si>
    <t>6,1</t>
  </si>
  <si>
    <t>м08-02-412-06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</si>
  <si>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120 мм2 (сущ. кабель)</t>
  </si>
  <si>
    <t>ГЭСНм-2022 доп.9, м08-02-412-06, приказ Минстроя России от 16.02.2024 г. № 102/пр</t>
  </si>
  <si>
    <t>7,1</t>
  </si>
  <si>
    <t>м08-03-574-06</t>
  </si>
  <si>
    <t>Разводка по устройствам и подключение жил кабелей или проводов сечением: до 120 мм2</t>
  </si>
  <si>
    <t>ГЭСНм-2022, м08-03-574-06, приказ Минстроя России от 18.05.2022 г. № 378/пр</t>
  </si>
  <si>
    <t>8,1</t>
  </si>
  <si>
    <t>м08-02-472-10</t>
  </si>
  <si>
    <t>Проводник заземляющий из медного изолированного провода сечением 25 мм2 открыто по строительным основаниям</t>
  </si>
  <si>
    <t>ГЭСНм-2022 доп.8, м08-02-472-10, приказ Минстроя России от 14.11.2023 г. № 817/пр</t>
  </si>
  <si>
    <t>9,1</t>
  </si>
  <si>
    <t>10</t>
  </si>
  <si>
    <t>м08-02-200-01</t>
  </si>
  <si>
    <t>Монтаж термоусаживаемой манжеты из трубки для кабеля</t>
  </si>
  <si>
    <t>ШТ</t>
  </si>
  <si>
    <t>ГЭСНм-2022, м08-02-200-01, приказ Минстроя России от 18.05.2022 г. № 378/пр</t>
  </si>
  <si>
    <t>10,1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</si>
  <si>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</si>
  <si>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</si>
  <si>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</si>
  <si>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</si>
  <si>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</si>
  <si>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</si>
  <si>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</si>
  <si>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</si>
  <si>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</si>
  <si>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</si>
  <si>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</si>
  <si>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</si>
  <si>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</si>
  <si>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</si>
  <si>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</si>
  <si>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</si>
  <si>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</si>
  <si>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</si>
  <si>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</si>
  <si>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</si>
  <si>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</si>
  <si>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</si>
  <si>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</si>
  <si>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</si>
  <si>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</si>
  <si>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</si>
  <si>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</si>
  <si>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</si>
  <si>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</si>
  <si>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</si>
  <si>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</si>
  <si>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</si>
  <si>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</si>
  <si>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</si>
  <si>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</si>
  <si>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</si>
  <si>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</si>
  <si>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</si>
  <si>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</si>
  <si>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</si>
  <si>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</si>
  <si>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</si>
  <si>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</si>
  <si>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</si>
  <si>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</si>
  <si>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</si>
  <si>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</si>
  <si>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</si>
  <si>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</si>
  <si>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</si>
  <si>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</si>
  <si>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</si>
  <si>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</si>
  <si>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</si>
  <si>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Заземление</t>
  </si>
  <si>
    <t>11</t>
  </si>
  <si>
    <t>Разработка грунта вручную в траншеях глубиной до 2 м без креплений с откосами, группа грунтов: 2</t>
  </si>
  <si>
    <t>12</t>
  </si>
  <si>
    <t>Засыпка вручную траншей, пазух котлованов и ям, группа грунтов: 2</t>
  </si>
  <si>
    <t>13</t>
  </si>
  <si>
    <t>м08-02-471-04</t>
  </si>
  <si>
    <t>Заземлитель вертикальный из круглой стали диаметром: 16 мм</t>
  </si>
  <si>
    <t>10 ШТ</t>
  </si>
  <si>
    <t>ГЭСНм-2022 доп.8, м08-02-471-04, приказ Минстроя России от 14.11.2023 г. № 817/пр</t>
  </si>
  <si>
    <t>13,1</t>
  </si>
  <si>
    <t>13,2</t>
  </si>
  <si>
    <t>с-ф</t>
  </si>
  <si>
    <t>Сталь круглая D=18 мм</t>
  </si>
  <si>
    <t>м</t>
  </si>
  <si>
    <t>[273,01 / 1,22] +  3% Трансп +  2% Заг.скл</t>
  </si>
  <si>
    <t>14</t>
  </si>
  <si>
    <t>м08-02-472-02</t>
  </si>
  <si>
    <t>Заземлитель горизонтальный из стали: полосовой сечением 160 мм2</t>
  </si>
  <si>
    <t>ГЭСНм-2022 доп.8, м08-02-472-02, приказ Минстроя России от 14.11.2023 г. № 817/пр</t>
  </si>
  <si>
    <t>14,1</t>
  </si>
  <si>
    <t>14,2</t>
  </si>
  <si>
    <t>Полоса 40х4</t>
  </si>
  <si>
    <t>[185,63 / 1,22] +  3% Трансп +  2% Заг.скл</t>
  </si>
  <si>
    <t>Оборудование</t>
  </si>
  <si>
    <t>15</t>
  </si>
  <si>
    <t>Шкаф распределительный IP54 1800х600х450 ЩМП-18-6-4</t>
  </si>
  <si>
    <t>шт.</t>
  </si>
  <si>
    <t>оборудование</t>
  </si>
  <si>
    <t>оборудование (03)</t>
  </si>
  <si>
    <t>151 311 +  3% Трансп +  1,2% Заг.скл</t>
  </si>
  <si>
    <t>1,2</t>
  </si>
  <si>
    <t>Материалы</t>
  </si>
  <si>
    <t>Провод ПВЗ-1х10</t>
  </si>
  <si>
    <t>Материалы строительные</t>
  </si>
  <si>
    <t>Материалы, изделия и конструкции</t>
  </si>
  <si>
    <t>материалы (03)</t>
  </si>
  <si>
    <t>[201,84 / 1,22] +  3% Трансп +  2% Заг.скл</t>
  </si>
  <si>
    <t>17</t>
  </si>
  <si>
    <t>Наконечник ТА-120</t>
  </si>
  <si>
    <t>[119,35 / 1,22] +  3% Трансп +  2% Заг.скл</t>
  </si>
  <si>
    <t>18</t>
  </si>
  <si>
    <t>Термоусадочная трубка 120/60</t>
  </si>
  <si>
    <t>[901,93 / 1,22] +  3% Трансп +  2% Заг.скл</t>
  </si>
  <si>
    <t>19</t>
  </si>
  <si>
    <t>Краска ПФ-115</t>
  </si>
  <si>
    <t>[329,45 / 1,22] +  3% Трансп +  2% Заг.скл</t>
  </si>
  <si>
    <t>c-ф</t>
  </si>
  <si>
    <t>Труба гофрированная ПНД d=63 мм</t>
  </si>
  <si>
    <t>[257,74 / 1,22] +  3% Трансп +  2% Заг.скл</t>
  </si>
  <si>
    <t>21</t>
  </si>
  <si>
    <t>Уголок 50х50х5</t>
  </si>
  <si>
    <t>[511,47 / 1,22] +  3% Трансп +  2% Заг.скл</t>
  </si>
  <si>
    <t>Ктен_внести!!!!</t>
  </si>
  <si>
    <t>Коэффициент тендерного снижения Ктен</t>
  </si>
  <si>
    <t>Итого СМР</t>
  </si>
  <si>
    <t>и3</t>
  </si>
  <si>
    <t>Временные здания и сооружения 2,5%</t>
  </si>
  <si>
    <t>и4</t>
  </si>
  <si>
    <t>Итого СМР с ВЗиС</t>
  </si>
  <si>
    <t>и5</t>
  </si>
  <si>
    <t>Зимнее удорожание 1,9%</t>
  </si>
  <si>
    <t>и6</t>
  </si>
  <si>
    <t>Итого СМР с ЗУ</t>
  </si>
  <si>
    <t>СМР_Ктен</t>
  </si>
  <si>
    <t>Итого СМР с коэффициентом тендерного снижения Ктен</t>
  </si>
  <si>
    <t>и7</t>
  </si>
  <si>
    <t>ОБ_Ктен</t>
  </si>
  <si>
    <t>Итого оборудование с Ктен</t>
  </si>
  <si>
    <t>и8</t>
  </si>
  <si>
    <t>Итого прочие</t>
  </si>
  <si>
    <t>ПРОЧ_Ктен</t>
  </si>
  <si>
    <t>Итого прочие с Ктен</t>
  </si>
  <si>
    <t>и9</t>
  </si>
  <si>
    <t>Всего по акту</t>
  </si>
  <si>
    <t>09-01-01</t>
  </si>
  <si>
    <t>ПНР РЩ</t>
  </si>
  <si>
    <t>ПНР</t>
  </si>
  <si>
    <t>п01-11-010-01</t>
  </si>
  <si>
    <t>Измерение сопротивления растеканию тока: заземлителя</t>
  </si>
  <si>
    <t>измерение</t>
  </si>
  <si>
    <t>ГЭСНп-2022, п01-11-010-01, приказ Минстроя России от 18.05.2022 г. № 378/пр</t>
  </si>
  <si>
    <t>Поправка: Мет.421/пр 04.08.20 Пр.10 Т.4 п. 3 Наименование: 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</t>
  </si>
  <si>
    <t>*1,2</t>
  </si>
  <si>
    <t>Пусконаладочные работы Электротехнические устройства</t>
  </si>
  <si>
    <t>ФЕРп</t>
  </si>
  <si>
    <t>Поправка: Мет.421/пр 04.08.20 Пр.10 Т.4 п. 3</t>
  </si>
  <si>
    <t>п01-11-011-01</t>
  </si>
  <si>
    <t>Проверка наличия цепи между заземлителями и заземленными элементами</t>
  </si>
  <si>
    <t>100 измерений</t>
  </si>
  <si>
    <t>ГЭСНп-2022, п01-11-011-01, приказ Минстроя России от 18.05.2022 г. № 378/пр</t>
  </si>
  <si>
    <t>п01-11-012-01</t>
  </si>
  <si>
    <t>Определение удельного сопротивления грунта</t>
  </si>
  <si>
    <t>ГЭСНп-2022, п01-11-012-01, приказ Минстроя России от 18.05.2022 г. № 378/пр</t>
  </si>
  <si>
    <t>п01-11-010-02</t>
  </si>
  <si>
    <t>Измерение сопротивления растеканию тока: контура с диагональю до 20 м</t>
  </si>
  <si>
    <t>ГЭСНп-2022, п01-11-010-02, приказ Минстроя России от 18.05.2022 г. № 378/пр</t>
  </si>
  <si>
    <t>п01-03-005-01</t>
  </si>
  <si>
    <t>Разъединитель трехполюсный напряжением: до 20 кВ</t>
  </si>
  <si>
    <t>ГЭСНп-2022, п01-03-005-01, приказ Минстроя России от 18.05.2022 г. № 378/пр</t>
  </si>
  <si>
    <t>п01-03-002-05</t>
  </si>
  <si>
    <t>Выключатель трехполюсный напряжением до 1 кВ с: электромагнитным, тепловым или комбинированным расцепителем, номинальный ток до 200 А</t>
  </si>
  <si>
    <t>ГЭСНп-2022, п01-03-002-05, приказ Минстроя России от 18.05.2022 г. № 378/пр</t>
  </si>
  <si>
    <t>п01-03-002-06</t>
  </si>
  <si>
    <t>Выключатель трехполюсный напряжением до 1 кВ с: электромагнитным, тепловым или комбинированным расцепителем, номинальный ток до 600 А</t>
  </si>
  <si>
    <t>ГЭСНп-2022, п01-03-002-06, приказ Минстроя России от 18.05.2022 г. № 378/пр</t>
  </si>
  <si>
    <t>п01-11-028-01</t>
  </si>
  <si>
    <t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t>
  </si>
  <si>
    <t>ГЭСНп-2022, п01-11-028-01, приказ Минстроя России от 18.05.2022 г. № 378/пр</t>
  </si>
  <si>
    <t>п01-11-013-01</t>
  </si>
  <si>
    <t>Замер полного сопротивления цепи "фаза-нуль"</t>
  </si>
  <si>
    <t>ГЭСНп-2022, п01-11-013-01, приказ Минстроя России от 18.05.2022 г. № 378/пр</t>
  </si>
  <si>
    <t>Электротехнические устройства</t>
  </si>
  <si>
    <t>Мет. 421/пр. 04.08.20. пр. 8; п.1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</si>
  <si>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</si>
  <si>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</si>
  <si>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</si>
  <si>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</si>
  <si>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</si>
  <si>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</si>
  <si>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</si>
  <si>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</si>
  <si>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</si>
  <si>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</si>
  <si>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</si>
  <si>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</si>
  <si>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</si>
  <si>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</si>
  <si>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</si>
  <si>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</si>
  <si>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</si>
  <si>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</si>
  <si>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</si>
  <si>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</si>
  <si>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</si>
  <si>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</si>
  <si>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</si>
  <si>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</si>
  <si>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</si>
  <si>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</si>
  <si>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</si>
  <si>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</si>
  <si>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</si>
  <si>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</si>
  <si>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</si>
  <si>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</si>
  <si>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</si>
  <si>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</si>
  <si>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</si>
  <si>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</si>
  <si>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</si>
  <si>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</si>
  <si>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</si>
  <si>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</si>
  <si>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</si>
  <si>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</si>
  <si>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</si>
  <si>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</si>
  <si>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</si>
  <si>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</si>
  <si>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</si>
  <si>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</si>
  <si>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</si>
  <si>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</si>
  <si>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</si>
  <si>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</si>
  <si>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</si>
  <si>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</si>
  <si>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</si>
  <si>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</si>
  <si>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</si>
  <si>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</si>
  <si>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</si>
  <si>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</si>
  <si>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</si>
  <si>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</si>
  <si>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</si>
  <si>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</si>
  <si>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</si>
  <si>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</si>
  <si>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</si>
  <si>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</si>
  <si>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Московская область, КТЦ к ФСНБ-2022 (ПАО Россети), 1 квартал 2026 г</t>
  </si>
  <si>
    <t>Сборник индексов</t>
  </si>
  <si>
    <t>Московская область к ФСНБ-2022 ФГИС ЦС (ПАО  Россети )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</si>
  <si>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</si>
  <si>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</si>
  <si>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Приказ ПАО 'РОССЕТИ'</t>
  </si>
  <si>
    <t>_OBSM_</t>
  </si>
  <si>
    <t>1-100-20</t>
  </si>
  <si>
    <t>Средний разряд работы 2,0</t>
  </si>
  <si>
    <t>1-100-40</t>
  </si>
  <si>
    <t>Средний разряд работы 4,0</t>
  </si>
  <si>
    <t>4-100-00</t>
  </si>
  <si>
    <t>Затраты труда машинистов</t>
  </si>
  <si>
    <t>ФСЭМ-2022, 91.05.05-015, приказ Минстроя России от 18.05.2022 г. № 378/пр</t>
  </si>
  <si>
    <t>ФСЭМ-2022 доп.7, 91.14.02-001, приказ Минстроя России от 02.08.2023 г. № 551/пр</t>
  </si>
  <si>
    <t>ФСЭМ-2022, 91.17.04-233, приказ Минстроя России от 18.05.2022 г. № 378/пр</t>
  </si>
  <si>
    <t>ФСБЦ-2022, 01.7.11.07-0227, приказ Минстроя России от 18.05.2022 г. № 378/пр</t>
  </si>
  <si>
    <t>01.7.15.03-0042</t>
  </si>
  <si>
    <t>ФСБЦ-2022, 01.7.15.03-0042, приказ Минстроя России от 18.05.2022 г. № 378/пр</t>
  </si>
  <si>
    <t>Болты с гайками и шайбами строительные</t>
  </si>
  <si>
    <t>01.7.15.07-0031</t>
  </si>
  <si>
    <t>ФСБЦ-2022, 01.7.15.07-0031, приказ Минстроя России от 18.05.2022 г. № 378/пр</t>
  </si>
  <si>
    <t>Дюбели стальные распорные с гайкой</t>
  </si>
  <si>
    <t>1-100-35</t>
  </si>
  <si>
    <t>Средний разряд работы 3,5</t>
  </si>
  <si>
    <t>91.06.03-060</t>
  </si>
  <si>
    <t>ФСЭМ-2022, 91.06.03-060, приказ Минстроя России от 18.05.2022 г. № 378/пр</t>
  </si>
  <si>
    <t>Лебедки электрические тяговым усилием до 5,79 кН (0,59 т)</t>
  </si>
  <si>
    <t>91.06.05-011</t>
  </si>
  <si>
    <t>ФСЭМ-2022, 91.06.05-011, приказ Минстроя России от 18.05.2022 г. № 378/пр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</si>
  <si>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</si>
  <si>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4-100-050</t>
  </si>
  <si>
    <t>91.21.01-012</t>
  </si>
  <si>
    <t>ФСЭМ-2022 доп.11, 91.21.01-012, приказ Минстроя России от 09.08.2024 г. № 524/пр</t>
  </si>
  <si>
    <t>Агрегаты окрасочные высокого давления для окраски поверхностей конструкций, мощность 1 кВт</t>
  </si>
  <si>
    <t>14.5.09.11-0102</t>
  </si>
  <si>
    <t>ФСБЦ-2022, 14.5.09.11-0102, приказ Минстроя России от 18.05.2022 г. № 378/пр</t>
  </si>
  <si>
    <t>Уайт-спирит</t>
  </si>
  <si>
    <t>ФСБЦ-2022, 01.7.03.04-0001, приказ Минстроя России от 18.05.2022 г. № 378/пр</t>
  </si>
  <si>
    <t>ФСБЦ-2022, 14.1.02.01-0002, приказ Минстроя России от 18.05.2022 г. № 378/пр</t>
  </si>
  <si>
    <t>01.7.06.05-0041</t>
  </si>
  <si>
    <t>ФСБЦ-2022, 01.7.06.05-0041, приказ Минстроя России от 18.05.2022 г. № 378/пр</t>
  </si>
  <si>
    <t>Ленты изоляционные хлопчатобумажные прорезиненные для электромонтажных и ремонтных работ, цвет черный, ширина 20 мм, толщина 0,35 мм</t>
  </si>
  <si>
    <t>01.7.07.20-0002</t>
  </si>
  <si>
    <t>ФСБЦ-2022, 01.7.07.20-0002, приказ Минстроя России от 18.05.2022 г. № 378/пр</t>
  </si>
  <si>
    <t>Тальк молотый, сорт I</t>
  </si>
  <si>
    <t>14.4.02.04-0142</t>
  </si>
  <si>
    <t>ФСБЦ-2022, 14.4.02.04-0142, приказ Минстроя России от 18.05.2022 г. № 378/пр</t>
  </si>
  <si>
    <t>Краска масляная МА-0115, мумия, сурик железный</t>
  </si>
  <si>
    <t>20.2.01.05-0011</t>
  </si>
  <si>
    <t>ФСБЦ-2022 доп.11, 20.2.01.05-0011, приказ Минстроя России от 09.08.2024 г. № 524/пр</t>
  </si>
  <si>
    <t>Гильзы кабельные медные 120 мм</t>
  </si>
  <si>
    <t>20.2.02.01-0016</t>
  </si>
  <si>
    <t>ФСБЦ-2022 доп.9, 20.2.02.01-0016, приказ Минстроя России от 16.02.2024 г. № 102/пр</t>
  </si>
  <si>
    <t>Втулки полипропиленовые, диаметр 69 мм</t>
  </si>
  <si>
    <t>1000 ШТ</t>
  </si>
  <si>
    <t>1-100-42</t>
  </si>
  <si>
    <t>Средний разряд работы 4,2</t>
  </si>
  <si>
    <t>91.21.16-012</t>
  </si>
  <si>
    <t>ФСЭМ-2022, 91.21.16-012, приказ Минстроя России от 18.05.2022 г. № 378/пр</t>
  </si>
  <si>
    <t>Прессы гидравлические с электроприводом</t>
  </si>
  <si>
    <t>01.3.01.02-0002</t>
  </si>
  <si>
    <t>ФСБЦ-2022 доп.8, 01.3.01.02-0002, приказ Минстроя России от 14.11.2023 г. № 817/пр</t>
  </si>
  <si>
    <t>Вазелин технический</t>
  </si>
  <si>
    <t>01.7.02.09-0002</t>
  </si>
  <si>
    <t>ФСБЦ-2022, 01.7.02.09-0002, приказ Минстроя России от 18.05.2022 г. № 378/пр</t>
  </si>
  <si>
    <t>Шпагат бумажный, диаметр 2,5 мм</t>
  </si>
  <si>
    <t>01.7.06.07-0002</t>
  </si>
  <si>
    <t>ФСБЦ-2022, 01.7.06.07-0002, приказ Минстроя России от 18.05.2022 г. № 378/пр</t>
  </si>
  <si>
    <t>Ленты монтажные из пластмассы для бандажирования проводов, скрепляются пластмассовыми кнопками, ширина 10 мм</t>
  </si>
  <si>
    <t>10 м</t>
  </si>
  <si>
    <t>01.7.20.04-0005</t>
  </si>
  <si>
    <t>ФСБЦ-2022, 01.7.20.04-0005, приказ Минстроя России от 18.05.2022 г. № 378/пр</t>
  </si>
  <si>
    <t>Нитки швейные армированные</t>
  </si>
  <si>
    <t>14.4.03.17-0101</t>
  </si>
  <si>
    <t>ФСБЦ-2022, 14.4.03.17-0101, приказ Минстроя России от 18.05.2022 г. № 378/пр</t>
  </si>
  <si>
    <t>Лак КФ-965</t>
  </si>
  <si>
    <t>25.2.01.01-0001</t>
  </si>
  <si>
    <t>ФСБЦ-2022, 25.2.01.01-0001, приказ Минстроя России от 18.05.2022 г. № 378/пр</t>
  </si>
  <si>
    <t>Бирки-оконцеватели маркировочные А671</t>
  </si>
  <si>
    <t>ФСБЦ-2022, 01.7.15.07-0014, приказ Минстроя России от 18.05.2022 г. № 378/пр</t>
  </si>
  <si>
    <t>ФСБЦ-2022 доп.12, 01.7.15.14-0043, приказ Минстроя России от 07.11.2024 г. № 747/пр</t>
  </si>
  <si>
    <t>01.3.01.01-0010</t>
  </si>
  <si>
    <t>ФСБЦ-2022 доп.6, 01.3.01.01-0010, приказ Минстроя России от 11.05.2023 г. № 335/пр</t>
  </si>
  <si>
    <t>Бензин-растворитель</t>
  </si>
  <si>
    <t>14.4.01.09-0427</t>
  </si>
  <si>
    <t>ФСБЦ-2022 доп.8, 14.4.01.09-0427, приказ Минстроя России от 14.11.2023 г. № 817/пр</t>
  </si>
  <si>
    <t>Грунтовка эпоксидная антикоррозионная с содержанием цинка для защиты металлических поверхностей, расход 0,20-0,39 кг/м2</t>
  </si>
  <si>
    <t>02.3.01.02-1118</t>
  </si>
  <si>
    <t>ФСБЦ-2022, 02.3.01.02-1118, приказ Минстроя России от 18.05.2022 г. № 378/пр</t>
  </si>
  <si>
    <t>Песок природный для строительных работ II класс, средний</t>
  </si>
  <si>
    <t>м3</t>
  </si>
  <si>
    <t>03.2.01.01-0003</t>
  </si>
  <si>
    <t>ФСБЦ-2022 доп.14, 03.2.01.01-0003, приказ Минстроя России от 19.05.2025 г. № 299/пр</t>
  </si>
  <si>
    <t>Портландцемент бездобавочный общестроительный ЦЕМ 0 42,5Н</t>
  </si>
  <si>
    <t>07.2.07.04-0007</t>
  </si>
  <si>
    <t>ФСБЦ-2022, 07.2.07.04-0007, приказ Минстроя России от 18.05.2022 г. № 378/пр</t>
  </si>
  <si>
    <t>Конструкции стальные индивидуального изготовления из сортового проката</t>
  </si>
  <si>
    <t>14.4.04.08-0001</t>
  </si>
  <si>
    <t>ФСБЦ-2022 доп.13, 14.4.04.08-0001, приказ Минстроя России от 07.02.2025 г. № 69/пр</t>
  </si>
  <si>
    <t>Эмаль ПФ-115</t>
  </si>
  <si>
    <t>20.1.02.23-0082</t>
  </si>
  <si>
    <t>ФСБЦ-2022, 20.1.02.23-0082, приказ Минстроя России от 18.05.2022 г. № 378/пр</t>
  </si>
  <si>
    <t>Перемычки гибкие, тип ПГС-50</t>
  </si>
  <si>
    <t>20.2.10.03-0002</t>
  </si>
  <si>
    <t>ФСБЦ-2022, 20.2.10.03-0002, приказ Минстроя России от 18.05.2022 г. № 378/пр</t>
  </si>
  <si>
    <t>Наконечники кабельные медные для электротехнических установок</t>
  </si>
  <si>
    <t>21.2.03.02-1200</t>
  </si>
  <si>
    <t>ФСБЦ-2022 доп.11, 21.2.03.02-1200, приказ Минстроя России от 09.08.2024 г. № 524/пр</t>
  </si>
  <si>
    <t>Трубки из поливинилхлоридного пластиката ТВ-40, высший и первый сорт, внутренний диаметр 0,50-9,00 мм</t>
  </si>
  <si>
    <t>01.7.06.12-0005</t>
  </si>
  <si>
    <t>ФСБЦ-2022, 01.7.06.12-0005, приказ Минстроя России от 18.05.2022 г. № 378/пр</t>
  </si>
  <si>
    <t>Ленты термоспекаемые изоляционные, ширина 50 мм, толщина 0,3 мм</t>
  </si>
  <si>
    <t>01.7.06.12-0007</t>
  </si>
  <si>
    <t>ФСБЦ-2022, 01.7.06.12-0007, приказ Минстроя России от 18.05.2022 г. № 378/пр</t>
  </si>
  <si>
    <t>Ленты полиэтиленовые термоспекаемые, цвет черный, ширина 40 мм, толщина 0,1 мм</t>
  </si>
  <si>
    <t>*1,20</t>
  </si>
  <si>
    <t>421/пр_2020_прил.10_т.1_п.4_гр.3</t>
  </si>
  <si>
    <t>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</t>
  </si>
  <si>
    <t>Методика 421/пр (Строительство)</t>
  </si>
  <si>
    <t>*1,15</t>
  </si>
  <si>
    <t>421/пр_2020_прил.10_т.1_п.5_гр.5</t>
  </si>
  <si>
    <t>Производство работ осуществляется в стесненных условиях населенных пунктов</t>
  </si>
  <si>
    <t>Мет.421/пр 04.08.20 Пр.10 Т.4 п. 3</t>
  </si>
  <si>
    <t>Методика 421/пр (Пусконаладка)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</si>
</sst>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000;[Red]\-\ #\ ##0.00000"/>
    <numFmt numFmtId="182" formatCode="#\ ##0.00;[Red]\-\ #\ ##0.00"/>
    <numFmt numFmtId="183" formatCode="#\ ##0.00#####;[Red]\-\ #\ ##0.00#####"/>
    <numFmt numFmtId="184" formatCode="0.0000"/>
  </numFmts>
  <fonts count="48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20"/>
      <name val="Arial"/>
      <charset val="204"/>
    </font>
    <font>
      <sz val="10"/>
      <color indexed="17"/>
      <name val="Arial"/>
      <charset val="204"/>
    </font>
    <font>
      <sz val="10"/>
      <color indexed="16"/>
      <name val="Arial"/>
      <charset val="204"/>
    </font>
    <font>
      <b/>
      <sz val="10"/>
      <color indexed="16"/>
      <name val="Arial"/>
      <charset val="204"/>
    </font>
    <font>
      <sz val="10"/>
      <color indexed="18"/>
      <name val="Arial"/>
      <charset val="204"/>
    </font>
    <font>
      <b/>
      <sz val="10"/>
      <color indexed="17"/>
      <name val="Arial"/>
      <charset val="204"/>
    </font>
    <font>
      <sz val="9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 Cyr"/>
      <charset val="204"/>
    </font>
    <font>
      <b/>
      <sz val="12"/>
      <color rgb="FF000000"/>
      <name val="Arial"/>
      <charset val="204"/>
    </font>
    <font>
      <i/>
      <sz val="9"/>
      <color rgb="FF000000"/>
      <name val="Arial"/>
      <charset val="204"/>
    </font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b/>
      <sz val="14"/>
      <color rgb="FF000000"/>
      <name val="Arial"/>
      <charset val="204"/>
    </font>
    <font>
      <b/>
      <sz val="10"/>
      <color rgb="FF000000"/>
      <name val="Arial"/>
      <charset val="204"/>
    </font>
    <font>
      <i/>
      <sz val="10"/>
      <color rgb="FF000000"/>
      <name val="Arial"/>
      <charset val="204"/>
    </font>
    <font>
      <sz val="10"/>
      <name val="Arial"/>
      <charset val="204"/>
    </font>
    <font>
      <b/>
      <sz val="13"/>
      <name val="Arial"/>
      <charset val="204"/>
    </font>
    <font>
      <sz val="11"/>
      <name val="Arial"/>
      <charset val="204"/>
    </font>
    <font>
      <i/>
      <sz val="11"/>
      <name val="Arial"/>
      <charset val="204"/>
    </font>
    <font>
      <i/>
      <sz val="10"/>
      <name val="Arial"/>
      <charset val="204"/>
    </font>
    <font>
      <b/>
      <sz val="11"/>
      <name val="Arial"/>
      <charset val="204"/>
    </font>
    <font>
      <b/>
      <sz val="10"/>
      <name val="Arial"/>
      <charset val="204"/>
    </font>
    <font>
      <b/>
      <i/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6" applyNumberFormat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4" borderId="16" applyNumberFormat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NumberFormat="1" applyFont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top" wrapText="1"/>
    </xf>
    <xf numFmtId="0" fontId="11" fillId="0" borderId="0" xfId="0" applyNumberFormat="1" applyFont="1" applyAlignment="1">
      <alignment vertical="top" wrapText="1"/>
    </xf>
    <xf numFmtId="0" fontId="11" fillId="0" borderId="2" xfId="0" applyNumberFormat="1" applyFont="1" applyBorder="1" applyAlignment="1">
      <alignment vertical="top"/>
    </xf>
    <xf numFmtId="0" fontId="11" fillId="0" borderId="2" xfId="0" applyNumberFormat="1" applyFont="1" applyBorder="1" applyAlignment="1">
      <alignment horizontal="left" vertical="top" wrapText="1"/>
    </xf>
    <xf numFmtId="0" fontId="12" fillId="0" borderId="0" xfId="0" applyNumberFormat="1" applyFont="1" applyAlignment="1"/>
    <xf numFmtId="0" fontId="12" fillId="0" borderId="2" xfId="0" applyNumberFormat="1" applyFont="1" applyBorder="1" applyAlignment="1"/>
    <xf numFmtId="0" fontId="13" fillId="0" borderId="1" xfId="0" applyNumberFormat="1" applyFont="1" applyBorder="1" applyAlignment="1">
      <alignment horizontal="center" wrapText="1"/>
    </xf>
    <xf numFmtId="0" fontId="14" fillId="0" borderId="2" xfId="0" applyNumberFormat="1" applyFont="1" applyBorder="1" applyAlignment="1">
      <alignment horizontal="center" vertical="top" wrapText="1"/>
    </xf>
    <xf numFmtId="0" fontId="15" fillId="0" borderId="0" xfId="0" applyNumberFormat="1" applyFont="1" applyAlignment="1"/>
    <xf numFmtId="0" fontId="15" fillId="0" borderId="0" xfId="0" applyNumberFormat="1" applyFont="1" applyAlignment="1">
      <alignment wrapText="1"/>
    </xf>
    <xf numFmtId="0" fontId="13" fillId="0" borderId="0" xfId="0" applyNumberFormat="1" applyFont="1" applyAlignment="1">
      <alignment horizontal="center" wrapText="1"/>
    </xf>
    <xf numFmtId="0" fontId="16" fillId="0" borderId="0" xfId="0" applyNumberFormat="1" applyFont="1" applyAlignment="1">
      <alignment vertical="center" wrapText="1"/>
    </xf>
    <xf numFmtId="0" fontId="16" fillId="0" borderId="0" xfId="0" applyNumberFormat="1" applyFont="1" applyAlignment="1">
      <alignment horizontal="center" wrapText="1"/>
    </xf>
    <xf numFmtId="0" fontId="17" fillId="0" borderId="1" xfId="0" applyNumberFormat="1" applyFont="1" applyBorder="1" applyAlignment="1">
      <alignment horizontal="center" wrapText="1"/>
    </xf>
    <xf numFmtId="0" fontId="11" fillId="0" borderId="0" xfId="0" applyNumberFormat="1" applyFont="1" applyAlignment="1"/>
    <xf numFmtId="0" fontId="11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/>
    <xf numFmtId="0" fontId="11" fillId="0" borderId="1" xfId="0" applyNumberFormat="1" applyFont="1" applyBorder="1" applyAlignment="1">
      <alignment horizontal="left" wrapText="1"/>
    </xf>
    <xf numFmtId="0" fontId="11" fillId="0" borderId="0" xfId="0" applyNumberFormat="1" applyFont="1" applyAlignment="1">
      <alignment horizontal="left" wrapText="1"/>
    </xf>
    <xf numFmtId="0" fontId="11" fillId="0" borderId="0" xfId="0" applyNumberFormat="1" applyFont="1" applyAlignment="1">
      <alignment wrapText="1"/>
    </xf>
    <xf numFmtId="0" fontId="18" fillId="0" borderId="0" xfId="0" applyNumberFormat="1" applyFont="1" applyAlignment="1"/>
    <xf numFmtId="180" fontId="15" fillId="0" borderId="0" xfId="0" applyNumberFormat="1" applyFont="1" applyAlignment="1"/>
    <xf numFmtId="181" fontId="11" fillId="0" borderId="0" xfId="0" applyNumberFormat="1" applyFont="1" applyAlignment="1">
      <alignment horizontal="right"/>
    </xf>
    <xf numFmtId="182" fontId="11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9" fillId="0" borderId="0" xfId="0" applyNumberFormat="1" applyFont="1" applyAlignment="1"/>
    <xf numFmtId="182" fontId="11" fillId="0" borderId="0" xfId="0" applyNumberFormat="1" applyFont="1" applyAlignment="1"/>
    <xf numFmtId="0" fontId="15" fillId="0" borderId="1" xfId="0" applyNumberFormat="1" applyFont="1" applyBorder="1" applyAlignment="1"/>
    <xf numFmtId="0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0" fontId="20" fillId="0" borderId="12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2" fillId="0" borderId="0" xfId="0" applyFont="1" applyAlignment="1">
      <alignment horizontal="right" vertical="top"/>
    </xf>
    <xf numFmtId="182" fontId="22" fillId="0" borderId="0" xfId="0" applyNumberFormat="1" applyFont="1" applyAlignment="1">
      <alignment horizontal="right" vertical="top"/>
    </xf>
    <xf numFmtId="0" fontId="24" fillId="0" borderId="0" xfId="0" applyFont="1" applyAlignment="1">
      <alignment vertical="top" wrapText="1"/>
    </xf>
    <xf numFmtId="0" fontId="22" fillId="0" borderId="0" xfId="0" applyFont="1" applyAlignment="1">
      <alignment horizontal="left" vertical="top"/>
    </xf>
    <xf numFmtId="183" fontId="22" fillId="0" borderId="0" xfId="0" applyNumberFormat="1" applyFont="1" applyAlignment="1">
      <alignment horizontal="right" vertical="top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right" vertical="top" wrapText="1"/>
    </xf>
    <xf numFmtId="0" fontId="22" fillId="0" borderId="1" xfId="0" applyFont="1" applyBorder="1" applyAlignment="1">
      <alignment horizontal="right" vertical="top"/>
    </xf>
    <xf numFmtId="182" fontId="22" fillId="0" borderId="1" xfId="0" applyNumberFormat="1" applyFont="1" applyBorder="1" applyAlignment="1">
      <alignment horizontal="right" vertical="top"/>
    </xf>
    <xf numFmtId="0" fontId="25" fillId="0" borderId="0" xfId="0" applyFont="1" applyAlignment="1">
      <alignment horizontal="left" vertical="top" wrapText="1"/>
    </xf>
    <xf numFmtId="182" fontId="25" fillId="0" borderId="0" xfId="0" applyNumberFormat="1" applyFont="1" applyAlignment="1">
      <alignment horizontal="left" vertical="top"/>
    </xf>
    <xf numFmtId="182" fontId="12" fillId="0" borderId="0" xfId="0" applyNumberFormat="1" applyFont="1" applyAlignment="1"/>
    <xf numFmtId="183" fontId="12" fillId="0" borderId="0" xfId="0" applyNumberFormat="1" applyFont="1" applyAlignment="1"/>
    <xf numFmtId="184" fontId="11" fillId="0" borderId="0" xfId="0" applyNumberFormat="1" applyFont="1" applyAlignment="1">
      <alignment horizontal="right"/>
    </xf>
    <xf numFmtId="0" fontId="15" fillId="0" borderId="12" xfId="0" applyNumberFormat="1" applyFont="1" applyBorder="1" applyAlignment="1">
      <alignment horizontal="center"/>
    </xf>
    <xf numFmtId="0" fontId="22" fillId="0" borderId="0" xfId="0" applyFont="1" applyAlignment="1">
      <alignment horizontal="right" vertical="top" wrapText="1"/>
    </xf>
    <xf numFmtId="182" fontId="25" fillId="0" borderId="0" xfId="0" applyNumberFormat="1" applyFont="1" applyAlignment="1">
      <alignment horizontal="right" vertical="top"/>
    </xf>
    <xf numFmtId="0" fontId="22" fillId="0" borderId="1" xfId="0" applyFont="1" applyBorder="1" applyAlignment="1">
      <alignment horizontal="right" vertical="top" wrapText="1"/>
    </xf>
    <xf numFmtId="182" fontId="25" fillId="0" borderId="2" xfId="0" applyNumberFormat="1" applyFont="1" applyBorder="1" applyAlignment="1">
      <alignment horizontal="right" vertical="top"/>
    </xf>
    <xf numFmtId="182" fontId="0" fillId="0" borderId="0" xfId="0" applyNumberFormat="1"/>
    <xf numFmtId="0" fontId="25" fillId="0" borderId="0" xfId="0" applyFont="1" applyAlignment="1">
      <alignment vertical="top"/>
    </xf>
    <xf numFmtId="0" fontId="26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2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5" fillId="0" borderId="2" xfId="0" applyFont="1" applyBorder="1" applyAlignment="1">
      <alignment vertical="top"/>
    </xf>
    <xf numFmtId="0" fontId="26" fillId="0" borderId="2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0" xfId="0" applyFont="1" applyAlignment="1">
      <alignment horizontal="right" vertical="top"/>
    </xf>
    <xf numFmtId="0" fontId="25" fillId="0" borderId="2" xfId="0" applyFont="1" applyBorder="1" applyAlignment="1">
      <alignment horizontal="right" vertical="top"/>
    </xf>
    <xf numFmtId="0" fontId="27" fillId="0" borderId="0" xfId="0" applyFont="1" applyAlignment="1">
      <alignment vertical="top" wrapText="1"/>
    </xf>
    <xf numFmtId="0" fontId="22" fillId="0" borderId="0" xfId="0" applyFont="1" applyAlignment="1" quotePrefix="1">
      <alignment horizontal="left" vertical="top" wrapText="1"/>
    </xf>
    <xf numFmtId="0" fontId="27" fillId="0" borderId="0" xfId="0" applyFont="1" applyAlignment="1" quotePrefix="1">
      <alignment vertical="top" wrapText="1"/>
    </xf>
    <xf numFmtId="0" fontId="22" fillId="0" borderId="1" xfId="0" applyFont="1" applyBorder="1" applyAlignment="1" quotePrefix="1">
      <alignment horizontal="left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FF"/>
      <color rgb="000000FF"/>
      <color rgb="00800080"/>
      <color rgb="00800000"/>
      <color rgb="00008000"/>
      <color rgb="00000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W282"/>
  <sheetViews>
    <sheetView tabSelected="1" topLeftCell="A19" workbookViewId="0">
      <selection activeCell="C38" sqref="C38:D38"/>
    </sheetView>
  </sheetViews>
  <sheetFormatPr defaultColWidth="9" defaultRowHeight="12.75"/>
  <cols>
    <col min="1" max="1" width="5.71428571428571" customWidth="1"/>
    <col min="2" max="2" width="20.7142857142857" customWidth="1"/>
    <col min="3" max="3" width="40.7142857142857" customWidth="1"/>
    <col min="4" max="4" width="10.7142857142857" customWidth="1"/>
    <col min="5" max="12" width="15.7142857142857" customWidth="1"/>
    <col min="15" max="91" width="9" hidden="1" customWidth="1"/>
    <col min="92" max="92" width="198.714285714286" hidden="1" customWidth="1"/>
    <col min="93" max="93" width="108.714285714286" hidden="1" customWidth="1"/>
    <col min="94" max="100" width="9" hidden="1" customWidth="1"/>
    <col min="101" max="101" width="83.7142857142857" hidden="1" customWidth="1"/>
  </cols>
  <sheetData>
    <row r="1" spans="1:1">
      <c r="A1" s="10" t="str">
        <f>Source!B1</f>
        <v>Smeta.RU  (495) 974-1589</v>
      </c>
    </row>
    <row r="2" customHeight="1" spans="1:12">
      <c r="A2" s="11" t="s">
        <v>0</v>
      </c>
      <c r="B2" s="11"/>
      <c r="C2" s="11"/>
      <c r="D2" s="11"/>
      <c r="E2" s="11"/>
      <c r="F2" s="12" t="s">
        <v>1</v>
      </c>
      <c r="G2" s="12"/>
      <c r="H2" s="12"/>
      <c r="I2" s="12"/>
      <c r="J2" s="12"/>
      <c r="K2" s="12"/>
      <c r="L2" s="12"/>
    </row>
    <row r="3" customHeight="1" spans="1:12">
      <c r="A3" s="13"/>
      <c r="B3" s="13"/>
      <c r="C3" s="13"/>
      <c r="D3" s="13"/>
      <c r="E3" s="13"/>
      <c r="F3" s="14"/>
      <c r="G3" s="14"/>
      <c r="H3" s="14"/>
      <c r="I3" s="14"/>
      <c r="J3" s="14"/>
      <c r="K3" s="14"/>
      <c r="L3" s="14"/>
    </row>
    <row r="4" ht="25.5" spans="1:93">
      <c r="A4" s="11" t="s">
        <v>2</v>
      </c>
      <c r="B4" s="11"/>
      <c r="C4" s="11"/>
      <c r="D4" s="11"/>
      <c r="E4" s="11"/>
      <c r="F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12"/>
      <c r="H4" s="12"/>
      <c r="I4" s="12"/>
      <c r="J4" s="12"/>
      <c r="K4" s="12"/>
      <c r="L4" s="12"/>
      <c r="CO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customHeight="1" spans="1:12">
      <c r="A5" s="13"/>
      <c r="B5" s="13"/>
      <c r="C5" s="13"/>
      <c r="D5" s="13"/>
      <c r="E5" s="13"/>
      <c r="F5" s="14"/>
      <c r="G5" s="14"/>
      <c r="H5" s="14"/>
      <c r="I5" s="14"/>
      <c r="J5" s="14"/>
      <c r="K5" s="14"/>
      <c r="L5" s="14"/>
    </row>
    <row r="6" ht="127.5" spans="1:93">
      <c r="A6" s="11" t="s">
        <v>3</v>
      </c>
      <c r="B6" s="11"/>
      <c r="C6" s="11"/>
      <c r="D6" s="11"/>
      <c r="E6" s="11"/>
      <c r="F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12"/>
      <c r="H6" s="12"/>
      <c r="I6" s="12"/>
      <c r="J6" s="12"/>
      <c r="K6" s="12"/>
      <c r="L6" s="12"/>
      <c r="CO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customHeight="1" spans="1:12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</row>
    <row r="8" ht="76.5" customHeight="1" spans="1:12">
      <c r="A8" s="11" t="s">
        <v>4</v>
      </c>
      <c r="B8" s="11"/>
      <c r="C8" s="11"/>
      <c r="D8" s="11"/>
      <c r="E8" s="11"/>
      <c r="F8" s="12" t="s">
        <v>5</v>
      </c>
      <c r="G8" s="12"/>
      <c r="H8" s="12"/>
      <c r="I8" s="12"/>
      <c r="J8" s="12"/>
      <c r="K8" s="12"/>
      <c r="L8" s="12"/>
    </row>
    <row r="9" customHeight="1" spans="1:12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</row>
    <row r="10" ht="38.25" customHeight="1" spans="1:12">
      <c r="A10" s="11" t="s">
        <v>6</v>
      </c>
      <c r="B10" s="11"/>
      <c r="C10" s="11"/>
      <c r="D10" s="11"/>
      <c r="E10" s="11"/>
      <c r="F10" s="12" t="s">
        <v>7</v>
      </c>
      <c r="G10" s="12"/>
      <c r="H10" s="12"/>
      <c r="I10" s="12"/>
      <c r="J10" s="12"/>
      <c r="K10" s="12"/>
      <c r="L10" s="12"/>
    </row>
    <row r="11" customHeight="1" spans="1:12">
      <c r="A11" s="11"/>
      <c r="B11" s="11"/>
      <c r="C11" s="11"/>
      <c r="D11" s="11"/>
      <c r="E11" s="11"/>
      <c r="F11" s="15"/>
      <c r="G11" s="15"/>
      <c r="H11" s="15"/>
      <c r="I11" s="15"/>
      <c r="J11" s="15"/>
      <c r="K11" s="15"/>
      <c r="L11" s="15"/>
    </row>
    <row r="12" customHeight="1" spans="1:12">
      <c r="A12" s="11" t="s">
        <v>8</v>
      </c>
      <c r="B12" s="11"/>
      <c r="C12" s="11"/>
      <c r="D12" s="11"/>
      <c r="E12" s="11"/>
      <c r="F12" s="12" t="s">
        <v>9</v>
      </c>
      <c r="G12" s="12"/>
      <c r="H12" s="12"/>
      <c r="I12" s="12"/>
      <c r="J12" s="12"/>
      <c r="K12" s="12"/>
      <c r="L12" s="12"/>
    </row>
    <row r="13" customHeight="1" spans="1:12">
      <c r="A13" s="11"/>
      <c r="B13" s="11"/>
      <c r="C13" s="11"/>
      <c r="D13" s="11"/>
      <c r="E13" s="11"/>
      <c r="F13" s="15"/>
      <c r="G13" s="15"/>
      <c r="H13" s="15"/>
      <c r="I13" s="15"/>
      <c r="J13" s="15"/>
      <c r="K13" s="15"/>
      <c r="L13" s="15"/>
    </row>
    <row r="14" customHeight="1" spans="1:12">
      <c r="A14" s="11" t="s">
        <v>10</v>
      </c>
      <c r="B14" s="11"/>
      <c r="C14" s="11"/>
      <c r="D14" s="11"/>
      <c r="E14" s="11"/>
      <c r="F14" s="12" t="str">
        <f>IF(Source!CZ12&lt;&gt;"",Source!CZ12,"")</f>
        <v/>
      </c>
      <c r="G14" s="12"/>
      <c r="H14" s="12"/>
      <c r="I14" s="12"/>
      <c r="J14" s="12"/>
      <c r="K14" s="12"/>
      <c r="L14" s="12"/>
    </row>
    <row r="15" customHeight="1" spans="1:12">
      <c r="A15" s="11"/>
      <c r="B15" s="11"/>
      <c r="C15" s="11"/>
      <c r="D15" s="11"/>
      <c r="E15" s="11"/>
      <c r="F15" s="15"/>
      <c r="G15" s="15"/>
      <c r="H15" s="15"/>
      <c r="I15" s="15"/>
      <c r="J15" s="15"/>
      <c r="K15" s="15"/>
      <c r="L15" s="14"/>
    </row>
    <row r="16" customHeight="1" spans="1:12">
      <c r="A16" s="11" t="s">
        <v>11</v>
      </c>
      <c r="B16" s="11"/>
      <c r="C16" s="11"/>
      <c r="D16" s="11"/>
      <c r="E16" s="11"/>
      <c r="F16" s="12" t="str">
        <f>IF(Source!DA12&lt;&gt;"",Source!DA12,"")</f>
        <v/>
      </c>
      <c r="G16" s="12"/>
      <c r="H16" s="12"/>
      <c r="I16" s="12"/>
      <c r="J16" s="12"/>
      <c r="K16" s="12"/>
      <c r="L16" s="12"/>
    </row>
    <row r="17" customHeight="1" spans="1:12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</row>
    <row r="18" customHeight="1" spans="1:1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ht="15.75" customHeight="1" spans="1: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ht="14.25" customHeight="1" spans="1:12">
      <c r="A20" s="19" t="s">
        <v>12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ht="14.25" customHeight="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ht="15.75" spans="1:92">
      <c r="A22" s="18" t="str">
        <f>IF(Source!G12&lt;&gt;"Новый объект",Source!G12,"")</f>
        <v>Строительство РЩ-0,4 кВ на КЛ-0,4 кВ с КТП-2014, ПС №529 «Сидорово», в т.ч. ПИР, МО, г.о. Ступино, д. Гридюкино Ю8-25-302-284921(611225)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CN22" s="18" t="str">
        <f>IF(Source!G12&lt;&gt;"Новый объект",Source!G12,"")</f>
        <v>Строительство РЩ-0,4 кВ на КЛ-0,4 кВ с КТП-2014, ПС №529 «Сидорово», в т.ч. ПИР, МО, г.о. Ступино, д. Гридюкино Ю8-25-302-284921(611225)</v>
      </c>
    </row>
    <row r="23" ht="14.25" customHeight="1" spans="1:12">
      <c r="A23" s="19" t="s">
        <v>13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ht="14.25" customHeight="1" spans="1:12">
      <c r="A24" s="20"/>
      <c r="B24" s="20"/>
      <c r="C24" s="20"/>
      <c r="D24" s="20"/>
      <c r="E24" s="20"/>
      <c r="F24" s="21"/>
      <c r="G24" s="21"/>
      <c r="H24" s="21"/>
      <c r="I24" s="21"/>
      <c r="J24" s="21"/>
      <c r="K24" s="21"/>
      <c r="L24" s="21"/>
    </row>
    <row r="25" ht="15.75" customHeight="1" spans="1:12">
      <c r="A25" s="22" t="str">
        <f>CONCATENATE("ЛОКАЛЬНАЯ СМЕТА № ",Source!L20," ",Source!CM20)</f>
        <v>ЛОКАЛЬНАЯ СМЕТА № 02-01-01 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ht="15" customHeight="1" spans="1:12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3"/>
    </row>
    <row r="27" ht="18" customHeight="1" spans="1:12">
      <c r="A27" s="25" t="str">
        <f>IF(Source!G20&lt;&gt;"Новая локальная смета",Source!G20,"")</f>
        <v>Установка РЩ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ht="14.25" customHeight="1" spans="1:12">
      <c r="A28" s="19" t="s">
        <v>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ht="14.25" customHeight="1" spans="1:1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ht="14.25" customHeight="1" spans="1:1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customHeight="1" spans="1:12">
      <c r="A31" s="26" t="s">
        <v>15</v>
      </c>
      <c r="B31" s="26"/>
      <c r="C31" s="27" t="s">
        <v>16</v>
      </c>
      <c r="D31" s="26" t="s">
        <v>17</v>
      </c>
      <c r="E31" s="26"/>
      <c r="F31" s="26"/>
      <c r="G31" s="26"/>
      <c r="H31" s="26"/>
      <c r="I31" s="26"/>
      <c r="J31" s="26"/>
      <c r="K31" s="26"/>
      <c r="L31" s="26"/>
    </row>
    <row r="32" customHeight="1" spans="1:12">
      <c r="A32" s="26"/>
      <c r="B32" s="26"/>
      <c r="C32" s="28"/>
      <c r="D32" s="26"/>
      <c r="E32" s="26"/>
      <c r="F32" s="26"/>
      <c r="G32" s="26"/>
      <c r="H32" s="26"/>
      <c r="I32" s="26"/>
      <c r="J32" s="26"/>
      <c r="K32" s="26"/>
      <c r="L32" s="26"/>
    </row>
    <row r="33" customHeight="1" spans="1:12">
      <c r="A33" s="26" t="s">
        <v>18</v>
      </c>
      <c r="B33" s="26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Height="1" spans="1:12">
      <c r="A34" s="30"/>
      <c r="B34" s="31"/>
      <c r="C34" s="19" t="s">
        <v>19</v>
      </c>
      <c r="D34" s="19"/>
      <c r="E34" s="19"/>
      <c r="F34" s="19"/>
      <c r="G34" s="19"/>
      <c r="H34" s="19"/>
      <c r="I34" s="19"/>
      <c r="J34" s="19"/>
      <c r="K34" s="19"/>
      <c r="L34" s="19"/>
    </row>
    <row r="35" ht="14.25" customHeight="1" spans="1:1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ht="14.25" customHeight="1" spans="1:12">
      <c r="A36" s="32" t="s">
        <v>20</v>
      </c>
      <c r="B36" s="20"/>
      <c r="C36" s="20"/>
      <c r="D36" s="33"/>
      <c r="E36" s="20"/>
      <c r="F36" s="20"/>
      <c r="G36" s="20"/>
      <c r="H36" s="20"/>
      <c r="I36" s="20"/>
      <c r="J36" s="20"/>
      <c r="K36" s="20"/>
      <c r="L36" s="20"/>
    </row>
    <row r="37" ht="14.25" customHeight="1" spans="1:1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ht="14.25" customHeight="1" spans="1:12">
      <c r="A38" s="32" t="s">
        <v>21</v>
      </c>
      <c r="B38" s="20"/>
      <c r="C38" s="34">
        <f ca="1">C41+C42+C43+C44</f>
        <v>8.29089</v>
      </c>
      <c r="D38" s="34"/>
      <c r="E38" s="26" t="s">
        <v>22</v>
      </c>
      <c r="F38" s="16"/>
      <c r="G38" s="16"/>
      <c r="H38" s="16"/>
      <c r="I38" s="16"/>
      <c r="J38" s="16"/>
      <c r="K38" s="16"/>
      <c r="L38" s="20"/>
    </row>
    <row r="39" ht="14.25" customHeight="1" spans="1:12">
      <c r="A39" s="32"/>
      <c r="B39" s="20"/>
      <c r="C39" s="35"/>
      <c r="D39" s="36"/>
      <c r="E39" s="26"/>
      <c r="F39" s="16"/>
      <c r="G39" s="26" t="s">
        <v>23</v>
      </c>
      <c r="H39" s="20"/>
      <c r="I39" s="26"/>
      <c r="J39" s="26"/>
      <c r="K39" s="69">
        <f>ROUND(SUM(AR52:AR283)/1000,2)</f>
        <v>2.65</v>
      </c>
      <c r="L39" s="26" t="s">
        <v>22</v>
      </c>
    </row>
    <row r="40" ht="14.25" customHeight="1" spans="1:12">
      <c r="A40" s="20"/>
      <c r="B40" s="37" t="s">
        <v>24</v>
      </c>
      <c r="C40" s="38"/>
      <c r="D40" s="20"/>
      <c r="E40" s="26"/>
      <c r="F40" s="16"/>
      <c r="G40" s="26" t="s">
        <v>25</v>
      </c>
      <c r="H40" s="20"/>
      <c r="I40" s="26"/>
      <c r="J40" s="26"/>
      <c r="K40" s="69">
        <f>ROUND(SUM(AT52:AT283)/1000,2)</f>
        <v>0.05</v>
      </c>
      <c r="L40" s="26" t="s">
        <v>22</v>
      </c>
    </row>
    <row r="41" ht="14.25" customHeight="1" spans="1:12">
      <c r="A41" s="20"/>
      <c r="B41" s="32" t="s">
        <v>26</v>
      </c>
      <c r="C41" s="34">
        <f ca="1">ROUND((Source!F245)/1000,5)</f>
        <v>2.19035</v>
      </c>
      <c r="D41" s="34"/>
      <c r="E41" s="26" t="s">
        <v>22</v>
      </c>
      <c r="F41" s="16"/>
      <c r="G41" s="26" t="s">
        <v>27</v>
      </c>
      <c r="H41" s="20"/>
      <c r="I41" s="26"/>
      <c r="J41" s="36"/>
      <c r="K41" s="70">
        <f ca="1">Source!F250</f>
        <v>3.440232</v>
      </c>
      <c r="L41" s="26" t="s">
        <v>28</v>
      </c>
    </row>
    <row r="42" ht="14.25" customHeight="1" spans="1:12">
      <c r="A42" s="20"/>
      <c r="B42" s="32" t="s">
        <v>29</v>
      </c>
      <c r="C42" s="34">
        <f ca="1">ROUND((Source!F246)/1000,5)</f>
        <v>6.10054</v>
      </c>
      <c r="D42" s="34"/>
      <c r="E42" s="26" t="s">
        <v>22</v>
      </c>
      <c r="F42" s="16"/>
      <c r="G42" s="26" t="s">
        <v>30</v>
      </c>
      <c r="H42" s="20"/>
      <c r="I42" s="26"/>
      <c r="J42" s="71"/>
      <c r="K42" s="70">
        <f ca="1">Source!F251</f>
        <v>0.05751</v>
      </c>
      <c r="L42" s="26" t="s">
        <v>28</v>
      </c>
    </row>
    <row r="43" ht="14.25" customHeight="1" spans="1:12">
      <c r="A43" s="20"/>
      <c r="B43" s="32" t="s">
        <v>31</v>
      </c>
      <c r="C43" s="35">
        <f>ROUND((Source!F237)/1000,2)</f>
        <v>0</v>
      </c>
      <c r="D43" s="36"/>
      <c r="E43" s="26" t="s">
        <v>22</v>
      </c>
      <c r="F43" s="16"/>
      <c r="G43" s="26"/>
      <c r="H43" s="26"/>
      <c r="I43" s="26"/>
      <c r="J43" s="26"/>
      <c r="K43" s="16"/>
      <c r="L43" s="26"/>
    </row>
    <row r="44" ht="14.25" customHeight="1" spans="1:12">
      <c r="A44" s="20"/>
      <c r="B44" s="32" t="s">
        <v>32</v>
      </c>
      <c r="C44" s="35">
        <f ca="1">ROUND((Source!F247)/1000,2)</f>
        <v>0</v>
      </c>
      <c r="D44" s="36"/>
      <c r="E44" s="26" t="s">
        <v>22</v>
      </c>
      <c r="F44" s="16"/>
      <c r="G44" s="26"/>
      <c r="H44" s="26"/>
      <c r="I44" s="26"/>
      <c r="J44" s="26"/>
      <c r="K44" s="16"/>
      <c r="L44" s="26"/>
    </row>
    <row r="45" ht="14.25" customHeight="1" spans="1:1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customHeight="1" spans="1:12">
      <c r="A46" s="40" t="s">
        <v>33</v>
      </c>
      <c r="B46" s="40" t="s">
        <v>34</v>
      </c>
      <c r="C46" s="40" t="s">
        <v>35</v>
      </c>
      <c r="D46" s="40" t="s">
        <v>36</v>
      </c>
      <c r="E46" s="41" t="s">
        <v>37</v>
      </c>
      <c r="F46" s="42"/>
      <c r="G46" s="43"/>
      <c r="H46" s="41" t="s">
        <v>38</v>
      </c>
      <c r="I46" s="42"/>
      <c r="J46" s="42"/>
      <c r="K46" s="42"/>
      <c r="L46" s="43"/>
    </row>
    <row r="47" customHeight="1" spans="1:12">
      <c r="A47" s="44"/>
      <c r="B47" s="44"/>
      <c r="C47" s="44"/>
      <c r="D47" s="44"/>
      <c r="E47" s="45"/>
      <c r="F47" s="46"/>
      <c r="G47" s="47"/>
      <c r="H47" s="45"/>
      <c r="I47" s="46"/>
      <c r="J47" s="46"/>
      <c r="K47" s="46"/>
      <c r="L47" s="47"/>
    </row>
    <row r="48" customHeight="1" spans="1:12">
      <c r="A48" s="44"/>
      <c r="B48" s="44"/>
      <c r="C48" s="44"/>
      <c r="D48" s="44"/>
      <c r="E48" s="45"/>
      <c r="F48" s="46"/>
      <c r="G48" s="47"/>
      <c r="H48" s="45"/>
      <c r="I48" s="46"/>
      <c r="J48" s="46"/>
      <c r="K48" s="46"/>
      <c r="L48" s="47"/>
    </row>
    <row r="49" customHeight="1" spans="1:12">
      <c r="A49" s="44"/>
      <c r="B49" s="44"/>
      <c r="C49" s="44"/>
      <c r="D49" s="44"/>
      <c r="E49" s="48"/>
      <c r="F49" s="49"/>
      <c r="G49" s="50"/>
      <c r="H49" s="48"/>
      <c r="I49" s="49"/>
      <c r="J49" s="49"/>
      <c r="K49" s="49"/>
      <c r="L49" s="50"/>
    </row>
    <row r="50" ht="51" customHeight="1" spans="1:12">
      <c r="A50" s="51"/>
      <c r="B50" s="51"/>
      <c r="C50" s="51"/>
      <c r="D50" s="51"/>
      <c r="E50" s="52" t="s">
        <v>39</v>
      </c>
      <c r="F50" s="52" t="s">
        <v>40</v>
      </c>
      <c r="G50" s="53" t="s">
        <v>41</v>
      </c>
      <c r="H50" s="52" t="s">
        <v>42</v>
      </c>
      <c r="I50" s="52" t="s">
        <v>43</v>
      </c>
      <c r="J50" s="52" t="s">
        <v>44</v>
      </c>
      <c r="K50" s="52" t="s">
        <v>40</v>
      </c>
      <c r="L50" s="52" t="s">
        <v>45</v>
      </c>
    </row>
    <row r="51" ht="14.25" customHeight="1" spans="1:12">
      <c r="A51" s="54">
        <v>1</v>
      </c>
      <c r="B51" s="54">
        <v>2</v>
      </c>
      <c r="C51" s="54">
        <v>3</v>
      </c>
      <c r="D51" s="54">
        <v>4</v>
      </c>
      <c r="E51" s="54">
        <v>5</v>
      </c>
      <c r="F51" s="54">
        <v>6</v>
      </c>
      <c r="G51" s="54">
        <v>7</v>
      </c>
      <c r="H51" s="54">
        <v>8</v>
      </c>
      <c r="I51" s="54">
        <v>9</v>
      </c>
      <c r="J51" s="54">
        <v>10</v>
      </c>
      <c r="K51" s="72">
        <v>11</v>
      </c>
      <c r="L51" s="72">
        <v>12</v>
      </c>
    </row>
    <row r="53" ht="16.5" spans="1:12">
      <c r="A53" s="55" t="s">
        <v>46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ht="42.75" spans="1:12">
      <c r="A54" s="89" t="s">
        <v>47</v>
      </c>
      <c r="B54" s="56" t="s">
        <v>48</v>
      </c>
      <c r="C54" s="56" t="str">
        <f>Source!G30</f>
        <v>Засыпка вручную траншей, пазух котлованов и ям, группа грунтов: 2 (шурфление)</v>
      </c>
      <c r="D54" s="57" t="str">
        <f>Source!H30</f>
        <v>100 м3</v>
      </c>
      <c r="E54" s="58">
        <f>Source!K30</f>
        <v>0.0036</v>
      </c>
      <c r="F54" s="58"/>
      <c r="G54" s="58">
        <f>Source!I30</f>
        <v>0.0036</v>
      </c>
      <c r="H54" s="59"/>
      <c r="I54" s="73"/>
      <c r="J54" s="59"/>
      <c r="K54" s="73"/>
      <c r="L54" s="59"/>
    </row>
    <row r="55" spans="3:12">
      <c r="C55" s="60" t="s">
        <v>49</v>
      </c>
      <c r="D55" s="60"/>
      <c r="E55" s="60"/>
      <c r="F55" s="60"/>
      <c r="G55" s="60"/>
      <c r="H55" s="60"/>
      <c r="I55" s="60"/>
      <c r="J55" s="60"/>
      <c r="K55" s="60"/>
      <c r="L55" s="60"/>
    </row>
    <row r="56" spans="3:12">
      <c r="C56" s="60" t="s">
        <v>50</v>
      </c>
      <c r="D56" s="60"/>
      <c r="E56" s="60"/>
      <c r="F56" s="60"/>
      <c r="G56" s="60"/>
      <c r="H56" s="60"/>
      <c r="I56" s="60"/>
      <c r="J56" s="60"/>
      <c r="K56" s="60"/>
      <c r="L56" s="60"/>
    </row>
    <row r="57" ht="51" spans="3:101">
      <c r="C57" s="88" t="s">
        <v>51</v>
      </c>
      <c r="D57" s="88"/>
      <c r="E57" s="88"/>
      <c r="F57" s="88"/>
      <c r="CW57" s="90" t="s">
        <v>51</v>
      </c>
    </row>
    <row r="58" ht="15" spans="1:12">
      <c r="A58" s="61"/>
      <c r="B58" s="58">
        <v>1</v>
      </c>
      <c r="C58" s="61" t="s">
        <v>52</v>
      </c>
      <c r="D58" s="57" t="s">
        <v>28</v>
      </c>
      <c r="E58" s="62"/>
      <c r="F58" s="58"/>
      <c r="G58" s="58">
        <f ca="1">Source!U30</f>
        <v>0.472392</v>
      </c>
      <c r="H58" s="58"/>
      <c r="I58" s="58"/>
      <c r="J58" s="58"/>
      <c r="K58" s="58"/>
      <c r="L58" s="74">
        <f>SUM(L59:L59)-SUMIF(CE59:CE59,1,L59:L59)</f>
        <v>299.06</v>
      </c>
    </row>
    <row r="59" ht="14.25" spans="1:12">
      <c r="A59" s="56"/>
      <c r="B59" s="56" t="s">
        <v>53</v>
      </c>
      <c r="C59" s="63" t="s">
        <v>54</v>
      </c>
      <c r="D59" s="64" t="s">
        <v>28</v>
      </c>
      <c r="E59" s="65">
        <v>97.2</v>
      </c>
      <c r="F59" s="65">
        <f>ROUND((0.2+0.15+1),7)</f>
        <v>1.35</v>
      </c>
      <c r="G59" s="65">
        <f>SmtRes!CX3</f>
        <v>0.472392</v>
      </c>
      <c r="H59" s="66"/>
      <c r="I59" s="75"/>
      <c r="J59" s="66">
        <f>SmtRes!CZ3</f>
        <v>633.07</v>
      </c>
      <c r="K59" s="75"/>
      <c r="L59" s="66">
        <f>SmtRes!DI3</f>
        <v>299.06</v>
      </c>
    </row>
    <row r="60" ht="15" spans="1:12">
      <c r="A60" s="56"/>
      <c r="B60" s="56"/>
      <c r="C60" s="67" t="s">
        <v>55</v>
      </c>
      <c r="D60" s="57"/>
      <c r="E60" s="58"/>
      <c r="F60" s="58"/>
      <c r="G60" s="58"/>
      <c r="H60" s="59"/>
      <c r="I60" s="73"/>
      <c r="J60" s="59"/>
      <c r="K60" s="73"/>
      <c r="L60" s="59">
        <f>L58</f>
        <v>299.06</v>
      </c>
    </row>
    <row r="61" ht="14.25" spans="1:12">
      <c r="A61" s="56"/>
      <c r="B61" s="56"/>
      <c r="C61" s="56" t="s">
        <v>56</v>
      </c>
      <c r="D61" s="57"/>
      <c r="E61" s="58"/>
      <c r="F61" s="58"/>
      <c r="G61" s="58"/>
      <c r="H61" s="59"/>
      <c r="I61" s="73"/>
      <c r="J61" s="59"/>
      <c r="K61" s="73"/>
      <c r="L61" s="59">
        <f>SUM(AR54:AR64)+SUM(AS54:AS64)+SUM(AT54:AT64)+SUM(AU54:AU64)+SUM(AV54:AV64)</f>
        <v>299.06</v>
      </c>
    </row>
    <row r="62" ht="28.5" spans="1:12">
      <c r="A62" s="56"/>
      <c r="B62" s="56" t="s">
        <v>57</v>
      </c>
      <c r="C62" s="56" t="s">
        <v>58</v>
      </c>
      <c r="D62" s="57" t="s">
        <v>59</v>
      </c>
      <c r="E62" s="58">
        <f>Source!BZ30</f>
        <v>89</v>
      </c>
      <c r="F62" s="58"/>
      <c r="G62" s="58">
        <f>Source!AT30</f>
        <v>89</v>
      </c>
      <c r="H62" s="59"/>
      <c r="I62" s="73"/>
      <c r="J62" s="59"/>
      <c r="K62" s="73"/>
      <c r="L62" s="59">
        <f ca="1">SUM(AZ54:AZ64)</f>
        <v>266.16</v>
      </c>
    </row>
    <row r="63" ht="28.5" spans="1:12">
      <c r="A63" s="63"/>
      <c r="B63" s="63" t="s">
        <v>60</v>
      </c>
      <c r="C63" s="63" t="s">
        <v>61</v>
      </c>
      <c r="D63" s="64" t="s">
        <v>59</v>
      </c>
      <c r="E63" s="65">
        <f>Source!CA30</f>
        <v>40</v>
      </c>
      <c r="F63" s="65"/>
      <c r="G63" s="65">
        <f>Source!AU30</f>
        <v>40</v>
      </c>
      <c r="H63" s="66"/>
      <c r="I63" s="75"/>
      <c r="J63" s="66"/>
      <c r="K63" s="75"/>
      <c r="L63" s="66">
        <f ca="1">SUM(BA54:BA64)</f>
        <v>119.62</v>
      </c>
    </row>
    <row r="64" ht="15" spans="3:82">
      <c r="C64" s="68" t="s">
        <v>62</v>
      </c>
      <c r="D64" s="68"/>
      <c r="E64" s="68"/>
      <c r="F64" s="68"/>
      <c r="G64" s="68"/>
      <c r="H64" s="68"/>
      <c r="I64" s="76">
        <f ca="1">IF(E54&lt;&gt;0,K64/E54,0)</f>
        <v>190233.333333333</v>
      </c>
      <c r="J64" s="76"/>
      <c r="K64" s="76">
        <f ca="1">L58+L62+L63</f>
        <v>684.84</v>
      </c>
      <c r="L64" s="76"/>
      <c r="AD64">
        <f ca="1">ROUND((Source!AT30/100)*((ROUND(SUMIF(SmtRes!AQ3:SmtRes!AQ3,"=1",SmtRes!AD3:SmtRes!AD3)*Source!I30,2)+ROUND(SUMIF(SmtRes!AQ3:SmtRes!AQ3,"=1",SmtRes!AC3:SmtRes!AC3)*Source!I30,2))),2)</f>
        <v>2.03</v>
      </c>
      <c r="AE64">
        <f ca="1">ROUND((Source!AU30/100)*((ROUND(SUMIF(SmtRes!AQ3:SmtRes!AQ3,"=1",SmtRes!AD3:SmtRes!AD3)*Source!I30,2)+ROUND(SUMIF(SmtRes!AQ3:SmtRes!AQ3,"=1",SmtRes!AC3:SmtRes!AC3)*Source!I30,2))),2)</f>
        <v>0.91</v>
      </c>
      <c r="AN64" s="77">
        <f ca="1">L58+L62+L63</f>
        <v>684.84</v>
      </c>
      <c r="AO64">
        <f>0</f>
        <v>0</v>
      </c>
      <c r="AQ64" t="s">
        <v>63</v>
      </c>
      <c r="AR64" s="77">
        <f>L58</f>
        <v>299.06</v>
      </c>
      <c r="AT64">
        <f>0</f>
        <v>0</v>
      </c>
      <c r="AV64" t="s">
        <v>63</v>
      </c>
      <c r="AW64">
        <f>0</f>
        <v>0</v>
      </c>
      <c r="AZ64">
        <f ca="1">Source!X30</f>
        <v>266.16</v>
      </c>
      <c r="BA64">
        <f ca="1">Source!Y30</f>
        <v>119.62</v>
      </c>
      <c r="CD64">
        <v>1</v>
      </c>
    </row>
    <row r="65" ht="42.75" spans="1:12">
      <c r="A65" s="89" t="s">
        <v>64</v>
      </c>
      <c r="B65" s="56" t="s">
        <v>65</v>
      </c>
      <c r="C65" s="56" t="str">
        <f>Source!G42</f>
        <v>Труба винипластовая по установленным конструкциям, по стенам и колоннам с креплением скобами, диаметр: до 63 мм</v>
      </c>
      <c r="D65" s="57" t="str">
        <f>Source!H42</f>
        <v>100 м</v>
      </c>
      <c r="E65" s="58">
        <f>Source!K42</f>
        <v>0.06</v>
      </c>
      <c r="F65" s="58"/>
      <c r="G65" s="58">
        <f>Source!I42</f>
        <v>0.06</v>
      </c>
      <c r="H65" s="59"/>
      <c r="I65" s="73"/>
      <c r="J65" s="59"/>
      <c r="K65" s="73"/>
      <c r="L65" s="59"/>
    </row>
    <row r="66" spans="3:12">
      <c r="C66" s="60" t="s">
        <v>49</v>
      </c>
      <c r="D66" s="60"/>
      <c r="E66" s="60"/>
      <c r="F66" s="60"/>
      <c r="G66" s="60"/>
      <c r="H66" s="60"/>
      <c r="I66" s="60"/>
      <c r="J66" s="60"/>
      <c r="K66" s="60"/>
      <c r="L66" s="60"/>
    </row>
    <row r="67" spans="3:12">
      <c r="C67" s="60" t="s">
        <v>50</v>
      </c>
      <c r="D67" s="60"/>
      <c r="E67" s="60"/>
      <c r="F67" s="60"/>
      <c r="G67" s="60"/>
      <c r="H67" s="60"/>
      <c r="I67" s="60"/>
      <c r="J67" s="60"/>
      <c r="K67" s="60"/>
      <c r="L67" s="60"/>
    </row>
    <row r="68" ht="51" spans="3:101">
      <c r="C68" s="88" t="s">
        <v>51</v>
      </c>
      <c r="D68" s="88"/>
      <c r="E68" s="88"/>
      <c r="F68" s="88"/>
      <c r="CW68" s="90" t="s">
        <v>51</v>
      </c>
    </row>
    <row r="69" ht="15" spans="1:12">
      <c r="A69" s="61"/>
      <c r="B69" s="58">
        <v>1</v>
      </c>
      <c r="C69" s="61" t="s">
        <v>52</v>
      </c>
      <c r="D69" s="57" t="s">
        <v>28</v>
      </c>
      <c r="E69" s="62"/>
      <c r="F69" s="58"/>
      <c r="G69" s="58">
        <f ca="1">Source!U42</f>
        <v>2.53368</v>
      </c>
      <c r="H69" s="58"/>
      <c r="I69" s="58"/>
      <c r="J69" s="58"/>
      <c r="K69" s="58"/>
      <c r="L69" s="74">
        <f>SUM(L70:L70)-SUMIF(CE70:CE70,1,L70:L70)</f>
        <v>2010.75</v>
      </c>
    </row>
    <row r="70" ht="14.25" spans="1:12">
      <c r="A70" s="56"/>
      <c r="B70" s="56" t="s">
        <v>66</v>
      </c>
      <c r="C70" s="56" t="s">
        <v>67</v>
      </c>
      <c r="D70" s="57" t="s">
        <v>28</v>
      </c>
      <c r="E70" s="58">
        <v>31.28</v>
      </c>
      <c r="F70" s="58">
        <f>ROUND((0.2+0.15+1),7)</f>
        <v>1.35</v>
      </c>
      <c r="G70" s="58">
        <f>SmtRes!CX49</f>
        <v>2.53368</v>
      </c>
      <c r="H70" s="59"/>
      <c r="I70" s="73"/>
      <c r="J70" s="59">
        <f>SmtRes!CZ49</f>
        <v>793.61</v>
      </c>
      <c r="K70" s="73"/>
      <c r="L70" s="59">
        <f>SmtRes!DI49</f>
        <v>2010.75</v>
      </c>
    </row>
    <row r="71" ht="15" spans="1:12">
      <c r="A71" s="61"/>
      <c r="B71" s="58">
        <v>2</v>
      </c>
      <c r="C71" s="61" t="s">
        <v>68</v>
      </c>
      <c r="D71" s="57"/>
      <c r="E71" s="62"/>
      <c r="F71" s="58"/>
      <c r="G71" s="58"/>
      <c r="H71" s="58"/>
      <c r="I71" s="58"/>
      <c r="J71" s="58"/>
      <c r="K71" s="58"/>
      <c r="L71" s="74">
        <f>SUM(L72:L77)-SUMIF(CE72:CE77,1,L72:L77)</f>
        <v>70.36</v>
      </c>
    </row>
    <row r="72" ht="15" spans="1:83">
      <c r="A72" s="61"/>
      <c r="B72" s="58"/>
      <c r="C72" s="61" t="s">
        <v>69</v>
      </c>
      <c r="D72" s="57" t="s">
        <v>28</v>
      </c>
      <c r="E72" s="62"/>
      <c r="F72" s="58"/>
      <c r="G72" s="58">
        <f ca="1">Source!V42</f>
        <v>0.0567</v>
      </c>
      <c r="H72" s="58"/>
      <c r="I72" s="58"/>
      <c r="J72" s="58"/>
      <c r="K72" s="58"/>
      <c r="L72" s="74">
        <f>SUMIF(CE73:CE77,1,L73:L77)</f>
        <v>53.92</v>
      </c>
      <c r="CE72">
        <v>1</v>
      </c>
    </row>
    <row r="73" ht="28.5" spans="1:12">
      <c r="A73" s="56"/>
      <c r="B73" s="56" t="s">
        <v>70</v>
      </c>
      <c r="C73" s="56" t="s">
        <v>71</v>
      </c>
      <c r="D73" s="57" t="s">
        <v>72</v>
      </c>
      <c r="E73" s="58">
        <v>0.35</v>
      </c>
      <c r="F73" s="58">
        <f>ROUND((0.2+0.15+1),7)</f>
        <v>1.35</v>
      </c>
      <c r="G73" s="58">
        <f>SmtRes!CX51</f>
        <v>0.02835</v>
      </c>
      <c r="H73" s="59"/>
      <c r="I73" s="73"/>
      <c r="J73" s="59">
        <f>SmtRes!CZ51</f>
        <v>1626.29</v>
      </c>
      <c r="K73" s="73"/>
      <c r="L73" s="59">
        <f>SmtRes!DG51</f>
        <v>46.11</v>
      </c>
    </row>
    <row r="74" ht="28.5" spans="1:83">
      <c r="A74" s="56"/>
      <c r="B74" s="56" t="s">
        <v>73</v>
      </c>
      <c r="C74" s="56" t="s">
        <v>74</v>
      </c>
      <c r="D74" s="57" t="s">
        <v>28</v>
      </c>
      <c r="E74" s="58">
        <f>SmtRes!DO51*SmtRes!AT51</f>
        <v>0.35</v>
      </c>
      <c r="F74" s="58">
        <f>ROUND((0.2+0.15+1),7)</f>
        <v>1.35</v>
      </c>
      <c r="G74" s="58">
        <f>ROUND(E74*F74*G65,7)</f>
        <v>0.02835</v>
      </c>
      <c r="H74" s="59"/>
      <c r="I74" s="73"/>
      <c r="J74" s="59">
        <f>ROUND(SmtRes!AG51/SmtRes!DO51,2)</f>
        <v>1090.46</v>
      </c>
      <c r="K74" s="73"/>
      <c r="L74" s="59">
        <f>SmtRes!DH51</f>
        <v>30.91</v>
      </c>
      <c r="CE74">
        <v>1</v>
      </c>
    </row>
    <row r="75" ht="28.5" spans="1:12">
      <c r="A75" s="56"/>
      <c r="B75" s="56" t="s">
        <v>75</v>
      </c>
      <c r="C75" s="56" t="s">
        <v>76</v>
      </c>
      <c r="D75" s="57" t="s">
        <v>72</v>
      </c>
      <c r="E75" s="58">
        <v>0.35</v>
      </c>
      <c r="F75" s="58">
        <f>ROUND((0.2+0.15+1),7)</f>
        <v>1.35</v>
      </c>
      <c r="G75" s="58">
        <f>SmtRes!CX52</f>
        <v>0.02835</v>
      </c>
      <c r="H75" s="59"/>
      <c r="I75" s="73"/>
      <c r="J75" s="59">
        <f>SmtRes!CZ52</f>
        <v>641.7</v>
      </c>
      <c r="K75" s="73"/>
      <c r="L75" s="59">
        <f>SmtRes!DG52</f>
        <v>18.19</v>
      </c>
    </row>
    <row r="76" ht="28.5" spans="1:83">
      <c r="A76" s="56"/>
      <c r="B76" s="56" t="s">
        <v>77</v>
      </c>
      <c r="C76" s="56" t="s">
        <v>78</v>
      </c>
      <c r="D76" s="57" t="s">
        <v>28</v>
      </c>
      <c r="E76" s="58">
        <f>SmtRes!DO52*SmtRes!AT52</f>
        <v>0.35</v>
      </c>
      <c r="F76" s="58">
        <f>ROUND((0.2+0.15+1),7)</f>
        <v>1.35</v>
      </c>
      <c r="G76" s="58">
        <f>ROUND(E76*F76*G65,7)</f>
        <v>0.02835</v>
      </c>
      <c r="H76" s="59"/>
      <c r="I76" s="73"/>
      <c r="J76" s="59">
        <f>ROUND(SmtRes!AG52/SmtRes!DO52,2)</f>
        <v>811.79</v>
      </c>
      <c r="K76" s="73"/>
      <c r="L76" s="59">
        <f>SmtRes!DH52</f>
        <v>23.01</v>
      </c>
      <c r="CE76">
        <v>1</v>
      </c>
    </row>
    <row r="77" ht="28.5" spans="1:12">
      <c r="A77" s="56"/>
      <c r="B77" s="56" t="s">
        <v>79</v>
      </c>
      <c r="C77" s="56" t="s">
        <v>80</v>
      </c>
      <c r="D77" s="57" t="s">
        <v>72</v>
      </c>
      <c r="E77" s="58">
        <v>2.16</v>
      </c>
      <c r="F77" s="58">
        <f>ROUND((0.2+0.15+1),7)</f>
        <v>1.35</v>
      </c>
      <c r="G77" s="58">
        <f>SmtRes!CX53</f>
        <v>0.17496</v>
      </c>
      <c r="H77" s="59"/>
      <c r="I77" s="73"/>
      <c r="J77" s="59">
        <f>SmtRes!CZ53</f>
        <v>34.61</v>
      </c>
      <c r="K77" s="73"/>
      <c r="L77" s="59">
        <f>SmtRes!DG53</f>
        <v>6.06</v>
      </c>
    </row>
    <row r="78" ht="15" spans="1:12">
      <c r="A78" s="61"/>
      <c r="B78" s="58">
        <v>4</v>
      </c>
      <c r="C78" s="61" t="s">
        <v>81</v>
      </c>
      <c r="D78" s="57"/>
      <c r="E78" s="62"/>
      <c r="F78" s="58"/>
      <c r="G78" s="58"/>
      <c r="H78" s="58"/>
      <c r="I78" s="58"/>
      <c r="J78" s="58"/>
      <c r="K78" s="58"/>
      <c r="L78" s="74">
        <f>SUM(L79:L81)-SUMIF(CE79:CE81,1,L79:L81)</f>
        <v>15.52</v>
      </c>
    </row>
    <row r="79" ht="14.25" spans="1:12">
      <c r="A79" s="56"/>
      <c r="B79" s="56" t="s">
        <v>82</v>
      </c>
      <c r="C79" s="56" t="s">
        <v>83</v>
      </c>
      <c r="D79" s="57" t="s">
        <v>84</v>
      </c>
      <c r="E79" s="58">
        <v>1.1488</v>
      </c>
      <c r="F79" s="58"/>
      <c r="G79" s="58">
        <f>SmtRes!CX54</f>
        <v>0.068928</v>
      </c>
      <c r="H79" s="59"/>
      <c r="I79" s="73"/>
      <c r="J79" s="59">
        <f>SmtRes!CZ54</f>
        <v>7.32</v>
      </c>
      <c r="K79" s="73"/>
      <c r="L79" s="59">
        <f>SmtRes!DF54</f>
        <v>0.5</v>
      </c>
    </row>
    <row r="80" ht="57" spans="1:12">
      <c r="A80" s="56"/>
      <c r="B80" s="56" t="s">
        <v>85</v>
      </c>
      <c r="C80" s="56" t="s">
        <v>86</v>
      </c>
      <c r="D80" s="57" t="s">
        <v>87</v>
      </c>
      <c r="E80" s="58">
        <v>0.96</v>
      </c>
      <c r="F80" s="58"/>
      <c r="G80" s="58">
        <f>SmtRes!CX55</f>
        <v>0.0576</v>
      </c>
      <c r="H80" s="59">
        <f>SmtRes!CZ55</f>
        <v>155.63</v>
      </c>
      <c r="I80" s="73">
        <f>SmtRes!AI55</f>
        <v>0.78</v>
      </c>
      <c r="J80" s="59">
        <f>ROUND(H80*I80,2)</f>
        <v>121.39</v>
      </c>
      <c r="K80" s="73"/>
      <c r="L80" s="59">
        <f>SmtRes!DF55</f>
        <v>6.99</v>
      </c>
    </row>
    <row r="81" ht="14.25" spans="1:12">
      <c r="A81" s="56"/>
      <c r="B81" s="56" t="s">
        <v>88</v>
      </c>
      <c r="C81" s="63" t="s">
        <v>89</v>
      </c>
      <c r="D81" s="64" t="s">
        <v>87</v>
      </c>
      <c r="E81" s="65">
        <v>0.55</v>
      </c>
      <c r="F81" s="65"/>
      <c r="G81" s="65">
        <f>SmtRes!CX56</f>
        <v>0.033</v>
      </c>
      <c r="H81" s="66">
        <f>SmtRes!CZ56</f>
        <v>160.07</v>
      </c>
      <c r="I81" s="75">
        <f>SmtRes!AI56</f>
        <v>1.52</v>
      </c>
      <c r="J81" s="66">
        <f>ROUND(H81*I81,2)</f>
        <v>243.31</v>
      </c>
      <c r="K81" s="75"/>
      <c r="L81" s="66">
        <f>SmtRes!DF56</f>
        <v>8.03</v>
      </c>
    </row>
    <row r="82" ht="15" spans="1:12">
      <c r="A82" s="56"/>
      <c r="B82" s="56"/>
      <c r="C82" s="67" t="s">
        <v>55</v>
      </c>
      <c r="D82" s="57"/>
      <c r="E82" s="58"/>
      <c r="F82" s="58"/>
      <c r="G82" s="58"/>
      <c r="H82" s="59"/>
      <c r="I82" s="73"/>
      <c r="J82" s="59"/>
      <c r="K82" s="73"/>
      <c r="L82" s="59">
        <f>L69+L71+L72+L78</f>
        <v>2150.55</v>
      </c>
    </row>
    <row r="83" ht="57" spans="1:82">
      <c r="A83" s="89" t="s">
        <v>90</v>
      </c>
      <c r="B83" s="56" t="str">
        <f>Source!F44</f>
        <v>421/пр_2020_п.75_пп.а</v>
      </c>
      <c r="C83" s="56" t="str">
        <f>Source!G44</f>
        <v>Сметная стоимость вспомогательных ненормируемых материальных ресурсов, не учтенная в сметной норме, 2%</v>
      </c>
      <c r="D83" s="57" t="str">
        <f>Source!H44</f>
        <v>%</v>
      </c>
      <c r="E83" s="58">
        <f>SmtRes!AT57</f>
        <v>2</v>
      </c>
      <c r="F83" s="58"/>
      <c r="G83" s="58">
        <f>Source!I44</f>
        <v>2</v>
      </c>
      <c r="H83" s="59"/>
      <c r="I83" s="73"/>
      <c r="J83" s="59"/>
      <c r="K83" s="73"/>
      <c r="L83" s="59">
        <f ca="1">Source!P44</f>
        <v>29.79</v>
      </c>
      <c r="AD83">
        <f>ROUND((Source!AT44/100)*((ROUND(0*Source!I44,2)+ROUND(0*Source!I44,2))),2)</f>
        <v>0</v>
      </c>
      <c r="AE83">
        <f>ROUND((Source!AU44/100)*((ROUND(0*Source!I44,2)+ROUND(0*Source!I44,2))),2)</f>
        <v>0</v>
      </c>
      <c r="AN83">
        <f ca="1">L83</f>
        <v>29.79</v>
      </c>
      <c r="AW83">
        <f ca="1">L83</f>
        <v>29.79</v>
      </c>
      <c r="AZ83">
        <f>Source!X44</f>
        <v>0</v>
      </c>
      <c r="BA83">
        <f>Source!Y44</f>
        <v>0</v>
      </c>
      <c r="CD83">
        <v>2</v>
      </c>
    </row>
    <row r="84" ht="14.25" spans="1:12">
      <c r="A84" s="56"/>
      <c r="B84" s="56"/>
      <c r="C84" s="56" t="s">
        <v>56</v>
      </c>
      <c r="D84" s="57"/>
      <c r="E84" s="58"/>
      <c r="F84" s="58"/>
      <c r="G84" s="58"/>
      <c r="H84" s="59"/>
      <c r="I84" s="73"/>
      <c r="J84" s="59"/>
      <c r="K84" s="73"/>
      <c r="L84" s="59">
        <f>SUM(AR65:AR87)+SUM(AS65:AS87)+SUM(AT65:AT87)+SUM(AU65:AU87)+SUM(AV65:AV87)</f>
        <v>2064.67</v>
      </c>
    </row>
    <row r="85" ht="28.5" spans="1:12">
      <c r="A85" s="56"/>
      <c r="B85" s="56" t="s">
        <v>91</v>
      </c>
      <c r="C85" s="56" t="s">
        <v>92</v>
      </c>
      <c r="D85" s="57" t="s">
        <v>59</v>
      </c>
      <c r="E85" s="58">
        <f>Source!BZ42</f>
        <v>97</v>
      </c>
      <c r="F85" s="58"/>
      <c r="G85" s="58">
        <f>Source!AT42</f>
        <v>97</v>
      </c>
      <c r="H85" s="59"/>
      <c r="I85" s="73"/>
      <c r="J85" s="59"/>
      <c r="K85" s="73"/>
      <c r="L85" s="59">
        <f ca="1">SUM(AZ65:AZ87)</f>
        <v>2002.73</v>
      </c>
    </row>
    <row r="86" ht="28.5" spans="1:12">
      <c r="A86" s="63"/>
      <c r="B86" s="63" t="s">
        <v>93</v>
      </c>
      <c r="C86" s="63" t="s">
        <v>94</v>
      </c>
      <c r="D86" s="64" t="s">
        <v>59</v>
      </c>
      <c r="E86" s="65">
        <f>Source!CA42</f>
        <v>51</v>
      </c>
      <c r="F86" s="65"/>
      <c r="G86" s="65">
        <f>Source!AU42</f>
        <v>51</v>
      </c>
      <c r="H86" s="66"/>
      <c r="I86" s="75"/>
      <c r="J86" s="66"/>
      <c r="K86" s="75"/>
      <c r="L86" s="66">
        <f ca="1">SUM(BA65:BA87)</f>
        <v>1052.98</v>
      </c>
    </row>
    <row r="87" ht="15" spans="3:82">
      <c r="C87" s="68" t="s">
        <v>62</v>
      </c>
      <c r="D87" s="68"/>
      <c r="E87" s="68"/>
      <c r="F87" s="68"/>
      <c r="G87" s="68"/>
      <c r="H87" s="68"/>
      <c r="I87" s="76">
        <f ca="1">IF(E65&lt;&gt;0,K87/E65,0)</f>
        <v>87267.5</v>
      </c>
      <c r="J87" s="76"/>
      <c r="K87" s="76">
        <f ca="1">L69+L71+L78+L85+L86+L72+SUM(L83:L83)</f>
        <v>5236.05</v>
      </c>
      <c r="L87" s="76"/>
      <c r="AD87">
        <f ca="1">ROUND((Source!AT42/100)*((ROUND(SUMIF(SmtRes!AQ49:SmtRes!AQ57,"=1",SmtRes!AD49:SmtRes!AD57)*Source!I42,2)+ROUND(SUMIF(SmtRes!AQ49:SmtRes!AQ57,"=1",SmtRes!AC49:SmtRes!AC57)*Source!I42,2))),2)</f>
        <v>156.91</v>
      </c>
      <c r="AE87">
        <f ca="1">ROUND((Source!AU42/100)*((ROUND(SUMIF(SmtRes!AQ49:SmtRes!AQ57,"=1",SmtRes!AD49:SmtRes!AD57)*Source!I42,2)+ROUND(SUMIF(SmtRes!AQ49:SmtRes!AQ57,"=1",SmtRes!AC49:SmtRes!AC57)*Source!I42,2))),2)</f>
        <v>82.5</v>
      </c>
      <c r="AN87" s="77">
        <f ca="1">L69+L71+L78+L85+L86+L72</f>
        <v>5206.26</v>
      </c>
      <c r="AO87" s="77">
        <f>L71</f>
        <v>70.36</v>
      </c>
      <c r="AQ87" t="s">
        <v>63</v>
      </c>
      <c r="AR87" s="77">
        <f>L69</f>
        <v>2010.75</v>
      </c>
      <c r="AT87" s="77">
        <f>L72</f>
        <v>53.92</v>
      </c>
      <c r="AV87" t="s">
        <v>63</v>
      </c>
      <c r="AW87" s="77">
        <f>L78</f>
        <v>15.52</v>
      </c>
      <c r="AZ87">
        <f ca="1">Source!X42</f>
        <v>2002.73</v>
      </c>
      <c r="BA87">
        <f ca="1">Source!Y42</f>
        <v>1052.98</v>
      </c>
      <c r="CD87">
        <v>2</v>
      </c>
    </row>
    <row r="88" ht="57" spans="1:12">
      <c r="A88" s="89" t="s">
        <v>95</v>
      </c>
      <c r="B88" s="56" t="s">
        <v>96</v>
      </c>
      <c r="C88" s="56" t="str">
        <f>Source!G54</f>
        <v>Проводник заземляющий из медного изолированного провода сечением 25 мм2 открыто по строительным основаниям</v>
      </c>
      <c r="D88" s="57" t="str">
        <f>Source!H54</f>
        <v>100 м</v>
      </c>
      <c r="E88" s="58">
        <f>Source!K54</f>
        <v>0.01</v>
      </c>
      <c r="F88" s="58"/>
      <c r="G88" s="58">
        <f>Source!I54</f>
        <v>0.01</v>
      </c>
      <c r="H88" s="59"/>
      <c r="I88" s="73"/>
      <c r="J88" s="59"/>
      <c r="K88" s="73"/>
      <c r="L88" s="59"/>
    </row>
    <row r="89" spans="3:12">
      <c r="C89" s="60" t="s">
        <v>49</v>
      </c>
      <c r="D89" s="60"/>
      <c r="E89" s="60"/>
      <c r="F89" s="60"/>
      <c r="G89" s="60"/>
      <c r="H89" s="60"/>
      <c r="I89" s="60"/>
      <c r="J89" s="60"/>
      <c r="K89" s="60"/>
      <c r="L89" s="60"/>
    </row>
    <row r="90" spans="3:12">
      <c r="C90" s="60" t="s">
        <v>50</v>
      </c>
      <c r="D90" s="60"/>
      <c r="E90" s="60"/>
      <c r="F90" s="60"/>
      <c r="G90" s="60"/>
      <c r="H90" s="60"/>
      <c r="I90" s="60"/>
      <c r="J90" s="60"/>
      <c r="K90" s="60"/>
      <c r="L90" s="60"/>
    </row>
    <row r="91" ht="51" spans="3:101">
      <c r="C91" s="88" t="s">
        <v>51</v>
      </c>
      <c r="D91" s="88"/>
      <c r="E91" s="88"/>
      <c r="F91" s="88"/>
      <c r="CW91" s="90" t="s">
        <v>51</v>
      </c>
    </row>
    <row r="92" ht="15" spans="1:12">
      <c r="A92" s="61"/>
      <c r="B92" s="58">
        <v>1</v>
      </c>
      <c r="C92" s="61" t="s">
        <v>52</v>
      </c>
      <c r="D92" s="57" t="s">
        <v>28</v>
      </c>
      <c r="E92" s="62"/>
      <c r="F92" s="58"/>
      <c r="G92" s="58">
        <f ca="1">Source!U54</f>
        <v>0.43416</v>
      </c>
      <c r="H92" s="58"/>
      <c r="I92" s="58"/>
      <c r="J92" s="58"/>
      <c r="K92" s="58"/>
      <c r="L92" s="74">
        <f>SUM(L93:L93)-SUMIF(CE93:CE93,1,L93:L93)</f>
        <v>344.55</v>
      </c>
    </row>
    <row r="93" ht="14.25" spans="1:12">
      <c r="A93" s="56"/>
      <c r="B93" s="56" t="s">
        <v>66</v>
      </c>
      <c r="C93" s="56" t="s">
        <v>67</v>
      </c>
      <c r="D93" s="57" t="s">
        <v>28</v>
      </c>
      <c r="E93" s="58">
        <v>32.16</v>
      </c>
      <c r="F93" s="58">
        <f>ROUND((0.2+0.15+1),7)</f>
        <v>1.35</v>
      </c>
      <c r="G93" s="58">
        <f>SmtRes!CX115</f>
        <v>0.43416</v>
      </c>
      <c r="H93" s="59"/>
      <c r="I93" s="73"/>
      <c r="J93" s="59">
        <f>SmtRes!CZ115</f>
        <v>793.61</v>
      </c>
      <c r="K93" s="73"/>
      <c r="L93" s="59">
        <f>SmtRes!DI115</f>
        <v>344.55</v>
      </c>
    </row>
    <row r="94" ht="15" spans="1:12">
      <c r="A94" s="61"/>
      <c r="B94" s="58">
        <v>2</v>
      </c>
      <c r="C94" s="61" t="s">
        <v>68</v>
      </c>
      <c r="D94" s="57"/>
      <c r="E94" s="62"/>
      <c r="F94" s="58"/>
      <c r="G94" s="58"/>
      <c r="H94" s="58"/>
      <c r="I94" s="58"/>
      <c r="J94" s="58"/>
      <c r="K94" s="58"/>
      <c r="L94" s="74">
        <f>SUM(L95:L99)-SUMIF(CE95:CE99,1,L95:L99)</f>
        <v>0.92</v>
      </c>
    </row>
    <row r="95" ht="15" spans="1:83">
      <c r="A95" s="61"/>
      <c r="B95" s="58"/>
      <c r="C95" s="61" t="s">
        <v>69</v>
      </c>
      <c r="D95" s="57" t="s">
        <v>28</v>
      </c>
      <c r="E95" s="62"/>
      <c r="F95" s="58"/>
      <c r="G95" s="58">
        <f ca="1">Source!V54</f>
        <v>0.00081</v>
      </c>
      <c r="H95" s="58"/>
      <c r="I95" s="58"/>
      <c r="J95" s="58"/>
      <c r="K95" s="58"/>
      <c r="L95" s="74">
        <f>SUMIF(CE96:CE99,1,L96:L99)</f>
        <v>0.77</v>
      </c>
      <c r="CE95">
        <v>1</v>
      </c>
    </row>
    <row r="96" ht="28.5" spans="1:12">
      <c r="A96" s="56"/>
      <c r="B96" s="56" t="s">
        <v>70</v>
      </c>
      <c r="C96" s="56" t="s">
        <v>71</v>
      </c>
      <c r="D96" s="57" t="s">
        <v>72</v>
      </c>
      <c r="E96" s="58">
        <v>0.03</v>
      </c>
      <c r="F96" s="58">
        <f>ROUND((0.2+0.15+1),7)</f>
        <v>1.35</v>
      </c>
      <c r="G96" s="58">
        <f>SmtRes!CX117</f>
        <v>0.000405</v>
      </c>
      <c r="H96" s="59"/>
      <c r="I96" s="73"/>
      <c r="J96" s="59">
        <f>SmtRes!CZ117</f>
        <v>1626.29</v>
      </c>
      <c r="K96" s="73"/>
      <c r="L96" s="59">
        <f>SmtRes!DG117</f>
        <v>0.66</v>
      </c>
    </row>
    <row r="97" ht="28.5" spans="1:83">
      <c r="A97" s="56"/>
      <c r="B97" s="56" t="s">
        <v>73</v>
      </c>
      <c r="C97" s="56" t="s">
        <v>74</v>
      </c>
      <c r="D97" s="57" t="s">
        <v>28</v>
      </c>
      <c r="E97" s="58">
        <f>SmtRes!DO117*SmtRes!AT117</f>
        <v>0.03</v>
      </c>
      <c r="F97" s="58">
        <f>ROUND((0.2+0.15+1),7)</f>
        <v>1.35</v>
      </c>
      <c r="G97" s="58">
        <f>ROUND(E97*F97*G88,7)</f>
        <v>0.000405</v>
      </c>
      <c r="H97" s="59"/>
      <c r="I97" s="73"/>
      <c r="J97" s="59">
        <f>ROUND(SmtRes!AG117/SmtRes!DO117,2)</f>
        <v>1090.46</v>
      </c>
      <c r="K97" s="73"/>
      <c r="L97" s="59">
        <f>SmtRes!DH117</f>
        <v>0.44</v>
      </c>
      <c r="CE97">
        <v>1</v>
      </c>
    </row>
    <row r="98" ht="28.5" spans="1:12">
      <c r="A98" s="56"/>
      <c r="B98" s="56" t="s">
        <v>75</v>
      </c>
      <c r="C98" s="56" t="s">
        <v>76</v>
      </c>
      <c r="D98" s="57" t="s">
        <v>72</v>
      </c>
      <c r="E98" s="58">
        <v>0.03</v>
      </c>
      <c r="F98" s="58">
        <f>ROUND((0.2+0.15+1),7)</f>
        <v>1.35</v>
      </c>
      <c r="G98" s="58">
        <f>SmtRes!CX118</f>
        <v>0.000405</v>
      </c>
      <c r="H98" s="59"/>
      <c r="I98" s="73"/>
      <c r="J98" s="59">
        <f>SmtRes!CZ118</f>
        <v>641.7</v>
      </c>
      <c r="K98" s="73"/>
      <c r="L98" s="59">
        <f>SmtRes!DG118</f>
        <v>0.26</v>
      </c>
    </row>
    <row r="99" ht="28.5" spans="1:83">
      <c r="A99" s="56"/>
      <c r="B99" s="56" t="s">
        <v>77</v>
      </c>
      <c r="C99" s="56" t="s">
        <v>78</v>
      </c>
      <c r="D99" s="57" t="s">
        <v>28</v>
      </c>
      <c r="E99" s="58">
        <f>SmtRes!DO118*SmtRes!AT118</f>
        <v>0.03</v>
      </c>
      <c r="F99" s="58">
        <f>ROUND((0.2+0.15+1),7)</f>
        <v>1.35</v>
      </c>
      <c r="G99" s="58">
        <f>ROUND(E99*F99*G88,7)</f>
        <v>0.000405</v>
      </c>
      <c r="H99" s="59"/>
      <c r="I99" s="73"/>
      <c r="J99" s="59">
        <f>ROUND(SmtRes!AG118/SmtRes!DO118,2)</f>
        <v>811.79</v>
      </c>
      <c r="K99" s="73"/>
      <c r="L99" s="59">
        <f>SmtRes!DH118</f>
        <v>0.33</v>
      </c>
      <c r="CE99">
        <v>1</v>
      </c>
    </row>
    <row r="100" ht="15" spans="1:12">
      <c r="A100" s="61"/>
      <c r="B100" s="58">
        <v>4</v>
      </c>
      <c r="C100" s="61" t="s">
        <v>81</v>
      </c>
      <c r="D100" s="57"/>
      <c r="E100" s="62"/>
      <c r="F100" s="58"/>
      <c r="G100" s="58"/>
      <c r="H100" s="58"/>
      <c r="I100" s="58"/>
      <c r="J100" s="58"/>
      <c r="K100" s="58"/>
      <c r="L100" s="74">
        <f>SUM(L101:L103)-SUMIF(CE101:CE103,1,L101:L103)</f>
        <v>2.08</v>
      </c>
    </row>
    <row r="101" ht="14.25" spans="1:12">
      <c r="A101" s="56"/>
      <c r="B101" s="56" t="s">
        <v>82</v>
      </c>
      <c r="C101" s="56" t="s">
        <v>83</v>
      </c>
      <c r="D101" s="57" t="s">
        <v>84</v>
      </c>
      <c r="E101" s="58">
        <v>6.656</v>
      </c>
      <c r="F101" s="58"/>
      <c r="G101" s="58">
        <f>SmtRes!CX119</f>
        <v>0.06656</v>
      </c>
      <c r="H101" s="59"/>
      <c r="I101" s="73"/>
      <c r="J101" s="59">
        <f>SmtRes!CZ119</f>
        <v>7.32</v>
      </c>
      <c r="K101" s="73"/>
      <c r="L101" s="59">
        <f>SmtRes!DF119</f>
        <v>0.49</v>
      </c>
    </row>
    <row r="102" ht="14.25" spans="1:12">
      <c r="A102" s="56"/>
      <c r="B102" s="56" t="s">
        <v>97</v>
      </c>
      <c r="C102" s="56" t="s">
        <v>98</v>
      </c>
      <c r="D102" s="57" t="s">
        <v>99</v>
      </c>
      <c r="E102" s="58">
        <v>2.04</v>
      </c>
      <c r="F102" s="58"/>
      <c r="G102" s="58">
        <f>SmtRes!CX120</f>
        <v>0.0204</v>
      </c>
      <c r="H102" s="59">
        <f>SmtRes!CZ120</f>
        <v>41.71</v>
      </c>
      <c r="I102" s="73">
        <f>SmtRes!AI120</f>
        <v>1.29</v>
      </c>
      <c r="J102" s="59">
        <f>ROUND(H102*I102,2)</f>
        <v>53.81</v>
      </c>
      <c r="K102" s="73"/>
      <c r="L102" s="59">
        <f>SmtRes!DF120</f>
        <v>1.1</v>
      </c>
    </row>
    <row r="103" ht="71.25" spans="1:12">
      <c r="A103" s="56"/>
      <c r="B103" s="56" t="s">
        <v>100</v>
      </c>
      <c r="C103" s="63" t="s">
        <v>101</v>
      </c>
      <c r="D103" s="64" t="s">
        <v>99</v>
      </c>
      <c r="E103" s="65">
        <v>2.04</v>
      </c>
      <c r="F103" s="65"/>
      <c r="G103" s="65">
        <f>SmtRes!CX121</f>
        <v>0.0204</v>
      </c>
      <c r="H103" s="66">
        <f>SmtRes!CZ121</f>
        <v>18.54</v>
      </c>
      <c r="I103" s="75">
        <f>SmtRes!AI121</f>
        <v>1.29</v>
      </c>
      <c r="J103" s="66">
        <f>ROUND(H103*I103,2)</f>
        <v>23.92</v>
      </c>
      <c r="K103" s="75"/>
      <c r="L103" s="66">
        <f>SmtRes!DF121</f>
        <v>0.49</v>
      </c>
    </row>
    <row r="104" ht="15" spans="1:12">
      <c r="A104" s="56"/>
      <c r="B104" s="56"/>
      <c r="C104" s="67" t="s">
        <v>55</v>
      </c>
      <c r="D104" s="57"/>
      <c r="E104" s="58"/>
      <c r="F104" s="58"/>
      <c r="G104" s="58"/>
      <c r="H104" s="59"/>
      <c r="I104" s="73"/>
      <c r="J104" s="59"/>
      <c r="K104" s="73"/>
      <c r="L104" s="59">
        <f>L92+L94+L95+L100</f>
        <v>348.32</v>
      </c>
    </row>
    <row r="105" ht="57" spans="1:82">
      <c r="A105" s="89" t="s">
        <v>102</v>
      </c>
      <c r="B105" s="56" t="str">
        <f>Source!F56</f>
        <v>421/пр_2020_п.75_пп.а</v>
      </c>
      <c r="C105" s="56" t="str">
        <f>Source!G56</f>
        <v>Сметная стоимость вспомогательных ненормируемых материальных ресурсов, не учтенная в сметной норме, 2%</v>
      </c>
      <c r="D105" s="57" t="str">
        <f>Source!H56</f>
        <v>%</v>
      </c>
      <c r="E105" s="58">
        <f>SmtRes!AT122</f>
        <v>2</v>
      </c>
      <c r="F105" s="58"/>
      <c r="G105" s="58">
        <f>Source!I56</f>
        <v>2</v>
      </c>
      <c r="H105" s="59"/>
      <c r="I105" s="73"/>
      <c r="J105" s="59"/>
      <c r="K105" s="73"/>
      <c r="L105" s="59">
        <f ca="1">Source!P56</f>
        <v>5.1</v>
      </c>
      <c r="AD105">
        <f>ROUND((Source!AT56/100)*((ROUND(0*Source!I56,2)+ROUND(0*Source!I56,2))),2)</f>
        <v>0</v>
      </c>
      <c r="AE105">
        <f>ROUND((Source!AU56/100)*((ROUND(0*Source!I56,2)+ROUND(0*Source!I56,2))),2)</f>
        <v>0</v>
      </c>
      <c r="AN105">
        <f ca="1">L105</f>
        <v>5.1</v>
      </c>
      <c r="AW105">
        <f ca="1">L105</f>
        <v>5.1</v>
      </c>
      <c r="AZ105">
        <f>Source!X56</f>
        <v>0</v>
      </c>
      <c r="BA105">
        <f>Source!Y56</f>
        <v>0</v>
      </c>
      <c r="CD105">
        <v>2</v>
      </c>
    </row>
    <row r="106" ht="14.25" spans="1:12">
      <c r="A106" s="56"/>
      <c r="B106" s="56"/>
      <c r="C106" s="56" t="s">
        <v>56</v>
      </c>
      <c r="D106" s="57"/>
      <c r="E106" s="58"/>
      <c r="F106" s="58"/>
      <c r="G106" s="58"/>
      <c r="H106" s="59"/>
      <c r="I106" s="73"/>
      <c r="J106" s="59"/>
      <c r="K106" s="73"/>
      <c r="L106" s="59">
        <f>SUM(AR88:AR109)+SUM(AS88:AS109)+SUM(AT88:AT109)+SUM(AU88:AU109)+SUM(AV88:AV109)</f>
        <v>345.32</v>
      </c>
    </row>
    <row r="107" ht="28.5" spans="1:12">
      <c r="A107" s="56"/>
      <c r="B107" s="56" t="s">
        <v>91</v>
      </c>
      <c r="C107" s="56" t="s">
        <v>92</v>
      </c>
      <c r="D107" s="57" t="s">
        <v>59</v>
      </c>
      <c r="E107" s="58">
        <f>Source!BZ54</f>
        <v>97</v>
      </c>
      <c r="F107" s="58"/>
      <c r="G107" s="58">
        <f>Source!AT54</f>
        <v>97</v>
      </c>
      <c r="H107" s="59"/>
      <c r="I107" s="73"/>
      <c r="J107" s="59"/>
      <c r="K107" s="73"/>
      <c r="L107" s="59">
        <f ca="1">SUM(AZ88:AZ109)</f>
        <v>334.96</v>
      </c>
    </row>
    <row r="108" ht="28.5" spans="1:12">
      <c r="A108" s="63"/>
      <c r="B108" s="63" t="s">
        <v>93</v>
      </c>
      <c r="C108" s="63" t="s">
        <v>94</v>
      </c>
      <c r="D108" s="64" t="s">
        <v>59</v>
      </c>
      <c r="E108" s="65">
        <f>Source!CA54</f>
        <v>51</v>
      </c>
      <c r="F108" s="65"/>
      <c r="G108" s="65">
        <f>Source!AU54</f>
        <v>51</v>
      </c>
      <c r="H108" s="66"/>
      <c r="I108" s="75"/>
      <c r="J108" s="66"/>
      <c r="K108" s="75"/>
      <c r="L108" s="66">
        <f ca="1">SUM(BA88:BA109)</f>
        <v>176.11</v>
      </c>
    </row>
    <row r="109" ht="15" spans="3:82">
      <c r="C109" s="68" t="s">
        <v>62</v>
      </c>
      <c r="D109" s="68"/>
      <c r="E109" s="68"/>
      <c r="F109" s="68"/>
      <c r="G109" s="68"/>
      <c r="H109" s="68"/>
      <c r="I109" s="76">
        <f ca="1">IF(E88&lt;&gt;0,K109/E88,0)</f>
        <v>86449</v>
      </c>
      <c r="J109" s="76"/>
      <c r="K109" s="76">
        <f ca="1">L92+L94+L100+L107+L108+L95+SUM(L105:L105)</f>
        <v>864.49</v>
      </c>
      <c r="L109" s="76"/>
      <c r="AD109">
        <f ca="1">ROUND((Source!AT54/100)*((ROUND(SUMIF(SmtRes!AQ115:SmtRes!AQ122,"=1",SmtRes!AD115:SmtRes!AD122)*Source!I54,2)+ROUND(SUMIF(SmtRes!AQ115:SmtRes!AQ122,"=1",SmtRes!AC115:SmtRes!AC122)*Source!I54,2))),2)</f>
        <v>26.15</v>
      </c>
      <c r="AE109">
        <f ca="1">ROUND((Source!AU54/100)*((ROUND(SUMIF(SmtRes!AQ115:SmtRes!AQ122,"=1",SmtRes!AD115:SmtRes!AD122)*Source!I54,2)+ROUND(SUMIF(SmtRes!AQ115:SmtRes!AQ122,"=1",SmtRes!AC115:SmtRes!AC122)*Source!I54,2))),2)</f>
        <v>13.75</v>
      </c>
      <c r="AN109" s="77">
        <f ca="1">L92+L94+L100+L107+L108+L95</f>
        <v>859.39</v>
      </c>
      <c r="AO109" s="77">
        <f>L94</f>
        <v>0.92</v>
      </c>
      <c r="AQ109" t="s">
        <v>63</v>
      </c>
      <c r="AR109" s="77">
        <f>L92</f>
        <v>344.55</v>
      </c>
      <c r="AT109" s="77">
        <f>L95</f>
        <v>0.77</v>
      </c>
      <c r="AV109" t="s">
        <v>63</v>
      </c>
      <c r="AW109" s="77">
        <f>L100</f>
        <v>2.08</v>
      </c>
      <c r="AZ109">
        <f ca="1">Source!X54</f>
        <v>334.96</v>
      </c>
      <c r="BA109">
        <f ca="1">Source!Y54</f>
        <v>176.11</v>
      </c>
      <c r="CD109">
        <v>2</v>
      </c>
    </row>
    <row r="111" ht="15" spans="1:12">
      <c r="A111" s="78"/>
      <c r="B111" s="79"/>
      <c r="C111" s="67" t="s">
        <v>103</v>
      </c>
      <c r="D111" s="67"/>
      <c r="E111" s="67"/>
      <c r="F111" s="67"/>
      <c r="G111" s="67"/>
      <c r="H111" s="67"/>
      <c r="I111" s="74"/>
      <c r="J111" s="78"/>
      <c r="K111" s="86"/>
      <c r="L111" s="74">
        <f ca="1">L113+L114+L120+L124</f>
        <v>2832.82</v>
      </c>
    </row>
    <row r="112" ht="14.25" spans="1:12">
      <c r="A112" s="80"/>
      <c r="B112" s="81"/>
      <c r="C112" s="82" t="s">
        <v>104</v>
      </c>
      <c r="D112" s="56"/>
      <c r="E112" s="56"/>
      <c r="F112" s="56"/>
      <c r="G112" s="56"/>
      <c r="H112" s="56"/>
      <c r="I112" s="59"/>
      <c r="J112" s="80"/>
      <c r="K112" s="58"/>
      <c r="L112" s="59"/>
    </row>
    <row r="113" ht="14.25" spans="1:12">
      <c r="A113" s="80"/>
      <c r="B113" s="81"/>
      <c r="C113" s="56" t="s">
        <v>105</v>
      </c>
      <c r="D113" s="56"/>
      <c r="E113" s="56"/>
      <c r="F113" s="56"/>
      <c r="G113" s="56"/>
      <c r="H113" s="56"/>
      <c r="I113" s="59"/>
      <c r="J113" s="80"/>
      <c r="K113" s="58"/>
      <c r="L113" s="59">
        <f>SUM(AR53:AR109)</f>
        <v>2654.36</v>
      </c>
    </row>
    <row r="114" ht="14.25" hidden="1" spans="1:12">
      <c r="A114" s="80"/>
      <c r="B114" s="81"/>
      <c r="C114" s="56" t="s">
        <v>106</v>
      </c>
      <c r="D114" s="56"/>
      <c r="E114" s="56"/>
      <c r="F114" s="56"/>
      <c r="G114" s="56"/>
      <c r="H114" s="56"/>
      <c r="I114" s="59"/>
      <c r="J114" s="80"/>
      <c r="K114" s="58"/>
      <c r="L114" s="59">
        <f>L116+L119+L118</f>
        <v>125.97</v>
      </c>
    </row>
    <row r="115" ht="14.25" hidden="1" spans="1:12">
      <c r="A115" s="80"/>
      <c r="B115" s="81"/>
      <c r="C115" s="82" t="s">
        <v>107</v>
      </c>
      <c r="D115" s="56"/>
      <c r="E115" s="56"/>
      <c r="F115" s="56"/>
      <c r="G115" s="56"/>
      <c r="H115" s="56"/>
      <c r="I115" s="59"/>
      <c r="J115" s="80"/>
      <c r="K115" s="58"/>
      <c r="L115" s="59"/>
    </row>
    <row r="116" ht="14.25" spans="1:12">
      <c r="A116" s="80"/>
      <c r="B116" s="81"/>
      <c r="C116" s="56" t="s">
        <v>106</v>
      </c>
      <c r="D116" s="56"/>
      <c r="E116" s="56"/>
      <c r="F116" s="56"/>
      <c r="G116" s="56"/>
      <c r="H116" s="56"/>
      <c r="I116" s="59"/>
      <c r="J116" s="80"/>
      <c r="K116" s="58"/>
      <c r="L116" s="59">
        <f>SUM(AO53:AO109)</f>
        <v>71.28</v>
      </c>
    </row>
    <row r="117" ht="14.25" hidden="1" spans="1:12">
      <c r="A117" s="80"/>
      <c r="B117" s="81"/>
      <c r="C117" s="82" t="s">
        <v>108</v>
      </c>
      <c r="D117" s="56"/>
      <c r="E117" s="56"/>
      <c r="F117" s="56"/>
      <c r="G117" s="56"/>
      <c r="H117" s="56"/>
      <c r="I117" s="59"/>
      <c r="J117" s="80"/>
      <c r="K117" s="58"/>
      <c r="L117" s="59"/>
    </row>
    <row r="118" ht="14.25" spans="1:12">
      <c r="A118" s="80"/>
      <c r="B118" s="81"/>
      <c r="C118" s="56" t="s">
        <v>109</v>
      </c>
      <c r="D118" s="56"/>
      <c r="E118" s="56"/>
      <c r="F118" s="56"/>
      <c r="G118" s="56"/>
      <c r="H118" s="56"/>
      <c r="I118" s="59"/>
      <c r="J118" s="80"/>
      <c r="K118" s="58"/>
      <c r="L118" s="59">
        <f>SUM(AT53:AT109)</f>
        <v>54.69</v>
      </c>
    </row>
    <row r="119" ht="14.25" hidden="1" spans="1:12">
      <c r="A119" s="80"/>
      <c r="B119" s="81"/>
      <c r="C119" s="56" t="s">
        <v>110</v>
      </c>
      <c r="D119" s="56"/>
      <c r="E119" s="56"/>
      <c r="F119" s="56"/>
      <c r="G119" s="56"/>
      <c r="H119" s="56"/>
      <c r="I119" s="59"/>
      <c r="J119" s="80"/>
      <c r="K119" s="58"/>
      <c r="L119" s="59">
        <f>SUM(AV53:AV109)</f>
        <v>0</v>
      </c>
    </row>
    <row r="120" ht="14.25" spans="1:12">
      <c r="A120" s="80"/>
      <c r="B120" s="81"/>
      <c r="C120" s="56" t="s">
        <v>111</v>
      </c>
      <c r="D120" s="56"/>
      <c r="E120" s="56"/>
      <c r="F120" s="56"/>
      <c r="G120" s="56"/>
      <c r="H120" s="56"/>
      <c r="I120" s="59"/>
      <c r="J120" s="80"/>
      <c r="K120" s="58"/>
      <c r="L120" s="59">
        <f ca="1">L122+L123</f>
        <v>52.49</v>
      </c>
    </row>
    <row r="121" ht="14.25" spans="1:12">
      <c r="A121" s="80"/>
      <c r="B121" s="81"/>
      <c r="C121" s="82" t="s">
        <v>107</v>
      </c>
      <c r="D121" s="56"/>
      <c r="E121" s="56"/>
      <c r="F121" s="56"/>
      <c r="G121" s="56"/>
      <c r="H121" s="56"/>
      <c r="I121" s="59"/>
      <c r="J121" s="80"/>
      <c r="K121" s="58"/>
      <c r="L121" s="59"/>
    </row>
    <row r="122" ht="14.25" spans="1:12">
      <c r="A122" s="80"/>
      <c r="B122" s="81"/>
      <c r="C122" s="56" t="s">
        <v>112</v>
      </c>
      <c r="D122" s="56"/>
      <c r="E122" s="56"/>
      <c r="F122" s="56"/>
      <c r="G122" s="56"/>
      <c r="H122" s="56"/>
      <c r="I122" s="59"/>
      <c r="J122" s="80"/>
      <c r="K122" s="58"/>
      <c r="L122" s="59">
        <f ca="1">SUM(AW53:AW109)-SUM(BK53:BK109)</f>
        <v>52.49</v>
      </c>
    </row>
    <row r="123" ht="14.25" hidden="1" spans="1:12">
      <c r="A123" s="80"/>
      <c r="B123" s="81"/>
      <c r="C123" s="56" t="s">
        <v>113</v>
      </c>
      <c r="D123" s="56"/>
      <c r="E123" s="56"/>
      <c r="F123" s="56"/>
      <c r="G123" s="56"/>
      <c r="H123" s="56"/>
      <c r="I123" s="59"/>
      <c r="J123" s="80"/>
      <c r="K123" s="58"/>
      <c r="L123" s="59">
        <f>SUM(BC53:BC109)</f>
        <v>0</v>
      </c>
    </row>
    <row r="124" ht="14.25" hidden="1" spans="1:12">
      <c r="A124" s="80"/>
      <c r="B124" s="81"/>
      <c r="C124" s="56" t="s">
        <v>114</v>
      </c>
      <c r="D124" s="56"/>
      <c r="E124" s="56"/>
      <c r="F124" s="56"/>
      <c r="G124" s="56"/>
      <c r="H124" s="56"/>
      <c r="I124" s="59"/>
      <c r="J124" s="80"/>
      <c r="K124" s="58"/>
      <c r="L124" s="59">
        <f>SUM(BB53:BB109)</f>
        <v>0</v>
      </c>
    </row>
    <row r="125" ht="14.25" spans="1:12">
      <c r="A125" s="80"/>
      <c r="B125" s="81"/>
      <c r="C125" s="56" t="s">
        <v>115</v>
      </c>
      <c r="D125" s="56"/>
      <c r="E125" s="56"/>
      <c r="F125" s="56"/>
      <c r="G125" s="56"/>
      <c r="H125" s="56"/>
      <c r="I125" s="59"/>
      <c r="J125" s="80"/>
      <c r="K125" s="58"/>
      <c r="L125" s="59">
        <f>SUM(AR53:AR109)+SUM(AT53:AT109)+SUM(AV53:AV109)</f>
        <v>2709.05</v>
      </c>
    </row>
    <row r="126" ht="14.25" spans="1:12">
      <c r="A126" s="80"/>
      <c r="B126" s="81"/>
      <c r="C126" s="56" t="s">
        <v>116</v>
      </c>
      <c r="D126" s="56"/>
      <c r="E126" s="56"/>
      <c r="F126" s="56"/>
      <c r="G126" s="56"/>
      <c r="H126" s="56"/>
      <c r="I126" s="59"/>
      <c r="J126" s="80"/>
      <c r="K126" s="58"/>
      <c r="L126" s="59">
        <f ca="1">SUM(AZ53:AZ109)</f>
        <v>2603.85</v>
      </c>
    </row>
    <row r="127" ht="14.25" spans="1:12">
      <c r="A127" s="80"/>
      <c r="B127" s="81"/>
      <c r="C127" s="56" t="s">
        <v>117</v>
      </c>
      <c r="D127" s="56"/>
      <c r="E127" s="56"/>
      <c r="F127" s="56"/>
      <c r="G127" s="56"/>
      <c r="H127" s="56"/>
      <c r="I127" s="59"/>
      <c r="J127" s="80"/>
      <c r="K127" s="58"/>
      <c r="L127" s="59">
        <f ca="1">SUM(BA53:BA109)</f>
        <v>1348.71</v>
      </c>
    </row>
    <row r="128" ht="14.25" hidden="1" spans="1:12">
      <c r="A128" s="80"/>
      <c r="B128" s="81"/>
      <c r="C128" s="56" t="s">
        <v>118</v>
      </c>
      <c r="D128" s="56"/>
      <c r="E128" s="56"/>
      <c r="F128" s="56"/>
      <c r="G128" s="56"/>
      <c r="H128" s="56"/>
      <c r="I128" s="59"/>
      <c r="J128" s="80"/>
      <c r="K128" s="58"/>
      <c r="L128" s="59">
        <f>L130+L131</f>
        <v>0</v>
      </c>
    </row>
    <row r="129" ht="14.25" hidden="1" spans="1:12">
      <c r="A129" s="80"/>
      <c r="B129" s="81"/>
      <c r="C129" s="82" t="s">
        <v>104</v>
      </c>
      <c r="D129" s="56"/>
      <c r="E129" s="56"/>
      <c r="F129" s="56"/>
      <c r="G129" s="56"/>
      <c r="H129" s="56"/>
      <c r="I129" s="59"/>
      <c r="J129" s="80"/>
      <c r="K129" s="58"/>
      <c r="L129" s="59"/>
    </row>
    <row r="130" ht="14.25" hidden="1" spans="1:12">
      <c r="A130" s="80"/>
      <c r="B130" s="81"/>
      <c r="C130" s="56" t="s">
        <v>119</v>
      </c>
      <c r="D130" s="56"/>
      <c r="E130" s="56"/>
      <c r="F130" s="56"/>
      <c r="G130" s="56"/>
      <c r="H130" s="56"/>
      <c r="I130" s="59"/>
      <c r="J130" s="80"/>
      <c r="K130" s="58"/>
      <c r="L130" s="59">
        <f>SUM(BK53:BK109)</f>
        <v>0</v>
      </c>
    </row>
    <row r="131" ht="14.25" hidden="1" spans="1:12">
      <c r="A131" s="80"/>
      <c r="B131" s="81"/>
      <c r="C131" s="56" t="s">
        <v>120</v>
      </c>
      <c r="D131" s="56"/>
      <c r="E131" s="56"/>
      <c r="F131" s="56"/>
      <c r="G131" s="56"/>
      <c r="H131" s="56"/>
      <c r="I131" s="59"/>
      <c r="J131" s="80"/>
      <c r="K131" s="58"/>
      <c r="L131" s="59">
        <f>SUM(BD53:BD109)</f>
        <v>0</v>
      </c>
    </row>
    <row r="132" ht="14.25" hidden="1" spans="1:12">
      <c r="A132" s="80"/>
      <c r="B132" s="81"/>
      <c r="C132" s="56" t="s">
        <v>121</v>
      </c>
      <c r="D132" s="56"/>
      <c r="E132" s="56"/>
      <c r="F132" s="56"/>
      <c r="G132" s="56"/>
      <c r="H132" s="56"/>
      <c r="I132" s="59"/>
      <c r="J132" s="80"/>
      <c r="K132" s="58"/>
      <c r="L132" s="59"/>
    </row>
    <row r="133" ht="14.25" hidden="1" spans="1:12">
      <c r="A133" s="80"/>
      <c r="B133" s="81"/>
      <c r="C133" s="56" t="s">
        <v>121</v>
      </c>
      <c r="D133" s="56"/>
      <c r="E133" s="56"/>
      <c r="F133" s="56"/>
      <c r="G133" s="56"/>
      <c r="H133" s="56"/>
      <c r="I133" s="59"/>
      <c r="J133" s="80"/>
      <c r="K133" s="58"/>
      <c r="L133" s="59">
        <f>SUM(BQ53:BQ109)</f>
        <v>0</v>
      </c>
    </row>
    <row r="134" ht="14.25" hidden="1" spans="1:12">
      <c r="A134" s="80"/>
      <c r="B134" s="81"/>
      <c r="C134" s="56" t="s">
        <v>122</v>
      </c>
      <c r="D134" s="56"/>
      <c r="E134" s="56"/>
      <c r="F134" s="56"/>
      <c r="G134" s="56"/>
      <c r="H134" s="56"/>
      <c r="I134" s="59"/>
      <c r="J134" s="80"/>
      <c r="K134" s="58"/>
      <c r="L134" s="59">
        <f>SUM(BO53:BO109)</f>
        <v>0</v>
      </c>
    </row>
    <row r="135" ht="15" spans="1:12">
      <c r="A135" s="78"/>
      <c r="B135" s="79"/>
      <c r="C135" s="67" t="s">
        <v>123</v>
      </c>
      <c r="D135" s="67"/>
      <c r="E135" s="67"/>
      <c r="F135" s="67"/>
      <c r="G135" s="67"/>
      <c r="H135" s="67"/>
      <c r="I135" s="74"/>
      <c r="J135" s="78"/>
      <c r="K135" s="86"/>
      <c r="L135" s="74">
        <f ca="1">L111+L126+L127+L128+L133+L134</f>
        <v>6785.38</v>
      </c>
    </row>
    <row r="136" ht="14.25" spans="1:12">
      <c r="A136" s="80"/>
      <c r="B136" s="81"/>
      <c r="C136" s="82" t="s">
        <v>124</v>
      </c>
      <c r="D136" s="56"/>
      <c r="E136" s="56"/>
      <c r="F136" s="56"/>
      <c r="G136" s="56"/>
      <c r="H136" s="56"/>
      <c r="I136" s="59"/>
      <c r="J136" s="80"/>
      <c r="K136" s="58"/>
      <c r="L136" s="59"/>
    </row>
    <row r="137" ht="14.25" hidden="1" spans="1:12">
      <c r="A137" s="80"/>
      <c r="B137" s="81"/>
      <c r="C137" s="56" t="s">
        <v>125</v>
      </c>
      <c r="D137" s="56"/>
      <c r="E137" s="56"/>
      <c r="F137" s="56"/>
      <c r="G137" s="56"/>
      <c r="H137" s="56"/>
      <c r="I137" s="59"/>
      <c r="J137" s="80"/>
      <c r="K137" s="58"/>
      <c r="L137" s="59">
        <f>SUM(AX53:AX109)</f>
        <v>0</v>
      </c>
    </row>
    <row r="138" ht="14.25" hidden="1" spans="1:12">
      <c r="A138" s="80"/>
      <c r="B138" s="81"/>
      <c r="C138" s="56" t="s">
        <v>126</v>
      </c>
      <c r="D138" s="56"/>
      <c r="E138" s="56"/>
      <c r="F138" s="56"/>
      <c r="G138" s="56"/>
      <c r="H138" s="56"/>
      <c r="I138" s="59"/>
      <c r="J138" s="80"/>
      <c r="K138" s="58"/>
      <c r="L138" s="59">
        <f>SUM(AY53:AY109)</f>
        <v>0</v>
      </c>
    </row>
    <row r="139" ht="14.25" spans="1:12">
      <c r="A139" s="80"/>
      <c r="B139" s="81"/>
      <c r="C139" s="56" t="s">
        <v>127</v>
      </c>
      <c r="D139" s="56"/>
      <c r="E139" s="56"/>
      <c r="F139" s="73"/>
      <c r="G139" s="62">
        <f ca="1">Source!F85</f>
        <v>3.440232</v>
      </c>
      <c r="H139" s="80"/>
      <c r="I139" s="80"/>
      <c r="J139" s="80"/>
      <c r="K139" s="80"/>
      <c r="L139" s="80"/>
    </row>
    <row r="140" ht="14.25" spans="1:12">
      <c r="A140" s="80"/>
      <c r="B140" s="81"/>
      <c r="C140" s="56" t="s">
        <v>128</v>
      </c>
      <c r="D140" s="56"/>
      <c r="E140" s="56"/>
      <c r="F140" s="73"/>
      <c r="G140" s="62">
        <f ca="1">Source!F86</f>
        <v>0.05751</v>
      </c>
      <c r="H140" s="80"/>
      <c r="I140" s="80"/>
      <c r="J140" s="80"/>
      <c r="K140" s="80"/>
      <c r="L140" s="80"/>
    </row>
    <row r="143" ht="16.5" spans="1:12">
      <c r="A143" s="55" t="s">
        <v>129</v>
      </c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</row>
    <row r="144" ht="42.75" spans="1:12">
      <c r="A144" s="91" t="s">
        <v>130</v>
      </c>
      <c r="B144" s="63" t="str">
        <f>Source!F185</f>
        <v>с-ф</v>
      </c>
      <c r="C144" s="63" t="s">
        <v>131</v>
      </c>
      <c r="D144" s="64" t="str">
        <f>Source!H185</f>
        <v>м</v>
      </c>
      <c r="E144" s="65">
        <f>Source!K185</f>
        <v>1</v>
      </c>
      <c r="F144" s="65"/>
      <c r="G144" s="65">
        <f>Source!I185</f>
        <v>1</v>
      </c>
      <c r="H144" s="66"/>
      <c r="I144" s="75"/>
      <c r="J144" s="66">
        <f>Source!AL185</f>
        <v>173.81</v>
      </c>
      <c r="K144" s="75"/>
      <c r="L144" s="66">
        <f>Source!HG185</f>
        <v>173.81</v>
      </c>
    </row>
    <row r="145" ht="15" spans="3:82">
      <c r="C145" s="68" t="s">
        <v>62</v>
      </c>
      <c r="D145" s="68"/>
      <c r="E145" s="68"/>
      <c r="F145" s="68"/>
      <c r="G145" s="68"/>
      <c r="H145" s="68"/>
      <c r="I145" s="76">
        <f>IF(E144&lt;&gt;0,K145/E144,0)</f>
        <v>173.81</v>
      </c>
      <c r="J145" s="76"/>
      <c r="K145" s="76">
        <f>L144</f>
        <v>173.81</v>
      </c>
      <c r="L145" s="76"/>
      <c r="AD145">
        <f>ROUND((Source!AT185/100)*((ROUND(ROUND(Source!AO185,2)*Source!I185,2)+ROUND(ROUND(Source!AN185,2)*Source!I185,2))),2)</f>
        <v>0</v>
      </c>
      <c r="AE145">
        <f>ROUND((Source!AU185/100)*((ROUND(ROUND(Source!AO185,2)*Source!I185,2)+ROUND(ROUND(Source!AN185,2)*Source!I185,2))),2)</f>
        <v>0</v>
      </c>
      <c r="AN145" s="77">
        <f>L144</f>
        <v>173.81</v>
      </c>
      <c r="AO145">
        <f>0</f>
        <v>0</v>
      </c>
      <c r="AQ145" t="s">
        <v>63</v>
      </c>
      <c r="AR145">
        <f>0</f>
        <v>0</v>
      </c>
      <c r="AT145">
        <f>0</f>
        <v>0</v>
      </c>
      <c r="AV145" t="s">
        <v>63</v>
      </c>
      <c r="AW145" s="77">
        <f>L144</f>
        <v>173.81</v>
      </c>
      <c r="AX145" s="77">
        <f>L144</f>
        <v>173.81</v>
      </c>
      <c r="AZ145">
        <f>Source!X185</f>
        <v>0</v>
      </c>
      <c r="BA145">
        <f>Source!Y185</f>
        <v>0</v>
      </c>
      <c r="CD145">
        <v>1</v>
      </c>
    </row>
    <row r="146" ht="42.75" spans="1:12">
      <c r="A146" s="91" t="s">
        <v>132</v>
      </c>
      <c r="B146" s="63" t="str">
        <f>Source!F193</f>
        <v>c-ф</v>
      </c>
      <c r="C146" s="63" t="s">
        <v>133</v>
      </c>
      <c r="D146" s="64" t="str">
        <f>Source!H193</f>
        <v>м</v>
      </c>
      <c r="E146" s="65">
        <f>Source!K193</f>
        <v>6</v>
      </c>
      <c r="F146" s="65"/>
      <c r="G146" s="65">
        <f>Source!I193</f>
        <v>6</v>
      </c>
      <c r="H146" s="66"/>
      <c r="I146" s="75"/>
      <c r="J146" s="66">
        <f>Source!AL193</f>
        <v>221.95</v>
      </c>
      <c r="K146" s="75"/>
      <c r="L146" s="66">
        <f>Source!HG193</f>
        <v>1331.7</v>
      </c>
    </row>
    <row r="147" ht="15" spans="3:82">
      <c r="C147" s="68" t="s">
        <v>62</v>
      </c>
      <c r="D147" s="68"/>
      <c r="E147" s="68"/>
      <c r="F147" s="68"/>
      <c r="G147" s="68"/>
      <c r="H147" s="68"/>
      <c r="I147" s="76">
        <f>IF(E146&lt;&gt;0,K147/E146,0)</f>
        <v>221.95</v>
      </c>
      <c r="J147" s="76"/>
      <c r="K147" s="76">
        <f>L146</f>
        <v>1331.7</v>
      </c>
      <c r="L147" s="76"/>
      <c r="AD147">
        <f>ROUND((Source!AT193/100)*((ROUND(ROUND(Source!AO193,2)*Source!I193,2)+ROUND(ROUND(Source!AN193,2)*Source!I193,2))),2)</f>
        <v>0</v>
      </c>
      <c r="AE147">
        <f>ROUND((Source!AU193/100)*((ROUND(ROUND(Source!AO193,2)*Source!I193,2)+ROUND(ROUND(Source!AN193,2)*Source!I193,2))),2)</f>
        <v>0</v>
      </c>
      <c r="AN147" s="77">
        <f>L146</f>
        <v>1331.7</v>
      </c>
      <c r="AO147">
        <f>0</f>
        <v>0</v>
      </c>
      <c r="AQ147" t="s">
        <v>63</v>
      </c>
      <c r="AR147">
        <f>0</f>
        <v>0</v>
      </c>
      <c r="AT147">
        <f>0</f>
        <v>0</v>
      </c>
      <c r="AV147" t="s">
        <v>63</v>
      </c>
      <c r="AW147" s="77">
        <f>L146</f>
        <v>1331.7</v>
      </c>
      <c r="AX147" s="77">
        <f>L146</f>
        <v>1331.7</v>
      </c>
      <c r="AZ147">
        <f>Source!X193</f>
        <v>0</v>
      </c>
      <c r="BA147">
        <f>Source!Y193</f>
        <v>0</v>
      </c>
      <c r="CD147">
        <v>1</v>
      </c>
    </row>
    <row r="149" ht="15" spans="1:12">
      <c r="A149" s="78"/>
      <c r="B149" s="79"/>
      <c r="C149" s="67" t="s">
        <v>103</v>
      </c>
      <c r="D149" s="67"/>
      <c r="E149" s="67"/>
      <c r="F149" s="67"/>
      <c r="G149" s="67"/>
      <c r="H149" s="67"/>
      <c r="I149" s="74"/>
      <c r="J149" s="78"/>
      <c r="K149" s="86"/>
      <c r="L149" s="74">
        <f>L151+L152+L158+L162</f>
        <v>1505.51</v>
      </c>
    </row>
    <row r="150" ht="14.25" spans="1:12">
      <c r="A150" s="80"/>
      <c r="B150" s="81"/>
      <c r="C150" s="82" t="s">
        <v>104</v>
      </c>
      <c r="D150" s="56"/>
      <c r="E150" s="56"/>
      <c r="F150" s="56"/>
      <c r="G150" s="56"/>
      <c r="H150" s="56"/>
      <c r="I150" s="59"/>
      <c r="J150" s="80"/>
      <c r="K150" s="58"/>
      <c r="L150" s="59"/>
    </row>
    <row r="151" ht="14.25" hidden="1" spans="1:12">
      <c r="A151" s="80"/>
      <c r="B151" s="81"/>
      <c r="C151" s="56" t="s">
        <v>105</v>
      </c>
      <c r="D151" s="56"/>
      <c r="E151" s="56"/>
      <c r="F151" s="56"/>
      <c r="G151" s="56"/>
      <c r="H151" s="56"/>
      <c r="I151" s="59"/>
      <c r="J151" s="80"/>
      <c r="K151" s="58"/>
      <c r="L151" s="59">
        <f>SUM(AR143:AR147)</f>
        <v>0</v>
      </c>
    </row>
    <row r="152" ht="14.25" hidden="1" spans="1:12">
      <c r="A152" s="80"/>
      <c r="B152" s="81"/>
      <c r="C152" s="56" t="s">
        <v>106</v>
      </c>
      <c r="D152" s="56"/>
      <c r="E152" s="56"/>
      <c r="F152" s="56"/>
      <c r="G152" s="56"/>
      <c r="H152" s="56"/>
      <c r="I152" s="59"/>
      <c r="J152" s="80"/>
      <c r="K152" s="58"/>
      <c r="L152" s="59">
        <f>L154+L157+L156</f>
        <v>0</v>
      </c>
    </row>
    <row r="153" ht="14.25" hidden="1" spans="1:12">
      <c r="A153" s="80"/>
      <c r="B153" s="81"/>
      <c r="C153" s="82" t="s">
        <v>107</v>
      </c>
      <c r="D153" s="56"/>
      <c r="E153" s="56"/>
      <c r="F153" s="56"/>
      <c r="G153" s="56"/>
      <c r="H153" s="56"/>
      <c r="I153" s="59"/>
      <c r="J153" s="80"/>
      <c r="K153" s="58"/>
      <c r="L153" s="59"/>
    </row>
    <row r="154" ht="14.25" hidden="1" spans="1:12">
      <c r="A154" s="80"/>
      <c r="B154" s="81"/>
      <c r="C154" s="56" t="s">
        <v>106</v>
      </c>
      <c r="D154" s="56"/>
      <c r="E154" s="56"/>
      <c r="F154" s="56"/>
      <c r="G154" s="56"/>
      <c r="H154" s="56"/>
      <c r="I154" s="59"/>
      <c r="J154" s="80"/>
      <c r="K154" s="58"/>
      <c r="L154" s="59">
        <f>SUM(AO143:AO147)</f>
        <v>0</v>
      </c>
    </row>
    <row r="155" ht="14.25" hidden="1" spans="1:12">
      <c r="A155" s="80"/>
      <c r="B155" s="81"/>
      <c r="C155" s="82" t="s">
        <v>108</v>
      </c>
      <c r="D155" s="56"/>
      <c r="E155" s="56"/>
      <c r="F155" s="56"/>
      <c r="G155" s="56"/>
      <c r="H155" s="56"/>
      <c r="I155" s="59"/>
      <c r="J155" s="80"/>
      <c r="K155" s="58"/>
      <c r="L155" s="59"/>
    </row>
    <row r="156" ht="14.25" hidden="1" spans="1:12">
      <c r="A156" s="80"/>
      <c r="B156" s="81"/>
      <c r="C156" s="56" t="s">
        <v>109</v>
      </c>
      <c r="D156" s="56"/>
      <c r="E156" s="56"/>
      <c r="F156" s="56"/>
      <c r="G156" s="56"/>
      <c r="H156" s="56"/>
      <c r="I156" s="59"/>
      <c r="J156" s="80"/>
      <c r="K156" s="58"/>
      <c r="L156" s="59">
        <f>SUM(AT143:AT147)</f>
        <v>0</v>
      </c>
    </row>
    <row r="157" ht="14.25" hidden="1" spans="1:12">
      <c r="A157" s="80"/>
      <c r="B157" s="81"/>
      <c r="C157" s="56" t="s">
        <v>110</v>
      </c>
      <c r="D157" s="56"/>
      <c r="E157" s="56"/>
      <c r="F157" s="56"/>
      <c r="G157" s="56"/>
      <c r="H157" s="56"/>
      <c r="I157" s="59"/>
      <c r="J157" s="80"/>
      <c r="K157" s="58"/>
      <c r="L157" s="59">
        <f>SUM(AV143:AV147)</f>
        <v>0</v>
      </c>
    </row>
    <row r="158" ht="14.25" spans="1:12">
      <c r="A158" s="80"/>
      <c r="B158" s="81"/>
      <c r="C158" s="56" t="s">
        <v>111</v>
      </c>
      <c r="D158" s="56"/>
      <c r="E158" s="56"/>
      <c r="F158" s="56"/>
      <c r="G158" s="56"/>
      <c r="H158" s="56"/>
      <c r="I158" s="59"/>
      <c r="J158" s="80"/>
      <c r="K158" s="58"/>
      <c r="L158" s="59">
        <f>L160+L161</f>
        <v>1505.51</v>
      </c>
    </row>
    <row r="159" ht="14.25" spans="1:12">
      <c r="A159" s="80"/>
      <c r="B159" s="81"/>
      <c r="C159" s="82" t="s">
        <v>107</v>
      </c>
      <c r="D159" s="56"/>
      <c r="E159" s="56"/>
      <c r="F159" s="56"/>
      <c r="G159" s="56"/>
      <c r="H159" s="56"/>
      <c r="I159" s="59"/>
      <c r="J159" s="80"/>
      <c r="K159" s="58"/>
      <c r="L159" s="59"/>
    </row>
    <row r="160" ht="14.25" spans="1:12">
      <c r="A160" s="80"/>
      <c r="B160" s="81"/>
      <c r="C160" s="56" t="s">
        <v>112</v>
      </c>
      <c r="D160" s="56"/>
      <c r="E160" s="56"/>
      <c r="F160" s="56"/>
      <c r="G160" s="56"/>
      <c r="H160" s="56"/>
      <c r="I160" s="59"/>
      <c r="J160" s="80"/>
      <c r="K160" s="58"/>
      <c r="L160" s="59">
        <f>SUM(AW143:AW147)-SUM(BK143:BK147)</f>
        <v>1505.51</v>
      </c>
    </row>
    <row r="161" ht="14.25" hidden="1" spans="1:12">
      <c r="A161" s="80"/>
      <c r="B161" s="81"/>
      <c r="C161" s="56" t="s">
        <v>113</v>
      </c>
      <c r="D161" s="56"/>
      <c r="E161" s="56"/>
      <c r="F161" s="56"/>
      <c r="G161" s="56"/>
      <c r="H161" s="56"/>
      <c r="I161" s="59"/>
      <c r="J161" s="80"/>
      <c r="K161" s="58"/>
      <c r="L161" s="59">
        <f>SUM(BC143:BC147)</f>
        <v>0</v>
      </c>
    </row>
    <row r="162" ht="14.25" hidden="1" spans="1:12">
      <c r="A162" s="80"/>
      <c r="B162" s="81"/>
      <c r="C162" s="56" t="s">
        <v>114</v>
      </c>
      <c r="D162" s="56"/>
      <c r="E162" s="56"/>
      <c r="F162" s="56"/>
      <c r="G162" s="56"/>
      <c r="H162" s="56"/>
      <c r="I162" s="59"/>
      <c r="J162" s="80"/>
      <c r="K162" s="58"/>
      <c r="L162" s="59">
        <f>SUM(BB143:BB147)</f>
        <v>0</v>
      </c>
    </row>
    <row r="163" ht="14.25" hidden="1" spans="1:12">
      <c r="A163" s="80"/>
      <c r="B163" s="81"/>
      <c r="C163" s="56" t="s">
        <v>115</v>
      </c>
      <c r="D163" s="56"/>
      <c r="E163" s="56"/>
      <c r="F163" s="56"/>
      <c r="G163" s="56"/>
      <c r="H163" s="56"/>
      <c r="I163" s="59"/>
      <c r="J163" s="80"/>
      <c r="K163" s="58"/>
      <c r="L163" s="59">
        <f>SUM(AR143:AR147)+SUM(AT143:AT147)+SUM(AV143:AV147)</f>
        <v>0</v>
      </c>
    </row>
    <row r="164" ht="14.25" hidden="1" spans="1:12">
      <c r="A164" s="80"/>
      <c r="B164" s="81"/>
      <c r="C164" s="56" t="s">
        <v>116</v>
      </c>
      <c r="D164" s="56"/>
      <c r="E164" s="56"/>
      <c r="F164" s="56"/>
      <c r="G164" s="56"/>
      <c r="H164" s="56"/>
      <c r="I164" s="59"/>
      <c r="J164" s="80"/>
      <c r="K164" s="58"/>
      <c r="L164" s="59">
        <f>SUM(AZ143:AZ147)</f>
        <v>0</v>
      </c>
    </row>
    <row r="165" ht="14.25" hidden="1" spans="1:12">
      <c r="A165" s="80"/>
      <c r="B165" s="81"/>
      <c r="C165" s="56" t="s">
        <v>117</v>
      </c>
      <c r="D165" s="56"/>
      <c r="E165" s="56"/>
      <c r="F165" s="56"/>
      <c r="G165" s="56"/>
      <c r="H165" s="56"/>
      <c r="I165" s="59"/>
      <c r="J165" s="80"/>
      <c r="K165" s="58"/>
      <c r="L165" s="59">
        <f>SUM(BA143:BA147)</f>
        <v>0</v>
      </c>
    </row>
    <row r="166" ht="14.25" hidden="1" spans="1:12">
      <c r="A166" s="80"/>
      <c r="B166" s="81"/>
      <c r="C166" s="56" t="s">
        <v>118</v>
      </c>
      <c r="D166" s="56"/>
      <c r="E166" s="56"/>
      <c r="F166" s="56"/>
      <c r="G166" s="56"/>
      <c r="H166" s="56"/>
      <c r="I166" s="59"/>
      <c r="J166" s="80"/>
      <c r="K166" s="58"/>
      <c r="L166" s="59">
        <f>L168+L169</f>
        <v>0</v>
      </c>
    </row>
    <row r="167" ht="14.25" hidden="1" spans="1:12">
      <c r="A167" s="80"/>
      <c r="B167" s="81"/>
      <c r="C167" s="82" t="s">
        <v>104</v>
      </c>
      <c r="D167" s="56"/>
      <c r="E167" s="56"/>
      <c r="F167" s="56"/>
      <c r="G167" s="56"/>
      <c r="H167" s="56"/>
      <c r="I167" s="59"/>
      <c r="J167" s="80"/>
      <c r="K167" s="58"/>
      <c r="L167" s="59"/>
    </row>
    <row r="168" ht="14.25" hidden="1" spans="1:12">
      <c r="A168" s="80"/>
      <c r="B168" s="81"/>
      <c r="C168" s="56" t="s">
        <v>119</v>
      </c>
      <c r="D168" s="56"/>
      <c r="E168" s="56"/>
      <c r="F168" s="56"/>
      <c r="G168" s="56"/>
      <c r="H168" s="56"/>
      <c r="I168" s="59"/>
      <c r="J168" s="80"/>
      <c r="K168" s="58"/>
      <c r="L168" s="59">
        <f>SUM(BK143:BK147)</f>
        <v>0</v>
      </c>
    </row>
    <row r="169" ht="14.25" hidden="1" spans="1:12">
      <c r="A169" s="80"/>
      <c r="B169" s="81"/>
      <c r="C169" s="56" t="s">
        <v>120</v>
      </c>
      <c r="D169" s="56"/>
      <c r="E169" s="56"/>
      <c r="F169" s="56"/>
      <c r="G169" s="56"/>
      <c r="H169" s="56"/>
      <c r="I169" s="59"/>
      <c r="J169" s="80"/>
      <c r="K169" s="58"/>
      <c r="L169" s="59">
        <f>SUM(BD143:BD147)</f>
        <v>0</v>
      </c>
    </row>
    <row r="170" ht="14.25" hidden="1" spans="1:12">
      <c r="A170" s="80"/>
      <c r="B170" s="81"/>
      <c r="C170" s="56" t="s">
        <v>121</v>
      </c>
      <c r="D170" s="56"/>
      <c r="E170" s="56"/>
      <c r="F170" s="56"/>
      <c r="G170" s="56"/>
      <c r="H170" s="56"/>
      <c r="I170" s="59"/>
      <c r="J170" s="80"/>
      <c r="K170" s="58"/>
      <c r="L170" s="59"/>
    </row>
    <row r="171" ht="14.25" hidden="1" spans="1:12">
      <c r="A171" s="80"/>
      <c r="B171" s="81"/>
      <c r="C171" s="56" t="s">
        <v>121</v>
      </c>
      <c r="D171" s="56"/>
      <c r="E171" s="56"/>
      <c r="F171" s="56"/>
      <c r="G171" s="56"/>
      <c r="H171" s="56"/>
      <c r="I171" s="59"/>
      <c r="J171" s="80"/>
      <c r="K171" s="58"/>
      <c r="L171" s="59">
        <f>SUM(BQ143:BQ147)</f>
        <v>0</v>
      </c>
    </row>
    <row r="172" ht="14.25" hidden="1" spans="1:12">
      <c r="A172" s="80"/>
      <c r="B172" s="81"/>
      <c r="C172" s="56" t="s">
        <v>122</v>
      </c>
      <c r="D172" s="56"/>
      <c r="E172" s="56"/>
      <c r="F172" s="56"/>
      <c r="G172" s="56"/>
      <c r="H172" s="56"/>
      <c r="I172" s="59"/>
      <c r="J172" s="80"/>
      <c r="K172" s="58"/>
      <c r="L172" s="59">
        <f>SUM(BO143:BO147)</f>
        <v>0</v>
      </c>
    </row>
    <row r="173" ht="15" spans="1:12">
      <c r="A173" s="78"/>
      <c r="B173" s="79"/>
      <c r="C173" s="67" t="s">
        <v>123</v>
      </c>
      <c r="D173" s="67"/>
      <c r="E173" s="67"/>
      <c r="F173" s="67"/>
      <c r="G173" s="67"/>
      <c r="H173" s="67"/>
      <c r="I173" s="74"/>
      <c r="J173" s="78"/>
      <c r="K173" s="86"/>
      <c r="L173" s="74">
        <f>L149+L164+L165+L166+L171+L172</f>
        <v>1505.51</v>
      </c>
    </row>
    <row r="174" ht="14.25" spans="1:12">
      <c r="A174" s="80"/>
      <c r="B174" s="81"/>
      <c r="C174" s="82" t="s">
        <v>124</v>
      </c>
      <c r="D174" s="56"/>
      <c r="E174" s="56"/>
      <c r="F174" s="56"/>
      <c r="G174" s="56"/>
      <c r="H174" s="56"/>
      <c r="I174" s="59"/>
      <c r="J174" s="80"/>
      <c r="K174" s="58"/>
      <c r="L174" s="59"/>
    </row>
    <row r="175" ht="14.25" spans="1:12">
      <c r="A175" s="80"/>
      <c r="B175" s="81"/>
      <c r="C175" s="56" t="s">
        <v>125</v>
      </c>
      <c r="D175" s="56"/>
      <c r="E175" s="56"/>
      <c r="F175" s="56"/>
      <c r="G175" s="56"/>
      <c r="H175" s="56"/>
      <c r="I175" s="59"/>
      <c r="J175" s="80"/>
      <c r="K175" s="58"/>
      <c r="L175" s="59">
        <f>SUM(AX143:AX147)</f>
        <v>1505.51</v>
      </c>
    </row>
    <row r="176" ht="14.25" hidden="1" spans="1:12">
      <c r="A176" s="80"/>
      <c r="B176" s="81"/>
      <c r="C176" s="56" t="s">
        <v>126</v>
      </c>
      <c r="D176" s="56"/>
      <c r="E176" s="56"/>
      <c r="F176" s="56"/>
      <c r="G176" s="56"/>
      <c r="H176" s="56"/>
      <c r="I176" s="59"/>
      <c r="J176" s="80"/>
      <c r="K176" s="58"/>
      <c r="L176" s="59">
        <f>SUM(AY143:AY147)</f>
        <v>0</v>
      </c>
    </row>
    <row r="177" ht="14.25" hidden="1" customHeight="1" spans="1:12">
      <c r="A177" s="80"/>
      <c r="B177" s="81"/>
      <c r="C177" s="56" t="s">
        <v>127</v>
      </c>
      <c r="D177" s="56"/>
      <c r="E177" s="56"/>
      <c r="F177" s="73"/>
      <c r="G177" s="62">
        <f>Source!F220</f>
        <v>0</v>
      </c>
      <c r="H177" s="80"/>
      <c r="I177" s="80"/>
      <c r="J177" s="80"/>
      <c r="K177" s="80"/>
      <c r="L177" s="80"/>
    </row>
    <row r="178" ht="14.25" hidden="1" customHeight="1" spans="1:12">
      <c r="A178" s="80"/>
      <c r="B178" s="81"/>
      <c r="C178" s="56" t="s">
        <v>128</v>
      </c>
      <c r="D178" s="56"/>
      <c r="E178" s="56"/>
      <c r="F178" s="73"/>
      <c r="G178" s="62">
        <f>Source!F221</f>
        <v>0</v>
      </c>
      <c r="H178" s="80"/>
      <c r="I178" s="80"/>
      <c r="J178" s="80"/>
      <c r="K178" s="80"/>
      <c r="L178" s="80"/>
    </row>
    <row r="181" ht="15" spans="1:12">
      <c r="A181" s="83"/>
      <c r="B181" s="84"/>
      <c r="C181" s="85" t="s">
        <v>134</v>
      </c>
      <c r="D181" s="85"/>
      <c r="E181" s="85"/>
      <c r="F181" s="85"/>
      <c r="G181" s="85"/>
      <c r="H181" s="85"/>
      <c r="I181" s="76"/>
      <c r="J181" s="83"/>
      <c r="K181" s="87"/>
      <c r="L181" s="76"/>
    </row>
    <row r="183" ht="15" spans="1:12">
      <c r="A183" s="78"/>
      <c r="B183" s="79"/>
      <c r="C183" s="67" t="s">
        <v>135</v>
      </c>
      <c r="D183" s="67"/>
      <c r="E183" s="67"/>
      <c r="F183" s="67"/>
      <c r="G183" s="67"/>
      <c r="H183" s="67"/>
      <c r="I183" s="74"/>
      <c r="J183" s="78"/>
      <c r="K183" s="86"/>
      <c r="L183" s="74">
        <f ca="1">L185+L200+L201</f>
        <v>2190.35</v>
      </c>
    </row>
    <row r="184" ht="14.25" spans="1:12">
      <c r="A184" s="80"/>
      <c r="B184" s="81"/>
      <c r="C184" s="82" t="s">
        <v>104</v>
      </c>
      <c r="D184" s="56"/>
      <c r="E184" s="56"/>
      <c r="F184" s="56"/>
      <c r="G184" s="56"/>
      <c r="H184" s="56"/>
      <c r="I184" s="59"/>
      <c r="J184" s="80"/>
      <c r="K184" s="58"/>
      <c r="L184" s="59"/>
    </row>
    <row r="185" ht="14.25" spans="1:12">
      <c r="A185" s="80"/>
      <c r="B185" s="81"/>
      <c r="C185" s="56" t="s">
        <v>136</v>
      </c>
      <c r="D185" s="56"/>
      <c r="E185" s="56"/>
      <c r="F185" s="56"/>
      <c r="G185" s="56"/>
      <c r="H185" s="56"/>
      <c r="I185" s="59"/>
      <c r="J185" s="80"/>
      <c r="K185" s="58"/>
      <c r="L185" s="59">
        <f ca="1">L187+L188+L194+L198</f>
        <v>1804.57</v>
      </c>
    </row>
    <row r="186" ht="14.25" spans="1:12">
      <c r="A186" s="80"/>
      <c r="B186" s="81"/>
      <c r="C186" s="82" t="s">
        <v>104</v>
      </c>
      <c r="D186" s="56"/>
      <c r="E186" s="56"/>
      <c r="F186" s="56"/>
      <c r="G186" s="56"/>
      <c r="H186" s="56"/>
      <c r="I186" s="59"/>
      <c r="J186" s="80"/>
      <c r="K186" s="58"/>
      <c r="L186" s="59"/>
    </row>
    <row r="187" ht="14.25" spans="1:12">
      <c r="A187" s="80"/>
      <c r="B187" s="81"/>
      <c r="C187" s="56" t="s">
        <v>137</v>
      </c>
      <c r="D187" s="56"/>
      <c r="E187" s="56"/>
      <c r="F187" s="56"/>
      <c r="G187" s="56"/>
      <c r="H187" s="56"/>
      <c r="I187" s="59"/>
      <c r="J187" s="80"/>
      <c r="K187" s="58"/>
      <c r="L187" s="59">
        <f>SUMIF(CD52:CD179,1,AR52:AR179)</f>
        <v>299.06</v>
      </c>
    </row>
    <row r="188" ht="14.25" hidden="1" spans="1:12">
      <c r="A188" s="80"/>
      <c r="B188" s="81"/>
      <c r="C188" s="56" t="s">
        <v>106</v>
      </c>
      <c r="D188" s="56"/>
      <c r="E188" s="56"/>
      <c r="F188" s="56"/>
      <c r="G188" s="56"/>
      <c r="H188" s="56"/>
      <c r="I188" s="59"/>
      <c r="J188" s="80"/>
      <c r="K188" s="58"/>
      <c r="L188" s="59">
        <f>L190+L193+L192</f>
        <v>0</v>
      </c>
    </row>
    <row r="189" ht="14.25" hidden="1" spans="1:12">
      <c r="A189" s="80"/>
      <c r="B189" s="81"/>
      <c r="C189" s="82" t="s">
        <v>107</v>
      </c>
      <c r="D189" s="56"/>
      <c r="E189" s="56"/>
      <c r="F189" s="56"/>
      <c r="G189" s="56"/>
      <c r="H189" s="56"/>
      <c r="I189" s="59"/>
      <c r="J189" s="80"/>
      <c r="K189" s="58"/>
      <c r="L189" s="59"/>
    </row>
    <row r="190" ht="14.25" hidden="1" spans="1:12">
      <c r="A190" s="80"/>
      <c r="B190" s="81"/>
      <c r="C190" s="56" t="s">
        <v>106</v>
      </c>
      <c r="D190" s="56"/>
      <c r="E190" s="56"/>
      <c r="F190" s="56"/>
      <c r="G190" s="56"/>
      <c r="H190" s="56"/>
      <c r="I190" s="59"/>
      <c r="J190" s="80"/>
      <c r="K190" s="58"/>
      <c r="L190" s="59">
        <f>SUMIF(CD52:CD179,1,AO52:AO179)</f>
        <v>0</v>
      </c>
    </row>
    <row r="191" ht="14.25" hidden="1" spans="1:12">
      <c r="A191" s="80"/>
      <c r="B191" s="81"/>
      <c r="C191" s="82" t="s">
        <v>108</v>
      </c>
      <c r="D191" s="56"/>
      <c r="E191" s="56"/>
      <c r="F191" s="56"/>
      <c r="G191" s="56"/>
      <c r="H191" s="56"/>
      <c r="I191" s="59"/>
      <c r="J191" s="80"/>
      <c r="K191" s="58"/>
      <c r="L191" s="59"/>
    </row>
    <row r="192" ht="14.25" hidden="1" spans="1:12">
      <c r="A192" s="80"/>
      <c r="B192" s="81"/>
      <c r="C192" s="56" t="s">
        <v>109</v>
      </c>
      <c r="D192" s="56"/>
      <c r="E192" s="56"/>
      <c r="F192" s="56"/>
      <c r="G192" s="56"/>
      <c r="H192" s="56"/>
      <c r="I192" s="59"/>
      <c r="J192" s="80"/>
      <c r="K192" s="58"/>
      <c r="L192" s="59">
        <f>SUMIF(CD52:CD179,1,AT52:AT179)</f>
        <v>0</v>
      </c>
    </row>
    <row r="193" ht="14.25" hidden="1" spans="1:12">
      <c r="A193" s="80"/>
      <c r="B193" s="81"/>
      <c r="C193" s="56" t="s">
        <v>110</v>
      </c>
      <c r="D193" s="56"/>
      <c r="E193" s="56"/>
      <c r="F193" s="56"/>
      <c r="G193" s="56"/>
      <c r="H193" s="56"/>
      <c r="I193" s="59"/>
      <c r="J193" s="80"/>
      <c r="K193" s="58"/>
      <c r="L193" s="59">
        <f>SUMIF(CD52:CD179,1,AV52:AV179)</f>
        <v>0</v>
      </c>
    </row>
    <row r="194" ht="14.25" spans="1:12">
      <c r="A194" s="80"/>
      <c r="B194" s="81"/>
      <c r="C194" s="56" t="s">
        <v>111</v>
      </c>
      <c r="D194" s="56"/>
      <c r="E194" s="56"/>
      <c r="F194" s="56"/>
      <c r="G194" s="56"/>
      <c r="H194" s="56"/>
      <c r="I194" s="59"/>
      <c r="J194" s="80"/>
      <c r="K194" s="58"/>
      <c r="L194" s="59">
        <f ca="1">L196+L197</f>
        <v>1505.51</v>
      </c>
    </row>
    <row r="195" ht="14.25" spans="1:12">
      <c r="A195" s="80"/>
      <c r="B195" s="81"/>
      <c r="C195" s="82" t="s">
        <v>107</v>
      </c>
      <c r="D195" s="56"/>
      <c r="E195" s="56"/>
      <c r="F195" s="56"/>
      <c r="G195" s="56"/>
      <c r="H195" s="56"/>
      <c r="I195" s="59"/>
      <c r="J195" s="80"/>
      <c r="K195" s="58"/>
      <c r="L195" s="59"/>
    </row>
    <row r="196" ht="14.25" spans="1:12">
      <c r="A196" s="80"/>
      <c r="B196" s="81"/>
      <c r="C196" s="56" t="s">
        <v>112</v>
      </c>
      <c r="D196" s="56"/>
      <c r="E196" s="56"/>
      <c r="F196" s="56"/>
      <c r="G196" s="56"/>
      <c r="H196" s="56"/>
      <c r="I196" s="59"/>
      <c r="J196" s="80"/>
      <c r="K196" s="58"/>
      <c r="L196" s="59">
        <f ca="1">SUMIF(CD52:CD179,1,AW52:AW179)-SUMIF(CD52:CD179,1,BK52:BK179)</f>
        <v>1505.51</v>
      </c>
    </row>
    <row r="197" ht="14.25" hidden="1" spans="1:12">
      <c r="A197" s="80"/>
      <c r="B197" s="81"/>
      <c r="C197" s="56" t="s">
        <v>113</v>
      </c>
      <c r="D197" s="56"/>
      <c r="E197" s="56"/>
      <c r="F197" s="56"/>
      <c r="G197" s="56"/>
      <c r="H197" s="56"/>
      <c r="I197" s="59"/>
      <c r="J197" s="80"/>
      <c r="K197" s="58"/>
      <c r="L197" s="59">
        <f>SUMIF(CD52:CD179,1,BC52:BC179)</f>
        <v>0</v>
      </c>
    </row>
    <row r="198" ht="14.25" hidden="1" spans="1:12">
      <c r="A198" s="80"/>
      <c r="B198" s="81"/>
      <c r="C198" s="56" t="s">
        <v>114</v>
      </c>
      <c r="D198" s="56"/>
      <c r="E198" s="56"/>
      <c r="F198" s="56"/>
      <c r="G198" s="56"/>
      <c r="H198" s="56"/>
      <c r="I198" s="59"/>
      <c r="J198" s="80"/>
      <c r="K198" s="58"/>
      <c r="L198" s="59">
        <f>SUMIF(CD52:CD179,1,BB52:BB179)</f>
        <v>0</v>
      </c>
    </row>
    <row r="199" ht="14.25" spans="1:12">
      <c r="A199" s="80"/>
      <c r="B199" s="81"/>
      <c r="C199" s="56" t="s">
        <v>138</v>
      </c>
      <c r="D199" s="56"/>
      <c r="E199" s="56"/>
      <c r="F199" s="56"/>
      <c r="G199" s="56"/>
      <c r="H199" s="56"/>
      <c r="I199" s="59"/>
      <c r="J199" s="80"/>
      <c r="K199" s="58"/>
      <c r="L199" s="59">
        <f>SUMIF(CD52:CD179,1,AR52:AR179)+SUMIF(CD52:CD179,1,AT52:AT179)+SUMIF(CD52:CD179,1,AV52:AV179)</f>
        <v>299.06</v>
      </c>
    </row>
    <row r="200" ht="14.25" spans="1:12">
      <c r="A200" s="80"/>
      <c r="B200" s="81"/>
      <c r="C200" s="56" t="s">
        <v>139</v>
      </c>
      <c r="D200" s="56"/>
      <c r="E200" s="56"/>
      <c r="F200" s="56"/>
      <c r="G200" s="56"/>
      <c r="H200" s="56"/>
      <c r="I200" s="59"/>
      <c r="J200" s="80"/>
      <c r="K200" s="58"/>
      <c r="L200" s="59">
        <f ca="1">SUMIF(CD52:CD179,1,AZ52:AZ179)</f>
        <v>266.16</v>
      </c>
    </row>
    <row r="201" ht="14.25" spans="1:12">
      <c r="A201" s="80"/>
      <c r="B201" s="81"/>
      <c r="C201" s="56" t="s">
        <v>140</v>
      </c>
      <c r="D201" s="56"/>
      <c r="E201" s="56"/>
      <c r="F201" s="56"/>
      <c r="G201" s="56"/>
      <c r="H201" s="56"/>
      <c r="I201" s="59"/>
      <c r="J201" s="80"/>
      <c r="K201" s="58"/>
      <c r="L201" s="59">
        <f ca="1">SUMIF(CD52:CD179,1,BA52:BA179)</f>
        <v>119.62</v>
      </c>
    </row>
    <row r="203" ht="15" spans="1:12">
      <c r="A203" s="78"/>
      <c r="B203" s="79"/>
      <c r="C203" s="67" t="s">
        <v>141</v>
      </c>
      <c r="D203" s="67"/>
      <c r="E203" s="67"/>
      <c r="F203" s="67"/>
      <c r="G203" s="67"/>
      <c r="H203" s="67"/>
      <c r="I203" s="74"/>
      <c r="J203" s="78"/>
      <c r="K203" s="86"/>
      <c r="L203" s="74">
        <f ca="1">L205+L220+L221</f>
        <v>6100.54</v>
      </c>
    </row>
    <row r="204" ht="14.25" spans="1:12">
      <c r="A204" s="80"/>
      <c r="B204" s="81"/>
      <c r="C204" s="82" t="s">
        <v>104</v>
      </c>
      <c r="D204" s="56"/>
      <c r="E204" s="56"/>
      <c r="F204" s="56"/>
      <c r="G204" s="56"/>
      <c r="H204" s="56"/>
      <c r="I204" s="59"/>
      <c r="J204" s="80"/>
      <c r="K204" s="58"/>
      <c r="L204" s="59"/>
    </row>
    <row r="205" ht="14.25" spans="1:12">
      <c r="A205" s="80"/>
      <c r="B205" s="81"/>
      <c r="C205" s="56" t="s">
        <v>136</v>
      </c>
      <c r="D205" s="56"/>
      <c r="E205" s="56"/>
      <c r="F205" s="56"/>
      <c r="G205" s="56"/>
      <c r="H205" s="56"/>
      <c r="I205" s="59"/>
      <c r="J205" s="80"/>
      <c r="K205" s="58"/>
      <c r="L205" s="59">
        <f ca="1">L207+L208+L214+L218</f>
        <v>2533.76</v>
      </c>
    </row>
    <row r="206" ht="14.25" spans="1:12">
      <c r="A206" s="80"/>
      <c r="B206" s="81"/>
      <c r="C206" s="82" t="s">
        <v>104</v>
      </c>
      <c r="D206" s="56"/>
      <c r="E206" s="56"/>
      <c r="F206" s="56"/>
      <c r="G206" s="56"/>
      <c r="H206" s="56"/>
      <c r="I206" s="59"/>
      <c r="J206" s="80"/>
      <c r="K206" s="58"/>
      <c r="L206" s="59"/>
    </row>
    <row r="207" ht="14.25" spans="1:12">
      <c r="A207" s="80"/>
      <c r="B207" s="81"/>
      <c r="C207" s="56" t="s">
        <v>137</v>
      </c>
      <c r="D207" s="56"/>
      <c r="E207" s="56"/>
      <c r="F207" s="56"/>
      <c r="G207" s="56"/>
      <c r="H207" s="56"/>
      <c r="I207" s="59"/>
      <c r="J207" s="80"/>
      <c r="K207" s="58"/>
      <c r="L207" s="59">
        <f>SUMIF(CD52:CD201,2,AR52:AR201)</f>
        <v>2355.3</v>
      </c>
    </row>
    <row r="208" ht="14.25" hidden="1" spans="1:12">
      <c r="A208" s="80"/>
      <c r="B208" s="81"/>
      <c r="C208" s="56" t="s">
        <v>106</v>
      </c>
      <c r="D208" s="56"/>
      <c r="E208" s="56"/>
      <c r="F208" s="56"/>
      <c r="G208" s="56"/>
      <c r="H208" s="56"/>
      <c r="I208" s="59"/>
      <c r="J208" s="80"/>
      <c r="K208" s="58"/>
      <c r="L208" s="59">
        <f>L210+L213+L212</f>
        <v>125.97</v>
      </c>
    </row>
    <row r="209" ht="14.25" hidden="1" spans="1:12">
      <c r="A209" s="80"/>
      <c r="B209" s="81"/>
      <c r="C209" s="82" t="s">
        <v>107</v>
      </c>
      <c r="D209" s="56"/>
      <c r="E209" s="56"/>
      <c r="F209" s="56"/>
      <c r="G209" s="56"/>
      <c r="H209" s="56"/>
      <c r="I209" s="59"/>
      <c r="J209" s="80"/>
      <c r="K209" s="58"/>
      <c r="L209" s="59"/>
    </row>
    <row r="210" ht="14.25" spans="1:12">
      <c r="A210" s="80"/>
      <c r="B210" s="81"/>
      <c r="C210" s="56" t="s">
        <v>106</v>
      </c>
      <c r="D210" s="56"/>
      <c r="E210" s="56"/>
      <c r="F210" s="56"/>
      <c r="G210" s="56"/>
      <c r="H210" s="56"/>
      <c r="I210" s="59"/>
      <c r="J210" s="80"/>
      <c r="K210" s="58"/>
      <c r="L210" s="59">
        <f>SUMIF(CD52:CD201,2,AO52:AO201)</f>
        <v>71.28</v>
      </c>
    </row>
    <row r="211" ht="14.25" hidden="1" spans="1:12">
      <c r="A211" s="80"/>
      <c r="B211" s="81"/>
      <c r="C211" s="82" t="s">
        <v>108</v>
      </c>
      <c r="D211" s="56"/>
      <c r="E211" s="56"/>
      <c r="F211" s="56"/>
      <c r="G211" s="56"/>
      <c r="H211" s="56"/>
      <c r="I211" s="59"/>
      <c r="J211" s="80"/>
      <c r="K211" s="58"/>
      <c r="L211" s="59"/>
    </row>
    <row r="212" ht="14.25" spans="1:12">
      <c r="A212" s="80"/>
      <c r="B212" s="81"/>
      <c r="C212" s="56" t="s">
        <v>109</v>
      </c>
      <c r="D212" s="56"/>
      <c r="E212" s="56"/>
      <c r="F212" s="56"/>
      <c r="G212" s="56"/>
      <c r="H212" s="56"/>
      <c r="I212" s="59"/>
      <c r="J212" s="80"/>
      <c r="K212" s="58"/>
      <c r="L212" s="59">
        <f>SUMIF(CD52:CD201,2,AT52:AT201)</f>
        <v>54.69</v>
      </c>
    </row>
    <row r="213" ht="14.25" hidden="1" spans="1:12">
      <c r="A213" s="80"/>
      <c r="B213" s="81"/>
      <c r="C213" s="56" t="s">
        <v>110</v>
      </c>
      <c r="D213" s="56"/>
      <c r="E213" s="56"/>
      <c r="F213" s="56"/>
      <c r="G213" s="56"/>
      <c r="H213" s="56"/>
      <c r="I213" s="59"/>
      <c r="J213" s="80"/>
      <c r="K213" s="58"/>
      <c r="L213" s="59">
        <f>SUMIF(CD52:CD201,2,AV52:AV201)</f>
        <v>0</v>
      </c>
    </row>
    <row r="214" ht="14.25" spans="1:12">
      <c r="A214" s="80"/>
      <c r="B214" s="81"/>
      <c r="C214" s="56" t="s">
        <v>111</v>
      </c>
      <c r="D214" s="56"/>
      <c r="E214" s="56"/>
      <c r="F214" s="56"/>
      <c r="G214" s="56"/>
      <c r="H214" s="56"/>
      <c r="I214" s="59"/>
      <c r="J214" s="80"/>
      <c r="K214" s="58"/>
      <c r="L214" s="59">
        <f ca="1">L216+L217</f>
        <v>52.49</v>
      </c>
    </row>
    <row r="215" ht="14.25" spans="1:12">
      <c r="A215" s="80"/>
      <c r="B215" s="81"/>
      <c r="C215" s="82" t="s">
        <v>107</v>
      </c>
      <c r="D215" s="56"/>
      <c r="E215" s="56"/>
      <c r="F215" s="56"/>
      <c r="G215" s="56"/>
      <c r="H215" s="56"/>
      <c r="I215" s="59"/>
      <c r="J215" s="80"/>
      <c r="K215" s="58"/>
      <c r="L215" s="59"/>
    </row>
    <row r="216" ht="14.25" spans="1:12">
      <c r="A216" s="80"/>
      <c r="B216" s="81"/>
      <c r="C216" s="56" t="s">
        <v>112</v>
      </c>
      <c r="D216" s="56"/>
      <c r="E216" s="56"/>
      <c r="F216" s="56"/>
      <c r="G216" s="56"/>
      <c r="H216" s="56"/>
      <c r="I216" s="59"/>
      <c r="J216" s="80"/>
      <c r="K216" s="58"/>
      <c r="L216" s="59">
        <f ca="1">SUMIF(CD52:CD201,2,AW52:AW201)-SUMIF(CD52:CD201,2,BK52:BK201)</f>
        <v>52.49</v>
      </c>
    </row>
    <row r="217" ht="14.25" hidden="1" spans="1:12">
      <c r="A217" s="80"/>
      <c r="B217" s="81"/>
      <c r="C217" s="56" t="s">
        <v>113</v>
      </c>
      <c r="D217" s="56"/>
      <c r="E217" s="56"/>
      <c r="F217" s="56"/>
      <c r="G217" s="56"/>
      <c r="H217" s="56"/>
      <c r="I217" s="59"/>
      <c r="J217" s="80"/>
      <c r="K217" s="58"/>
      <c r="L217" s="59">
        <f>SUMIF(CD52:CD201,2,BC52:BC201)</f>
        <v>0</v>
      </c>
    </row>
    <row r="218" ht="14.25" hidden="1" spans="1:12">
      <c r="A218" s="80"/>
      <c r="B218" s="81"/>
      <c r="C218" s="56" t="s">
        <v>114</v>
      </c>
      <c r="D218" s="56"/>
      <c r="E218" s="56"/>
      <c r="F218" s="56"/>
      <c r="G218" s="56"/>
      <c r="H218" s="56"/>
      <c r="I218" s="59"/>
      <c r="J218" s="80"/>
      <c r="K218" s="58"/>
      <c r="L218" s="59">
        <f>SUMIF(CD52:CD201,2,BB52:BB201)</f>
        <v>0</v>
      </c>
    </row>
    <row r="219" ht="14.25" spans="1:12">
      <c r="A219" s="80"/>
      <c r="B219" s="81"/>
      <c r="C219" s="56" t="s">
        <v>138</v>
      </c>
      <c r="D219" s="56"/>
      <c r="E219" s="56"/>
      <c r="F219" s="56"/>
      <c r="G219" s="56"/>
      <c r="H219" s="56"/>
      <c r="I219" s="59"/>
      <c r="J219" s="80"/>
      <c r="K219" s="58"/>
      <c r="L219" s="59">
        <f>SUMIF(CD52:CD201,2,AR52:AR201)+SUMIF(CD52:CD201,2,AT52:AT201)+SUMIF(CD52:CD201,2,AV52:AV201)</f>
        <v>2409.99</v>
      </c>
    </row>
    <row r="220" ht="14.25" spans="1:12">
      <c r="A220" s="80"/>
      <c r="B220" s="81"/>
      <c r="C220" s="56" t="s">
        <v>139</v>
      </c>
      <c r="D220" s="56"/>
      <c r="E220" s="56"/>
      <c r="F220" s="56"/>
      <c r="G220" s="56"/>
      <c r="H220" s="56"/>
      <c r="I220" s="59"/>
      <c r="J220" s="80"/>
      <c r="K220" s="58"/>
      <c r="L220" s="59">
        <f ca="1">SUMIF(CD52:CD201,2,AZ52:AZ201)</f>
        <v>2337.69</v>
      </c>
    </row>
    <row r="221" ht="14.25" spans="1:12">
      <c r="A221" s="80"/>
      <c r="B221" s="81"/>
      <c r="C221" s="56" t="s">
        <v>140</v>
      </c>
      <c r="D221" s="56"/>
      <c r="E221" s="56"/>
      <c r="F221" s="56"/>
      <c r="G221" s="56"/>
      <c r="H221" s="56"/>
      <c r="I221" s="59"/>
      <c r="J221" s="80"/>
      <c r="K221" s="58"/>
      <c r="L221" s="59">
        <f ca="1">SUMIF(CD52:CD201,2,BA52:BA201)</f>
        <v>1229.09</v>
      </c>
    </row>
    <row r="222" hidden="1"/>
    <row r="223" ht="15" hidden="1" spans="1:12">
      <c r="A223" s="78"/>
      <c r="B223" s="79"/>
      <c r="C223" s="67" t="s">
        <v>142</v>
      </c>
      <c r="D223" s="67"/>
      <c r="E223" s="67"/>
      <c r="F223" s="67"/>
      <c r="G223" s="67"/>
      <c r="H223" s="67"/>
      <c r="I223" s="74"/>
      <c r="J223" s="78"/>
      <c r="K223" s="86"/>
      <c r="L223" s="74">
        <f>L225+L226</f>
        <v>0</v>
      </c>
    </row>
    <row r="224" ht="14.25" hidden="1" spans="1:12">
      <c r="A224" s="80"/>
      <c r="B224" s="81"/>
      <c r="C224" s="82" t="s">
        <v>104</v>
      </c>
      <c r="D224" s="56"/>
      <c r="E224" s="56"/>
      <c r="F224" s="56"/>
      <c r="G224" s="56"/>
      <c r="H224" s="56"/>
      <c r="I224" s="59"/>
      <c r="J224" s="80"/>
      <c r="K224" s="58"/>
      <c r="L224" s="59"/>
    </row>
    <row r="225" ht="14.25" hidden="1" spans="1:12">
      <c r="A225" s="80"/>
      <c r="B225" s="81"/>
      <c r="C225" s="56" t="s">
        <v>119</v>
      </c>
      <c r="D225" s="56"/>
      <c r="E225" s="56"/>
      <c r="F225" s="56"/>
      <c r="G225" s="56"/>
      <c r="H225" s="56"/>
      <c r="I225" s="59"/>
      <c r="J225" s="80"/>
      <c r="K225" s="58"/>
      <c r="L225" s="59">
        <f>SUMIF(CD52:CD221,3,BK52:BK221)</f>
        <v>0</v>
      </c>
    </row>
    <row r="226" ht="14.25" hidden="1" spans="1:12">
      <c r="A226" s="80"/>
      <c r="B226" s="81"/>
      <c r="C226" s="56" t="s">
        <v>120</v>
      </c>
      <c r="D226" s="56"/>
      <c r="E226" s="56"/>
      <c r="F226" s="56"/>
      <c r="G226" s="56"/>
      <c r="H226" s="56"/>
      <c r="I226" s="59"/>
      <c r="J226" s="80"/>
      <c r="K226" s="58"/>
      <c r="L226" s="59">
        <f>SUMIF(CD52:CD221,3,BD52:BD221)</f>
        <v>0</v>
      </c>
    </row>
    <row r="227" hidden="1"/>
    <row r="228" ht="15" hidden="1" spans="1:12">
      <c r="A228" s="78"/>
      <c r="B228" s="79"/>
      <c r="C228" s="67" t="s">
        <v>143</v>
      </c>
      <c r="D228" s="67"/>
      <c r="E228" s="67"/>
      <c r="F228" s="67"/>
      <c r="G228" s="67"/>
      <c r="H228" s="67"/>
      <c r="I228" s="74"/>
      <c r="J228" s="78"/>
      <c r="K228" s="86"/>
      <c r="L228" s="74">
        <f ca="1">L236+L251+L252+L230+L231+L232+L233</f>
        <v>0</v>
      </c>
    </row>
    <row r="229" ht="14.25" hidden="1" spans="1:12">
      <c r="A229" s="80"/>
      <c r="B229" s="81"/>
      <c r="C229" s="82" t="s">
        <v>104</v>
      </c>
      <c r="D229" s="56"/>
      <c r="E229" s="56"/>
      <c r="F229" s="56"/>
      <c r="G229" s="56"/>
      <c r="H229" s="56"/>
      <c r="I229" s="59"/>
      <c r="J229" s="80"/>
      <c r="K229" s="58"/>
      <c r="L229" s="59"/>
    </row>
    <row r="230" ht="14.25" hidden="1" spans="1:12">
      <c r="A230" s="80"/>
      <c r="B230" s="81"/>
      <c r="C230" s="56" t="s">
        <v>144</v>
      </c>
      <c r="D230" s="56"/>
      <c r="E230" s="56"/>
      <c r="F230" s="56"/>
      <c r="G230" s="56"/>
      <c r="H230" s="56"/>
      <c r="I230" s="59"/>
      <c r="J230" s="80"/>
      <c r="K230" s="58"/>
      <c r="L230" s="59"/>
    </row>
    <row r="231" ht="14.25" hidden="1" spans="1:12">
      <c r="A231" s="80"/>
      <c r="B231" s="81"/>
      <c r="C231" s="56" t="s">
        <v>144</v>
      </c>
      <c r="D231" s="56"/>
      <c r="E231" s="56"/>
      <c r="F231" s="56"/>
      <c r="G231" s="56"/>
      <c r="H231" s="56"/>
      <c r="I231" s="59"/>
      <c r="J231" s="80"/>
      <c r="K231" s="58"/>
      <c r="L231" s="59">
        <f>SUM(BQ52:BQ226)</f>
        <v>0</v>
      </c>
    </row>
    <row r="232" ht="14.25" hidden="1" spans="1:12">
      <c r="A232" s="80"/>
      <c r="B232" s="81"/>
      <c r="C232" s="56" t="s">
        <v>145</v>
      </c>
      <c r="D232" s="56"/>
      <c r="E232" s="56"/>
      <c r="F232" s="56"/>
      <c r="G232" s="56"/>
      <c r="H232" s="56"/>
      <c r="I232" s="59"/>
      <c r="J232" s="80"/>
      <c r="K232" s="58"/>
      <c r="L232" s="59">
        <f>SUMIF(CD52:CD226,4,BB52:BB226)+SUMIF(CD52:CD226,4,BC52:BC226)+SUMIF(CD52:CD226,4,BD52:BD226)</f>
        <v>0</v>
      </c>
    </row>
    <row r="233" ht="14.25" hidden="1" spans="1:12">
      <c r="A233" s="80"/>
      <c r="B233" s="81"/>
      <c r="C233" s="56" t="s">
        <v>146</v>
      </c>
      <c r="D233" s="56"/>
      <c r="E233" s="56"/>
      <c r="F233" s="56"/>
      <c r="G233" s="56"/>
      <c r="H233" s="56"/>
      <c r="I233" s="59"/>
      <c r="J233" s="80"/>
      <c r="K233" s="58"/>
      <c r="L233" s="59">
        <f>SUM(BO52:BO226)</f>
        <v>0</v>
      </c>
    </row>
    <row r="234" ht="14.25" hidden="1" spans="1:12">
      <c r="A234" s="80"/>
      <c r="B234" s="81"/>
      <c r="C234" s="56" t="s">
        <v>147</v>
      </c>
      <c r="D234" s="56"/>
      <c r="E234" s="56"/>
      <c r="F234" s="56"/>
      <c r="G234" s="56"/>
      <c r="H234" s="56"/>
      <c r="I234" s="59"/>
      <c r="J234" s="80"/>
      <c r="K234" s="58"/>
      <c r="L234" s="59">
        <f ca="1">L236+L251+L252</f>
        <v>0</v>
      </c>
    </row>
    <row r="235" ht="14.25" hidden="1" spans="1:12">
      <c r="A235" s="80"/>
      <c r="B235" s="81"/>
      <c r="C235" s="82" t="s">
        <v>104</v>
      </c>
      <c r="D235" s="56"/>
      <c r="E235" s="56"/>
      <c r="F235" s="56"/>
      <c r="G235" s="56"/>
      <c r="H235" s="56"/>
      <c r="I235" s="59"/>
      <c r="J235" s="80"/>
      <c r="K235" s="58"/>
      <c r="L235" s="59"/>
    </row>
    <row r="236" ht="14.25" hidden="1" spans="1:12">
      <c r="A236" s="80"/>
      <c r="B236" s="81"/>
      <c r="C236" s="56" t="s">
        <v>136</v>
      </c>
      <c r="D236" s="56"/>
      <c r="E236" s="56"/>
      <c r="F236" s="56"/>
      <c r="G236" s="56"/>
      <c r="H236" s="56"/>
      <c r="I236" s="59"/>
      <c r="J236" s="80"/>
      <c r="K236" s="58"/>
      <c r="L236" s="59">
        <f ca="1">L238+L239+L245+L249</f>
        <v>0</v>
      </c>
    </row>
    <row r="237" ht="14.25" hidden="1" spans="1:12">
      <c r="A237" s="80"/>
      <c r="B237" s="81"/>
      <c r="C237" s="82" t="s">
        <v>104</v>
      </c>
      <c r="D237" s="56"/>
      <c r="E237" s="56"/>
      <c r="F237" s="56"/>
      <c r="G237" s="56"/>
      <c r="H237" s="56"/>
      <c r="I237" s="59"/>
      <c r="J237" s="80"/>
      <c r="K237" s="58"/>
      <c r="L237" s="59"/>
    </row>
    <row r="238" ht="14.25" hidden="1" spans="1:12">
      <c r="A238" s="80"/>
      <c r="B238" s="81"/>
      <c r="C238" s="56" t="s">
        <v>137</v>
      </c>
      <c r="D238" s="56"/>
      <c r="E238" s="56"/>
      <c r="F238" s="56"/>
      <c r="G238" s="56"/>
      <c r="H238" s="56"/>
      <c r="I238" s="59"/>
      <c r="J238" s="80"/>
      <c r="K238" s="58"/>
      <c r="L238" s="59">
        <f>SUMIF(CD52:CD226,4,AR52:AR226)</f>
        <v>0</v>
      </c>
    </row>
    <row r="239" ht="14.25" hidden="1" spans="1:12">
      <c r="A239" s="80"/>
      <c r="B239" s="81"/>
      <c r="C239" s="56" t="s">
        <v>106</v>
      </c>
      <c r="D239" s="56"/>
      <c r="E239" s="56"/>
      <c r="F239" s="56"/>
      <c r="G239" s="56"/>
      <c r="H239" s="56"/>
      <c r="I239" s="59"/>
      <c r="J239" s="80"/>
      <c r="K239" s="58"/>
      <c r="L239" s="59">
        <f>L241+L244+L243</f>
        <v>0</v>
      </c>
    </row>
    <row r="240" ht="14.25" hidden="1" spans="1:12">
      <c r="A240" s="80"/>
      <c r="B240" s="81"/>
      <c r="C240" s="82" t="s">
        <v>107</v>
      </c>
      <c r="D240" s="56"/>
      <c r="E240" s="56"/>
      <c r="F240" s="56"/>
      <c r="G240" s="56"/>
      <c r="H240" s="56"/>
      <c r="I240" s="59"/>
      <c r="J240" s="80"/>
      <c r="K240" s="58"/>
      <c r="L240" s="59"/>
    </row>
    <row r="241" ht="14.25" hidden="1" spans="1:12">
      <c r="A241" s="80"/>
      <c r="B241" s="81"/>
      <c r="C241" s="56" t="s">
        <v>106</v>
      </c>
      <c r="D241" s="56"/>
      <c r="E241" s="56"/>
      <c r="F241" s="56"/>
      <c r="G241" s="56"/>
      <c r="H241" s="56"/>
      <c r="I241" s="59"/>
      <c r="J241" s="80"/>
      <c r="K241" s="58"/>
      <c r="L241" s="59">
        <f>SUMIF(CD52:CD226,4,AO52:AO226)</f>
        <v>0</v>
      </c>
    </row>
    <row r="242" ht="14.25" hidden="1" spans="1:12">
      <c r="A242" s="80"/>
      <c r="B242" s="81"/>
      <c r="C242" s="82" t="s">
        <v>108</v>
      </c>
      <c r="D242" s="56"/>
      <c r="E242" s="56"/>
      <c r="F242" s="56"/>
      <c r="G242" s="56"/>
      <c r="H242" s="56"/>
      <c r="I242" s="59"/>
      <c r="J242" s="80"/>
      <c r="K242" s="58"/>
      <c r="L242" s="59"/>
    </row>
    <row r="243" ht="14.25" hidden="1" spans="1:12">
      <c r="A243" s="80"/>
      <c r="B243" s="81"/>
      <c r="C243" s="56" t="s">
        <v>109</v>
      </c>
      <c r="D243" s="56"/>
      <c r="E243" s="56"/>
      <c r="F243" s="56"/>
      <c r="G243" s="56"/>
      <c r="H243" s="56"/>
      <c r="I243" s="59"/>
      <c r="J243" s="80"/>
      <c r="K243" s="58"/>
      <c r="L243" s="59">
        <f>SUMIF(CD52:CD226,4,AT52:AT226)</f>
        <v>0</v>
      </c>
    </row>
    <row r="244" ht="14.25" hidden="1" spans="1:12">
      <c r="A244" s="80"/>
      <c r="B244" s="81"/>
      <c r="C244" s="56" t="s">
        <v>110</v>
      </c>
      <c r="D244" s="56"/>
      <c r="E244" s="56"/>
      <c r="F244" s="56"/>
      <c r="G244" s="56"/>
      <c r="H244" s="56"/>
      <c r="I244" s="59"/>
      <c r="J244" s="80"/>
      <c r="K244" s="58"/>
      <c r="L244" s="59">
        <f>SUMIF(CD52:CD226,4,AV52:AV226)</f>
        <v>0</v>
      </c>
    </row>
    <row r="245" ht="14.25" hidden="1" spans="1:12">
      <c r="A245" s="80"/>
      <c r="B245" s="81"/>
      <c r="C245" s="56" t="s">
        <v>111</v>
      </c>
      <c r="D245" s="56"/>
      <c r="E245" s="56"/>
      <c r="F245" s="56"/>
      <c r="G245" s="56"/>
      <c r="H245" s="56"/>
      <c r="I245" s="59"/>
      <c r="J245" s="80"/>
      <c r="K245" s="58"/>
      <c r="L245" s="59">
        <f ca="1">L247+L248</f>
        <v>0</v>
      </c>
    </row>
    <row r="246" ht="14.25" hidden="1" spans="1:12">
      <c r="A246" s="80"/>
      <c r="B246" s="81"/>
      <c r="C246" s="82" t="s">
        <v>107</v>
      </c>
      <c r="D246" s="56"/>
      <c r="E246" s="56"/>
      <c r="F246" s="56"/>
      <c r="G246" s="56"/>
      <c r="H246" s="56"/>
      <c r="I246" s="59"/>
      <c r="J246" s="80"/>
      <c r="K246" s="58"/>
      <c r="L246" s="59"/>
    </row>
    <row r="247" ht="14.25" hidden="1" spans="1:12">
      <c r="A247" s="80"/>
      <c r="B247" s="81"/>
      <c r="C247" s="56" t="s">
        <v>112</v>
      </c>
      <c r="D247" s="56"/>
      <c r="E247" s="56"/>
      <c r="F247" s="56"/>
      <c r="G247" s="56"/>
      <c r="H247" s="56"/>
      <c r="I247" s="59"/>
      <c r="J247" s="80"/>
      <c r="K247" s="58"/>
      <c r="L247" s="59">
        <f ca="1">SUMIF(CD52:CD226,4,AW52:AW226)-SUMIF(CD52:CD226,4,BK52:BK226)</f>
        <v>0</v>
      </c>
    </row>
    <row r="248" ht="14.25" hidden="1" spans="1:12">
      <c r="A248" s="80"/>
      <c r="B248" s="81"/>
      <c r="C248" s="56" t="s">
        <v>113</v>
      </c>
      <c r="D248" s="56"/>
      <c r="E248" s="56"/>
      <c r="F248" s="56"/>
      <c r="G248" s="56"/>
      <c r="H248" s="56"/>
      <c r="I248" s="59"/>
      <c r="J248" s="80"/>
      <c r="K248" s="58"/>
      <c r="L248" s="59">
        <f>SUMIF(CD52:CD226,4,BC52:BC226)</f>
        <v>0</v>
      </c>
    </row>
    <row r="249" ht="14.25" hidden="1" spans="1:12">
      <c r="A249" s="80"/>
      <c r="B249" s="81"/>
      <c r="C249" s="56" t="s">
        <v>114</v>
      </c>
      <c r="D249" s="56"/>
      <c r="E249" s="56"/>
      <c r="F249" s="56"/>
      <c r="G249" s="56"/>
      <c r="H249" s="56"/>
      <c r="I249" s="59"/>
      <c r="J249" s="80"/>
      <c r="K249" s="58"/>
      <c r="L249" s="59">
        <f>SUMIF(CD52:CD226,4,BB52:BB226)</f>
        <v>0</v>
      </c>
    </row>
    <row r="250" ht="14.25" hidden="1" spans="1:12">
      <c r="A250" s="80"/>
      <c r="B250" s="81"/>
      <c r="C250" s="56" t="s">
        <v>138</v>
      </c>
      <c r="D250" s="56"/>
      <c r="E250" s="56"/>
      <c r="F250" s="56"/>
      <c r="G250" s="56"/>
      <c r="H250" s="56"/>
      <c r="I250" s="59"/>
      <c r="J250" s="80"/>
      <c r="K250" s="58"/>
      <c r="L250" s="59">
        <f>SUMIF(CD52:CD226,4,AR52:AR226)+SUMIF(CD52:CD226,4,AT52:AT226)+SUMIF(CD52:CD226,4,AV52:AV226)</f>
        <v>0</v>
      </c>
    </row>
    <row r="251" ht="14.25" hidden="1" spans="1:12">
      <c r="A251" s="80"/>
      <c r="B251" s="81"/>
      <c r="C251" s="56" t="s">
        <v>139</v>
      </c>
      <c r="D251" s="56"/>
      <c r="E251" s="56"/>
      <c r="F251" s="56"/>
      <c r="G251" s="56"/>
      <c r="H251" s="56"/>
      <c r="I251" s="59"/>
      <c r="J251" s="80"/>
      <c r="K251" s="58"/>
      <c r="L251" s="59">
        <f ca="1">SUMIF(CD52:CD226,4,AZ52:AZ226)</f>
        <v>0</v>
      </c>
    </row>
    <row r="252" ht="14.25" hidden="1" spans="1:12">
      <c r="A252" s="80"/>
      <c r="B252" s="81"/>
      <c r="C252" s="56" t="s">
        <v>140</v>
      </c>
      <c r="D252" s="56"/>
      <c r="E252" s="56"/>
      <c r="F252" s="56"/>
      <c r="G252" s="56"/>
      <c r="H252" s="56"/>
      <c r="I252" s="59"/>
      <c r="J252" s="80"/>
      <c r="K252" s="58"/>
      <c r="L252" s="59">
        <f ca="1">SUMIF(CD52:CD226,4,BA52:BA226)</f>
        <v>0</v>
      </c>
    </row>
    <row r="254" ht="15" spans="1:12">
      <c r="A254" s="78"/>
      <c r="B254" s="79"/>
      <c r="C254" s="67" t="s">
        <v>148</v>
      </c>
      <c r="D254" s="67"/>
      <c r="E254" s="67"/>
      <c r="F254" s="67"/>
      <c r="G254" s="67"/>
      <c r="H254" s="67"/>
      <c r="I254" s="74"/>
      <c r="J254" s="78"/>
      <c r="K254" s="86"/>
      <c r="L254" s="74">
        <f ca="1">L183+L203+L223+L228</f>
        <v>8290.89</v>
      </c>
    </row>
    <row r="255" ht="14.25" spans="1:12">
      <c r="A255" s="80"/>
      <c r="B255" s="81"/>
      <c r="C255" s="82" t="s">
        <v>104</v>
      </c>
      <c r="D255" s="56"/>
      <c r="E255" s="56"/>
      <c r="F255" s="56"/>
      <c r="G255" s="56"/>
      <c r="H255" s="56"/>
      <c r="I255" s="59"/>
      <c r="J255" s="80"/>
      <c r="K255" s="58"/>
      <c r="L255" s="59"/>
    </row>
    <row r="256" ht="14.25" spans="1:12">
      <c r="A256" s="80"/>
      <c r="B256" s="81"/>
      <c r="C256" s="56" t="s">
        <v>136</v>
      </c>
      <c r="D256" s="56"/>
      <c r="E256" s="56"/>
      <c r="F256" s="56"/>
      <c r="G256" s="56"/>
      <c r="H256" s="56"/>
      <c r="I256" s="59"/>
      <c r="J256" s="80"/>
      <c r="K256" s="58"/>
      <c r="L256" s="59">
        <f ca="1">L258+L259+L265+L269</f>
        <v>4338.33</v>
      </c>
    </row>
    <row r="257" ht="14.25" spans="1:12">
      <c r="A257" s="80"/>
      <c r="B257" s="81"/>
      <c r="C257" s="82" t="s">
        <v>104</v>
      </c>
      <c r="D257" s="56"/>
      <c r="E257" s="56"/>
      <c r="F257" s="56"/>
      <c r="G257" s="56"/>
      <c r="H257" s="56"/>
      <c r="I257" s="59"/>
      <c r="J257" s="80"/>
      <c r="K257" s="58"/>
      <c r="L257" s="59"/>
    </row>
    <row r="258" ht="14.25" spans="1:12">
      <c r="A258" s="80"/>
      <c r="B258" s="81"/>
      <c r="C258" s="56" t="s">
        <v>137</v>
      </c>
      <c r="D258" s="56"/>
      <c r="E258" s="56"/>
      <c r="F258" s="56"/>
      <c r="G258" s="56"/>
      <c r="H258" s="56"/>
      <c r="I258" s="59"/>
      <c r="J258" s="80"/>
      <c r="K258" s="58"/>
      <c r="L258" s="59">
        <f>SUM(AR52:AR252)</f>
        <v>2654.36</v>
      </c>
    </row>
    <row r="259" ht="14.25" hidden="1" spans="1:12">
      <c r="A259" s="80"/>
      <c r="B259" s="81"/>
      <c r="C259" s="56" t="s">
        <v>106</v>
      </c>
      <c r="D259" s="56"/>
      <c r="E259" s="56"/>
      <c r="F259" s="56"/>
      <c r="G259" s="56"/>
      <c r="H259" s="56"/>
      <c r="I259" s="59"/>
      <c r="J259" s="80"/>
      <c r="K259" s="58"/>
      <c r="L259" s="59">
        <f>L261+L264+L263</f>
        <v>125.97</v>
      </c>
    </row>
    <row r="260" ht="14.25" hidden="1" spans="1:12">
      <c r="A260" s="80"/>
      <c r="B260" s="81"/>
      <c r="C260" s="82" t="s">
        <v>107</v>
      </c>
      <c r="D260" s="56"/>
      <c r="E260" s="56"/>
      <c r="F260" s="56"/>
      <c r="G260" s="56"/>
      <c r="H260" s="56"/>
      <c r="I260" s="59"/>
      <c r="J260" s="80"/>
      <c r="K260" s="58"/>
      <c r="L260" s="59"/>
    </row>
    <row r="261" ht="14.25" spans="1:12">
      <c r="A261" s="80"/>
      <c r="B261" s="81"/>
      <c r="C261" s="56" t="s">
        <v>106</v>
      </c>
      <c r="D261" s="56"/>
      <c r="E261" s="56"/>
      <c r="F261" s="56"/>
      <c r="G261" s="56"/>
      <c r="H261" s="56"/>
      <c r="I261" s="59"/>
      <c r="J261" s="80"/>
      <c r="K261" s="58"/>
      <c r="L261" s="59">
        <f>SUM(AO52:AO252)</f>
        <v>71.28</v>
      </c>
    </row>
    <row r="262" ht="14.25" hidden="1" spans="1:12">
      <c r="A262" s="80"/>
      <c r="B262" s="81"/>
      <c r="C262" s="82" t="s">
        <v>108</v>
      </c>
      <c r="D262" s="56"/>
      <c r="E262" s="56"/>
      <c r="F262" s="56"/>
      <c r="G262" s="56"/>
      <c r="H262" s="56"/>
      <c r="I262" s="59"/>
      <c r="J262" s="80"/>
      <c r="K262" s="58"/>
      <c r="L262" s="59"/>
    </row>
    <row r="263" ht="14.25" spans="1:12">
      <c r="A263" s="80"/>
      <c r="B263" s="81"/>
      <c r="C263" s="56" t="s">
        <v>109</v>
      </c>
      <c r="D263" s="56"/>
      <c r="E263" s="56"/>
      <c r="F263" s="56"/>
      <c r="G263" s="56"/>
      <c r="H263" s="56"/>
      <c r="I263" s="59"/>
      <c r="J263" s="80"/>
      <c r="K263" s="58"/>
      <c r="L263" s="59">
        <f>SUM(AT52:AT252)</f>
        <v>54.69</v>
      </c>
    </row>
    <row r="264" ht="14.25" hidden="1" spans="1:12">
      <c r="A264" s="80"/>
      <c r="B264" s="81"/>
      <c r="C264" s="56" t="s">
        <v>110</v>
      </c>
      <c r="D264" s="56"/>
      <c r="E264" s="56"/>
      <c r="F264" s="56"/>
      <c r="G264" s="56"/>
      <c r="H264" s="56"/>
      <c r="I264" s="59"/>
      <c r="J264" s="80"/>
      <c r="K264" s="58"/>
      <c r="L264" s="59">
        <f>SUM(AV52:AV252)</f>
        <v>0</v>
      </c>
    </row>
    <row r="265" ht="14.25" spans="1:12">
      <c r="A265" s="80"/>
      <c r="B265" s="81"/>
      <c r="C265" s="56" t="s">
        <v>111</v>
      </c>
      <c r="D265" s="56"/>
      <c r="E265" s="56"/>
      <c r="F265" s="56"/>
      <c r="G265" s="56"/>
      <c r="H265" s="56"/>
      <c r="I265" s="59"/>
      <c r="J265" s="80"/>
      <c r="K265" s="58"/>
      <c r="L265" s="59">
        <f ca="1">L267+L268</f>
        <v>1558</v>
      </c>
    </row>
    <row r="266" ht="14.25" spans="1:12">
      <c r="A266" s="80"/>
      <c r="B266" s="81"/>
      <c r="C266" s="82" t="s">
        <v>107</v>
      </c>
      <c r="D266" s="56"/>
      <c r="E266" s="56"/>
      <c r="F266" s="56"/>
      <c r="G266" s="56"/>
      <c r="H266" s="56"/>
      <c r="I266" s="59"/>
      <c r="J266" s="80"/>
      <c r="K266" s="58"/>
      <c r="L266" s="59"/>
    </row>
    <row r="267" ht="14.25" spans="1:12">
      <c r="A267" s="80"/>
      <c r="B267" s="81"/>
      <c r="C267" s="56" t="s">
        <v>112</v>
      </c>
      <c r="D267" s="56"/>
      <c r="E267" s="56"/>
      <c r="F267" s="56"/>
      <c r="G267" s="56"/>
      <c r="H267" s="56"/>
      <c r="I267" s="59"/>
      <c r="J267" s="80"/>
      <c r="K267" s="58"/>
      <c r="L267" s="59">
        <f ca="1">SUM(AW52:AW252)-SUM(BK52:BK252)</f>
        <v>1558</v>
      </c>
    </row>
    <row r="268" ht="14.25" hidden="1" spans="1:12">
      <c r="A268" s="80"/>
      <c r="B268" s="81"/>
      <c r="C268" s="56" t="s">
        <v>113</v>
      </c>
      <c r="D268" s="56"/>
      <c r="E268" s="56"/>
      <c r="F268" s="56"/>
      <c r="G268" s="56"/>
      <c r="H268" s="56"/>
      <c r="I268" s="59"/>
      <c r="J268" s="80"/>
      <c r="K268" s="58"/>
      <c r="L268" s="59">
        <f>SUM(BC52:BC252)</f>
        <v>0</v>
      </c>
    </row>
    <row r="269" ht="14.25" hidden="1" spans="1:12">
      <c r="A269" s="80"/>
      <c r="B269" s="81"/>
      <c r="C269" s="56" t="s">
        <v>114</v>
      </c>
      <c r="D269" s="56"/>
      <c r="E269" s="56"/>
      <c r="F269" s="56"/>
      <c r="G269" s="56"/>
      <c r="H269" s="56"/>
      <c r="I269" s="59"/>
      <c r="J269" s="80"/>
      <c r="K269" s="58"/>
      <c r="L269" s="59">
        <f>SUM(BB52:BB252)</f>
        <v>0</v>
      </c>
    </row>
    <row r="270" ht="14.25" spans="1:12">
      <c r="A270" s="80"/>
      <c r="B270" s="81"/>
      <c r="C270" s="56" t="s">
        <v>115</v>
      </c>
      <c r="D270" s="56"/>
      <c r="E270" s="56"/>
      <c r="F270" s="56"/>
      <c r="G270" s="56"/>
      <c r="H270" s="56"/>
      <c r="I270" s="59"/>
      <c r="J270" s="80"/>
      <c r="K270" s="58"/>
      <c r="L270" s="59">
        <f>SUM(AR52:AR252)+SUM(AT52:AT252)+SUM(AV52:AV252)</f>
        <v>2709.05</v>
      </c>
    </row>
    <row r="271" ht="14.25" spans="1:12">
      <c r="A271" s="80"/>
      <c r="B271" s="81"/>
      <c r="C271" s="56" t="s">
        <v>116</v>
      </c>
      <c r="D271" s="56"/>
      <c r="E271" s="56"/>
      <c r="F271" s="56"/>
      <c r="G271" s="56"/>
      <c r="H271" s="56"/>
      <c r="I271" s="59"/>
      <c r="J271" s="80"/>
      <c r="K271" s="58"/>
      <c r="L271" s="59">
        <f ca="1">SUM(AZ52:AZ252)</f>
        <v>2603.85</v>
      </c>
    </row>
    <row r="272" ht="14.25" spans="1:12">
      <c r="A272" s="80"/>
      <c r="B272" s="81"/>
      <c r="C272" s="56" t="s">
        <v>117</v>
      </c>
      <c r="D272" s="56"/>
      <c r="E272" s="56"/>
      <c r="F272" s="56"/>
      <c r="G272" s="56"/>
      <c r="H272" s="56"/>
      <c r="I272" s="59"/>
      <c r="J272" s="80"/>
      <c r="K272" s="58"/>
      <c r="L272" s="59">
        <f ca="1">SUM(BA52:BA252)</f>
        <v>1348.71</v>
      </c>
    </row>
    <row r="273" ht="14.25" hidden="1" spans="1:12">
      <c r="A273" s="80"/>
      <c r="B273" s="81"/>
      <c r="C273" s="56" t="s">
        <v>149</v>
      </c>
      <c r="D273" s="56"/>
      <c r="E273" s="56"/>
      <c r="F273" s="56"/>
      <c r="G273" s="56"/>
      <c r="H273" s="56"/>
      <c r="I273" s="59"/>
      <c r="J273" s="80"/>
      <c r="K273" s="58"/>
      <c r="L273" s="59">
        <f>L275+L276</f>
        <v>0</v>
      </c>
    </row>
    <row r="274" ht="14.25" hidden="1" spans="1:12">
      <c r="A274" s="80"/>
      <c r="B274" s="81"/>
      <c r="C274" s="82" t="s">
        <v>104</v>
      </c>
      <c r="D274" s="56"/>
      <c r="E274" s="56"/>
      <c r="F274" s="56"/>
      <c r="G274" s="56"/>
      <c r="H274" s="56"/>
      <c r="I274" s="59"/>
      <c r="J274" s="80"/>
      <c r="K274" s="58"/>
      <c r="L274" s="59"/>
    </row>
    <row r="275" ht="14.25" hidden="1" spans="1:12">
      <c r="A275" s="80"/>
      <c r="B275" s="81"/>
      <c r="C275" s="56" t="s">
        <v>119</v>
      </c>
      <c r="D275" s="56"/>
      <c r="E275" s="56"/>
      <c r="F275" s="56"/>
      <c r="G275" s="56"/>
      <c r="H275" s="56"/>
      <c r="I275" s="59"/>
      <c r="J275" s="80"/>
      <c r="K275" s="58"/>
      <c r="L275" s="59">
        <f>SUM(BK52:BK252)</f>
        <v>0</v>
      </c>
    </row>
    <row r="276" ht="14.25" hidden="1" spans="1:12">
      <c r="A276" s="80"/>
      <c r="B276" s="81"/>
      <c r="C276" s="56" t="s">
        <v>120</v>
      </c>
      <c r="D276" s="56"/>
      <c r="E276" s="56"/>
      <c r="F276" s="56"/>
      <c r="G276" s="56"/>
      <c r="H276" s="56"/>
      <c r="I276" s="59"/>
      <c r="J276" s="80"/>
      <c r="K276" s="58"/>
      <c r="L276" s="59">
        <f>SUM(BD52:BD252)</f>
        <v>0</v>
      </c>
    </row>
    <row r="277" ht="14.25" hidden="1" spans="1:12">
      <c r="A277" s="80"/>
      <c r="B277" s="81"/>
      <c r="C277" s="56" t="s">
        <v>150</v>
      </c>
      <c r="D277" s="56"/>
      <c r="E277" s="56"/>
      <c r="F277" s="56"/>
      <c r="G277" s="56"/>
      <c r="H277" s="56"/>
      <c r="I277" s="59"/>
      <c r="J277" s="80"/>
      <c r="K277" s="58"/>
      <c r="L277" s="59">
        <f ca="1">L228</f>
        <v>0</v>
      </c>
    </row>
    <row r="278" ht="15" spans="1:12">
      <c r="A278" s="80"/>
      <c r="B278" s="81"/>
      <c r="C278" s="67" t="s">
        <v>124</v>
      </c>
      <c r="D278" s="56"/>
      <c r="E278" s="56"/>
      <c r="F278" s="56"/>
      <c r="G278" s="56"/>
      <c r="H278" s="56"/>
      <c r="I278" s="59"/>
      <c r="J278" s="80"/>
      <c r="K278" s="58"/>
      <c r="L278" s="59"/>
    </row>
    <row r="279" ht="14.25" spans="1:12">
      <c r="A279" s="80"/>
      <c r="B279" s="81"/>
      <c r="C279" s="56" t="s">
        <v>125</v>
      </c>
      <c r="D279" s="56"/>
      <c r="E279" s="56"/>
      <c r="F279" s="56"/>
      <c r="G279" s="56"/>
      <c r="H279" s="56"/>
      <c r="I279" s="59"/>
      <c r="J279" s="80"/>
      <c r="K279" s="58"/>
      <c r="L279" s="59">
        <f>SUM(AX52:AX252)</f>
        <v>1505.51</v>
      </c>
    </row>
    <row r="280" ht="14.25" hidden="1" spans="1:12">
      <c r="A280" s="80"/>
      <c r="B280" s="81"/>
      <c r="C280" s="56" t="s">
        <v>126</v>
      </c>
      <c r="D280" s="56"/>
      <c r="E280" s="56"/>
      <c r="F280" s="56"/>
      <c r="G280" s="56"/>
      <c r="H280" s="56"/>
      <c r="I280" s="59"/>
      <c r="J280" s="80"/>
      <c r="K280" s="58"/>
      <c r="L280" s="59">
        <f>SUM(AY52:AY252)</f>
        <v>0</v>
      </c>
    </row>
    <row r="281" ht="14.25" spans="1:12">
      <c r="A281" s="80"/>
      <c r="B281" s="81"/>
      <c r="C281" s="56" t="s">
        <v>127</v>
      </c>
      <c r="D281" s="56"/>
      <c r="E281" s="56"/>
      <c r="F281" s="73"/>
      <c r="G281" s="62">
        <f ca="1">Source!F250</f>
        <v>3.440232</v>
      </c>
      <c r="H281" s="80"/>
      <c r="I281" s="80"/>
      <c r="J281" s="80"/>
      <c r="K281" s="80"/>
      <c r="L281" s="80"/>
    </row>
    <row r="282" ht="14.25" spans="1:12">
      <c r="A282" s="80"/>
      <c r="B282" s="81"/>
      <c r="C282" s="56" t="s">
        <v>128</v>
      </c>
      <c r="D282" s="56"/>
      <c r="E282" s="56"/>
      <c r="F282" s="73"/>
      <c r="G282" s="62">
        <f ca="1">Source!F251</f>
        <v>0.05751</v>
      </c>
      <c r="H282" s="80"/>
      <c r="I282" s="80"/>
      <c r="J282" s="80"/>
      <c r="K282" s="80"/>
      <c r="L282" s="80"/>
    </row>
  </sheetData>
  <mergeCells count="219">
    <mergeCell ref="A2:E2"/>
    <mergeCell ref="F2:L2"/>
    <mergeCell ref="A4:E4"/>
    <mergeCell ref="F4:L4"/>
    <mergeCell ref="A6:E6"/>
    <mergeCell ref="F6:L6"/>
    <mergeCell ref="A8:E8"/>
    <mergeCell ref="F8:L8"/>
    <mergeCell ref="A10:E10"/>
    <mergeCell ref="F10:L10"/>
    <mergeCell ref="A12:E12"/>
    <mergeCell ref="F12:L12"/>
    <mergeCell ref="A14:E14"/>
    <mergeCell ref="F14:L14"/>
    <mergeCell ref="A16:E16"/>
    <mergeCell ref="F16:L16"/>
    <mergeCell ref="A19:L19"/>
    <mergeCell ref="A20:L20"/>
    <mergeCell ref="A22:L22"/>
    <mergeCell ref="A23:L23"/>
    <mergeCell ref="A25:L25"/>
    <mergeCell ref="A27:L27"/>
    <mergeCell ref="A28:L28"/>
    <mergeCell ref="C33:L33"/>
    <mergeCell ref="C34:L34"/>
    <mergeCell ref="C38:D38"/>
    <mergeCell ref="C41:D41"/>
    <mergeCell ref="C42:D42"/>
    <mergeCell ref="C43:D43"/>
    <mergeCell ref="C44:D44"/>
    <mergeCell ref="A53:L53"/>
    <mergeCell ref="C55:L55"/>
    <mergeCell ref="C56:L56"/>
    <mergeCell ref="C57:F57"/>
    <mergeCell ref="C64:H64"/>
    <mergeCell ref="I64:J64"/>
    <mergeCell ref="K64:L64"/>
    <mergeCell ref="C66:L66"/>
    <mergeCell ref="C67:L67"/>
    <mergeCell ref="C68:F68"/>
    <mergeCell ref="C87:H87"/>
    <mergeCell ref="I87:J87"/>
    <mergeCell ref="K87:L87"/>
    <mergeCell ref="C89:L89"/>
    <mergeCell ref="C90:L90"/>
    <mergeCell ref="C91:F91"/>
    <mergeCell ref="C109:H109"/>
    <mergeCell ref="I109:J109"/>
    <mergeCell ref="K109:L109"/>
    <mergeCell ref="C111:H111"/>
    <mergeCell ref="C112:H112"/>
    <mergeCell ref="C113:H113"/>
    <mergeCell ref="C114:H114"/>
    <mergeCell ref="C115:H115"/>
    <mergeCell ref="C116:H116"/>
    <mergeCell ref="C117:H117"/>
    <mergeCell ref="C118:H118"/>
    <mergeCell ref="C119:H119"/>
    <mergeCell ref="C120:H120"/>
    <mergeCell ref="C121:H121"/>
    <mergeCell ref="C122:H122"/>
    <mergeCell ref="C123:H123"/>
    <mergeCell ref="C124:H124"/>
    <mergeCell ref="C125:H125"/>
    <mergeCell ref="C126:H126"/>
    <mergeCell ref="C127:H127"/>
    <mergeCell ref="C128:H128"/>
    <mergeCell ref="C129:H129"/>
    <mergeCell ref="C130:H130"/>
    <mergeCell ref="C131:H131"/>
    <mergeCell ref="C132:H132"/>
    <mergeCell ref="C133:H133"/>
    <mergeCell ref="C134:H134"/>
    <mergeCell ref="C135:H135"/>
    <mergeCell ref="C136:H136"/>
    <mergeCell ref="C137:H137"/>
    <mergeCell ref="C138:H138"/>
    <mergeCell ref="C139:F139"/>
    <mergeCell ref="C140:F140"/>
    <mergeCell ref="A143:L143"/>
    <mergeCell ref="C145:H145"/>
    <mergeCell ref="I145:J145"/>
    <mergeCell ref="K145:L145"/>
    <mergeCell ref="C147:H147"/>
    <mergeCell ref="I147:J147"/>
    <mergeCell ref="K147:L147"/>
    <mergeCell ref="C149:H149"/>
    <mergeCell ref="C150:H150"/>
    <mergeCell ref="C151:H151"/>
    <mergeCell ref="C152:H152"/>
    <mergeCell ref="C153:H153"/>
    <mergeCell ref="C154:H154"/>
    <mergeCell ref="C155:H155"/>
    <mergeCell ref="C156:H156"/>
    <mergeCell ref="C157:H157"/>
    <mergeCell ref="C158:H158"/>
    <mergeCell ref="C159:H159"/>
    <mergeCell ref="C160:H160"/>
    <mergeCell ref="C161:H161"/>
    <mergeCell ref="C162:H162"/>
    <mergeCell ref="C163:H163"/>
    <mergeCell ref="C164:H164"/>
    <mergeCell ref="C165:H165"/>
    <mergeCell ref="C166:H166"/>
    <mergeCell ref="C167:H167"/>
    <mergeCell ref="C168:H168"/>
    <mergeCell ref="C169:H169"/>
    <mergeCell ref="C170:H170"/>
    <mergeCell ref="C171:H171"/>
    <mergeCell ref="C172:H172"/>
    <mergeCell ref="C173:H173"/>
    <mergeCell ref="C174:H174"/>
    <mergeCell ref="C175:H175"/>
    <mergeCell ref="C176:H176"/>
    <mergeCell ref="C177:F177"/>
    <mergeCell ref="C178:F178"/>
    <mergeCell ref="C181:H181"/>
    <mergeCell ref="C183:H183"/>
    <mergeCell ref="C184:H184"/>
    <mergeCell ref="C185:H185"/>
    <mergeCell ref="C186:H186"/>
    <mergeCell ref="C187:H187"/>
    <mergeCell ref="C188:H188"/>
    <mergeCell ref="C189:H189"/>
    <mergeCell ref="C190:H190"/>
    <mergeCell ref="C191:H191"/>
    <mergeCell ref="C192:H192"/>
    <mergeCell ref="C193:H193"/>
    <mergeCell ref="C194:H194"/>
    <mergeCell ref="C195:H195"/>
    <mergeCell ref="C196:H196"/>
    <mergeCell ref="C197:H197"/>
    <mergeCell ref="C198:H198"/>
    <mergeCell ref="C199:H199"/>
    <mergeCell ref="C200:H200"/>
    <mergeCell ref="C201:H201"/>
    <mergeCell ref="C203:H203"/>
    <mergeCell ref="C204:H204"/>
    <mergeCell ref="C205:H205"/>
    <mergeCell ref="C206:H206"/>
    <mergeCell ref="C207:H207"/>
    <mergeCell ref="C208:H208"/>
    <mergeCell ref="C209:H209"/>
    <mergeCell ref="C210:H210"/>
    <mergeCell ref="C211:H211"/>
    <mergeCell ref="C212:H212"/>
    <mergeCell ref="C213:H213"/>
    <mergeCell ref="C214:H214"/>
    <mergeCell ref="C215:H215"/>
    <mergeCell ref="C216:H216"/>
    <mergeCell ref="C217:H217"/>
    <mergeCell ref="C218:H218"/>
    <mergeCell ref="C219:H219"/>
    <mergeCell ref="C220:H220"/>
    <mergeCell ref="C221:H221"/>
    <mergeCell ref="C223:H223"/>
    <mergeCell ref="C224:H224"/>
    <mergeCell ref="C225:H225"/>
    <mergeCell ref="C226:H226"/>
    <mergeCell ref="C228:H228"/>
    <mergeCell ref="C229:H229"/>
    <mergeCell ref="C230:H230"/>
    <mergeCell ref="C231:H231"/>
    <mergeCell ref="C232:H232"/>
    <mergeCell ref="C233:H233"/>
    <mergeCell ref="C234:H234"/>
    <mergeCell ref="C235:H235"/>
    <mergeCell ref="C236:H236"/>
    <mergeCell ref="C237:H237"/>
    <mergeCell ref="C238:H238"/>
    <mergeCell ref="C239:H239"/>
    <mergeCell ref="C240:H240"/>
    <mergeCell ref="C241:H241"/>
    <mergeCell ref="C242:H242"/>
    <mergeCell ref="C243:H243"/>
    <mergeCell ref="C244:H244"/>
    <mergeCell ref="C245:H245"/>
    <mergeCell ref="C246:H246"/>
    <mergeCell ref="C247:H247"/>
    <mergeCell ref="C248:H248"/>
    <mergeCell ref="C249:H249"/>
    <mergeCell ref="C250:H250"/>
    <mergeCell ref="C251:H251"/>
    <mergeCell ref="C252:H252"/>
    <mergeCell ref="C254:H254"/>
    <mergeCell ref="C255:H255"/>
    <mergeCell ref="C256:H256"/>
    <mergeCell ref="C257:H257"/>
    <mergeCell ref="C258:H258"/>
    <mergeCell ref="C259:H259"/>
    <mergeCell ref="C260:H260"/>
    <mergeCell ref="C261:H261"/>
    <mergeCell ref="C262:H262"/>
    <mergeCell ref="C263:H263"/>
    <mergeCell ref="C264:H264"/>
    <mergeCell ref="C265:H265"/>
    <mergeCell ref="C266:H266"/>
    <mergeCell ref="C267:H267"/>
    <mergeCell ref="C268:H268"/>
    <mergeCell ref="C269:H269"/>
    <mergeCell ref="C270:H270"/>
    <mergeCell ref="C271:H271"/>
    <mergeCell ref="C272:H272"/>
    <mergeCell ref="C273:H273"/>
    <mergeCell ref="C274:H274"/>
    <mergeCell ref="C275:H275"/>
    <mergeCell ref="C276:H276"/>
    <mergeCell ref="C277:H277"/>
    <mergeCell ref="C278:H278"/>
    <mergeCell ref="C279:H279"/>
    <mergeCell ref="C280:H280"/>
    <mergeCell ref="C281:F281"/>
    <mergeCell ref="C282:F282"/>
    <mergeCell ref="A46:A50"/>
    <mergeCell ref="B46:B50"/>
    <mergeCell ref="C46:C50"/>
    <mergeCell ref="D46:D50"/>
    <mergeCell ref="E46:G49"/>
    <mergeCell ref="H46:L49"/>
  </mergeCells>
  <pageMargins left="0.4" right="0.2" top="0.2" bottom="0.4" header="0.2" footer="0.2"/>
  <pageSetup paperSize="9" scale="49" fitToHeight="0" orientation="portrait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O269"/>
  <sheetViews>
    <sheetView topLeftCell="A16" workbookViewId="0">
      <selection activeCell="J31" sqref="J31"/>
    </sheetView>
  </sheetViews>
  <sheetFormatPr defaultColWidth="9" defaultRowHeight="12.75"/>
  <cols>
    <col min="1" max="1" width="5.71428571428571" customWidth="1"/>
    <col min="2" max="2" width="20.7142857142857" customWidth="1"/>
    <col min="3" max="3" width="40.7142857142857" customWidth="1"/>
    <col min="4" max="4" width="10.7142857142857" customWidth="1"/>
    <col min="5" max="12" width="15.7142857142857" customWidth="1"/>
    <col min="15" max="91" width="9" hidden="1" customWidth="1"/>
    <col min="92" max="92" width="198.714285714286" hidden="1" customWidth="1"/>
    <col min="93" max="93" width="108.714285714286" hidden="1" customWidth="1"/>
    <col min="94" max="101" width="9" hidden="1" customWidth="1"/>
  </cols>
  <sheetData>
    <row r="1" spans="1:1">
      <c r="A1" s="10" t="str">
        <f>Source!B1</f>
        <v>Smeta.RU  (495) 974-1589</v>
      </c>
    </row>
    <row r="2" customHeight="1" spans="1:12">
      <c r="A2" s="11" t="s">
        <v>0</v>
      </c>
      <c r="B2" s="11"/>
      <c r="C2" s="11"/>
      <c r="D2" s="11"/>
      <c r="E2" s="11"/>
      <c r="F2" s="12" t="s">
        <v>1</v>
      </c>
      <c r="G2" s="12"/>
      <c r="H2" s="12"/>
      <c r="I2" s="12"/>
      <c r="J2" s="12"/>
      <c r="K2" s="12"/>
      <c r="L2" s="12"/>
    </row>
    <row r="3" customHeight="1" spans="1:12">
      <c r="A3" s="13"/>
      <c r="B3" s="13"/>
      <c r="C3" s="13"/>
      <c r="D3" s="13"/>
      <c r="E3" s="13"/>
      <c r="F3" s="14"/>
      <c r="G3" s="14"/>
      <c r="H3" s="14"/>
      <c r="I3" s="14"/>
      <c r="J3" s="14"/>
      <c r="K3" s="14"/>
      <c r="L3" s="14"/>
    </row>
    <row r="4" ht="25.5" spans="1:93">
      <c r="A4" s="11" t="s">
        <v>2</v>
      </c>
      <c r="B4" s="11"/>
      <c r="C4" s="11"/>
      <c r="D4" s="11"/>
      <c r="E4" s="11"/>
      <c r="F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12"/>
      <c r="H4" s="12"/>
      <c r="I4" s="12"/>
      <c r="J4" s="12"/>
      <c r="K4" s="12"/>
      <c r="L4" s="12"/>
      <c r="CO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customHeight="1" spans="1:12">
      <c r="A5" s="13"/>
      <c r="B5" s="13"/>
      <c r="C5" s="13"/>
      <c r="D5" s="13"/>
      <c r="E5" s="13"/>
      <c r="F5" s="14"/>
      <c r="G5" s="14"/>
      <c r="H5" s="14"/>
      <c r="I5" s="14"/>
      <c r="J5" s="14"/>
      <c r="K5" s="14"/>
      <c r="L5" s="14"/>
    </row>
    <row r="6" ht="127.5" spans="1:93">
      <c r="A6" s="11" t="s">
        <v>3</v>
      </c>
      <c r="B6" s="11"/>
      <c r="C6" s="11"/>
      <c r="D6" s="11"/>
      <c r="E6" s="11"/>
      <c r="F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12"/>
      <c r="H6" s="12"/>
      <c r="I6" s="12"/>
      <c r="J6" s="12"/>
      <c r="K6" s="12"/>
      <c r="L6" s="12"/>
      <c r="CO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customHeight="1" spans="1:12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</row>
    <row r="8" ht="76.5" customHeight="1" spans="1:12">
      <c r="A8" s="11" t="s">
        <v>4</v>
      </c>
      <c r="B8" s="11"/>
      <c r="C8" s="11"/>
      <c r="D8" s="11"/>
      <c r="E8" s="11"/>
      <c r="F8" s="12" t="s">
        <v>5</v>
      </c>
      <c r="G8" s="12"/>
      <c r="H8" s="12"/>
      <c r="I8" s="12"/>
      <c r="J8" s="12"/>
      <c r="K8" s="12"/>
      <c r="L8" s="12"/>
    </row>
    <row r="9" customHeight="1" spans="1:12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</row>
    <row r="10" ht="38.25" customHeight="1" spans="1:12">
      <c r="A10" s="11" t="s">
        <v>6</v>
      </c>
      <c r="B10" s="11"/>
      <c r="C10" s="11"/>
      <c r="D10" s="11"/>
      <c r="E10" s="11"/>
      <c r="F10" s="12" t="s">
        <v>7</v>
      </c>
      <c r="G10" s="12"/>
      <c r="H10" s="12"/>
      <c r="I10" s="12"/>
      <c r="J10" s="12"/>
      <c r="K10" s="12"/>
      <c r="L10" s="12"/>
    </row>
    <row r="11" customHeight="1" spans="1:12">
      <c r="A11" s="11"/>
      <c r="B11" s="11"/>
      <c r="C11" s="11"/>
      <c r="D11" s="11"/>
      <c r="E11" s="11"/>
      <c r="F11" s="15"/>
      <c r="G11" s="15"/>
      <c r="H11" s="15"/>
      <c r="I11" s="15"/>
      <c r="J11" s="15"/>
      <c r="K11" s="15"/>
      <c r="L11" s="15"/>
    </row>
    <row r="12" customHeight="1" spans="1:12">
      <c r="A12" s="11" t="s">
        <v>8</v>
      </c>
      <c r="B12" s="11"/>
      <c r="C12" s="11"/>
      <c r="D12" s="11"/>
      <c r="E12" s="11"/>
      <c r="F12" s="12" t="s">
        <v>9</v>
      </c>
      <c r="G12" s="12"/>
      <c r="H12" s="12"/>
      <c r="I12" s="12"/>
      <c r="J12" s="12"/>
      <c r="K12" s="12"/>
      <c r="L12" s="12"/>
    </row>
    <row r="13" customHeight="1" spans="1:12">
      <c r="A13" s="11"/>
      <c r="B13" s="11"/>
      <c r="C13" s="11"/>
      <c r="D13" s="11"/>
      <c r="E13" s="11"/>
      <c r="F13" s="15"/>
      <c r="G13" s="15"/>
      <c r="H13" s="15"/>
      <c r="I13" s="15"/>
      <c r="J13" s="15"/>
      <c r="K13" s="15"/>
      <c r="L13" s="15"/>
    </row>
    <row r="14" customHeight="1" spans="1:12">
      <c r="A14" s="11" t="s">
        <v>10</v>
      </c>
      <c r="B14" s="11"/>
      <c r="C14" s="11"/>
      <c r="D14" s="11"/>
      <c r="E14" s="11"/>
      <c r="F14" s="12" t="str">
        <f>IF(Source!CZ12&lt;&gt;"",Source!CZ12,"")</f>
        <v/>
      </c>
      <c r="G14" s="12"/>
      <c r="H14" s="12"/>
      <c r="I14" s="12"/>
      <c r="J14" s="12"/>
      <c r="K14" s="12"/>
      <c r="L14" s="12"/>
    </row>
    <row r="15" customHeight="1" spans="1:12">
      <c r="A15" s="11"/>
      <c r="B15" s="11"/>
      <c r="C15" s="11"/>
      <c r="D15" s="11"/>
      <c r="E15" s="11"/>
      <c r="F15" s="15"/>
      <c r="G15" s="15"/>
      <c r="H15" s="15"/>
      <c r="I15" s="15"/>
      <c r="J15" s="15"/>
      <c r="K15" s="15"/>
      <c r="L15" s="14"/>
    </row>
    <row r="16" customHeight="1" spans="1:12">
      <c r="A16" s="11" t="s">
        <v>11</v>
      </c>
      <c r="B16" s="11"/>
      <c r="C16" s="11"/>
      <c r="D16" s="11"/>
      <c r="E16" s="11"/>
      <c r="F16" s="12" t="str">
        <f>IF(Source!DA12&lt;&gt;"",Source!DA12,"")</f>
        <v/>
      </c>
      <c r="G16" s="12"/>
      <c r="H16" s="12"/>
      <c r="I16" s="12"/>
      <c r="J16" s="12"/>
      <c r="K16" s="12"/>
      <c r="L16" s="12"/>
    </row>
    <row r="17" customHeight="1" spans="1:12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</row>
    <row r="18" customHeight="1" spans="1:1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ht="15.75" customHeight="1" spans="1: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ht="14.25" customHeight="1" spans="1:12">
      <c r="A20" s="19" t="s">
        <v>12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ht="14.25" customHeight="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ht="15.75" spans="1:92">
      <c r="A22" s="18" t="str">
        <f>IF(Source!G12&lt;&gt;"Новый объект",Source!G12,"")</f>
        <v>Строительство РЩ-0,4 кВ на КЛ-0,4 кВ с КТП-2014, ПС №529 «Сидорово», в т.ч. ПИР, МО, г.о. Ступино, д. Гридюкино Ю8-25-302-284921(611225)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CN22" s="18" t="str">
        <f>IF(Source!G12&lt;&gt;"Новый объект",Source!G12,"")</f>
        <v>Строительство РЩ-0,4 кВ на КЛ-0,4 кВ с КТП-2014, ПС №529 «Сидорово», в т.ч. ПИР, МО, г.о. Ступино, д. Гридюкино Ю8-25-302-284921(611225)</v>
      </c>
    </row>
    <row r="23" ht="14.25" customHeight="1" spans="1:12">
      <c r="A23" s="19" t="s">
        <v>13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ht="14.25" customHeight="1" spans="1:12">
      <c r="A24" s="20"/>
      <c r="B24" s="20"/>
      <c r="C24" s="20"/>
      <c r="D24" s="20"/>
      <c r="E24" s="20"/>
      <c r="F24" s="21"/>
      <c r="G24" s="21"/>
      <c r="H24" s="21"/>
      <c r="I24" s="21"/>
      <c r="J24" s="21"/>
      <c r="K24" s="21"/>
      <c r="L24" s="21"/>
    </row>
    <row r="25" ht="15.75" customHeight="1" spans="1:12">
      <c r="A25" s="22" t="str">
        <f>CONCATENATE("ЛОКАЛЬНАЯ СМЕТА № ",Source!L270," ",Source!CM270)</f>
        <v>ЛОКАЛЬНАЯ СМЕТА № 09-01-01 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ht="15" customHeight="1" spans="1:12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3"/>
    </row>
    <row r="27" ht="18" customHeight="1" spans="1:12">
      <c r="A27" s="25" t="str">
        <f>IF(Source!G270&lt;&gt;"Новая локальная смета",Source!G270,"")</f>
        <v>ПНР РЩ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ht="14.25" customHeight="1" spans="1:12">
      <c r="A28" s="19" t="s">
        <v>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ht="14.25" customHeight="1" spans="1:1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ht="14.25" customHeight="1" spans="1:1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customHeight="1" spans="1:12">
      <c r="A31" s="26" t="s">
        <v>15</v>
      </c>
      <c r="B31" s="26"/>
      <c r="C31" s="27" t="s">
        <v>16</v>
      </c>
      <c r="D31" s="26" t="s">
        <v>17</v>
      </c>
      <c r="E31" s="26"/>
      <c r="F31" s="26"/>
      <c r="G31" s="26"/>
      <c r="H31" s="26"/>
      <c r="I31" s="26"/>
      <c r="J31" s="26"/>
      <c r="K31" s="26"/>
      <c r="L31" s="26"/>
    </row>
    <row r="32" customHeight="1" spans="1:12">
      <c r="A32" s="26"/>
      <c r="B32" s="26"/>
      <c r="C32" s="28"/>
      <c r="D32" s="26"/>
      <c r="E32" s="26"/>
      <c r="F32" s="26"/>
      <c r="G32" s="26"/>
      <c r="H32" s="26"/>
      <c r="I32" s="26"/>
      <c r="J32" s="26"/>
      <c r="K32" s="26"/>
      <c r="L32" s="26"/>
    </row>
    <row r="33" customHeight="1" spans="1:12">
      <c r="A33" s="26" t="s">
        <v>18</v>
      </c>
      <c r="B33" s="26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Height="1" spans="1:12">
      <c r="A34" s="30"/>
      <c r="B34" s="31"/>
      <c r="C34" s="19" t="s">
        <v>19</v>
      </c>
      <c r="D34" s="19"/>
      <c r="E34" s="19"/>
      <c r="F34" s="19"/>
      <c r="G34" s="19"/>
      <c r="H34" s="19"/>
      <c r="I34" s="19"/>
      <c r="J34" s="19"/>
      <c r="K34" s="19"/>
      <c r="L34" s="19"/>
    </row>
    <row r="35" ht="14.25" customHeight="1" spans="1:1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ht="14.25" customHeight="1" spans="1:12">
      <c r="A36" s="32" t="s">
        <v>20</v>
      </c>
      <c r="B36" s="20"/>
      <c r="C36" s="20"/>
      <c r="D36" s="33"/>
      <c r="E36" s="20"/>
      <c r="F36" s="20"/>
      <c r="G36" s="20"/>
      <c r="H36" s="20"/>
      <c r="I36" s="20"/>
      <c r="J36" s="20"/>
      <c r="K36" s="20"/>
      <c r="L36" s="20"/>
    </row>
    <row r="37" ht="14.25" customHeight="1" spans="1:1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ht="14.25" customHeight="1" spans="1:12">
      <c r="A38" s="32" t="s">
        <v>21</v>
      </c>
      <c r="B38" s="20"/>
      <c r="C38" s="34">
        <f ca="1">C41+C42+C43+C44</f>
        <v>46.47345</v>
      </c>
      <c r="D38" s="34"/>
      <c r="E38" s="26" t="s">
        <v>22</v>
      </c>
      <c r="F38" s="16"/>
      <c r="G38" s="16"/>
      <c r="H38" s="16"/>
      <c r="I38" s="16"/>
      <c r="J38" s="16"/>
      <c r="K38" s="16"/>
      <c r="L38" s="20"/>
    </row>
    <row r="39" ht="14.25" customHeight="1" spans="1:12">
      <c r="A39" s="32"/>
      <c r="B39" s="20"/>
      <c r="C39" s="35"/>
      <c r="D39" s="36"/>
      <c r="E39" s="26"/>
      <c r="F39" s="16"/>
      <c r="G39" s="26" t="s">
        <v>23</v>
      </c>
      <c r="H39" s="20"/>
      <c r="I39" s="26"/>
      <c r="J39" s="26"/>
      <c r="K39" s="69">
        <f>ROUND(SUM(AR52:AR270)/1000,2)</f>
        <v>22.13</v>
      </c>
      <c r="L39" s="26" t="s">
        <v>22</v>
      </c>
    </row>
    <row r="40" ht="14.25" customHeight="1" spans="1:12">
      <c r="A40" s="20"/>
      <c r="B40" s="37" t="s">
        <v>24</v>
      </c>
      <c r="C40" s="38"/>
      <c r="D40" s="20"/>
      <c r="E40" s="26"/>
      <c r="F40" s="16"/>
      <c r="G40" s="26" t="s">
        <v>25</v>
      </c>
      <c r="H40" s="20"/>
      <c r="I40" s="26"/>
      <c r="J40" s="26"/>
      <c r="K40" s="69">
        <f>ROUND(SUM(AT52:AT270)/1000,2)</f>
        <v>0</v>
      </c>
      <c r="L40" s="26" t="s">
        <v>22</v>
      </c>
    </row>
    <row r="41" ht="14.25" customHeight="1" spans="1:12">
      <c r="A41" s="20"/>
      <c r="B41" s="32" t="s">
        <v>26</v>
      </c>
      <c r="C41" s="35">
        <f ca="1">ROUND((Source!F344)/1000,2)</f>
        <v>0</v>
      </c>
      <c r="D41" s="36"/>
      <c r="E41" s="26" t="s">
        <v>22</v>
      </c>
      <c r="F41" s="16"/>
      <c r="G41" s="26" t="s">
        <v>27</v>
      </c>
      <c r="H41" s="20"/>
      <c r="I41" s="26"/>
      <c r="J41" s="36"/>
      <c r="K41" s="70">
        <f ca="1">Source!F349</f>
        <v>21.66912</v>
      </c>
      <c r="L41" s="26" t="s">
        <v>28</v>
      </c>
    </row>
    <row r="42" ht="14.25" customHeight="1" spans="1:12">
      <c r="A42" s="20"/>
      <c r="B42" s="32" t="s">
        <v>29</v>
      </c>
      <c r="C42" s="35">
        <f ca="1">ROUND((Source!F345)/1000,2)</f>
        <v>0</v>
      </c>
      <c r="D42" s="36"/>
      <c r="E42" s="26" t="s">
        <v>22</v>
      </c>
      <c r="F42" s="16"/>
      <c r="G42" s="26" t="s">
        <v>30</v>
      </c>
      <c r="H42" s="20"/>
      <c r="I42" s="26"/>
      <c r="J42" s="71"/>
      <c r="K42" s="70">
        <f ca="1">Source!F350</f>
        <v>0</v>
      </c>
      <c r="L42" s="26" t="s">
        <v>28</v>
      </c>
    </row>
    <row r="43" ht="14.25" customHeight="1" spans="1:12">
      <c r="A43" s="20"/>
      <c r="B43" s="32" t="s">
        <v>31</v>
      </c>
      <c r="C43" s="35">
        <f>ROUND((Source!F336)/1000,2)</f>
        <v>0</v>
      </c>
      <c r="D43" s="36"/>
      <c r="E43" s="26" t="s">
        <v>22</v>
      </c>
      <c r="F43" s="16"/>
      <c r="G43" s="26"/>
      <c r="H43" s="26"/>
      <c r="I43" s="26"/>
      <c r="J43" s="26"/>
      <c r="K43" s="16"/>
      <c r="L43" s="26"/>
    </row>
    <row r="44" ht="14.25" customHeight="1" spans="1:12">
      <c r="A44" s="20"/>
      <c r="B44" s="32" t="s">
        <v>32</v>
      </c>
      <c r="C44" s="34">
        <f ca="1">ROUND((Source!F346)/1000,5)</f>
        <v>46.47345</v>
      </c>
      <c r="D44" s="34"/>
      <c r="E44" s="26" t="s">
        <v>22</v>
      </c>
      <c r="F44" s="16"/>
      <c r="G44" s="26"/>
      <c r="H44" s="26"/>
      <c r="I44" s="26"/>
      <c r="J44" s="26"/>
      <c r="K44" s="16"/>
      <c r="L44" s="26"/>
    </row>
    <row r="45" ht="14.25" customHeight="1" spans="1:1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customHeight="1" spans="1:12">
      <c r="A46" s="40" t="s">
        <v>33</v>
      </c>
      <c r="B46" s="40" t="s">
        <v>34</v>
      </c>
      <c r="C46" s="40" t="s">
        <v>35</v>
      </c>
      <c r="D46" s="40" t="s">
        <v>36</v>
      </c>
      <c r="E46" s="41" t="s">
        <v>37</v>
      </c>
      <c r="F46" s="42"/>
      <c r="G46" s="43"/>
      <c r="H46" s="41" t="s">
        <v>38</v>
      </c>
      <c r="I46" s="42"/>
      <c r="J46" s="42"/>
      <c r="K46" s="42"/>
      <c r="L46" s="43"/>
    </row>
    <row r="47" customHeight="1" spans="1:12">
      <c r="A47" s="44"/>
      <c r="B47" s="44"/>
      <c r="C47" s="44"/>
      <c r="D47" s="44"/>
      <c r="E47" s="45"/>
      <c r="F47" s="46"/>
      <c r="G47" s="47"/>
      <c r="H47" s="45"/>
      <c r="I47" s="46"/>
      <c r="J47" s="46"/>
      <c r="K47" s="46"/>
      <c r="L47" s="47"/>
    </row>
    <row r="48" customHeight="1" spans="1:12">
      <c r="A48" s="44"/>
      <c r="B48" s="44"/>
      <c r="C48" s="44"/>
      <c r="D48" s="44"/>
      <c r="E48" s="45"/>
      <c r="F48" s="46"/>
      <c r="G48" s="47"/>
      <c r="H48" s="45"/>
      <c r="I48" s="46"/>
      <c r="J48" s="46"/>
      <c r="K48" s="46"/>
      <c r="L48" s="47"/>
    </row>
    <row r="49" customHeight="1" spans="1:12">
      <c r="A49" s="44"/>
      <c r="B49" s="44"/>
      <c r="C49" s="44"/>
      <c r="D49" s="44"/>
      <c r="E49" s="48"/>
      <c r="F49" s="49"/>
      <c r="G49" s="50"/>
      <c r="H49" s="48"/>
      <c r="I49" s="49"/>
      <c r="J49" s="49"/>
      <c r="K49" s="49"/>
      <c r="L49" s="50"/>
    </row>
    <row r="50" ht="51" customHeight="1" spans="1:12">
      <c r="A50" s="51"/>
      <c r="B50" s="51"/>
      <c r="C50" s="51"/>
      <c r="D50" s="51"/>
      <c r="E50" s="52" t="s">
        <v>39</v>
      </c>
      <c r="F50" s="52" t="s">
        <v>40</v>
      </c>
      <c r="G50" s="53" t="s">
        <v>41</v>
      </c>
      <c r="H50" s="52" t="s">
        <v>42</v>
      </c>
      <c r="I50" s="52" t="s">
        <v>43</v>
      </c>
      <c r="J50" s="52" t="s">
        <v>44</v>
      </c>
      <c r="K50" s="52" t="s">
        <v>40</v>
      </c>
      <c r="L50" s="52" t="s">
        <v>45</v>
      </c>
    </row>
    <row r="51" ht="14.25" customHeight="1" spans="1:12">
      <c r="A51" s="54">
        <v>1</v>
      </c>
      <c r="B51" s="54">
        <v>2</v>
      </c>
      <c r="C51" s="54">
        <v>3</v>
      </c>
      <c r="D51" s="54">
        <v>4</v>
      </c>
      <c r="E51" s="54">
        <v>5</v>
      </c>
      <c r="F51" s="54">
        <v>6</v>
      </c>
      <c r="G51" s="54">
        <v>7</v>
      </c>
      <c r="H51" s="54">
        <v>8</v>
      </c>
      <c r="I51" s="54">
        <v>9</v>
      </c>
      <c r="J51" s="54">
        <v>10</v>
      </c>
      <c r="K51" s="72">
        <v>11</v>
      </c>
      <c r="L51" s="72">
        <v>12</v>
      </c>
    </row>
    <row r="53" ht="16.5" spans="1:12">
      <c r="A53" s="55" t="s">
        <v>151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ht="28.5" spans="1:12">
      <c r="A54" s="89" t="s">
        <v>152</v>
      </c>
      <c r="B54" s="56" t="s">
        <v>153</v>
      </c>
      <c r="C54" s="56" t="str">
        <f>Source!G278</f>
        <v>Измерение сопротивления растеканию тока: заземлителя</v>
      </c>
      <c r="D54" s="57" t="str">
        <f>Source!H278</f>
        <v>измерение</v>
      </c>
      <c r="E54" s="58">
        <f>Source!K278</f>
        <v>3</v>
      </c>
      <c r="F54" s="58"/>
      <c r="G54" s="58">
        <f>Source!I278</f>
        <v>3</v>
      </c>
      <c r="H54" s="59"/>
      <c r="I54" s="73"/>
      <c r="J54" s="59"/>
      <c r="K54" s="73"/>
      <c r="L54" s="59"/>
    </row>
    <row r="55" spans="3:12">
      <c r="C55" s="60" t="s">
        <v>154</v>
      </c>
      <c r="D55" s="60"/>
      <c r="E55" s="60"/>
      <c r="F55" s="60"/>
      <c r="G55" s="60"/>
      <c r="H55" s="60"/>
      <c r="I55" s="60"/>
      <c r="J55" s="60"/>
      <c r="K55" s="60"/>
      <c r="L55" s="60"/>
    </row>
    <row r="56" ht="15" spans="1:12">
      <c r="A56" s="61"/>
      <c r="B56" s="58">
        <v>1</v>
      </c>
      <c r="C56" s="61" t="s">
        <v>52</v>
      </c>
      <c r="D56" s="57" t="s">
        <v>28</v>
      </c>
      <c r="E56" s="62"/>
      <c r="F56" s="58"/>
      <c r="G56" s="58">
        <f ca="1">Source!U278</f>
        <v>3.6</v>
      </c>
      <c r="H56" s="58"/>
      <c r="I56" s="58"/>
      <c r="J56" s="58"/>
      <c r="K56" s="58"/>
      <c r="L56" s="74">
        <f>SUM(L57:L58)-SUMIF(CE57:CE58,1,L57:L58)</f>
        <v>3882.04</v>
      </c>
    </row>
    <row r="57" ht="14.25" spans="1:12">
      <c r="A57" s="56"/>
      <c r="B57" s="56" t="s">
        <v>155</v>
      </c>
      <c r="C57" s="56" t="s">
        <v>156</v>
      </c>
      <c r="D57" s="57" t="s">
        <v>157</v>
      </c>
      <c r="E57" s="58">
        <v>0.5</v>
      </c>
      <c r="F57" s="58">
        <f>ROUND(1.2,7)</f>
        <v>1.2</v>
      </c>
      <c r="G57" s="58">
        <f>SmtRes!CX179</f>
        <v>1.8</v>
      </c>
      <c r="H57" s="59"/>
      <c r="I57" s="73"/>
      <c r="J57" s="59">
        <f>SmtRes!CZ179</f>
        <v>1090.46</v>
      </c>
      <c r="K57" s="73"/>
      <c r="L57" s="59">
        <f>SmtRes!DI179</f>
        <v>1962.83</v>
      </c>
    </row>
    <row r="58" ht="14.25" spans="1:12">
      <c r="A58" s="56"/>
      <c r="B58" s="56" t="s">
        <v>158</v>
      </c>
      <c r="C58" s="63" t="s">
        <v>159</v>
      </c>
      <c r="D58" s="64" t="s">
        <v>157</v>
      </c>
      <c r="E58" s="65">
        <v>0.5</v>
      </c>
      <c r="F58" s="65">
        <f>ROUND(1.2,7)</f>
        <v>1.2</v>
      </c>
      <c r="G58" s="65">
        <f>SmtRes!CX180</f>
        <v>1.8</v>
      </c>
      <c r="H58" s="66"/>
      <c r="I58" s="75"/>
      <c r="J58" s="66">
        <f>SmtRes!CZ180</f>
        <v>1066.23</v>
      </c>
      <c r="K58" s="75"/>
      <c r="L58" s="66">
        <f>SmtRes!DI180</f>
        <v>1919.21</v>
      </c>
    </row>
    <row r="59" ht="15" spans="1:12">
      <c r="A59" s="56"/>
      <c r="B59" s="56"/>
      <c r="C59" s="67" t="s">
        <v>55</v>
      </c>
      <c r="D59" s="57"/>
      <c r="E59" s="58"/>
      <c r="F59" s="58"/>
      <c r="G59" s="58"/>
      <c r="H59" s="59"/>
      <c r="I59" s="73"/>
      <c r="J59" s="59"/>
      <c r="K59" s="73"/>
      <c r="L59" s="59">
        <f>L56</f>
        <v>3882.04</v>
      </c>
    </row>
    <row r="60" ht="14.25" spans="1:12">
      <c r="A60" s="56"/>
      <c r="B60" s="56"/>
      <c r="C60" s="56" t="s">
        <v>56</v>
      </c>
      <c r="D60" s="57"/>
      <c r="E60" s="58"/>
      <c r="F60" s="58"/>
      <c r="G60" s="58"/>
      <c r="H60" s="59"/>
      <c r="I60" s="73"/>
      <c r="J60" s="59"/>
      <c r="K60" s="73"/>
      <c r="L60" s="59">
        <f>SUM(AR54:AR63)+SUM(AS54:AS63)+SUM(AT54:AT63)+SUM(AU54:AU63)+SUM(AV54:AV63)</f>
        <v>3882.04</v>
      </c>
    </row>
    <row r="61" ht="14.25" spans="1:12">
      <c r="A61" s="56"/>
      <c r="B61" s="56" t="s">
        <v>160</v>
      </c>
      <c r="C61" s="56" t="s">
        <v>161</v>
      </c>
      <c r="D61" s="57" t="s">
        <v>59</v>
      </c>
      <c r="E61" s="58">
        <f>Source!BZ278</f>
        <v>74</v>
      </c>
      <c r="F61" s="58"/>
      <c r="G61" s="58">
        <f>Source!AT278</f>
        <v>74</v>
      </c>
      <c r="H61" s="59"/>
      <c r="I61" s="73"/>
      <c r="J61" s="59"/>
      <c r="K61" s="73"/>
      <c r="L61" s="59">
        <f ca="1">SUM(AZ54:AZ63)</f>
        <v>2872.71</v>
      </c>
    </row>
    <row r="62" ht="14.25" spans="1:12">
      <c r="A62" s="63"/>
      <c r="B62" s="63" t="s">
        <v>162</v>
      </c>
      <c r="C62" s="63" t="s">
        <v>163</v>
      </c>
      <c r="D62" s="64" t="s">
        <v>59</v>
      </c>
      <c r="E62" s="65">
        <f>Source!CA278</f>
        <v>36</v>
      </c>
      <c r="F62" s="65"/>
      <c r="G62" s="65">
        <f>Source!AU278</f>
        <v>36</v>
      </c>
      <c r="H62" s="66"/>
      <c r="I62" s="75"/>
      <c r="J62" s="66"/>
      <c r="K62" s="75"/>
      <c r="L62" s="66">
        <f ca="1">SUM(BA54:BA63)</f>
        <v>1397.53</v>
      </c>
    </row>
    <row r="63" ht="15" spans="3:82">
      <c r="C63" s="68" t="s">
        <v>62</v>
      </c>
      <c r="D63" s="68"/>
      <c r="E63" s="68"/>
      <c r="F63" s="68"/>
      <c r="G63" s="68"/>
      <c r="H63" s="68"/>
      <c r="I63" s="76">
        <f ca="1">IF(E54&lt;&gt;0,K63/E54,0)</f>
        <v>2717.42666666667</v>
      </c>
      <c r="J63" s="76"/>
      <c r="K63" s="76">
        <f ca="1">L56+L61+L62</f>
        <v>8152.28</v>
      </c>
      <c r="L63" s="76"/>
      <c r="AD63">
        <f ca="1">ROUND((Source!AT278/100)*((ROUND(SUMIF(SmtRes!AQ179:SmtRes!AQ180,"=1",SmtRes!AD179:SmtRes!AD180)*Source!I278,2)+ROUND(SUMIF(SmtRes!AQ179:SmtRes!AQ180,"=1",SmtRes!AC179:SmtRes!AC180)*Source!I278,2))),2)</f>
        <v>4787.85</v>
      </c>
      <c r="AE63">
        <f ca="1">ROUND((Source!AU278/100)*((ROUND(SUMIF(SmtRes!AQ179:SmtRes!AQ180,"=1",SmtRes!AD179:SmtRes!AD180)*Source!I278,2)+ROUND(SUMIF(SmtRes!AQ179:SmtRes!AQ180,"=1",SmtRes!AC179:SmtRes!AC180)*Source!I278,2))),2)</f>
        <v>2329.23</v>
      </c>
      <c r="AN63" s="77">
        <f ca="1">L56+L61+L62</f>
        <v>8152.28</v>
      </c>
      <c r="AO63">
        <f>0</f>
        <v>0</v>
      </c>
      <c r="AQ63" t="s">
        <v>63</v>
      </c>
      <c r="AR63" s="77">
        <f>L56</f>
        <v>3882.04</v>
      </c>
      <c r="AT63">
        <f>0</f>
        <v>0</v>
      </c>
      <c r="AV63" t="s">
        <v>63</v>
      </c>
      <c r="AW63">
        <f>0</f>
        <v>0</v>
      </c>
      <c r="AZ63">
        <f ca="1">Source!X278</f>
        <v>2872.71</v>
      </c>
      <c r="BA63">
        <f ca="1">Source!Y278</f>
        <v>1397.53</v>
      </c>
      <c r="BT63" s="77">
        <f ca="1">K63</f>
        <v>8152.28</v>
      </c>
      <c r="BW63">
        <f ca="1">ROUND(K63*80/100,2)</f>
        <v>6521.82</v>
      </c>
      <c r="BX63" s="77">
        <f ca="1">K63-BW63</f>
        <v>1630.46</v>
      </c>
      <c r="CB63">
        <f>Source!BM278</f>
        <v>200001</v>
      </c>
      <c r="CC63" t="str">
        <f>Source!E278</f>
        <v>1</v>
      </c>
      <c r="CD63">
        <v>4</v>
      </c>
    </row>
    <row r="64" ht="42.75" spans="1:12">
      <c r="A64" s="89" t="s">
        <v>47</v>
      </c>
      <c r="B64" s="56" t="s">
        <v>164</v>
      </c>
      <c r="C64" s="56" t="str">
        <f>Source!G280</f>
        <v>Проверка наличия цепи между заземлителями и заземленными элементами</v>
      </c>
      <c r="D64" s="57" t="str">
        <f>Source!H280</f>
        <v>100 измерений</v>
      </c>
      <c r="E64" s="58">
        <f>Source!K280</f>
        <v>0.06</v>
      </c>
      <c r="F64" s="58"/>
      <c r="G64" s="58">
        <f>Source!I280</f>
        <v>0.06</v>
      </c>
      <c r="H64" s="59"/>
      <c r="I64" s="73"/>
      <c r="J64" s="59"/>
      <c r="K64" s="73"/>
      <c r="L64" s="59"/>
    </row>
    <row r="65" spans="3:12">
      <c r="C65" s="60" t="s">
        <v>154</v>
      </c>
      <c r="D65" s="60"/>
      <c r="E65" s="60"/>
      <c r="F65" s="60"/>
      <c r="G65" s="60"/>
      <c r="H65" s="60"/>
      <c r="I65" s="60"/>
      <c r="J65" s="60"/>
      <c r="K65" s="60"/>
      <c r="L65" s="60"/>
    </row>
    <row r="66" ht="15" spans="1:12">
      <c r="A66" s="61"/>
      <c r="B66" s="58">
        <v>1</v>
      </c>
      <c r="C66" s="61" t="s">
        <v>52</v>
      </c>
      <c r="D66" s="57" t="s">
        <v>28</v>
      </c>
      <c r="E66" s="62"/>
      <c r="F66" s="58"/>
      <c r="G66" s="58">
        <f ca="1">Source!U280</f>
        <v>0.93312</v>
      </c>
      <c r="H66" s="58"/>
      <c r="I66" s="58"/>
      <c r="J66" s="58"/>
      <c r="K66" s="58"/>
      <c r="L66" s="74">
        <f>SUM(L67:L68)-SUMIF(CE67:CE68,1,L67:L68)</f>
        <v>1006.23</v>
      </c>
    </row>
    <row r="67" ht="14.25" spans="1:12">
      <c r="A67" s="56"/>
      <c r="B67" s="56" t="s">
        <v>155</v>
      </c>
      <c r="C67" s="56" t="s">
        <v>156</v>
      </c>
      <c r="D67" s="57" t="s">
        <v>157</v>
      </c>
      <c r="E67" s="58">
        <v>6.48</v>
      </c>
      <c r="F67" s="58">
        <f>ROUND(1.2,7)</f>
        <v>1.2</v>
      </c>
      <c r="G67" s="58">
        <f>SmtRes!CX183</f>
        <v>0.46656</v>
      </c>
      <c r="H67" s="59"/>
      <c r="I67" s="73"/>
      <c r="J67" s="59">
        <f>SmtRes!CZ183</f>
        <v>1090.46</v>
      </c>
      <c r="K67" s="73"/>
      <c r="L67" s="59">
        <f>SmtRes!DI183</f>
        <v>508.77</v>
      </c>
    </row>
    <row r="68" ht="14.25" spans="1:12">
      <c r="A68" s="56"/>
      <c r="B68" s="56" t="s">
        <v>158</v>
      </c>
      <c r="C68" s="63" t="s">
        <v>159</v>
      </c>
      <c r="D68" s="64" t="s">
        <v>157</v>
      </c>
      <c r="E68" s="65">
        <v>6.48</v>
      </c>
      <c r="F68" s="65">
        <f>ROUND(1.2,7)</f>
        <v>1.2</v>
      </c>
      <c r="G68" s="65">
        <f>SmtRes!CX184</f>
        <v>0.46656</v>
      </c>
      <c r="H68" s="66"/>
      <c r="I68" s="75"/>
      <c r="J68" s="66">
        <f>SmtRes!CZ184</f>
        <v>1066.23</v>
      </c>
      <c r="K68" s="75"/>
      <c r="L68" s="66">
        <f>SmtRes!DI184</f>
        <v>497.46</v>
      </c>
    </row>
    <row r="69" ht="15" spans="1:12">
      <c r="A69" s="56"/>
      <c r="B69" s="56"/>
      <c r="C69" s="67" t="s">
        <v>55</v>
      </c>
      <c r="D69" s="57"/>
      <c r="E69" s="58"/>
      <c r="F69" s="58"/>
      <c r="G69" s="58"/>
      <c r="H69" s="59"/>
      <c r="I69" s="73"/>
      <c r="J69" s="59"/>
      <c r="K69" s="73"/>
      <c r="L69" s="59">
        <f>L66</f>
        <v>1006.23</v>
      </c>
    </row>
    <row r="70" ht="14.25" spans="1:12">
      <c r="A70" s="56"/>
      <c r="B70" s="56"/>
      <c r="C70" s="56" t="s">
        <v>56</v>
      </c>
      <c r="D70" s="57"/>
      <c r="E70" s="58"/>
      <c r="F70" s="58"/>
      <c r="G70" s="58"/>
      <c r="H70" s="59"/>
      <c r="I70" s="73"/>
      <c r="J70" s="59"/>
      <c r="K70" s="73"/>
      <c r="L70" s="59">
        <f>SUM(AR64:AR73)+SUM(AS64:AS73)+SUM(AT64:AT73)+SUM(AU64:AU73)+SUM(AV64:AV73)</f>
        <v>1006.23</v>
      </c>
    </row>
    <row r="71" ht="14.25" spans="1:12">
      <c r="A71" s="56"/>
      <c r="B71" s="56" t="s">
        <v>160</v>
      </c>
      <c r="C71" s="56" t="s">
        <v>161</v>
      </c>
      <c r="D71" s="57" t="s">
        <v>59</v>
      </c>
      <c r="E71" s="58">
        <f>Source!BZ280</f>
        <v>74</v>
      </c>
      <c r="F71" s="58"/>
      <c r="G71" s="58">
        <f>Source!AT280</f>
        <v>74</v>
      </c>
      <c r="H71" s="59"/>
      <c r="I71" s="73"/>
      <c r="J71" s="59"/>
      <c r="K71" s="73"/>
      <c r="L71" s="59">
        <f ca="1">SUM(AZ64:AZ73)</f>
        <v>744.61</v>
      </c>
    </row>
    <row r="72" ht="14.25" spans="1:12">
      <c r="A72" s="63"/>
      <c r="B72" s="63" t="s">
        <v>162</v>
      </c>
      <c r="C72" s="63" t="s">
        <v>163</v>
      </c>
      <c r="D72" s="64" t="s">
        <v>59</v>
      </c>
      <c r="E72" s="65">
        <f>Source!CA280</f>
        <v>36</v>
      </c>
      <c r="F72" s="65"/>
      <c r="G72" s="65">
        <f>Source!AU280</f>
        <v>36</v>
      </c>
      <c r="H72" s="66"/>
      <c r="I72" s="75"/>
      <c r="J72" s="66"/>
      <c r="K72" s="75"/>
      <c r="L72" s="66">
        <f ca="1">SUM(BA64:BA73)</f>
        <v>362.24</v>
      </c>
    </row>
    <row r="73" ht="15" spans="3:82">
      <c r="C73" s="68" t="s">
        <v>62</v>
      </c>
      <c r="D73" s="68"/>
      <c r="E73" s="68"/>
      <c r="F73" s="68"/>
      <c r="G73" s="68"/>
      <c r="H73" s="68"/>
      <c r="I73" s="76">
        <f ca="1">IF(E64&lt;&gt;0,K73/E64,0)</f>
        <v>35218</v>
      </c>
      <c r="J73" s="76"/>
      <c r="K73" s="76">
        <f ca="1">L66+L71+L72</f>
        <v>2113.08</v>
      </c>
      <c r="L73" s="76"/>
      <c r="AD73">
        <f ca="1">ROUND((Source!AT280/100)*((ROUND(SUMIF(SmtRes!AQ183:SmtRes!AQ184,"=1",SmtRes!AD183:SmtRes!AD184)*Source!I280,2)+ROUND(SUMIF(SmtRes!AQ183:SmtRes!AQ184,"=1",SmtRes!AC183:SmtRes!AC184)*Source!I280,2))),2)</f>
        <v>95.76</v>
      </c>
      <c r="AE73">
        <f ca="1">ROUND((Source!AU280/100)*((ROUND(SUMIF(SmtRes!AQ183:SmtRes!AQ184,"=1",SmtRes!AD183:SmtRes!AD184)*Source!I280,2)+ROUND(SUMIF(SmtRes!AQ183:SmtRes!AQ184,"=1",SmtRes!AC183:SmtRes!AC184)*Source!I280,2))),2)</f>
        <v>46.58</v>
      </c>
      <c r="AN73" s="77">
        <f ca="1">L66+L71+L72</f>
        <v>2113.08</v>
      </c>
      <c r="AO73">
        <f>0</f>
        <v>0</v>
      </c>
      <c r="AQ73" t="s">
        <v>63</v>
      </c>
      <c r="AR73" s="77">
        <f>L66</f>
        <v>1006.23</v>
      </c>
      <c r="AT73">
        <f>0</f>
        <v>0</v>
      </c>
      <c r="AV73" t="s">
        <v>63</v>
      </c>
      <c r="AW73">
        <f>0</f>
        <v>0</v>
      </c>
      <c r="AZ73">
        <f ca="1">Source!X280</f>
        <v>744.61</v>
      </c>
      <c r="BA73">
        <f ca="1">Source!Y280</f>
        <v>362.24</v>
      </c>
      <c r="BT73" s="77">
        <f ca="1">K73</f>
        <v>2113.08</v>
      </c>
      <c r="BW73">
        <f ca="1">ROUND(K73*80/100,2)</f>
        <v>1690.46</v>
      </c>
      <c r="BX73" s="77">
        <f ca="1">K73-BW73</f>
        <v>422.62</v>
      </c>
      <c r="CB73">
        <f>Source!BM280</f>
        <v>200001</v>
      </c>
      <c r="CC73" t="str">
        <f>Source!E280</f>
        <v>2</v>
      </c>
      <c r="CD73">
        <v>4</v>
      </c>
    </row>
    <row r="74" ht="28.5" spans="1:12">
      <c r="A74" s="89" t="s">
        <v>165</v>
      </c>
      <c r="B74" s="56" t="s">
        <v>166</v>
      </c>
      <c r="C74" s="56" t="str">
        <f>Source!G282</f>
        <v>Определение удельного сопротивления грунта</v>
      </c>
      <c r="D74" s="57" t="str">
        <f>Source!H282</f>
        <v>измерение</v>
      </c>
      <c r="E74" s="58">
        <f>Source!K282</f>
        <v>1</v>
      </c>
      <c r="F74" s="58"/>
      <c r="G74" s="58">
        <f>Source!I282</f>
        <v>1</v>
      </c>
      <c r="H74" s="59"/>
      <c r="I74" s="73"/>
      <c r="J74" s="59"/>
      <c r="K74" s="73"/>
      <c r="L74" s="59"/>
    </row>
    <row r="75" spans="3:12">
      <c r="C75" s="60" t="s">
        <v>154</v>
      </c>
      <c r="D75" s="60"/>
      <c r="E75" s="60"/>
      <c r="F75" s="60"/>
      <c r="G75" s="60"/>
      <c r="H75" s="60"/>
      <c r="I75" s="60"/>
      <c r="J75" s="60"/>
      <c r="K75" s="60"/>
      <c r="L75" s="60"/>
    </row>
    <row r="76" ht="15" spans="1:12">
      <c r="A76" s="61"/>
      <c r="B76" s="58">
        <v>1</v>
      </c>
      <c r="C76" s="61" t="s">
        <v>52</v>
      </c>
      <c r="D76" s="57" t="s">
        <v>28</v>
      </c>
      <c r="E76" s="62"/>
      <c r="F76" s="58"/>
      <c r="G76" s="58">
        <f ca="1">Source!U282</f>
        <v>3.888</v>
      </c>
      <c r="H76" s="58"/>
      <c r="I76" s="58"/>
      <c r="J76" s="58"/>
      <c r="K76" s="58"/>
      <c r="L76" s="74">
        <f>SUM(L77:L78)-SUMIF(CE77:CE78,1,L77:L78)</f>
        <v>4192.6</v>
      </c>
    </row>
    <row r="77" ht="14.25" spans="1:12">
      <c r="A77" s="56"/>
      <c r="B77" s="56" t="s">
        <v>155</v>
      </c>
      <c r="C77" s="56" t="s">
        <v>156</v>
      </c>
      <c r="D77" s="57" t="s">
        <v>157</v>
      </c>
      <c r="E77" s="58">
        <v>1.62</v>
      </c>
      <c r="F77" s="58">
        <f>ROUND(1.2,7)</f>
        <v>1.2</v>
      </c>
      <c r="G77" s="58">
        <f>SmtRes!CX187</f>
        <v>1.944</v>
      </c>
      <c r="H77" s="59"/>
      <c r="I77" s="73"/>
      <c r="J77" s="59">
        <f>SmtRes!CZ187</f>
        <v>1090.46</v>
      </c>
      <c r="K77" s="73"/>
      <c r="L77" s="59">
        <f>SmtRes!DI187</f>
        <v>2119.85</v>
      </c>
    </row>
    <row r="78" ht="14.25" spans="1:12">
      <c r="A78" s="56"/>
      <c r="B78" s="56" t="s">
        <v>158</v>
      </c>
      <c r="C78" s="63" t="s">
        <v>159</v>
      </c>
      <c r="D78" s="64" t="s">
        <v>157</v>
      </c>
      <c r="E78" s="65">
        <v>1.62</v>
      </c>
      <c r="F78" s="65">
        <f>ROUND(1.2,7)</f>
        <v>1.2</v>
      </c>
      <c r="G78" s="65">
        <f>SmtRes!CX188</f>
        <v>1.944</v>
      </c>
      <c r="H78" s="66"/>
      <c r="I78" s="75"/>
      <c r="J78" s="66">
        <f>SmtRes!CZ188</f>
        <v>1066.23</v>
      </c>
      <c r="K78" s="75"/>
      <c r="L78" s="66">
        <f>SmtRes!DI188</f>
        <v>2072.75</v>
      </c>
    </row>
    <row r="79" ht="15" spans="1:12">
      <c r="A79" s="56"/>
      <c r="B79" s="56"/>
      <c r="C79" s="67" t="s">
        <v>55</v>
      </c>
      <c r="D79" s="57"/>
      <c r="E79" s="58"/>
      <c r="F79" s="58"/>
      <c r="G79" s="58"/>
      <c r="H79" s="59"/>
      <c r="I79" s="73"/>
      <c r="J79" s="59"/>
      <c r="K79" s="73"/>
      <c r="L79" s="59">
        <f>L76</f>
        <v>4192.6</v>
      </c>
    </row>
    <row r="80" ht="14.25" spans="1:12">
      <c r="A80" s="56"/>
      <c r="B80" s="56"/>
      <c r="C80" s="56" t="s">
        <v>56</v>
      </c>
      <c r="D80" s="57"/>
      <c r="E80" s="58"/>
      <c r="F80" s="58"/>
      <c r="G80" s="58"/>
      <c r="H80" s="59"/>
      <c r="I80" s="73"/>
      <c r="J80" s="59"/>
      <c r="K80" s="73"/>
      <c r="L80" s="59">
        <f>SUM(AR74:AR83)+SUM(AS74:AS83)+SUM(AT74:AT83)+SUM(AU74:AU83)+SUM(AV74:AV83)</f>
        <v>4192.6</v>
      </c>
    </row>
    <row r="81" ht="14.25" spans="1:12">
      <c r="A81" s="56"/>
      <c r="B81" s="56" t="s">
        <v>160</v>
      </c>
      <c r="C81" s="56" t="s">
        <v>161</v>
      </c>
      <c r="D81" s="57" t="s">
        <v>59</v>
      </c>
      <c r="E81" s="58">
        <f>Source!BZ282</f>
        <v>74</v>
      </c>
      <c r="F81" s="58"/>
      <c r="G81" s="58">
        <f>Source!AT282</f>
        <v>74</v>
      </c>
      <c r="H81" s="59"/>
      <c r="I81" s="73"/>
      <c r="J81" s="59"/>
      <c r="K81" s="73"/>
      <c r="L81" s="59">
        <f ca="1">SUM(AZ74:AZ83)</f>
        <v>3102.52</v>
      </c>
    </row>
    <row r="82" ht="14.25" spans="1:12">
      <c r="A82" s="63"/>
      <c r="B82" s="63" t="s">
        <v>162</v>
      </c>
      <c r="C82" s="63" t="s">
        <v>163</v>
      </c>
      <c r="D82" s="64" t="s">
        <v>59</v>
      </c>
      <c r="E82" s="65">
        <f>Source!CA282</f>
        <v>36</v>
      </c>
      <c r="F82" s="65"/>
      <c r="G82" s="65">
        <f>Source!AU282</f>
        <v>36</v>
      </c>
      <c r="H82" s="66"/>
      <c r="I82" s="75"/>
      <c r="J82" s="66"/>
      <c r="K82" s="75"/>
      <c r="L82" s="66">
        <f ca="1">SUM(BA74:BA83)</f>
        <v>1509.34</v>
      </c>
    </row>
    <row r="83" ht="15" spans="3:82">
      <c r="C83" s="68" t="s">
        <v>62</v>
      </c>
      <c r="D83" s="68"/>
      <c r="E83" s="68"/>
      <c r="F83" s="68"/>
      <c r="G83" s="68"/>
      <c r="H83" s="68"/>
      <c r="I83" s="76">
        <f ca="1">IF(E74&lt;&gt;0,K83/E74,0)</f>
        <v>8804.46</v>
      </c>
      <c r="J83" s="76"/>
      <c r="K83" s="76">
        <f ca="1">L76+L81+L82</f>
        <v>8804.46</v>
      </c>
      <c r="L83" s="76"/>
      <c r="AD83">
        <f ca="1">ROUND((Source!AT282/100)*((ROUND(SUMIF(SmtRes!AQ187:SmtRes!AQ188,"=1",SmtRes!AD187:SmtRes!AD188)*Source!I282,2)+ROUND(SUMIF(SmtRes!AQ187:SmtRes!AQ188,"=1",SmtRes!AC187:SmtRes!AC188)*Source!I282,2))),2)</f>
        <v>1595.95</v>
      </c>
      <c r="AE83">
        <f ca="1">ROUND((Source!AU282/100)*((ROUND(SUMIF(SmtRes!AQ187:SmtRes!AQ188,"=1",SmtRes!AD187:SmtRes!AD188)*Source!I282,2)+ROUND(SUMIF(SmtRes!AQ187:SmtRes!AQ188,"=1",SmtRes!AC187:SmtRes!AC188)*Source!I282,2))),2)</f>
        <v>776.41</v>
      </c>
      <c r="AN83" s="77">
        <f ca="1">L76+L81+L82</f>
        <v>8804.46</v>
      </c>
      <c r="AO83">
        <f>0</f>
        <v>0</v>
      </c>
      <c r="AQ83" t="s">
        <v>63</v>
      </c>
      <c r="AR83" s="77">
        <f>L76</f>
        <v>4192.6</v>
      </c>
      <c r="AT83">
        <f>0</f>
        <v>0</v>
      </c>
      <c r="AV83" t="s">
        <v>63</v>
      </c>
      <c r="AW83">
        <f>0</f>
        <v>0</v>
      </c>
      <c r="AZ83">
        <f ca="1">Source!X282</f>
        <v>3102.52</v>
      </c>
      <c r="BA83">
        <f ca="1">Source!Y282</f>
        <v>1509.34</v>
      </c>
      <c r="BT83" s="77">
        <f ca="1">K83</f>
        <v>8804.46</v>
      </c>
      <c r="BW83">
        <f ca="1">ROUND(K83*80/100,2)</f>
        <v>7043.57</v>
      </c>
      <c r="BX83" s="77">
        <f ca="1">K83-BW83</f>
        <v>1760.89</v>
      </c>
      <c r="CB83">
        <f>Source!BM282</f>
        <v>200001</v>
      </c>
      <c r="CC83" t="str">
        <f>Source!E282</f>
        <v>3</v>
      </c>
      <c r="CD83">
        <v>4</v>
      </c>
    </row>
    <row r="84" ht="28.5" spans="1:12">
      <c r="A84" s="89" t="s">
        <v>167</v>
      </c>
      <c r="B84" s="56" t="s">
        <v>168</v>
      </c>
      <c r="C84" s="56" t="str">
        <f>Source!G284</f>
        <v>Измерение сопротивления растеканию тока: контура с диагональю до 20 м</v>
      </c>
      <c r="D84" s="57" t="str">
        <f>Source!H284</f>
        <v>измерение</v>
      </c>
      <c r="E84" s="58">
        <f>Source!K284</f>
        <v>1</v>
      </c>
      <c r="F84" s="58"/>
      <c r="G84" s="58">
        <f>Source!I284</f>
        <v>1</v>
      </c>
      <c r="H84" s="59"/>
      <c r="I84" s="73"/>
      <c r="J84" s="59"/>
      <c r="K84" s="73"/>
      <c r="L84" s="59"/>
    </row>
    <row r="85" spans="3:12">
      <c r="C85" s="60" t="s">
        <v>154</v>
      </c>
      <c r="D85" s="60"/>
      <c r="E85" s="60"/>
      <c r="F85" s="60"/>
      <c r="G85" s="60"/>
      <c r="H85" s="60"/>
      <c r="I85" s="60"/>
      <c r="J85" s="60"/>
      <c r="K85" s="60"/>
      <c r="L85" s="60"/>
    </row>
    <row r="86" ht="15" spans="1:12">
      <c r="A86" s="61"/>
      <c r="B86" s="58">
        <v>1</v>
      </c>
      <c r="C86" s="61" t="s">
        <v>52</v>
      </c>
      <c r="D86" s="57" t="s">
        <v>28</v>
      </c>
      <c r="E86" s="62"/>
      <c r="F86" s="58"/>
      <c r="G86" s="58">
        <f ca="1">Source!U284</f>
        <v>1.944</v>
      </c>
      <c r="H86" s="58"/>
      <c r="I86" s="58"/>
      <c r="J86" s="58"/>
      <c r="K86" s="58"/>
      <c r="L86" s="74">
        <f>SUM(L87:L88)-SUMIF(CE87:CE88,1,L87:L88)</f>
        <v>2096.31</v>
      </c>
    </row>
    <row r="87" ht="14.25" spans="1:12">
      <c r="A87" s="56"/>
      <c r="B87" s="56" t="s">
        <v>155</v>
      </c>
      <c r="C87" s="56" t="s">
        <v>156</v>
      </c>
      <c r="D87" s="57" t="s">
        <v>157</v>
      </c>
      <c r="E87" s="58">
        <v>0.81</v>
      </c>
      <c r="F87" s="58">
        <f>ROUND(1.2,7)</f>
        <v>1.2</v>
      </c>
      <c r="G87" s="58">
        <f>SmtRes!CX191</f>
        <v>0.972</v>
      </c>
      <c r="H87" s="59"/>
      <c r="I87" s="73"/>
      <c r="J87" s="59">
        <f>SmtRes!CZ191</f>
        <v>1090.46</v>
      </c>
      <c r="K87" s="73"/>
      <c r="L87" s="59">
        <f>SmtRes!DI191</f>
        <v>1059.93</v>
      </c>
    </row>
    <row r="88" ht="14.25" spans="1:12">
      <c r="A88" s="56"/>
      <c r="B88" s="56" t="s">
        <v>158</v>
      </c>
      <c r="C88" s="63" t="s">
        <v>159</v>
      </c>
      <c r="D88" s="64" t="s">
        <v>157</v>
      </c>
      <c r="E88" s="65">
        <v>0.81</v>
      </c>
      <c r="F88" s="65">
        <f>ROUND(1.2,7)</f>
        <v>1.2</v>
      </c>
      <c r="G88" s="65">
        <f>SmtRes!CX192</f>
        <v>0.972</v>
      </c>
      <c r="H88" s="66"/>
      <c r="I88" s="75"/>
      <c r="J88" s="66">
        <f>SmtRes!CZ192</f>
        <v>1066.23</v>
      </c>
      <c r="K88" s="75"/>
      <c r="L88" s="66">
        <f>SmtRes!DI192</f>
        <v>1036.38</v>
      </c>
    </row>
    <row r="89" ht="15" spans="1:12">
      <c r="A89" s="56"/>
      <c r="B89" s="56"/>
      <c r="C89" s="67" t="s">
        <v>55</v>
      </c>
      <c r="D89" s="57"/>
      <c r="E89" s="58"/>
      <c r="F89" s="58"/>
      <c r="G89" s="58"/>
      <c r="H89" s="59"/>
      <c r="I89" s="73"/>
      <c r="J89" s="59"/>
      <c r="K89" s="73"/>
      <c r="L89" s="59">
        <f>L86</f>
        <v>2096.31</v>
      </c>
    </row>
    <row r="90" ht="14.25" spans="1:12">
      <c r="A90" s="56"/>
      <c r="B90" s="56"/>
      <c r="C90" s="56" t="s">
        <v>56</v>
      </c>
      <c r="D90" s="57"/>
      <c r="E90" s="58"/>
      <c r="F90" s="58"/>
      <c r="G90" s="58"/>
      <c r="H90" s="59"/>
      <c r="I90" s="73"/>
      <c r="J90" s="59"/>
      <c r="K90" s="73"/>
      <c r="L90" s="59">
        <f>SUM(AR84:AR93)+SUM(AS84:AS93)+SUM(AT84:AT93)+SUM(AU84:AU93)+SUM(AV84:AV93)</f>
        <v>2096.31</v>
      </c>
    </row>
    <row r="91" ht="14.25" spans="1:12">
      <c r="A91" s="56"/>
      <c r="B91" s="56" t="s">
        <v>160</v>
      </c>
      <c r="C91" s="56" t="s">
        <v>161</v>
      </c>
      <c r="D91" s="57" t="s">
        <v>59</v>
      </c>
      <c r="E91" s="58">
        <f>Source!BZ284</f>
        <v>74</v>
      </c>
      <c r="F91" s="58"/>
      <c r="G91" s="58">
        <f>Source!AT284</f>
        <v>74</v>
      </c>
      <c r="H91" s="59"/>
      <c r="I91" s="73"/>
      <c r="J91" s="59"/>
      <c r="K91" s="73"/>
      <c r="L91" s="59">
        <f ca="1">SUM(AZ84:AZ93)</f>
        <v>1551.27</v>
      </c>
    </row>
    <row r="92" ht="14.25" spans="1:12">
      <c r="A92" s="63"/>
      <c r="B92" s="63" t="s">
        <v>162</v>
      </c>
      <c r="C92" s="63" t="s">
        <v>163</v>
      </c>
      <c r="D92" s="64" t="s">
        <v>59</v>
      </c>
      <c r="E92" s="65">
        <f>Source!CA284</f>
        <v>36</v>
      </c>
      <c r="F92" s="65"/>
      <c r="G92" s="65">
        <f>Source!AU284</f>
        <v>36</v>
      </c>
      <c r="H92" s="66"/>
      <c r="I92" s="75"/>
      <c r="J92" s="66"/>
      <c r="K92" s="75"/>
      <c r="L92" s="66">
        <f ca="1">SUM(BA84:BA93)</f>
        <v>754.67</v>
      </c>
    </row>
    <row r="93" ht="15" spans="3:82">
      <c r="C93" s="68" t="s">
        <v>62</v>
      </c>
      <c r="D93" s="68"/>
      <c r="E93" s="68"/>
      <c r="F93" s="68"/>
      <c r="G93" s="68"/>
      <c r="H93" s="68"/>
      <c r="I93" s="76">
        <f ca="1">IF(E84&lt;&gt;0,K93/E84,0)</f>
        <v>4402.25</v>
      </c>
      <c r="J93" s="76"/>
      <c r="K93" s="76">
        <f ca="1">L86+L91+L92</f>
        <v>4402.25</v>
      </c>
      <c r="L93" s="76"/>
      <c r="AD93">
        <f ca="1">ROUND((Source!AT284/100)*((ROUND(SUMIF(SmtRes!AQ191:SmtRes!AQ192,"=1",SmtRes!AD191:SmtRes!AD192)*Source!I284,2)+ROUND(SUMIF(SmtRes!AQ191:SmtRes!AQ192,"=1",SmtRes!AC191:SmtRes!AC192)*Source!I284,2))),2)</f>
        <v>1595.95</v>
      </c>
      <c r="AE93">
        <f ca="1">ROUND((Source!AU284/100)*((ROUND(SUMIF(SmtRes!AQ191:SmtRes!AQ192,"=1",SmtRes!AD191:SmtRes!AD192)*Source!I284,2)+ROUND(SUMIF(SmtRes!AQ191:SmtRes!AQ192,"=1",SmtRes!AC191:SmtRes!AC192)*Source!I284,2))),2)</f>
        <v>776.41</v>
      </c>
      <c r="AN93" s="77">
        <f ca="1">L86+L91+L92</f>
        <v>4402.25</v>
      </c>
      <c r="AO93">
        <f>0</f>
        <v>0</v>
      </c>
      <c r="AQ93" t="s">
        <v>63</v>
      </c>
      <c r="AR93" s="77">
        <f>L86</f>
        <v>2096.31</v>
      </c>
      <c r="AT93">
        <f>0</f>
        <v>0</v>
      </c>
      <c r="AV93" t="s">
        <v>63</v>
      </c>
      <c r="AW93">
        <f>0</f>
        <v>0</v>
      </c>
      <c r="AZ93">
        <f ca="1">Source!X284</f>
        <v>1551.27</v>
      </c>
      <c r="BA93">
        <f ca="1">Source!Y284</f>
        <v>754.67</v>
      </c>
      <c r="BT93" s="77">
        <f ca="1">K93</f>
        <v>4402.25</v>
      </c>
      <c r="BW93">
        <f ca="1">ROUND(K93*80/100,2)</f>
        <v>3521.8</v>
      </c>
      <c r="BX93" s="77">
        <f ca="1">K93-BW93</f>
        <v>880.45</v>
      </c>
      <c r="CB93">
        <f>Source!BM284</f>
        <v>200001</v>
      </c>
      <c r="CC93" t="str">
        <f>Source!E284</f>
        <v>4</v>
      </c>
      <c r="CD93">
        <v>4</v>
      </c>
    </row>
    <row r="94" ht="28.5" spans="1:12">
      <c r="A94" s="89" t="s">
        <v>169</v>
      </c>
      <c r="B94" s="56" t="s">
        <v>170</v>
      </c>
      <c r="C94" s="56" t="str">
        <f>Source!G286</f>
        <v>Разъединитель трехполюсный напряжением: до 20 кВ</v>
      </c>
      <c r="D94" s="57" t="str">
        <f>Source!H286</f>
        <v>ШТ</v>
      </c>
      <c r="E94" s="58">
        <f>Source!K286</f>
        <v>1</v>
      </c>
      <c r="F94" s="58"/>
      <c r="G94" s="58">
        <f>Source!I286</f>
        <v>1</v>
      </c>
      <c r="H94" s="59"/>
      <c r="I94" s="73"/>
      <c r="J94" s="59"/>
      <c r="K94" s="73"/>
      <c r="L94" s="59"/>
    </row>
    <row r="95" spans="3:12">
      <c r="C95" s="60" t="s">
        <v>154</v>
      </c>
      <c r="D95" s="60"/>
      <c r="E95" s="60"/>
      <c r="F95" s="60"/>
      <c r="G95" s="60"/>
      <c r="H95" s="60"/>
      <c r="I95" s="60"/>
      <c r="J95" s="60"/>
      <c r="K95" s="60"/>
      <c r="L95" s="60"/>
    </row>
    <row r="96" ht="15" spans="1:12">
      <c r="A96" s="61"/>
      <c r="B96" s="58">
        <v>1</v>
      </c>
      <c r="C96" s="61" t="s">
        <v>52</v>
      </c>
      <c r="D96" s="57" t="s">
        <v>28</v>
      </c>
      <c r="E96" s="62"/>
      <c r="F96" s="58"/>
      <c r="G96" s="58">
        <f ca="1">Source!U286</f>
        <v>6.48</v>
      </c>
      <c r="H96" s="58"/>
      <c r="I96" s="58"/>
      <c r="J96" s="58"/>
      <c r="K96" s="58"/>
      <c r="L96" s="74">
        <f>SUM(L97:L99)-SUMIF(CE97:CE99,1,L97:L99)</f>
        <v>6673.62</v>
      </c>
    </row>
    <row r="97" ht="14.25" spans="1:12">
      <c r="A97" s="56"/>
      <c r="B97" s="56" t="s">
        <v>171</v>
      </c>
      <c r="C97" s="56" t="s">
        <v>172</v>
      </c>
      <c r="D97" s="57" t="s">
        <v>157</v>
      </c>
      <c r="E97" s="58">
        <v>1.08</v>
      </c>
      <c r="F97" s="58">
        <f>ROUND(1.2,7)</f>
        <v>1.2</v>
      </c>
      <c r="G97" s="58">
        <f>SmtRes!CX195</f>
        <v>1.296</v>
      </c>
      <c r="H97" s="59"/>
      <c r="I97" s="73"/>
      <c r="J97" s="59">
        <f>SmtRes!CZ195</f>
        <v>811.79</v>
      </c>
      <c r="K97" s="73"/>
      <c r="L97" s="59">
        <f>SmtRes!DI195</f>
        <v>1052.08</v>
      </c>
    </row>
    <row r="98" ht="14.25" spans="1:12">
      <c r="A98" s="56"/>
      <c r="B98" s="56" t="s">
        <v>173</v>
      </c>
      <c r="C98" s="56" t="s">
        <v>174</v>
      </c>
      <c r="D98" s="57" t="s">
        <v>157</v>
      </c>
      <c r="E98" s="58">
        <v>1.08</v>
      </c>
      <c r="F98" s="58">
        <f>ROUND(1.2,7)</f>
        <v>1.2</v>
      </c>
      <c r="G98" s="58">
        <f>SmtRes!CX196</f>
        <v>1.296</v>
      </c>
      <c r="H98" s="59"/>
      <c r="I98" s="73"/>
      <c r="J98" s="59">
        <f>SmtRes!CZ196</f>
        <v>775.44</v>
      </c>
      <c r="K98" s="73"/>
      <c r="L98" s="59">
        <f>SmtRes!DI196</f>
        <v>1004.97</v>
      </c>
    </row>
    <row r="99" ht="14.25" spans="1:12">
      <c r="A99" s="56"/>
      <c r="B99" s="56" t="s">
        <v>175</v>
      </c>
      <c r="C99" s="63" t="s">
        <v>176</v>
      </c>
      <c r="D99" s="64" t="s">
        <v>157</v>
      </c>
      <c r="E99" s="65">
        <v>3.24</v>
      </c>
      <c r="F99" s="65">
        <f>ROUND(1.2,7)</f>
        <v>1.2</v>
      </c>
      <c r="G99" s="65">
        <f>SmtRes!CX197</f>
        <v>3.888</v>
      </c>
      <c r="H99" s="66"/>
      <c r="I99" s="75"/>
      <c r="J99" s="66">
        <f>SmtRes!CZ197</f>
        <v>1187.39</v>
      </c>
      <c r="K99" s="75"/>
      <c r="L99" s="66">
        <f>SmtRes!DI197</f>
        <v>4616.57</v>
      </c>
    </row>
    <row r="100" ht="15" spans="1:12">
      <c r="A100" s="56"/>
      <c r="B100" s="56"/>
      <c r="C100" s="67" t="s">
        <v>55</v>
      </c>
      <c r="D100" s="57"/>
      <c r="E100" s="58"/>
      <c r="F100" s="58"/>
      <c r="G100" s="58"/>
      <c r="H100" s="59"/>
      <c r="I100" s="73"/>
      <c r="J100" s="59"/>
      <c r="K100" s="73"/>
      <c r="L100" s="59">
        <f>L96</f>
        <v>6673.62</v>
      </c>
    </row>
    <row r="101" ht="14.25" spans="1:12">
      <c r="A101" s="56"/>
      <c r="B101" s="56"/>
      <c r="C101" s="56" t="s">
        <v>56</v>
      </c>
      <c r="D101" s="57"/>
      <c r="E101" s="58"/>
      <c r="F101" s="58"/>
      <c r="G101" s="58"/>
      <c r="H101" s="59"/>
      <c r="I101" s="73"/>
      <c r="J101" s="59"/>
      <c r="K101" s="73"/>
      <c r="L101" s="59">
        <f>SUM(AR94:AR104)+SUM(AS94:AS104)+SUM(AT94:AT104)+SUM(AU94:AU104)+SUM(AV94:AV104)</f>
        <v>6673.62</v>
      </c>
    </row>
    <row r="102" ht="14.25" spans="1:12">
      <c r="A102" s="56"/>
      <c r="B102" s="56" t="s">
        <v>160</v>
      </c>
      <c r="C102" s="56" t="s">
        <v>161</v>
      </c>
      <c r="D102" s="57" t="s">
        <v>59</v>
      </c>
      <c r="E102" s="58">
        <f>Source!BZ286</f>
        <v>74</v>
      </c>
      <c r="F102" s="58"/>
      <c r="G102" s="58">
        <f>Source!AT286</f>
        <v>74</v>
      </c>
      <c r="H102" s="59"/>
      <c r="I102" s="73"/>
      <c r="J102" s="59"/>
      <c r="K102" s="73"/>
      <c r="L102" s="59">
        <f ca="1">SUM(AZ94:AZ104)</f>
        <v>4938.48</v>
      </c>
    </row>
    <row r="103" ht="14.25" spans="1:12">
      <c r="A103" s="63"/>
      <c r="B103" s="63" t="s">
        <v>162</v>
      </c>
      <c r="C103" s="63" t="s">
        <v>163</v>
      </c>
      <c r="D103" s="64" t="s">
        <v>59</v>
      </c>
      <c r="E103" s="65">
        <f>Source!CA286</f>
        <v>36</v>
      </c>
      <c r="F103" s="65"/>
      <c r="G103" s="65">
        <f>Source!AU286</f>
        <v>36</v>
      </c>
      <c r="H103" s="66"/>
      <c r="I103" s="75"/>
      <c r="J103" s="66"/>
      <c r="K103" s="75"/>
      <c r="L103" s="66">
        <f ca="1">SUM(BA94:BA104)</f>
        <v>2402.5</v>
      </c>
    </row>
    <row r="104" ht="15" spans="3:82">
      <c r="C104" s="68" t="s">
        <v>62</v>
      </c>
      <c r="D104" s="68"/>
      <c r="E104" s="68"/>
      <c r="F104" s="68"/>
      <c r="G104" s="68"/>
      <c r="H104" s="68"/>
      <c r="I104" s="76">
        <f ca="1">IF(E94&lt;&gt;0,K104/E94,0)</f>
        <v>14014.6</v>
      </c>
      <c r="J104" s="76"/>
      <c r="K104" s="76">
        <f ca="1">L96+L102+L103</f>
        <v>14014.6</v>
      </c>
      <c r="L104" s="76"/>
      <c r="AD104">
        <f ca="1">ROUND((Source!AT286/100)*((ROUND(SUMIF(SmtRes!AQ195:SmtRes!AQ197,"=1",SmtRes!AD195:SmtRes!AD197)*Source!I286,2)+ROUND(SUMIF(SmtRes!AQ195:SmtRes!AQ197,"=1",SmtRes!AC195:SmtRes!AC197)*Source!I286,2))),2)</f>
        <v>2053.22</v>
      </c>
      <c r="AE104">
        <f ca="1">ROUND((Source!AU286/100)*((ROUND(SUMIF(SmtRes!AQ195:SmtRes!AQ197,"=1",SmtRes!AD195:SmtRes!AD197)*Source!I286,2)+ROUND(SUMIF(SmtRes!AQ195:SmtRes!AQ197,"=1",SmtRes!AC195:SmtRes!AC197)*Source!I286,2))),2)</f>
        <v>998.86</v>
      </c>
      <c r="AN104" s="77">
        <f ca="1">L96+L102+L103</f>
        <v>14014.6</v>
      </c>
      <c r="AO104">
        <f>0</f>
        <v>0</v>
      </c>
      <c r="AQ104" t="s">
        <v>63</v>
      </c>
      <c r="AR104" s="77">
        <f>L96</f>
        <v>6673.62</v>
      </c>
      <c r="AT104">
        <f>0</f>
        <v>0</v>
      </c>
      <c r="AV104" t="s">
        <v>63</v>
      </c>
      <c r="AW104">
        <f>0</f>
        <v>0</v>
      </c>
      <c r="AZ104">
        <f ca="1">Source!X286</f>
        <v>4938.48</v>
      </c>
      <c r="BA104">
        <f ca="1">Source!Y286</f>
        <v>2402.5</v>
      </c>
      <c r="BT104" s="77">
        <f ca="1">K104</f>
        <v>14014.6</v>
      </c>
      <c r="BW104">
        <f ca="1">ROUND(K104*80/100,2)</f>
        <v>11211.68</v>
      </c>
      <c r="BX104" s="77">
        <f ca="1">K104-BW104</f>
        <v>2802.92</v>
      </c>
      <c r="CB104">
        <f>Source!BM286</f>
        <v>200001</v>
      </c>
      <c r="CC104" t="str">
        <f>Source!E286</f>
        <v>5</v>
      </c>
      <c r="CD104">
        <v>4</v>
      </c>
    </row>
    <row r="105" ht="71.25" spans="1:12">
      <c r="A105" s="89" t="s">
        <v>64</v>
      </c>
      <c r="B105" s="56" t="s">
        <v>177</v>
      </c>
      <c r="C105" s="56" t="str">
        <f>Source!G288</f>
        <v>Выключатель трехполюсный напряжением до 1 кВ с: электромагнитным, тепловым или комбинированным расцепителем, номинальный ток до 200 А</v>
      </c>
      <c r="D105" s="57" t="str">
        <f>Source!H288</f>
        <v>ШТ</v>
      </c>
      <c r="E105" s="58">
        <f>Source!K288</f>
        <v>1</v>
      </c>
      <c r="F105" s="58"/>
      <c r="G105" s="58">
        <f>Source!I288</f>
        <v>1</v>
      </c>
      <c r="H105" s="59"/>
      <c r="I105" s="73"/>
      <c r="J105" s="59"/>
      <c r="K105" s="73"/>
      <c r="L105" s="59"/>
    </row>
    <row r="106" spans="3:12">
      <c r="C106" s="60" t="s">
        <v>154</v>
      </c>
      <c r="D106" s="60"/>
      <c r="E106" s="60"/>
      <c r="F106" s="60"/>
      <c r="G106" s="60"/>
      <c r="H106" s="60"/>
      <c r="I106" s="60"/>
      <c r="J106" s="60"/>
      <c r="K106" s="60"/>
      <c r="L106" s="60"/>
    </row>
    <row r="107" ht="15" spans="1:12">
      <c r="A107" s="61"/>
      <c r="B107" s="58">
        <v>1</v>
      </c>
      <c r="C107" s="61" t="s">
        <v>52</v>
      </c>
      <c r="D107" s="57" t="s">
        <v>28</v>
      </c>
      <c r="E107" s="62"/>
      <c r="F107" s="58"/>
      <c r="G107" s="58">
        <f ca="1">Source!U288</f>
        <v>3.24</v>
      </c>
      <c r="H107" s="58"/>
      <c r="I107" s="58"/>
      <c r="J107" s="58"/>
      <c r="K107" s="58"/>
      <c r="L107" s="74">
        <f>SUM(L108:L109)-SUMIF(CE108:CE109,1,L108:L109)</f>
        <v>2571.31</v>
      </c>
    </row>
    <row r="108" ht="14.25" spans="1:12">
      <c r="A108" s="56"/>
      <c r="B108" s="56" t="s">
        <v>171</v>
      </c>
      <c r="C108" s="56" t="s">
        <v>172</v>
      </c>
      <c r="D108" s="57" t="s">
        <v>157</v>
      </c>
      <c r="E108" s="58">
        <v>1.35</v>
      </c>
      <c r="F108" s="58">
        <f>ROUND(1.2,7)</f>
        <v>1.2</v>
      </c>
      <c r="G108" s="58">
        <f>SmtRes!CX201</f>
        <v>1.62</v>
      </c>
      <c r="H108" s="59"/>
      <c r="I108" s="73"/>
      <c r="J108" s="59">
        <f>SmtRes!CZ201</f>
        <v>811.79</v>
      </c>
      <c r="K108" s="73"/>
      <c r="L108" s="59">
        <f>SmtRes!DI201</f>
        <v>1315.1</v>
      </c>
    </row>
    <row r="109" ht="14.25" spans="1:12">
      <c r="A109" s="56"/>
      <c r="B109" s="56" t="s">
        <v>173</v>
      </c>
      <c r="C109" s="63" t="s">
        <v>174</v>
      </c>
      <c r="D109" s="64" t="s">
        <v>157</v>
      </c>
      <c r="E109" s="65">
        <v>1.35</v>
      </c>
      <c r="F109" s="65">
        <f>ROUND(1.2,7)</f>
        <v>1.2</v>
      </c>
      <c r="G109" s="65">
        <f>SmtRes!CX202</f>
        <v>1.62</v>
      </c>
      <c r="H109" s="66"/>
      <c r="I109" s="75"/>
      <c r="J109" s="66">
        <f>SmtRes!CZ202</f>
        <v>775.44</v>
      </c>
      <c r="K109" s="75"/>
      <c r="L109" s="66">
        <f>SmtRes!DI202</f>
        <v>1256.21</v>
      </c>
    </row>
    <row r="110" ht="15" spans="1:12">
      <c r="A110" s="56"/>
      <c r="B110" s="56"/>
      <c r="C110" s="67" t="s">
        <v>55</v>
      </c>
      <c r="D110" s="57"/>
      <c r="E110" s="58"/>
      <c r="F110" s="58"/>
      <c r="G110" s="58"/>
      <c r="H110" s="59"/>
      <c r="I110" s="73"/>
      <c r="J110" s="59"/>
      <c r="K110" s="73"/>
      <c r="L110" s="59">
        <f>L107</f>
        <v>2571.31</v>
      </c>
    </row>
    <row r="111" ht="14.25" spans="1:12">
      <c r="A111" s="56"/>
      <c r="B111" s="56"/>
      <c r="C111" s="56" t="s">
        <v>56</v>
      </c>
      <c r="D111" s="57"/>
      <c r="E111" s="58"/>
      <c r="F111" s="58"/>
      <c r="G111" s="58"/>
      <c r="H111" s="59"/>
      <c r="I111" s="73"/>
      <c r="J111" s="59"/>
      <c r="K111" s="73"/>
      <c r="L111" s="59">
        <f>SUM(AR105:AR114)+SUM(AS105:AS114)+SUM(AT105:AT114)+SUM(AU105:AU114)+SUM(AV105:AV114)</f>
        <v>2571.31</v>
      </c>
    </row>
    <row r="112" ht="14.25" spans="1:12">
      <c r="A112" s="56"/>
      <c r="B112" s="56" t="s">
        <v>160</v>
      </c>
      <c r="C112" s="56" t="s">
        <v>161</v>
      </c>
      <c r="D112" s="57" t="s">
        <v>59</v>
      </c>
      <c r="E112" s="58">
        <f>Source!BZ288</f>
        <v>74</v>
      </c>
      <c r="F112" s="58"/>
      <c r="G112" s="58">
        <f>Source!AT288</f>
        <v>74</v>
      </c>
      <c r="H112" s="59"/>
      <c r="I112" s="73"/>
      <c r="J112" s="59"/>
      <c r="K112" s="73"/>
      <c r="L112" s="59">
        <f ca="1">SUM(AZ105:AZ114)</f>
        <v>1902.77</v>
      </c>
    </row>
    <row r="113" ht="14.25" spans="1:12">
      <c r="A113" s="63"/>
      <c r="B113" s="63" t="s">
        <v>162</v>
      </c>
      <c r="C113" s="63" t="s">
        <v>163</v>
      </c>
      <c r="D113" s="64" t="s">
        <v>59</v>
      </c>
      <c r="E113" s="65">
        <f>Source!CA288</f>
        <v>36</v>
      </c>
      <c r="F113" s="65"/>
      <c r="G113" s="65">
        <f>Source!AU288</f>
        <v>36</v>
      </c>
      <c r="H113" s="66"/>
      <c r="I113" s="75"/>
      <c r="J113" s="66"/>
      <c r="K113" s="75"/>
      <c r="L113" s="66">
        <f ca="1">SUM(BA105:BA114)</f>
        <v>925.67</v>
      </c>
    </row>
    <row r="114" ht="15" spans="3:82">
      <c r="C114" s="68" t="s">
        <v>62</v>
      </c>
      <c r="D114" s="68"/>
      <c r="E114" s="68"/>
      <c r="F114" s="68"/>
      <c r="G114" s="68"/>
      <c r="H114" s="68"/>
      <c r="I114" s="76">
        <f ca="1">IF(E105&lt;&gt;0,K114/E105,0)</f>
        <v>5399.75</v>
      </c>
      <c r="J114" s="76"/>
      <c r="K114" s="76">
        <f ca="1">L107+L112+L113</f>
        <v>5399.75</v>
      </c>
      <c r="L114" s="76"/>
      <c r="AD114">
        <f ca="1">ROUND((Source!AT288/100)*((ROUND(SUMIF(SmtRes!AQ201:SmtRes!AQ202,"=1",SmtRes!AD201:SmtRes!AD202)*Source!I288,2)+ROUND(SUMIF(SmtRes!AQ201:SmtRes!AQ202,"=1",SmtRes!AC201:SmtRes!AC202)*Source!I288,2))),2)</f>
        <v>1174.55</v>
      </c>
      <c r="AE114">
        <f ca="1">ROUND((Source!AU288/100)*((ROUND(SUMIF(SmtRes!AQ201:SmtRes!AQ202,"=1",SmtRes!AD201:SmtRes!AD202)*Source!I288,2)+ROUND(SUMIF(SmtRes!AQ201:SmtRes!AQ202,"=1",SmtRes!AC201:SmtRes!AC202)*Source!I288,2))),2)</f>
        <v>571.4</v>
      </c>
      <c r="AN114" s="77">
        <f ca="1">L107+L112+L113</f>
        <v>5399.75</v>
      </c>
      <c r="AO114">
        <f>0</f>
        <v>0</v>
      </c>
      <c r="AQ114" t="s">
        <v>63</v>
      </c>
      <c r="AR114" s="77">
        <f>L107</f>
        <v>2571.31</v>
      </c>
      <c r="AT114">
        <f>0</f>
        <v>0</v>
      </c>
      <c r="AV114" t="s">
        <v>63</v>
      </c>
      <c r="AW114">
        <f>0</f>
        <v>0</v>
      </c>
      <c r="AZ114">
        <f ca="1">Source!X288</f>
        <v>1902.77</v>
      </c>
      <c r="BA114">
        <f ca="1">Source!Y288</f>
        <v>925.67</v>
      </c>
      <c r="BT114" s="77">
        <f ca="1">K114</f>
        <v>5399.75</v>
      </c>
      <c r="BW114">
        <f ca="1">ROUND(K114*80/100,2)</f>
        <v>4319.8</v>
      </c>
      <c r="BX114" s="77">
        <f ca="1">K114-BW114</f>
        <v>1079.95</v>
      </c>
      <c r="CB114">
        <f>Source!BM288</f>
        <v>200001</v>
      </c>
      <c r="CC114" t="str">
        <f>Source!E288</f>
        <v>6</v>
      </c>
      <c r="CD114">
        <v>4</v>
      </c>
    </row>
    <row r="115" ht="114" spans="1:12">
      <c r="A115" s="89" t="s">
        <v>178</v>
      </c>
      <c r="B115" s="56" t="s">
        <v>179</v>
      </c>
      <c r="C115" s="56" t="str">
        <f>Source!G292</f>
        <v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v>
      </c>
      <c r="D115" s="57" t="str">
        <f>Source!H292</f>
        <v>ШТ</v>
      </c>
      <c r="E115" s="58">
        <f>Source!K292</f>
        <v>1</v>
      </c>
      <c r="F115" s="58"/>
      <c r="G115" s="58">
        <f>Source!I292</f>
        <v>1</v>
      </c>
      <c r="H115" s="59"/>
      <c r="I115" s="73"/>
      <c r="J115" s="59"/>
      <c r="K115" s="73"/>
      <c r="L115" s="59"/>
    </row>
    <row r="116" spans="3:12">
      <c r="C116" s="60" t="s">
        <v>154</v>
      </c>
      <c r="D116" s="60"/>
      <c r="E116" s="60"/>
      <c r="F116" s="60"/>
      <c r="G116" s="60"/>
      <c r="H116" s="60"/>
      <c r="I116" s="60"/>
      <c r="J116" s="60"/>
      <c r="K116" s="60"/>
      <c r="L116" s="60"/>
    </row>
    <row r="117" ht="15" spans="1:12">
      <c r="A117" s="61"/>
      <c r="B117" s="58">
        <v>1</v>
      </c>
      <c r="C117" s="61" t="s">
        <v>52</v>
      </c>
      <c r="D117" s="57" t="s">
        <v>28</v>
      </c>
      <c r="E117" s="62"/>
      <c r="F117" s="58"/>
      <c r="G117" s="58">
        <f ca="1">Source!U292</f>
        <v>0.384</v>
      </c>
      <c r="H117" s="58"/>
      <c r="I117" s="58"/>
      <c r="J117" s="58"/>
      <c r="K117" s="58"/>
      <c r="L117" s="74">
        <f>SUM(L118:L119)-SUMIF(CE118:CE119,1,L118:L119)</f>
        <v>414.09</v>
      </c>
    </row>
    <row r="118" ht="14.25" spans="1:12">
      <c r="A118" s="56"/>
      <c r="B118" s="56" t="s">
        <v>155</v>
      </c>
      <c r="C118" s="56" t="s">
        <v>156</v>
      </c>
      <c r="D118" s="57" t="s">
        <v>157</v>
      </c>
      <c r="E118" s="58">
        <v>0.16</v>
      </c>
      <c r="F118" s="58">
        <f>ROUND(1.2,7)</f>
        <v>1.2</v>
      </c>
      <c r="G118" s="58">
        <f>SmtRes!CX209</f>
        <v>0.192</v>
      </c>
      <c r="H118" s="59"/>
      <c r="I118" s="73"/>
      <c r="J118" s="59">
        <f>SmtRes!CZ209</f>
        <v>1090.46</v>
      </c>
      <c r="K118" s="73"/>
      <c r="L118" s="59">
        <f>SmtRes!DI209</f>
        <v>209.37</v>
      </c>
    </row>
    <row r="119" ht="14.25" spans="1:12">
      <c r="A119" s="56"/>
      <c r="B119" s="56" t="s">
        <v>158</v>
      </c>
      <c r="C119" s="63" t="s">
        <v>159</v>
      </c>
      <c r="D119" s="64" t="s">
        <v>157</v>
      </c>
      <c r="E119" s="65">
        <v>0.16</v>
      </c>
      <c r="F119" s="65">
        <f>ROUND(1.2,7)</f>
        <v>1.2</v>
      </c>
      <c r="G119" s="65">
        <f>SmtRes!CX210</f>
        <v>0.192</v>
      </c>
      <c r="H119" s="66"/>
      <c r="I119" s="75"/>
      <c r="J119" s="66">
        <f>SmtRes!CZ210</f>
        <v>1066.23</v>
      </c>
      <c r="K119" s="75"/>
      <c r="L119" s="66">
        <f>SmtRes!DI210</f>
        <v>204.72</v>
      </c>
    </row>
    <row r="120" ht="15" spans="1:12">
      <c r="A120" s="56"/>
      <c r="B120" s="56"/>
      <c r="C120" s="67" t="s">
        <v>55</v>
      </c>
      <c r="D120" s="57"/>
      <c r="E120" s="58"/>
      <c r="F120" s="58"/>
      <c r="G120" s="58"/>
      <c r="H120" s="59"/>
      <c r="I120" s="73"/>
      <c r="J120" s="59"/>
      <c r="K120" s="73"/>
      <c r="L120" s="59">
        <f>L117</f>
        <v>414.09</v>
      </c>
    </row>
    <row r="121" ht="14.25" spans="1:12">
      <c r="A121" s="56"/>
      <c r="B121" s="56"/>
      <c r="C121" s="56" t="s">
        <v>56</v>
      </c>
      <c r="D121" s="57"/>
      <c r="E121" s="58"/>
      <c r="F121" s="58"/>
      <c r="G121" s="58"/>
      <c r="H121" s="59"/>
      <c r="I121" s="73"/>
      <c r="J121" s="59"/>
      <c r="K121" s="73"/>
      <c r="L121" s="59">
        <f>SUM(AR115:AR124)+SUM(AS115:AS124)+SUM(AT115:AT124)+SUM(AU115:AU124)+SUM(AV115:AV124)</f>
        <v>414.09</v>
      </c>
    </row>
    <row r="122" ht="14.25" spans="1:12">
      <c r="A122" s="56"/>
      <c r="B122" s="56" t="s">
        <v>160</v>
      </c>
      <c r="C122" s="56" t="s">
        <v>161</v>
      </c>
      <c r="D122" s="57" t="s">
        <v>59</v>
      </c>
      <c r="E122" s="58">
        <f>Source!BZ292</f>
        <v>74</v>
      </c>
      <c r="F122" s="58"/>
      <c r="G122" s="58">
        <f>Source!AT292</f>
        <v>74</v>
      </c>
      <c r="H122" s="59"/>
      <c r="I122" s="73"/>
      <c r="J122" s="59"/>
      <c r="K122" s="73"/>
      <c r="L122" s="59">
        <f ca="1">SUM(AZ115:AZ124)</f>
        <v>306.43</v>
      </c>
    </row>
    <row r="123" ht="14.25" spans="1:12">
      <c r="A123" s="63"/>
      <c r="B123" s="63" t="s">
        <v>162</v>
      </c>
      <c r="C123" s="63" t="s">
        <v>163</v>
      </c>
      <c r="D123" s="64" t="s">
        <v>59</v>
      </c>
      <c r="E123" s="65">
        <f>Source!CA292</f>
        <v>36</v>
      </c>
      <c r="F123" s="65"/>
      <c r="G123" s="65">
        <f>Source!AU292</f>
        <v>36</v>
      </c>
      <c r="H123" s="66"/>
      <c r="I123" s="75"/>
      <c r="J123" s="66"/>
      <c r="K123" s="75"/>
      <c r="L123" s="66">
        <f ca="1">SUM(BA115:BA124)</f>
        <v>149.07</v>
      </c>
    </row>
    <row r="124" ht="15" spans="3:82">
      <c r="C124" s="68" t="s">
        <v>62</v>
      </c>
      <c r="D124" s="68"/>
      <c r="E124" s="68"/>
      <c r="F124" s="68"/>
      <c r="G124" s="68"/>
      <c r="H124" s="68"/>
      <c r="I124" s="76">
        <f ca="1">IF(E115&lt;&gt;0,K124/E115,0)</f>
        <v>869.59</v>
      </c>
      <c r="J124" s="76"/>
      <c r="K124" s="76">
        <f ca="1">L117+L122+L123</f>
        <v>869.59</v>
      </c>
      <c r="L124" s="76"/>
      <c r="AD124">
        <f ca="1">ROUND((Source!AT292/100)*((ROUND(SUMIF(SmtRes!AQ209:SmtRes!AQ210,"=1",SmtRes!AD209:SmtRes!AD210)*Source!I292,2)+ROUND(SUMIF(SmtRes!AQ209:SmtRes!AQ210,"=1",SmtRes!AC209:SmtRes!AC210)*Source!I292,2))),2)</f>
        <v>1595.95</v>
      </c>
      <c r="AE124">
        <f ca="1">ROUND((Source!AU292/100)*((ROUND(SUMIF(SmtRes!AQ209:SmtRes!AQ210,"=1",SmtRes!AD209:SmtRes!AD210)*Source!I292,2)+ROUND(SUMIF(SmtRes!AQ209:SmtRes!AQ210,"=1",SmtRes!AC209:SmtRes!AC210)*Source!I292,2))),2)</f>
        <v>776.41</v>
      </c>
      <c r="AN124" s="77">
        <f ca="1">L117+L122+L123</f>
        <v>869.59</v>
      </c>
      <c r="AO124">
        <f>0</f>
        <v>0</v>
      </c>
      <c r="AQ124" t="s">
        <v>63</v>
      </c>
      <c r="AR124" s="77">
        <f>L117</f>
        <v>414.09</v>
      </c>
      <c r="AT124">
        <f>0</f>
        <v>0</v>
      </c>
      <c r="AV124" t="s">
        <v>63</v>
      </c>
      <c r="AW124">
        <f>0</f>
        <v>0</v>
      </c>
      <c r="AZ124">
        <f ca="1">Source!X292</f>
        <v>306.43</v>
      </c>
      <c r="BA124">
        <f ca="1">Source!Y292</f>
        <v>149.07</v>
      </c>
      <c r="BT124" s="77">
        <f ca="1">K124</f>
        <v>869.59</v>
      </c>
      <c r="BW124">
        <f ca="1">ROUND(K124*80/100,2)</f>
        <v>695.67</v>
      </c>
      <c r="BX124" s="77">
        <f ca="1">K124-BW124</f>
        <v>173.92</v>
      </c>
      <c r="CB124">
        <f>Source!BM292</f>
        <v>200001</v>
      </c>
      <c r="CC124" t="str">
        <f>Source!E292</f>
        <v>7</v>
      </c>
      <c r="CD124">
        <v>4</v>
      </c>
    </row>
    <row r="125" ht="28.5" spans="1:12">
      <c r="A125" s="89" t="s">
        <v>180</v>
      </c>
      <c r="B125" s="56" t="s">
        <v>181</v>
      </c>
      <c r="C125" s="56" t="str">
        <f>Source!G294</f>
        <v>Замер полного сопротивления цепи "фаза-нуль"</v>
      </c>
      <c r="D125" s="57" t="str">
        <f>Source!H294</f>
        <v>ШТ</v>
      </c>
      <c r="E125" s="58">
        <f>Source!K294</f>
        <v>1</v>
      </c>
      <c r="F125" s="58"/>
      <c r="G125" s="58">
        <f>Source!I294</f>
        <v>1</v>
      </c>
      <c r="H125" s="59"/>
      <c r="I125" s="73"/>
      <c r="J125" s="59"/>
      <c r="K125" s="73"/>
      <c r="L125" s="59"/>
    </row>
    <row r="126" spans="3:12">
      <c r="C126" s="60" t="s">
        <v>154</v>
      </c>
      <c r="D126" s="60"/>
      <c r="E126" s="60"/>
      <c r="F126" s="60"/>
      <c r="G126" s="60"/>
      <c r="H126" s="60"/>
      <c r="I126" s="60"/>
      <c r="J126" s="60"/>
      <c r="K126" s="60"/>
      <c r="L126" s="60"/>
    </row>
    <row r="127" ht="15" spans="1:12">
      <c r="A127" s="61"/>
      <c r="B127" s="58">
        <v>1</v>
      </c>
      <c r="C127" s="61" t="s">
        <v>52</v>
      </c>
      <c r="D127" s="57" t="s">
        <v>28</v>
      </c>
      <c r="E127" s="62"/>
      <c r="F127" s="58"/>
      <c r="G127" s="58">
        <f ca="1">Source!U294</f>
        <v>1.2</v>
      </c>
      <c r="H127" s="58"/>
      <c r="I127" s="58"/>
      <c r="J127" s="58"/>
      <c r="K127" s="58"/>
      <c r="L127" s="74">
        <f>SUM(L128:L129)-SUMIF(CE128:CE129,1,L128:L129)</f>
        <v>1294.02</v>
      </c>
    </row>
    <row r="128" ht="14.25" spans="1:12">
      <c r="A128" s="56"/>
      <c r="B128" s="56" t="s">
        <v>155</v>
      </c>
      <c r="C128" s="56" t="s">
        <v>156</v>
      </c>
      <c r="D128" s="57" t="s">
        <v>157</v>
      </c>
      <c r="E128" s="58">
        <v>0.5</v>
      </c>
      <c r="F128" s="58">
        <f>ROUND(1.2,7)</f>
        <v>1.2</v>
      </c>
      <c r="G128" s="58">
        <f>SmtRes!CX213</f>
        <v>0.6</v>
      </c>
      <c r="H128" s="59"/>
      <c r="I128" s="73"/>
      <c r="J128" s="59">
        <f>SmtRes!CZ213</f>
        <v>1090.46</v>
      </c>
      <c r="K128" s="73"/>
      <c r="L128" s="59">
        <f>SmtRes!DI213</f>
        <v>654.28</v>
      </c>
    </row>
    <row r="129" ht="14.25" spans="1:12">
      <c r="A129" s="56"/>
      <c r="B129" s="56" t="s">
        <v>158</v>
      </c>
      <c r="C129" s="63" t="s">
        <v>159</v>
      </c>
      <c r="D129" s="64" t="s">
        <v>157</v>
      </c>
      <c r="E129" s="65">
        <v>0.5</v>
      </c>
      <c r="F129" s="65">
        <f>ROUND(1.2,7)</f>
        <v>1.2</v>
      </c>
      <c r="G129" s="65">
        <f>SmtRes!CX214</f>
        <v>0.6</v>
      </c>
      <c r="H129" s="66"/>
      <c r="I129" s="75"/>
      <c r="J129" s="66">
        <f>SmtRes!CZ214</f>
        <v>1066.23</v>
      </c>
      <c r="K129" s="75"/>
      <c r="L129" s="66">
        <f>SmtRes!DI214</f>
        <v>639.74</v>
      </c>
    </row>
    <row r="130" ht="15" spans="1:12">
      <c r="A130" s="56"/>
      <c r="B130" s="56"/>
      <c r="C130" s="67" t="s">
        <v>55</v>
      </c>
      <c r="D130" s="57"/>
      <c r="E130" s="58"/>
      <c r="F130" s="58"/>
      <c r="G130" s="58"/>
      <c r="H130" s="59"/>
      <c r="I130" s="73"/>
      <c r="J130" s="59"/>
      <c r="K130" s="73"/>
      <c r="L130" s="59">
        <f>L127</f>
        <v>1294.02</v>
      </c>
    </row>
    <row r="131" ht="14.25" spans="1:12">
      <c r="A131" s="56"/>
      <c r="B131" s="56"/>
      <c r="C131" s="56" t="s">
        <v>56</v>
      </c>
      <c r="D131" s="57"/>
      <c r="E131" s="58"/>
      <c r="F131" s="58"/>
      <c r="G131" s="58"/>
      <c r="H131" s="59"/>
      <c r="I131" s="73"/>
      <c r="J131" s="59"/>
      <c r="K131" s="73"/>
      <c r="L131" s="59">
        <f>SUM(AR125:AR134)+SUM(AS125:AS134)+SUM(AT125:AT134)+SUM(AU125:AU134)+SUM(AV125:AV134)</f>
        <v>1294.02</v>
      </c>
    </row>
    <row r="132" ht="14.25" spans="1:12">
      <c r="A132" s="56"/>
      <c r="B132" s="56" t="s">
        <v>160</v>
      </c>
      <c r="C132" s="56" t="s">
        <v>161</v>
      </c>
      <c r="D132" s="57" t="s">
        <v>59</v>
      </c>
      <c r="E132" s="58">
        <f>Source!BZ294</f>
        <v>74</v>
      </c>
      <c r="F132" s="58"/>
      <c r="G132" s="58">
        <f>Source!AT294</f>
        <v>74</v>
      </c>
      <c r="H132" s="59"/>
      <c r="I132" s="73"/>
      <c r="J132" s="59"/>
      <c r="K132" s="73"/>
      <c r="L132" s="59">
        <f ca="1">SUM(AZ125:AZ134)</f>
        <v>957.57</v>
      </c>
    </row>
    <row r="133" ht="14.25" spans="1:12">
      <c r="A133" s="63"/>
      <c r="B133" s="63" t="s">
        <v>162</v>
      </c>
      <c r="C133" s="63" t="s">
        <v>163</v>
      </c>
      <c r="D133" s="64" t="s">
        <v>59</v>
      </c>
      <c r="E133" s="65">
        <f>Source!CA294</f>
        <v>36</v>
      </c>
      <c r="F133" s="65"/>
      <c r="G133" s="65">
        <f>Source!AU294</f>
        <v>36</v>
      </c>
      <c r="H133" s="66"/>
      <c r="I133" s="75"/>
      <c r="J133" s="66"/>
      <c r="K133" s="75"/>
      <c r="L133" s="66">
        <f ca="1">SUM(BA125:BA134)</f>
        <v>465.85</v>
      </c>
    </row>
    <row r="134" ht="15" spans="3:82">
      <c r="C134" s="68" t="s">
        <v>62</v>
      </c>
      <c r="D134" s="68"/>
      <c r="E134" s="68"/>
      <c r="F134" s="68"/>
      <c r="G134" s="68"/>
      <c r="H134" s="68"/>
      <c r="I134" s="76">
        <f ca="1">IF(E125&lt;&gt;0,K134/E125,0)</f>
        <v>2717.44</v>
      </c>
      <c r="J134" s="76"/>
      <c r="K134" s="76">
        <f ca="1">L127+L132+L133</f>
        <v>2717.44</v>
      </c>
      <c r="L134" s="76"/>
      <c r="AD134">
        <f ca="1">ROUND((Source!AT294/100)*((ROUND(SUMIF(SmtRes!AQ213:SmtRes!AQ214,"=1",SmtRes!AD213:SmtRes!AD214)*Source!I294,2)+ROUND(SUMIF(SmtRes!AQ213:SmtRes!AQ214,"=1",SmtRes!AC213:SmtRes!AC214)*Source!I294,2))),2)</f>
        <v>1595.95</v>
      </c>
      <c r="AE134">
        <f ca="1">ROUND((Source!AU294/100)*((ROUND(SUMIF(SmtRes!AQ213:SmtRes!AQ214,"=1",SmtRes!AD213:SmtRes!AD214)*Source!I294,2)+ROUND(SUMIF(SmtRes!AQ213:SmtRes!AQ214,"=1",SmtRes!AC213:SmtRes!AC214)*Source!I294,2))),2)</f>
        <v>776.41</v>
      </c>
      <c r="AN134" s="77">
        <f ca="1">L127+L132+L133</f>
        <v>2717.44</v>
      </c>
      <c r="AO134">
        <f>0</f>
        <v>0</v>
      </c>
      <c r="AQ134" t="s">
        <v>63</v>
      </c>
      <c r="AR134" s="77">
        <f>L127</f>
        <v>1294.02</v>
      </c>
      <c r="AT134">
        <f>0</f>
        <v>0</v>
      </c>
      <c r="AV134" t="s">
        <v>63</v>
      </c>
      <c r="AW134">
        <f>0</f>
        <v>0</v>
      </c>
      <c r="AZ134">
        <f ca="1">Source!X294</f>
        <v>957.57</v>
      </c>
      <c r="BA134">
        <f ca="1">Source!Y294</f>
        <v>465.85</v>
      </c>
      <c r="BT134" s="77">
        <f ca="1">K134</f>
        <v>2717.44</v>
      </c>
      <c r="BW134">
        <f ca="1">ROUND(K134*80/100,2)</f>
        <v>2173.95</v>
      </c>
      <c r="BX134" s="77">
        <f ca="1">K134-BW134</f>
        <v>543.49</v>
      </c>
      <c r="CB134">
        <f>Source!BM294</f>
        <v>200001</v>
      </c>
      <c r="CC134" t="str">
        <f>Source!E294</f>
        <v>8</v>
      </c>
      <c r="CD134">
        <v>4</v>
      </c>
    </row>
    <row r="136" ht="15" spans="1:12">
      <c r="A136" s="78"/>
      <c r="B136" s="79"/>
      <c r="C136" s="67" t="s">
        <v>103</v>
      </c>
      <c r="D136" s="67"/>
      <c r="E136" s="67"/>
      <c r="F136" s="67"/>
      <c r="G136" s="67"/>
      <c r="H136" s="67"/>
      <c r="I136" s="74"/>
      <c r="J136" s="78"/>
      <c r="K136" s="86"/>
      <c r="L136" s="74">
        <f>L138+L139+L145+L149</f>
        <v>22130.22</v>
      </c>
    </row>
    <row r="137" ht="14.25" spans="1:12">
      <c r="A137" s="80"/>
      <c r="B137" s="81"/>
      <c r="C137" s="82" t="s">
        <v>104</v>
      </c>
      <c r="D137" s="56"/>
      <c r="E137" s="56"/>
      <c r="F137" s="56"/>
      <c r="G137" s="56"/>
      <c r="H137" s="56"/>
      <c r="I137" s="59"/>
      <c r="J137" s="80"/>
      <c r="K137" s="58"/>
      <c r="L137" s="59"/>
    </row>
    <row r="138" ht="14.25" spans="1:12">
      <c r="A138" s="80"/>
      <c r="B138" s="81"/>
      <c r="C138" s="56" t="s">
        <v>105</v>
      </c>
      <c r="D138" s="56"/>
      <c r="E138" s="56"/>
      <c r="F138" s="56"/>
      <c r="G138" s="56"/>
      <c r="H138" s="56"/>
      <c r="I138" s="59"/>
      <c r="J138" s="80"/>
      <c r="K138" s="58"/>
      <c r="L138" s="59">
        <f>SUM(AR53:AR134)</f>
        <v>22130.22</v>
      </c>
    </row>
    <row r="139" ht="14.25" hidden="1" spans="1:12">
      <c r="A139" s="80"/>
      <c r="B139" s="81"/>
      <c r="C139" s="56" t="s">
        <v>106</v>
      </c>
      <c r="D139" s="56"/>
      <c r="E139" s="56"/>
      <c r="F139" s="56"/>
      <c r="G139" s="56"/>
      <c r="H139" s="56"/>
      <c r="I139" s="59"/>
      <c r="J139" s="80"/>
      <c r="K139" s="58"/>
      <c r="L139" s="59">
        <f>L141+L144+L143</f>
        <v>0</v>
      </c>
    </row>
    <row r="140" ht="14.25" hidden="1" spans="1:12">
      <c r="A140" s="80"/>
      <c r="B140" s="81"/>
      <c r="C140" s="82" t="s">
        <v>107</v>
      </c>
      <c r="D140" s="56"/>
      <c r="E140" s="56"/>
      <c r="F140" s="56"/>
      <c r="G140" s="56"/>
      <c r="H140" s="56"/>
      <c r="I140" s="59"/>
      <c r="J140" s="80"/>
      <c r="K140" s="58"/>
      <c r="L140" s="59"/>
    </row>
    <row r="141" ht="14.25" hidden="1" spans="1:12">
      <c r="A141" s="80"/>
      <c r="B141" s="81"/>
      <c r="C141" s="56" t="s">
        <v>106</v>
      </c>
      <c r="D141" s="56"/>
      <c r="E141" s="56"/>
      <c r="F141" s="56"/>
      <c r="G141" s="56"/>
      <c r="H141" s="56"/>
      <c r="I141" s="59"/>
      <c r="J141" s="80"/>
      <c r="K141" s="58"/>
      <c r="L141" s="59">
        <f>SUM(AO53:AO134)</f>
        <v>0</v>
      </c>
    </row>
    <row r="142" ht="14.25" hidden="1" spans="1:12">
      <c r="A142" s="80"/>
      <c r="B142" s="81"/>
      <c r="C142" s="82" t="s">
        <v>108</v>
      </c>
      <c r="D142" s="56"/>
      <c r="E142" s="56"/>
      <c r="F142" s="56"/>
      <c r="G142" s="56"/>
      <c r="H142" s="56"/>
      <c r="I142" s="59"/>
      <c r="J142" s="80"/>
      <c r="K142" s="58"/>
      <c r="L142" s="59"/>
    </row>
    <row r="143" ht="14.25" hidden="1" spans="1:12">
      <c r="A143" s="80"/>
      <c r="B143" s="81"/>
      <c r="C143" s="56" t="s">
        <v>109</v>
      </c>
      <c r="D143" s="56"/>
      <c r="E143" s="56"/>
      <c r="F143" s="56"/>
      <c r="G143" s="56"/>
      <c r="H143" s="56"/>
      <c r="I143" s="59"/>
      <c r="J143" s="80"/>
      <c r="K143" s="58"/>
      <c r="L143" s="59">
        <f>SUM(AT53:AT134)</f>
        <v>0</v>
      </c>
    </row>
    <row r="144" ht="14.25" hidden="1" spans="1:12">
      <c r="A144" s="80"/>
      <c r="B144" s="81"/>
      <c r="C144" s="56" t="s">
        <v>110</v>
      </c>
      <c r="D144" s="56"/>
      <c r="E144" s="56"/>
      <c r="F144" s="56"/>
      <c r="G144" s="56"/>
      <c r="H144" s="56"/>
      <c r="I144" s="59"/>
      <c r="J144" s="80"/>
      <c r="K144" s="58"/>
      <c r="L144" s="59">
        <f>SUM(AV53:AV134)</f>
        <v>0</v>
      </c>
    </row>
    <row r="145" ht="14.25" hidden="1" spans="1:12">
      <c r="A145" s="80"/>
      <c r="B145" s="81"/>
      <c r="C145" s="56" t="s">
        <v>111</v>
      </c>
      <c r="D145" s="56"/>
      <c r="E145" s="56"/>
      <c r="F145" s="56"/>
      <c r="G145" s="56"/>
      <c r="H145" s="56"/>
      <c r="I145" s="59"/>
      <c r="J145" s="80"/>
      <c r="K145" s="58"/>
      <c r="L145" s="59">
        <f>L147+L148</f>
        <v>0</v>
      </c>
    </row>
    <row r="146" ht="14.25" hidden="1" spans="1:12">
      <c r="A146" s="80"/>
      <c r="B146" s="81"/>
      <c r="C146" s="82" t="s">
        <v>107</v>
      </c>
      <c r="D146" s="56"/>
      <c r="E146" s="56"/>
      <c r="F146" s="56"/>
      <c r="G146" s="56"/>
      <c r="H146" s="56"/>
      <c r="I146" s="59"/>
      <c r="J146" s="80"/>
      <c r="K146" s="58"/>
      <c r="L146" s="59"/>
    </row>
    <row r="147" ht="14.25" hidden="1" spans="1:12">
      <c r="A147" s="80"/>
      <c r="B147" s="81"/>
      <c r="C147" s="56" t="s">
        <v>112</v>
      </c>
      <c r="D147" s="56"/>
      <c r="E147" s="56"/>
      <c r="F147" s="56"/>
      <c r="G147" s="56"/>
      <c r="H147" s="56"/>
      <c r="I147" s="59"/>
      <c r="J147" s="80"/>
      <c r="K147" s="58"/>
      <c r="L147" s="59">
        <f>SUM(AW53:AW134)-SUM(BK53:BK134)</f>
        <v>0</v>
      </c>
    </row>
    <row r="148" ht="14.25" hidden="1" spans="1:12">
      <c r="A148" s="80"/>
      <c r="B148" s="81"/>
      <c r="C148" s="56" t="s">
        <v>113</v>
      </c>
      <c r="D148" s="56"/>
      <c r="E148" s="56"/>
      <c r="F148" s="56"/>
      <c r="G148" s="56"/>
      <c r="H148" s="56"/>
      <c r="I148" s="59"/>
      <c r="J148" s="80"/>
      <c r="K148" s="58"/>
      <c r="L148" s="59">
        <f>SUM(BC53:BC134)</f>
        <v>0</v>
      </c>
    </row>
    <row r="149" ht="14.25" hidden="1" spans="1:12">
      <c r="A149" s="80"/>
      <c r="B149" s="81"/>
      <c r="C149" s="56" t="s">
        <v>114</v>
      </c>
      <c r="D149" s="56"/>
      <c r="E149" s="56"/>
      <c r="F149" s="56"/>
      <c r="G149" s="56"/>
      <c r="H149" s="56"/>
      <c r="I149" s="59"/>
      <c r="J149" s="80"/>
      <c r="K149" s="58"/>
      <c r="L149" s="59">
        <f>SUM(BB53:BB134)</f>
        <v>0</v>
      </c>
    </row>
    <row r="150" ht="14.25" spans="1:12">
      <c r="A150" s="80"/>
      <c r="B150" s="81"/>
      <c r="C150" s="56" t="s">
        <v>115</v>
      </c>
      <c r="D150" s="56"/>
      <c r="E150" s="56"/>
      <c r="F150" s="56"/>
      <c r="G150" s="56"/>
      <c r="H150" s="56"/>
      <c r="I150" s="59"/>
      <c r="J150" s="80"/>
      <c r="K150" s="58"/>
      <c r="L150" s="59">
        <f>SUM(AR53:AR134)+SUM(AT53:AT134)+SUM(AV53:AV134)</f>
        <v>22130.22</v>
      </c>
    </row>
    <row r="151" ht="14.25" spans="1:12">
      <c r="A151" s="80"/>
      <c r="B151" s="81"/>
      <c r="C151" s="56" t="s">
        <v>116</v>
      </c>
      <c r="D151" s="56"/>
      <c r="E151" s="56"/>
      <c r="F151" s="56"/>
      <c r="G151" s="56"/>
      <c r="H151" s="56"/>
      <c r="I151" s="59"/>
      <c r="J151" s="80"/>
      <c r="K151" s="58"/>
      <c r="L151" s="59">
        <f ca="1">SUM(AZ53:AZ134)</f>
        <v>16376.36</v>
      </c>
    </row>
    <row r="152" ht="14.25" spans="1:12">
      <c r="A152" s="80"/>
      <c r="B152" s="81"/>
      <c r="C152" s="56" t="s">
        <v>117</v>
      </c>
      <c r="D152" s="56"/>
      <c r="E152" s="56"/>
      <c r="F152" s="56"/>
      <c r="G152" s="56"/>
      <c r="H152" s="56"/>
      <c r="I152" s="59"/>
      <c r="J152" s="80"/>
      <c r="K152" s="58"/>
      <c r="L152" s="59">
        <f ca="1">SUM(BA53:BA134)</f>
        <v>7966.87</v>
      </c>
    </row>
    <row r="153" ht="14.25" hidden="1" spans="1:12">
      <c r="A153" s="80"/>
      <c r="B153" s="81"/>
      <c r="C153" s="56" t="s">
        <v>118</v>
      </c>
      <c r="D153" s="56"/>
      <c r="E153" s="56"/>
      <c r="F153" s="56"/>
      <c r="G153" s="56"/>
      <c r="H153" s="56"/>
      <c r="I153" s="59"/>
      <c r="J153" s="80"/>
      <c r="K153" s="58"/>
      <c r="L153" s="59">
        <f>L155+L156</f>
        <v>0</v>
      </c>
    </row>
    <row r="154" ht="14.25" hidden="1" spans="1:12">
      <c r="A154" s="80"/>
      <c r="B154" s="81"/>
      <c r="C154" s="82" t="s">
        <v>104</v>
      </c>
      <c r="D154" s="56"/>
      <c r="E154" s="56"/>
      <c r="F154" s="56"/>
      <c r="G154" s="56"/>
      <c r="H154" s="56"/>
      <c r="I154" s="59"/>
      <c r="J154" s="80"/>
      <c r="K154" s="58"/>
      <c r="L154" s="59"/>
    </row>
    <row r="155" ht="14.25" hidden="1" spans="1:12">
      <c r="A155" s="80"/>
      <c r="B155" s="81"/>
      <c r="C155" s="56" t="s">
        <v>119</v>
      </c>
      <c r="D155" s="56"/>
      <c r="E155" s="56"/>
      <c r="F155" s="56"/>
      <c r="G155" s="56"/>
      <c r="H155" s="56"/>
      <c r="I155" s="59"/>
      <c r="J155" s="80"/>
      <c r="K155" s="58"/>
      <c r="L155" s="59">
        <f>SUM(BK53:BK134)</f>
        <v>0</v>
      </c>
    </row>
    <row r="156" ht="14.25" hidden="1" spans="1:12">
      <c r="A156" s="80"/>
      <c r="B156" s="81"/>
      <c r="C156" s="56" t="s">
        <v>120</v>
      </c>
      <c r="D156" s="56"/>
      <c r="E156" s="56"/>
      <c r="F156" s="56"/>
      <c r="G156" s="56"/>
      <c r="H156" s="56"/>
      <c r="I156" s="59"/>
      <c r="J156" s="80"/>
      <c r="K156" s="58"/>
      <c r="L156" s="59">
        <f>SUM(BD53:BD134)</f>
        <v>0</v>
      </c>
    </row>
    <row r="157" ht="14.25" hidden="1" spans="1:12">
      <c r="A157" s="80"/>
      <c r="B157" s="81"/>
      <c r="C157" s="56" t="s">
        <v>121</v>
      </c>
      <c r="D157" s="56"/>
      <c r="E157" s="56"/>
      <c r="F157" s="56"/>
      <c r="G157" s="56"/>
      <c r="H157" s="56"/>
      <c r="I157" s="59"/>
      <c r="J157" s="80"/>
      <c r="K157" s="58"/>
      <c r="L157" s="59"/>
    </row>
    <row r="158" ht="14.25" hidden="1" spans="1:12">
      <c r="A158" s="80"/>
      <c r="B158" s="81"/>
      <c r="C158" s="56" t="s">
        <v>121</v>
      </c>
      <c r="D158" s="56"/>
      <c r="E158" s="56"/>
      <c r="F158" s="56"/>
      <c r="G158" s="56"/>
      <c r="H158" s="56"/>
      <c r="I158" s="59"/>
      <c r="J158" s="80"/>
      <c r="K158" s="58"/>
      <c r="L158" s="59">
        <f>SUM(BQ53:BQ134)</f>
        <v>0</v>
      </c>
    </row>
    <row r="159" ht="14.25" hidden="1" spans="1:12">
      <c r="A159" s="80"/>
      <c r="B159" s="81"/>
      <c r="C159" s="56" t="s">
        <v>122</v>
      </c>
      <c r="D159" s="56"/>
      <c r="E159" s="56"/>
      <c r="F159" s="56"/>
      <c r="G159" s="56"/>
      <c r="H159" s="56"/>
      <c r="I159" s="59"/>
      <c r="J159" s="80"/>
      <c r="K159" s="58"/>
      <c r="L159" s="59">
        <f>SUM(BO53:BO134)</f>
        <v>0</v>
      </c>
    </row>
    <row r="160" ht="15" spans="1:12">
      <c r="A160" s="78"/>
      <c r="B160" s="79"/>
      <c r="C160" s="67" t="s">
        <v>123</v>
      </c>
      <c r="D160" s="67"/>
      <c r="E160" s="67"/>
      <c r="F160" s="67"/>
      <c r="G160" s="67"/>
      <c r="H160" s="67"/>
      <c r="I160" s="74"/>
      <c r="J160" s="78"/>
      <c r="K160" s="86"/>
      <c r="L160" s="74">
        <f ca="1">L136+L151+L152+L153+L158+L159</f>
        <v>46473.45</v>
      </c>
    </row>
    <row r="161" ht="14.25" spans="1:12">
      <c r="A161" s="80"/>
      <c r="B161" s="81"/>
      <c r="C161" s="82" t="s">
        <v>124</v>
      </c>
      <c r="D161" s="56"/>
      <c r="E161" s="56"/>
      <c r="F161" s="56"/>
      <c r="G161" s="56"/>
      <c r="H161" s="56"/>
      <c r="I161" s="59"/>
      <c r="J161" s="80"/>
      <c r="K161" s="58"/>
      <c r="L161" s="59"/>
    </row>
    <row r="162" ht="14.25" hidden="1" spans="1:12">
      <c r="A162" s="80"/>
      <c r="B162" s="81"/>
      <c r="C162" s="56" t="s">
        <v>125</v>
      </c>
      <c r="D162" s="56"/>
      <c r="E162" s="56"/>
      <c r="F162" s="56"/>
      <c r="G162" s="56"/>
      <c r="H162" s="56"/>
      <c r="I162" s="59"/>
      <c r="J162" s="80"/>
      <c r="K162" s="58"/>
      <c r="L162" s="59">
        <f>SUM(AX53:AX134)</f>
        <v>0</v>
      </c>
    </row>
    <row r="163" ht="14.25" hidden="1" spans="1:12">
      <c r="A163" s="80"/>
      <c r="B163" s="81"/>
      <c r="C163" s="56" t="s">
        <v>126</v>
      </c>
      <c r="D163" s="56"/>
      <c r="E163" s="56"/>
      <c r="F163" s="56"/>
      <c r="G163" s="56"/>
      <c r="H163" s="56"/>
      <c r="I163" s="59"/>
      <c r="J163" s="80"/>
      <c r="K163" s="58"/>
      <c r="L163" s="59">
        <f>SUM(AY53:AY134)</f>
        <v>0</v>
      </c>
    </row>
    <row r="164" ht="14.25" spans="1:12">
      <c r="A164" s="80"/>
      <c r="B164" s="81"/>
      <c r="C164" s="56" t="s">
        <v>127</v>
      </c>
      <c r="D164" s="56"/>
      <c r="E164" s="56"/>
      <c r="F164" s="73"/>
      <c r="G164" s="62">
        <f ca="1">Source!F319</f>
        <v>21.66912</v>
      </c>
      <c r="H164" s="80"/>
      <c r="I164" s="80"/>
      <c r="J164" s="80"/>
      <c r="K164" s="80"/>
      <c r="L164" s="80"/>
    </row>
    <row r="165" ht="14.25" hidden="1" customHeight="1" spans="1:12">
      <c r="A165" s="80"/>
      <c r="B165" s="81"/>
      <c r="C165" s="56" t="s">
        <v>128</v>
      </c>
      <c r="D165" s="56"/>
      <c r="E165" s="56"/>
      <c r="F165" s="73"/>
      <c r="G165" s="62">
        <f ca="1">Source!F320</f>
        <v>0</v>
      </c>
      <c r="H165" s="80"/>
      <c r="I165" s="80"/>
      <c r="J165" s="80"/>
      <c r="K165" s="80"/>
      <c r="L165" s="80"/>
    </row>
    <row r="168" ht="15" spans="1:12">
      <c r="A168" s="83"/>
      <c r="B168" s="84"/>
      <c r="C168" s="85" t="s">
        <v>134</v>
      </c>
      <c r="D168" s="85"/>
      <c r="E168" s="85"/>
      <c r="F168" s="85"/>
      <c r="G168" s="85"/>
      <c r="H168" s="85"/>
      <c r="I168" s="76"/>
      <c r="J168" s="83"/>
      <c r="K168" s="87"/>
      <c r="L168" s="76"/>
    </row>
    <row r="170" ht="15" hidden="1" spans="1:12">
      <c r="A170" s="78"/>
      <c r="B170" s="79"/>
      <c r="C170" s="67" t="s">
        <v>135</v>
      </c>
      <c r="D170" s="67"/>
      <c r="E170" s="67"/>
      <c r="F170" s="67"/>
      <c r="G170" s="67"/>
      <c r="H170" s="67"/>
      <c r="I170" s="74"/>
      <c r="J170" s="78"/>
      <c r="K170" s="86"/>
      <c r="L170" s="74">
        <f ca="1">L172+L187+L188</f>
        <v>0</v>
      </c>
    </row>
    <row r="171" ht="14.25" hidden="1" spans="1:12">
      <c r="A171" s="80"/>
      <c r="B171" s="81"/>
      <c r="C171" s="82" t="s">
        <v>104</v>
      </c>
      <c r="D171" s="56"/>
      <c r="E171" s="56"/>
      <c r="F171" s="56"/>
      <c r="G171" s="56"/>
      <c r="H171" s="56"/>
      <c r="I171" s="59"/>
      <c r="J171" s="80"/>
      <c r="K171" s="58"/>
      <c r="L171" s="59"/>
    </row>
    <row r="172" ht="14.25" hidden="1" spans="1:12">
      <c r="A172" s="80"/>
      <c r="B172" s="81"/>
      <c r="C172" s="56" t="s">
        <v>136</v>
      </c>
      <c r="D172" s="56"/>
      <c r="E172" s="56"/>
      <c r="F172" s="56"/>
      <c r="G172" s="56"/>
      <c r="H172" s="56"/>
      <c r="I172" s="59"/>
      <c r="J172" s="80"/>
      <c r="K172" s="58"/>
      <c r="L172" s="59">
        <f>L174+L175+L181+L185</f>
        <v>0</v>
      </c>
    </row>
    <row r="173" ht="14.25" hidden="1" spans="1:12">
      <c r="A173" s="80"/>
      <c r="B173" s="81"/>
      <c r="C173" s="82" t="s">
        <v>104</v>
      </c>
      <c r="D173" s="56"/>
      <c r="E173" s="56"/>
      <c r="F173" s="56"/>
      <c r="G173" s="56"/>
      <c r="H173" s="56"/>
      <c r="I173" s="59"/>
      <c r="J173" s="80"/>
      <c r="K173" s="58"/>
      <c r="L173" s="59"/>
    </row>
    <row r="174" ht="14.25" hidden="1" spans="1:12">
      <c r="A174" s="80"/>
      <c r="B174" s="81"/>
      <c r="C174" s="56" t="s">
        <v>137</v>
      </c>
      <c r="D174" s="56"/>
      <c r="E174" s="56"/>
      <c r="F174" s="56"/>
      <c r="G174" s="56"/>
      <c r="H174" s="56"/>
      <c r="I174" s="59"/>
      <c r="J174" s="80"/>
      <c r="K174" s="58"/>
      <c r="L174" s="59">
        <f>SUMIF(CD52:CD166,1,AR52:AR166)</f>
        <v>0</v>
      </c>
    </row>
    <row r="175" ht="14.25" hidden="1" spans="1:12">
      <c r="A175" s="80"/>
      <c r="B175" s="81"/>
      <c r="C175" s="56" t="s">
        <v>106</v>
      </c>
      <c r="D175" s="56"/>
      <c r="E175" s="56"/>
      <c r="F175" s="56"/>
      <c r="G175" s="56"/>
      <c r="H175" s="56"/>
      <c r="I175" s="59"/>
      <c r="J175" s="80"/>
      <c r="K175" s="58"/>
      <c r="L175" s="59">
        <f>L177+L180+L179</f>
        <v>0</v>
      </c>
    </row>
    <row r="176" ht="14.25" hidden="1" spans="1:12">
      <c r="A176" s="80"/>
      <c r="B176" s="81"/>
      <c r="C176" s="82" t="s">
        <v>107</v>
      </c>
      <c r="D176" s="56"/>
      <c r="E176" s="56"/>
      <c r="F176" s="56"/>
      <c r="G176" s="56"/>
      <c r="H176" s="56"/>
      <c r="I176" s="59"/>
      <c r="J176" s="80"/>
      <c r="K176" s="58"/>
      <c r="L176" s="59"/>
    </row>
    <row r="177" ht="14.25" hidden="1" spans="1:12">
      <c r="A177" s="80"/>
      <c r="B177" s="81"/>
      <c r="C177" s="56" t="s">
        <v>106</v>
      </c>
      <c r="D177" s="56"/>
      <c r="E177" s="56"/>
      <c r="F177" s="56"/>
      <c r="G177" s="56"/>
      <c r="H177" s="56"/>
      <c r="I177" s="59"/>
      <c r="J177" s="80"/>
      <c r="K177" s="58"/>
      <c r="L177" s="59">
        <f>SUMIF(CD52:CD166,1,AO52:AO166)</f>
        <v>0</v>
      </c>
    </row>
    <row r="178" ht="14.25" hidden="1" spans="1:12">
      <c r="A178" s="80"/>
      <c r="B178" s="81"/>
      <c r="C178" s="82" t="s">
        <v>108</v>
      </c>
      <c r="D178" s="56"/>
      <c r="E178" s="56"/>
      <c r="F178" s="56"/>
      <c r="G178" s="56"/>
      <c r="H178" s="56"/>
      <c r="I178" s="59"/>
      <c r="J178" s="80"/>
      <c r="K178" s="58"/>
      <c r="L178" s="59"/>
    </row>
    <row r="179" ht="14.25" hidden="1" spans="1:12">
      <c r="A179" s="80"/>
      <c r="B179" s="81"/>
      <c r="C179" s="56" t="s">
        <v>109</v>
      </c>
      <c r="D179" s="56"/>
      <c r="E179" s="56"/>
      <c r="F179" s="56"/>
      <c r="G179" s="56"/>
      <c r="H179" s="56"/>
      <c r="I179" s="59"/>
      <c r="J179" s="80"/>
      <c r="K179" s="58"/>
      <c r="L179" s="59">
        <f>SUMIF(CD52:CD166,1,AT52:AT166)</f>
        <v>0</v>
      </c>
    </row>
    <row r="180" ht="14.25" hidden="1" spans="1:12">
      <c r="A180" s="80"/>
      <c r="B180" s="81"/>
      <c r="C180" s="56" t="s">
        <v>110</v>
      </c>
      <c r="D180" s="56"/>
      <c r="E180" s="56"/>
      <c r="F180" s="56"/>
      <c r="G180" s="56"/>
      <c r="H180" s="56"/>
      <c r="I180" s="59"/>
      <c r="J180" s="80"/>
      <c r="K180" s="58"/>
      <c r="L180" s="59">
        <f>SUMIF(CD52:CD166,1,AV52:AV166)</f>
        <v>0</v>
      </c>
    </row>
    <row r="181" ht="14.25" hidden="1" spans="1:12">
      <c r="A181" s="80"/>
      <c r="B181" s="81"/>
      <c r="C181" s="56" t="s">
        <v>111</v>
      </c>
      <c r="D181" s="56"/>
      <c r="E181" s="56"/>
      <c r="F181" s="56"/>
      <c r="G181" s="56"/>
      <c r="H181" s="56"/>
      <c r="I181" s="59"/>
      <c r="J181" s="80"/>
      <c r="K181" s="58"/>
      <c r="L181" s="59">
        <f>L183+L184</f>
        <v>0</v>
      </c>
    </row>
    <row r="182" ht="14.25" hidden="1" spans="1:12">
      <c r="A182" s="80"/>
      <c r="B182" s="81"/>
      <c r="C182" s="82" t="s">
        <v>107</v>
      </c>
      <c r="D182" s="56"/>
      <c r="E182" s="56"/>
      <c r="F182" s="56"/>
      <c r="G182" s="56"/>
      <c r="H182" s="56"/>
      <c r="I182" s="59"/>
      <c r="J182" s="80"/>
      <c r="K182" s="58"/>
      <c r="L182" s="59"/>
    </row>
    <row r="183" ht="14.25" hidden="1" spans="1:12">
      <c r="A183" s="80"/>
      <c r="B183" s="81"/>
      <c r="C183" s="56" t="s">
        <v>112</v>
      </c>
      <c r="D183" s="56"/>
      <c r="E183" s="56"/>
      <c r="F183" s="56"/>
      <c r="G183" s="56"/>
      <c r="H183" s="56"/>
      <c r="I183" s="59"/>
      <c r="J183" s="80"/>
      <c r="K183" s="58"/>
      <c r="L183" s="59">
        <f>SUMIF(CD52:CD166,1,AW52:AW166)-SUMIF(CD52:CD166,1,BK52:BK166)</f>
        <v>0</v>
      </c>
    </row>
    <row r="184" ht="14.25" hidden="1" spans="1:12">
      <c r="A184" s="80"/>
      <c r="B184" s="81"/>
      <c r="C184" s="56" t="s">
        <v>113</v>
      </c>
      <c r="D184" s="56"/>
      <c r="E184" s="56"/>
      <c r="F184" s="56"/>
      <c r="G184" s="56"/>
      <c r="H184" s="56"/>
      <c r="I184" s="59"/>
      <c r="J184" s="80"/>
      <c r="K184" s="58"/>
      <c r="L184" s="59">
        <f>SUMIF(CD52:CD166,1,BC52:BC166)</f>
        <v>0</v>
      </c>
    </row>
    <row r="185" ht="14.25" hidden="1" spans="1:12">
      <c r="A185" s="80"/>
      <c r="B185" s="81"/>
      <c r="C185" s="56" t="s">
        <v>114</v>
      </c>
      <c r="D185" s="56"/>
      <c r="E185" s="56"/>
      <c r="F185" s="56"/>
      <c r="G185" s="56"/>
      <c r="H185" s="56"/>
      <c r="I185" s="59"/>
      <c r="J185" s="80"/>
      <c r="K185" s="58"/>
      <c r="L185" s="59">
        <f>SUMIF(CD52:CD166,1,BB52:BB166)</f>
        <v>0</v>
      </c>
    </row>
    <row r="186" ht="14.25" hidden="1" spans="1:12">
      <c r="A186" s="80"/>
      <c r="B186" s="81"/>
      <c r="C186" s="56" t="s">
        <v>138</v>
      </c>
      <c r="D186" s="56"/>
      <c r="E186" s="56"/>
      <c r="F186" s="56"/>
      <c r="G186" s="56"/>
      <c r="H186" s="56"/>
      <c r="I186" s="59"/>
      <c r="J186" s="80"/>
      <c r="K186" s="58"/>
      <c r="L186" s="59">
        <f>SUMIF(CD52:CD166,1,AR52:AR166)+SUMIF(CD52:CD166,1,AT52:AT166)+SUMIF(CD52:CD166,1,AV52:AV166)</f>
        <v>0</v>
      </c>
    </row>
    <row r="187" ht="14.25" hidden="1" spans="1:12">
      <c r="A187" s="80"/>
      <c r="B187" s="81"/>
      <c r="C187" s="56" t="s">
        <v>139</v>
      </c>
      <c r="D187" s="56"/>
      <c r="E187" s="56"/>
      <c r="F187" s="56"/>
      <c r="G187" s="56"/>
      <c r="H187" s="56"/>
      <c r="I187" s="59"/>
      <c r="J187" s="80"/>
      <c r="K187" s="58"/>
      <c r="L187" s="59">
        <f ca="1">SUMIF(CD52:CD166,1,AZ52:AZ166)</f>
        <v>0</v>
      </c>
    </row>
    <row r="188" ht="14.25" hidden="1" spans="1:12">
      <c r="A188" s="80"/>
      <c r="B188" s="81"/>
      <c r="C188" s="56" t="s">
        <v>140</v>
      </c>
      <c r="D188" s="56"/>
      <c r="E188" s="56"/>
      <c r="F188" s="56"/>
      <c r="G188" s="56"/>
      <c r="H188" s="56"/>
      <c r="I188" s="59"/>
      <c r="J188" s="80"/>
      <c r="K188" s="58"/>
      <c r="L188" s="59">
        <f ca="1">SUMIF(CD52:CD166,1,BA52:BA166)</f>
        <v>0</v>
      </c>
    </row>
    <row r="189" hidden="1"/>
    <row r="190" ht="15" hidden="1" spans="1:12">
      <c r="A190" s="78"/>
      <c r="B190" s="79"/>
      <c r="C190" s="67" t="s">
        <v>141</v>
      </c>
      <c r="D190" s="67"/>
      <c r="E190" s="67"/>
      <c r="F190" s="67"/>
      <c r="G190" s="67"/>
      <c r="H190" s="67"/>
      <c r="I190" s="74"/>
      <c r="J190" s="78"/>
      <c r="K190" s="86"/>
      <c r="L190" s="74">
        <f ca="1">L192+L207+L208</f>
        <v>0</v>
      </c>
    </row>
    <row r="191" ht="14.25" hidden="1" spans="1:12">
      <c r="A191" s="80"/>
      <c r="B191" s="81"/>
      <c r="C191" s="82" t="s">
        <v>104</v>
      </c>
      <c r="D191" s="56"/>
      <c r="E191" s="56"/>
      <c r="F191" s="56"/>
      <c r="G191" s="56"/>
      <c r="H191" s="56"/>
      <c r="I191" s="59"/>
      <c r="J191" s="80"/>
      <c r="K191" s="58"/>
      <c r="L191" s="59"/>
    </row>
    <row r="192" ht="14.25" hidden="1" spans="1:12">
      <c r="A192" s="80"/>
      <c r="B192" s="81"/>
      <c r="C192" s="56" t="s">
        <v>136</v>
      </c>
      <c r="D192" s="56"/>
      <c r="E192" s="56"/>
      <c r="F192" s="56"/>
      <c r="G192" s="56"/>
      <c r="H192" s="56"/>
      <c r="I192" s="59"/>
      <c r="J192" s="80"/>
      <c r="K192" s="58"/>
      <c r="L192" s="59">
        <f>L194+L195+L201+L205</f>
        <v>0</v>
      </c>
    </row>
    <row r="193" ht="14.25" hidden="1" spans="1:12">
      <c r="A193" s="80"/>
      <c r="B193" s="81"/>
      <c r="C193" s="82" t="s">
        <v>104</v>
      </c>
      <c r="D193" s="56"/>
      <c r="E193" s="56"/>
      <c r="F193" s="56"/>
      <c r="G193" s="56"/>
      <c r="H193" s="56"/>
      <c r="I193" s="59"/>
      <c r="J193" s="80"/>
      <c r="K193" s="58"/>
      <c r="L193" s="59"/>
    </row>
    <row r="194" ht="14.25" hidden="1" spans="1:12">
      <c r="A194" s="80"/>
      <c r="B194" s="81"/>
      <c r="C194" s="56" t="s">
        <v>137</v>
      </c>
      <c r="D194" s="56"/>
      <c r="E194" s="56"/>
      <c r="F194" s="56"/>
      <c r="G194" s="56"/>
      <c r="H194" s="56"/>
      <c r="I194" s="59"/>
      <c r="J194" s="80"/>
      <c r="K194" s="58"/>
      <c r="L194" s="59">
        <f>SUMIF(CD52:CD188,2,AR52:AR188)</f>
        <v>0</v>
      </c>
    </row>
    <row r="195" ht="14.25" hidden="1" spans="1:12">
      <c r="A195" s="80"/>
      <c r="B195" s="81"/>
      <c r="C195" s="56" t="s">
        <v>106</v>
      </c>
      <c r="D195" s="56"/>
      <c r="E195" s="56"/>
      <c r="F195" s="56"/>
      <c r="G195" s="56"/>
      <c r="H195" s="56"/>
      <c r="I195" s="59"/>
      <c r="J195" s="80"/>
      <c r="K195" s="58"/>
      <c r="L195" s="59">
        <f>L197+L200+L199</f>
        <v>0</v>
      </c>
    </row>
    <row r="196" ht="14.25" hidden="1" spans="1:12">
      <c r="A196" s="80"/>
      <c r="B196" s="81"/>
      <c r="C196" s="82" t="s">
        <v>107</v>
      </c>
      <c r="D196" s="56"/>
      <c r="E196" s="56"/>
      <c r="F196" s="56"/>
      <c r="G196" s="56"/>
      <c r="H196" s="56"/>
      <c r="I196" s="59"/>
      <c r="J196" s="80"/>
      <c r="K196" s="58"/>
      <c r="L196" s="59"/>
    </row>
    <row r="197" ht="14.25" hidden="1" spans="1:12">
      <c r="A197" s="80"/>
      <c r="B197" s="81"/>
      <c r="C197" s="56" t="s">
        <v>106</v>
      </c>
      <c r="D197" s="56"/>
      <c r="E197" s="56"/>
      <c r="F197" s="56"/>
      <c r="G197" s="56"/>
      <c r="H197" s="56"/>
      <c r="I197" s="59"/>
      <c r="J197" s="80"/>
      <c r="K197" s="58"/>
      <c r="L197" s="59">
        <f>SUMIF(CD52:CD188,2,AO52:AO188)</f>
        <v>0</v>
      </c>
    </row>
    <row r="198" ht="14.25" hidden="1" spans="1:12">
      <c r="A198" s="80"/>
      <c r="B198" s="81"/>
      <c r="C198" s="82" t="s">
        <v>108</v>
      </c>
      <c r="D198" s="56"/>
      <c r="E198" s="56"/>
      <c r="F198" s="56"/>
      <c r="G198" s="56"/>
      <c r="H198" s="56"/>
      <c r="I198" s="59"/>
      <c r="J198" s="80"/>
      <c r="K198" s="58"/>
      <c r="L198" s="59"/>
    </row>
    <row r="199" ht="14.25" hidden="1" spans="1:12">
      <c r="A199" s="80"/>
      <c r="B199" s="81"/>
      <c r="C199" s="56" t="s">
        <v>109</v>
      </c>
      <c r="D199" s="56"/>
      <c r="E199" s="56"/>
      <c r="F199" s="56"/>
      <c r="G199" s="56"/>
      <c r="H199" s="56"/>
      <c r="I199" s="59"/>
      <c r="J199" s="80"/>
      <c r="K199" s="58"/>
      <c r="L199" s="59">
        <f>SUMIF(CD52:CD188,2,AT52:AT188)</f>
        <v>0</v>
      </c>
    </row>
    <row r="200" ht="14.25" hidden="1" spans="1:12">
      <c r="A200" s="80"/>
      <c r="B200" s="81"/>
      <c r="C200" s="56" t="s">
        <v>110</v>
      </c>
      <c r="D200" s="56"/>
      <c r="E200" s="56"/>
      <c r="F200" s="56"/>
      <c r="G200" s="56"/>
      <c r="H200" s="56"/>
      <c r="I200" s="59"/>
      <c r="J200" s="80"/>
      <c r="K200" s="58"/>
      <c r="L200" s="59">
        <f>SUMIF(CD52:CD188,2,AV52:AV188)</f>
        <v>0</v>
      </c>
    </row>
    <row r="201" ht="14.25" hidden="1" spans="1:12">
      <c r="A201" s="80"/>
      <c r="B201" s="81"/>
      <c r="C201" s="56" t="s">
        <v>111</v>
      </c>
      <c r="D201" s="56"/>
      <c r="E201" s="56"/>
      <c r="F201" s="56"/>
      <c r="G201" s="56"/>
      <c r="H201" s="56"/>
      <c r="I201" s="59"/>
      <c r="J201" s="80"/>
      <c r="K201" s="58"/>
      <c r="L201" s="59">
        <f>L203+L204</f>
        <v>0</v>
      </c>
    </row>
    <row r="202" ht="14.25" hidden="1" spans="1:12">
      <c r="A202" s="80"/>
      <c r="B202" s="81"/>
      <c r="C202" s="82" t="s">
        <v>107</v>
      </c>
      <c r="D202" s="56"/>
      <c r="E202" s="56"/>
      <c r="F202" s="56"/>
      <c r="G202" s="56"/>
      <c r="H202" s="56"/>
      <c r="I202" s="59"/>
      <c r="J202" s="80"/>
      <c r="K202" s="58"/>
      <c r="L202" s="59"/>
    </row>
    <row r="203" ht="14.25" hidden="1" spans="1:12">
      <c r="A203" s="80"/>
      <c r="B203" s="81"/>
      <c r="C203" s="56" t="s">
        <v>112</v>
      </c>
      <c r="D203" s="56"/>
      <c r="E203" s="56"/>
      <c r="F203" s="56"/>
      <c r="G203" s="56"/>
      <c r="H203" s="56"/>
      <c r="I203" s="59"/>
      <c r="J203" s="80"/>
      <c r="K203" s="58"/>
      <c r="L203" s="59">
        <f>SUMIF(CD52:CD188,2,AW52:AW188)-SUMIF(CD52:CD188,2,BK52:BK188)</f>
        <v>0</v>
      </c>
    </row>
    <row r="204" ht="14.25" hidden="1" spans="1:12">
      <c r="A204" s="80"/>
      <c r="B204" s="81"/>
      <c r="C204" s="56" t="s">
        <v>113</v>
      </c>
      <c r="D204" s="56"/>
      <c r="E204" s="56"/>
      <c r="F204" s="56"/>
      <c r="G204" s="56"/>
      <c r="H204" s="56"/>
      <c r="I204" s="59"/>
      <c r="J204" s="80"/>
      <c r="K204" s="58"/>
      <c r="L204" s="59">
        <f>SUMIF(CD52:CD188,2,BC52:BC188)</f>
        <v>0</v>
      </c>
    </row>
    <row r="205" ht="14.25" hidden="1" spans="1:12">
      <c r="A205" s="80"/>
      <c r="B205" s="81"/>
      <c r="C205" s="56" t="s">
        <v>114</v>
      </c>
      <c r="D205" s="56"/>
      <c r="E205" s="56"/>
      <c r="F205" s="56"/>
      <c r="G205" s="56"/>
      <c r="H205" s="56"/>
      <c r="I205" s="59"/>
      <c r="J205" s="80"/>
      <c r="K205" s="58"/>
      <c r="L205" s="59">
        <f>SUMIF(CD52:CD188,2,BB52:BB188)</f>
        <v>0</v>
      </c>
    </row>
    <row r="206" ht="14.25" hidden="1" spans="1:12">
      <c r="A206" s="80"/>
      <c r="B206" s="81"/>
      <c r="C206" s="56" t="s">
        <v>138</v>
      </c>
      <c r="D206" s="56"/>
      <c r="E206" s="56"/>
      <c r="F206" s="56"/>
      <c r="G206" s="56"/>
      <c r="H206" s="56"/>
      <c r="I206" s="59"/>
      <c r="J206" s="80"/>
      <c r="K206" s="58"/>
      <c r="L206" s="59">
        <f>SUMIF(CD52:CD188,2,AR52:AR188)+SUMIF(CD52:CD188,2,AT52:AT188)+SUMIF(CD52:CD188,2,AV52:AV188)</f>
        <v>0</v>
      </c>
    </row>
    <row r="207" ht="14.25" hidden="1" spans="1:12">
      <c r="A207" s="80"/>
      <c r="B207" s="81"/>
      <c r="C207" s="56" t="s">
        <v>139</v>
      </c>
      <c r="D207" s="56"/>
      <c r="E207" s="56"/>
      <c r="F207" s="56"/>
      <c r="G207" s="56"/>
      <c r="H207" s="56"/>
      <c r="I207" s="59"/>
      <c r="J207" s="80"/>
      <c r="K207" s="58"/>
      <c r="L207" s="59">
        <f ca="1">SUMIF(CD52:CD188,2,AZ52:AZ188)</f>
        <v>0</v>
      </c>
    </row>
    <row r="208" ht="14.25" hidden="1" spans="1:12">
      <c r="A208" s="80"/>
      <c r="B208" s="81"/>
      <c r="C208" s="56" t="s">
        <v>140</v>
      </c>
      <c r="D208" s="56"/>
      <c r="E208" s="56"/>
      <c r="F208" s="56"/>
      <c r="G208" s="56"/>
      <c r="H208" s="56"/>
      <c r="I208" s="59"/>
      <c r="J208" s="80"/>
      <c r="K208" s="58"/>
      <c r="L208" s="59">
        <f ca="1">SUMIF(CD52:CD188,2,BA52:BA188)</f>
        <v>0</v>
      </c>
    </row>
    <row r="209" hidden="1"/>
    <row r="210" ht="15" hidden="1" spans="1:12">
      <c r="A210" s="78"/>
      <c r="B210" s="79"/>
      <c r="C210" s="67" t="s">
        <v>142</v>
      </c>
      <c r="D210" s="67"/>
      <c r="E210" s="67"/>
      <c r="F210" s="67"/>
      <c r="G210" s="67"/>
      <c r="H210" s="67"/>
      <c r="I210" s="74"/>
      <c r="J210" s="78"/>
      <c r="K210" s="86"/>
      <c r="L210" s="74">
        <f>L212+L213</f>
        <v>0</v>
      </c>
    </row>
    <row r="211" ht="14.25" hidden="1" spans="1:12">
      <c r="A211" s="80"/>
      <c r="B211" s="81"/>
      <c r="C211" s="82" t="s">
        <v>104</v>
      </c>
      <c r="D211" s="56"/>
      <c r="E211" s="56"/>
      <c r="F211" s="56"/>
      <c r="G211" s="56"/>
      <c r="H211" s="56"/>
      <c r="I211" s="59"/>
      <c r="J211" s="80"/>
      <c r="K211" s="58"/>
      <c r="L211" s="59"/>
    </row>
    <row r="212" ht="14.25" hidden="1" spans="1:12">
      <c r="A212" s="80"/>
      <c r="B212" s="81"/>
      <c r="C212" s="56" t="s">
        <v>119</v>
      </c>
      <c r="D212" s="56"/>
      <c r="E212" s="56"/>
      <c r="F212" s="56"/>
      <c r="G212" s="56"/>
      <c r="H212" s="56"/>
      <c r="I212" s="59"/>
      <c r="J212" s="80"/>
      <c r="K212" s="58"/>
      <c r="L212" s="59">
        <f>SUMIF(CD52:CD208,3,BK52:BK208)</f>
        <v>0</v>
      </c>
    </row>
    <row r="213" ht="14.25" hidden="1" spans="1:12">
      <c r="A213" s="80"/>
      <c r="B213" s="81"/>
      <c r="C213" s="56" t="s">
        <v>120</v>
      </c>
      <c r="D213" s="56"/>
      <c r="E213" s="56"/>
      <c r="F213" s="56"/>
      <c r="G213" s="56"/>
      <c r="H213" s="56"/>
      <c r="I213" s="59"/>
      <c r="J213" s="80"/>
      <c r="K213" s="58"/>
      <c r="L213" s="59">
        <f>SUMIF(CD52:CD208,3,BD52:BD208)</f>
        <v>0</v>
      </c>
    </row>
    <row r="215" ht="15" spans="1:12">
      <c r="A215" s="78"/>
      <c r="B215" s="79"/>
      <c r="C215" s="67" t="s">
        <v>143</v>
      </c>
      <c r="D215" s="67"/>
      <c r="E215" s="67"/>
      <c r="F215" s="67"/>
      <c r="G215" s="67"/>
      <c r="H215" s="67"/>
      <c r="I215" s="74"/>
      <c r="J215" s="78"/>
      <c r="K215" s="86"/>
      <c r="L215" s="74">
        <f ca="1">L223+L238+L239+L217+L218+L219+L220</f>
        <v>46473.45</v>
      </c>
    </row>
    <row r="216" ht="14.25" spans="1:12">
      <c r="A216" s="80"/>
      <c r="B216" s="81"/>
      <c r="C216" s="82" t="s">
        <v>104</v>
      </c>
      <c r="D216" s="56"/>
      <c r="E216" s="56"/>
      <c r="F216" s="56"/>
      <c r="G216" s="56"/>
      <c r="H216" s="56"/>
      <c r="I216" s="59"/>
      <c r="J216" s="80"/>
      <c r="K216" s="58"/>
      <c r="L216" s="59"/>
    </row>
    <row r="217" ht="14.25" hidden="1" spans="1:12">
      <c r="A217" s="80"/>
      <c r="B217" s="81"/>
      <c r="C217" s="56" t="s">
        <v>144</v>
      </c>
      <c r="D217" s="56"/>
      <c r="E217" s="56"/>
      <c r="F217" s="56"/>
      <c r="G217" s="56"/>
      <c r="H217" s="56"/>
      <c r="I217" s="59"/>
      <c r="J217" s="80"/>
      <c r="K217" s="58"/>
      <c r="L217" s="59"/>
    </row>
    <row r="218" ht="14.25" hidden="1" spans="1:12">
      <c r="A218" s="80"/>
      <c r="B218" s="81"/>
      <c r="C218" s="56" t="s">
        <v>144</v>
      </c>
      <c r="D218" s="56"/>
      <c r="E218" s="56"/>
      <c r="F218" s="56"/>
      <c r="G218" s="56"/>
      <c r="H218" s="56"/>
      <c r="I218" s="59"/>
      <c r="J218" s="80"/>
      <c r="K218" s="58"/>
      <c r="L218" s="59">
        <f>SUM(BQ52:BQ213)</f>
        <v>0</v>
      </c>
    </row>
    <row r="219" ht="14.25" hidden="1" spans="1:12">
      <c r="A219" s="80"/>
      <c r="B219" s="81"/>
      <c r="C219" s="56" t="s">
        <v>145</v>
      </c>
      <c r="D219" s="56"/>
      <c r="E219" s="56"/>
      <c r="F219" s="56"/>
      <c r="G219" s="56"/>
      <c r="H219" s="56"/>
      <c r="I219" s="59"/>
      <c r="J219" s="80"/>
      <c r="K219" s="58"/>
      <c r="L219" s="59">
        <f>SUMIF(CD52:CD213,4,BB52:BB213)+SUMIF(CD52:CD213,4,BC52:BC213)+SUMIF(CD52:CD213,4,BD52:BD213)</f>
        <v>0</v>
      </c>
    </row>
    <row r="220" ht="14.25" hidden="1" spans="1:12">
      <c r="A220" s="80"/>
      <c r="B220" s="81"/>
      <c r="C220" s="56" t="s">
        <v>146</v>
      </c>
      <c r="D220" s="56"/>
      <c r="E220" s="56"/>
      <c r="F220" s="56"/>
      <c r="G220" s="56"/>
      <c r="H220" s="56"/>
      <c r="I220" s="59"/>
      <c r="J220" s="80"/>
      <c r="K220" s="58"/>
      <c r="L220" s="59">
        <f>SUM(BO52:BO213)</f>
        <v>0</v>
      </c>
    </row>
    <row r="221" ht="14.25" spans="1:12">
      <c r="A221" s="80"/>
      <c r="B221" s="81"/>
      <c r="C221" s="56" t="s">
        <v>147</v>
      </c>
      <c r="D221" s="56"/>
      <c r="E221" s="56"/>
      <c r="F221" s="56"/>
      <c r="G221" s="56"/>
      <c r="H221" s="56"/>
      <c r="I221" s="59"/>
      <c r="J221" s="80"/>
      <c r="K221" s="58"/>
      <c r="L221" s="59">
        <f ca="1">L223+L238+L239</f>
        <v>46473.45</v>
      </c>
    </row>
    <row r="222" ht="14.25" spans="1:12">
      <c r="A222" s="80"/>
      <c r="B222" s="81"/>
      <c r="C222" s="82" t="s">
        <v>104</v>
      </c>
      <c r="D222" s="56"/>
      <c r="E222" s="56"/>
      <c r="F222" s="56"/>
      <c r="G222" s="56"/>
      <c r="H222" s="56"/>
      <c r="I222" s="59"/>
      <c r="J222" s="80"/>
      <c r="K222" s="58"/>
      <c r="L222" s="59"/>
    </row>
    <row r="223" ht="14.25" spans="1:12">
      <c r="A223" s="80"/>
      <c r="B223" s="81"/>
      <c r="C223" s="56" t="s">
        <v>136</v>
      </c>
      <c r="D223" s="56"/>
      <c r="E223" s="56"/>
      <c r="F223" s="56"/>
      <c r="G223" s="56"/>
      <c r="H223" s="56"/>
      <c r="I223" s="59"/>
      <c r="J223" s="80"/>
      <c r="K223" s="58"/>
      <c r="L223" s="59">
        <f>L225+L226+L232+L236</f>
        <v>22130.22</v>
      </c>
    </row>
    <row r="224" ht="14.25" spans="1:12">
      <c r="A224" s="80"/>
      <c r="B224" s="81"/>
      <c r="C224" s="82" t="s">
        <v>104</v>
      </c>
      <c r="D224" s="56"/>
      <c r="E224" s="56"/>
      <c r="F224" s="56"/>
      <c r="G224" s="56"/>
      <c r="H224" s="56"/>
      <c r="I224" s="59"/>
      <c r="J224" s="80"/>
      <c r="K224" s="58"/>
      <c r="L224" s="59"/>
    </row>
    <row r="225" ht="14.25" spans="1:12">
      <c r="A225" s="80"/>
      <c r="B225" s="81"/>
      <c r="C225" s="56" t="s">
        <v>137</v>
      </c>
      <c r="D225" s="56"/>
      <c r="E225" s="56"/>
      <c r="F225" s="56"/>
      <c r="G225" s="56"/>
      <c r="H225" s="56"/>
      <c r="I225" s="59"/>
      <c r="J225" s="80"/>
      <c r="K225" s="58"/>
      <c r="L225" s="59">
        <f>SUMIF(CD52:CD213,4,AR52:AR213)</f>
        <v>22130.22</v>
      </c>
    </row>
    <row r="226" ht="14.25" hidden="1" spans="1:12">
      <c r="A226" s="80"/>
      <c r="B226" s="81"/>
      <c r="C226" s="56" t="s">
        <v>106</v>
      </c>
      <c r="D226" s="56"/>
      <c r="E226" s="56"/>
      <c r="F226" s="56"/>
      <c r="G226" s="56"/>
      <c r="H226" s="56"/>
      <c r="I226" s="59"/>
      <c r="J226" s="80"/>
      <c r="K226" s="58"/>
      <c r="L226" s="59">
        <f>L228+L231+L230</f>
        <v>0</v>
      </c>
    </row>
    <row r="227" ht="14.25" hidden="1" spans="1:12">
      <c r="A227" s="80"/>
      <c r="B227" s="81"/>
      <c r="C227" s="82" t="s">
        <v>107</v>
      </c>
      <c r="D227" s="56"/>
      <c r="E227" s="56"/>
      <c r="F227" s="56"/>
      <c r="G227" s="56"/>
      <c r="H227" s="56"/>
      <c r="I227" s="59"/>
      <c r="J227" s="80"/>
      <c r="K227" s="58"/>
      <c r="L227" s="59"/>
    </row>
    <row r="228" ht="14.25" hidden="1" spans="1:12">
      <c r="A228" s="80"/>
      <c r="B228" s="81"/>
      <c r="C228" s="56" t="s">
        <v>106</v>
      </c>
      <c r="D228" s="56"/>
      <c r="E228" s="56"/>
      <c r="F228" s="56"/>
      <c r="G228" s="56"/>
      <c r="H228" s="56"/>
      <c r="I228" s="59"/>
      <c r="J228" s="80"/>
      <c r="K228" s="58"/>
      <c r="L228" s="59">
        <f>SUMIF(CD52:CD213,4,AO52:AO213)</f>
        <v>0</v>
      </c>
    </row>
    <row r="229" ht="14.25" hidden="1" spans="1:12">
      <c r="A229" s="80"/>
      <c r="B229" s="81"/>
      <c r="C229" s="82" t="s">
        <v>108</v>
      </c>
      <c r="D229" s="56"/>
      <c r="E229" s="56"/>
      <c r="F229" s="56"/>
      <c r="G229" s="56"/>
      <c r="H229" s="56"/>
      <c r="I229" s="59"/>
      <c r="J229" s="80"/>
      <c r="K229" s="58"/>
      <c r="L229" s="59"/>
    </row>
    <row r="230" ht="14.25" hidden="1" spans="1:12">
      <c r="A230" s="80"/>
      <c r="B230" s="81"/>
      <c r="C230" s="56" t="s">
        <v>109</v>
      </c>
      <c r="D230" s="56"/>
      <c r="E230" s="56"/>
      <c r="F230" s="56"/>
      <c r="G230" s="56"/>
      <c r="H230" s="56"/>
      <c r="I230" s="59"/>
      <c r="J230" s="80"/>
      <c r="K230" s="58"/>
      <c r="L230" s="59">
        <f>SUMIF(CD52:CD213,4,AT52:AT213)</f>
        <v>0</v>
      </c>
    </row>
    <row r="231" ht="14.25" hidden="1" spans="1:12">
      <c r="A231" s="80"/>
      <c r="B231" s="81"/>
      <c r="C231" s="56" t="s">
        <v>110</v>
      </c>
      <c r="D231" s="56"/>
      <c r="E231" s="56"/>
      <c r="F231" s="56"/>
      <c r="G231" s="56"/>
      <c r="H231" s="56"/>
      <c r="I231" s="59"/>
      <c r="J231" s="80"/>
      <c r="K231" s="58"/>
      <c r="L231" s="59">
        <f>SUMIF(CD52:CD213,4,AV52:AV213)</f>
        <v>0</v>
      </c>
    </row>
    <row r="232" ht="14.25" hidden="1" spans="1:12">
      <c r="A232" s="80"/>
      <c r="B232" s="81"/>
      <c r="C232" s="56" t="s">
        <v>111</v>
      </c>
      <c r="D232" s="56"/>
      <c r="E232" s="56"/>
      <c r="F232" s="56"/>
      <c r="G232" s="56"/>
      <c r="H232" s="56"/>
      <c r="I232" s="59"/>
      <c r="J232" s="80"/>
      <c r="K232" s="58"/>
      <c r="L232" s="59">
        <f>L234+L235</f>
        <v>0</v>
      </c>
    </row>
    <row r="233" ht="14.25" hidden="1" spans="1:12">
      <c r="A233" s="80"/>
      <c r="B233" s="81"/>
      <c r="C233" s="82" t="s">
        <v>107</v>
      </c>
      <c r="D233" s="56"/>
      <c r="E233" s="56"/>
      <c r="F233" s="56"/>
      <c r="G233" s="56"/>
      <c r="H233" s="56"/>
      <c r="I233" s="59"/>
      <c r="J233" s="80"/>
      <c r="K233" s="58"/>
      <c r="L233" s="59"/>
    </row>
    <row r="234" ht="14.25" hidden="1" spans="1:12">
      <c r="A234" s="80"/>
      <c r="B234" s="81"/>
      <c r="C234" s="56" t="s">
        <v>112</v>
      </c>
      <c r="D234" s="56"/>
      <c r="E234" s="56"/>
      <c r="F234" s="56"/>
      <c r="G234" s="56"/>
      <c r="H234" s="56"/>
      <c r="I234" s="59"/>
      <c r="J234" s="80"/>
      <c r="K234" s="58"/>
      <c r="L234" s="59">
        <f>SUMIF(CD52:CD213,4,AW52:AW213)-SUMIF(CD52:CD213,4,BK52:BK213)</f>
        <v>0</v>
      </c>
    </row>
    <row r="235" ht="14.25" hidden="1" spans="1:12">
      <c r="A235" s="80"/>
      <c r="B235" s="81"/>
      <c r="C235" s="56" t="s">
        <v>113</v>
      </c>
      <c r="D235" s="56"/>
      <c r="E235" s="56"/>
      <c r="F235" s="56"/>
      <c r="G235" s="56"/>
      <c r="H235" s="56"/>
      <c r="I235" s="59"/>
      <c r="J235" s="80"/>
      <c r="K235" s="58"/>
      <c r="L235" s="59">
        <f>SUMIF(CD52:CD213,4,BC52:BC213)</f>
        <v>0</v>
      </c>
    </row>
    <row r="236" ht="14.25" hidden="1" spans="1:12">
      <c r="A236" s="80"/>
      <c r="B236" s="81"/>
      <c r="C236" s="56" t="s">
        <v>114</v>
      </c>
      <c r="D236" s="56"/>
      <c r="E236" s="56"/>
      <c r="F236" s="56"/>
      <c r="G236" s="56"/>
      <c r="H236" s="56"/>
      <c r="I236" s="59"/>
      <c r="J236" s="80"/>
      <c r="K236" s="58"/>
      <c r="L236" s="59">
        <f>SUMIF(CD52:CD213,4,BB52:BB213)</f>
        <v>0</v>
      </c>
    </row>
    <row r="237" ht="14.25" spans="1:12">
      <c r="A237" s="80"/>
      <c r="B237" s="81"/>
      <c r="C237" s="56" t="s">
        <v>138</v>
      </c>
      <c r="D237" s="56"/>
      <c r="E237" s="56"/>
      <c r="F237" s="56"/>
      <c r="G237" s="56"/>
      <c r="H237" s="56"/>
      <c r="I237" s="59"/>
      <c r="J237" s="80"/>
      <c r="K237" s="58"/>
      <c r="L237" s="59">
        <f>SUMIF(CD52:CD213,4,AR52:AR213)+SUMIF(CD52:CD213,4,AT52:AT213)+SUMIF(CD52:CD213,4,AV52:AV213)</f>
        <v>22130.22</v>
      </c>
    </row>
    <row r="238" ht="14.25" spans="1:12">
      <c r="A238" s="80"/>
      <c r="B238" s="81"/>
      <c r="C238" s="56" t="s">
        <v>139</v>
      </c>
      <c r="D238" s="56"/>
      <c r="E238" s="56"/>
      <c r="F238" s="56"/>
      <c r="G238" s="56"/>
      <c r="H238" s="56"/>
      <c r="I238" s="59"/>
      <c r="J238" s="80"/>
      <c r="K238" s="58"/>
      <c r="L238" s="59">
        <f ca="1">SUMIF(CD52:CD213,4,AZ52:AZ213)</f>
        <v>16376.36</v>
      </c>
    </row>
    <row r="239" ht="14.25" spans="1:12">
      <c r="A239" s="80"/>
      <c r="B239" s="81"/>
      <c r="C239" s="56" t="s">
        <v>140</v>
      </c>
      <c r="D239" s="56"/>
      <c r="E239" s="56"/>
      <c r="F239" s="56"/>
      <c r="G239" s="56"/>
      <c r="H239" s="56"/>
      <c r="I239" s="59"/>
      <c r="J239" s="80"/>
      <c r="K239" s="58"/>
      <c r="L239" s="59">
        <f ca="1">SUMIF(CD52:CD213,4,BA52:BA213)</f>
        <v>7966.87</v>
      </c>
    </row>
    <row r="241" ht="15" spans="1:12">
      <c r="A241" s="78"/>
      <c r="B241" s="79"/>
      <c r="C241" s="67" t="s">
        <v>148</v>
      </c>
      <c r="D241" s="67"/>
      <c r="E241" s="67"/>
      <c r="F241" s="67"/>
      <c r="G241" s="67"/>
      <c r="H241" s="67"/>
      <c r="I241" s="74"/>
      <c r="J241" s="78"/>
      <c r="K241" s="86"/>
      <c r="L241" s="74">
        <f ca="1">L170+L190+L210+L215</f>
        <v>46473.45</v>
      </c>
    </row>
    <row r="242" ht="14.25" spans="1:12">
      <c r="A242" s="80"/>
      <c r="B242" s="81"/>
      <c r="C242" s="82" t="s">
        <v>104</v>
      </c>
      <c r="D242" s="56"/>
      <c r="E242" s="56"/>
      <c r="F242" s="56"/>
      <c r="G242" s="56"/>
      <c r="H242" s="56"/>
      <c r="I242" s="59"/>
      <c r="J242" s="80"/>
      <c r="K242" s="58"/>
      <c r="L242" s="59"/>
    </row>
    <row r="243" ht="14.25" spans="1:12">
      <c r="A243" s="80"/>
      <c r="B243" s="81"/>
      <c r="C243" s="56" t="s">
        <v>136</v>
      </c>
      <c r="D243" s="56"/>
      <c r="E243" s="56"/>
      <c r="F243" s="56"/>
      <c r="G243" s="56"/>
      <c r="H243" s="56"/>
      <c r="I243" s="59"/>
      <c r="J243" s="80"/>
      <c r="K243" s="58"/>
      <c r="L243" s="59">
        <f>L245+L246+L252+L256</f>
        <v>22130.22</v>
      </c>
    </row>
    <row r="244" ht="14.25" spans="1:12">
      <c r="A244" s="80"/>
      <c r="B244" s="81"/>
      <c r="C244" s="82" t="s">
        <v>104</v>
      </c>
      <c r="D244" s="56"/>
      <c r="E244" s="56"/>
      <c r="F244" s="56"/>
      <c r="G244" s="56"/>
      <c r="H244" s="56"/>
      <c r="I244" s="59"/>
      <c r="J244" s="80"/>
      <c r="K244" s="58"/>
      <c r="L244" s="59"/>
    </row>
    <row r="245" ht="14.25" spans="1:12">
      <c r="A245" s="80"/>
      <c r="B245" s="81"/>
      <c r="C245" s="56" t="s">
        <v>137</v>
      </c>
      <c r="D245" s="56"/>
      <c r="E245" s="56"/>
      <c r="F245" s="56"/>
      <c r="G245" s="56"/>
      <c r="H245" s="56"/>
      <c r="I245" s="59"/>
      <c r="J245" s="80"/>
      <c r="K245" s="58"/>
      <c r="L245" s="59">
        <f>SUM(AR52:AR239)</f>
        <v>22130.22</v>
      </c>
    </row>
    <row r="246" ht="14.25" hidden="1" spans="1:12">
      <c r="A246" s="80"/>
      <c r="B246" s="81"/>
      <c r="C246" s="56" t="s">
        <v>106</v>
      </c>
      <c r="D246" s="56"/>
      <c r="E246" s="56"/>
      <c r="F246" s="56"/>
      <c r="G246" s="56"/>
      <c r="H246" s="56"/>
      <c r="I246" s="59"/>
      <c r="J246" s="80"/>
      <c r="K246" s="58"/>
      <c r="L246" s="59">
        <f>L248+L251+L250</f>
        <v>0</v>
      </c>
    </row>
    <row r="247" ht="14.25" hidden="1" spans="1:12">
      <c r="A247" s="80"/>
      <c r="B247" s="81"/>
      <c r="C247" s="82" t="s">
        <v>107</v>
      </c>
      <c r="D247" s="56"/>
      <c r="E247" s="56"/>
      <c r="F247" s="56"/>
      <c r="G247" s="56"/>
      <c r="H247" s="56"/>
      <c r="I247" s="59"/>
      <c r="J247" s="80"/>
      <c r="K247" s="58"/>
      <c r="L247" s="59"/>
    </row>
    <row r="248" ht="14.25" hidden="1" spans="1:12">
      <c r="A248" s="80"/>
      <c r="B248" s="81"/>
      <c r="C248" s="56" t="s">
        <v>106</v>
      </c>
      <c r="D248" s="56"/>
      <c r="E248" s="56"/>
      <c r="F248" s="56"/>
      <c r="G248" s="56"/>
      <c r="H248" s="56"/>
      <c r="I248" s="59"/>
      <c r="J248" s="80"/>
      <c r="K248" s="58"/>
      <c r="L248" s="59">
        <f>SUM(AO52:AO239)</f>
        <v>0</v>
      </c>
    </row>
    <row r="249" ht="14.25" hidden="1" spans="1:12">
      <c r="A249" s="80"/>
      <c r="B249" s="81"/>
      <c r="C249" s="82" t="s">
        <v>108</v>
      </c>
      <c r="D249" s="56"/>
      <c r="E249" s="56"/>
      <c r="F249" s="56"/>
      <c r="G249" s="56"/>
      <c r="H249" s="56"/>
      <c r="I249" s="59"/>
      <c r="J249" s="80"/>
      <c r="K249" s="58"/>
      <c r="L249" s="59"/>
    </row>
    <row r="250" ht="14.25" hidden="1" spans="1:12">
      <c r="A250" s="80"/>
      <c r="B250" s="81"/>
      <c r="C250" s="56" t="s">
        <v>109</v>
      </c>
      <c r="D250" s="56"/>
      <c r="E250" s="56"/>
      <c r="F250" s="56"/>
      <c r="G250" s="56"/>
      <c r="H250" s="56"/>
      <c r="I250" s="59"/>
      <c r="J250" s="80"/>
      <c r="K250" s="58"/>
      <c r="L250" s="59">
        <f>SUM(AT52:AT239)</f>
        <v>0</v>
      </c>
    </row>
    <row r="251" ht="14.25" hidden="1" spans="1:12">
      <c r="A251" s="80"/>
      <c r="B251" s="81"/>
      <c r="C251" s="56" t="s">
        <v>110</v>
      </c>
      <c r="D251" s="56"/>
      <c r="E251" s="56"/>
      <c r="F251" s="56"/>
      <c r="G251" s="56"/>
      <c r="H251" s="56"/>
      <c r="I251" s="59"/>
      <c r="J251" s="80"/>
      <c r="K251" s="58"/>
      <c r="L251" s="59">
        <f>SUM(AV52:AV239)</f>
        <v>0</v>
      </c>
    </row>
    <row r="252" ht="14.25" hidden="1" spans="1:12">
      <c r="A252" s="80"/>
      <c r="B252" s="81"/>
      <c r="C252" s="56" t="s">
        <v>111</v>
      </c>
      <c r="D252" s="56"/>
      <c r="E252" s="56"/>
      <c r="F252" s="56"/>
      <c r="G252" s="56"/>
      <c r="H252" s="56"/>
      <c r="I252" s="59"/>
      <c r="J252" s="80"/>
      <c r="K252" s="58"/>
      <c r="L252" s="59">
        <f>L254+L255</f>
        <v>0</v>
      </c>
    </row>
    <row r="253" ht="14.25" hidden="1" spans="1:12">
      <c r="A253" s="80"/>
      <c r="B253" s="81"/>
      <c r="C253" s="82" t="s">
        <v>107</v>
      </c>
      <c r="D253" s="56"/>
      <c r="E253" s="56"/>
      <c r="F253" s="56"/>
      <c r="G253" s="56"/>
      <c r="H253" s="56"/>
      <c r="I253" s="59"/>
      <c r="J253" s="80"/>
      <c r="K253" s="58"/>
      <c r="L253" s="59"/>
    </row>
    <row r="254" ht="14.25" hidden="1" spans="1:12">
      <c r="A254" s="80"/>
      <c r="B254" s="81"/>
      <c r="C254" s="56" t="s">
        <v>112</v>
      </c>
      <c r="D254" s="56"/>
      <c r="E254" s="56"/>
      <c r="F254" s="56"/>
      <c r="G254" s="56"/>
      <c r="H254" s="56"/>
      <c r="I254" s="59"/>
      <c r="J254" s="80"/>
      <c r="K254" s="58"/>
      <c r="L254" s="59">
        <f>SUM(AW52:AW239)-SUM(BK52:BK239)</f>
        <v>0</v>
      </c>
    </row>
    <row r="255" ht="14.25" hidden="1" spans="1:12">
      <c r="A255" s="80"/>
      <c r="B255" s="81"/>
      <c r="C255" s="56" t="s">
        <v>113</v>
      </c>
      <c r="D255" s="56"/>
      <c r="E255" s="56"/>
      <c r="F255" s="56"/>
      <c r="G255" s="56"/>
      <c r="H255" s="56"/>
      <c r="I255" s="59"/>
      <c r="J255" s="80"/>
      <c r="K255" s="58"/>
      <c r="L255" s="59">
        <f>SUM(BC52:BC239)</f>
        <v>0</v>
      </c>
    </row>
    <row r="256" ht="14.25" hidden="1" spans="1:12">
      <c r="A256" s="80"/>
      <c r="B256" s="81"/>
      <c r="C256" s="56" t="s">
        <v>114</v>
      </c>
      <c r="D256" s="56"/>
      <c r="E256" s="56"/>
      <c r="F256" s="56"/>
      <c r="G256" s="56"/>
      <c r="H256" s="56"/>
      <c r="I256" s="59"/>
      <c r="J256" s="80"/>
      <c r="K256" s="58"/>
      <c r="L256" s="59">
        <f>SUM(BB52:BB239)</f>
        <v>0</v>
      </c>
    </row>
    <row r="257" ht="14.25" spans="1:12">
      <c r="A257" s="80"/>
      <c r="B257" s="81"/>
      <c r="C257" s="56" t="s">
        <v>115</v>
      </c>
      <c r="D257" s="56"/>
      <c r="E257" s="56"/>
      <c r="F257" s="56"/>
      <c r="G257" s="56"/>
      <c r="H257" s="56"/>
      <c r="I257" s="59"/>
      <c r="J257" s="80"/>
      <c r="K257" s="58"/>
      <c r="L257" s="59">
        <f>SUM(AR52:AR239)+SUM(AT52:AT239)+SUM(AV52:AV239)</f>
        <v>22130.22</v>
      </c>
    </row>
    <row r="258" ht="14.25" spans="1:12">
      <c r="A258" s="80"/>
      <c r="B258" s="81"/>
      <c r="C258" s="56" t="s">
        <v>116</v>
      </c>
      <c r="D258" s="56"/>
      <c r="E258" s="56"/>
      <c r="F258" s="56"/>
      <c r="G258" s="56"/>
      <c r="H258" s="56"/>
      <c r="I258" s="59"/>
      <c r="J258" s="80"/>
      <c r="K258" s="58"/>
      <c r="L258" s="59">
        <f ca="1">SUM(AZ52:AZ239)</f>
        <v>16376.36</v>
      </c>
    </row>
    <row r="259" ht="14.25" spans="1:12">
      <c r="A259" s="80"/>
      <c r="B259" s="81"/>
      <c r="C259" s="56" t="s">
        <v>117</v>
      </c>
      <c r="D259" s="56"/>
      <c r="E259" s="56"/>
      <c r="F259" s="56"/>
      <c r="G259" s="56"/>
      <c r="H259" s="56"/>
      <c r="I259" s="59"/>
      <c r="J259" s="80"/>
      <c r="K259" s="58"/>
      <c r="L259" s="59">
        <f ca="1">SUM(BA52:BA239)</f>
        <v>7966.87</v>
      </c>
    </row>
    <row r="260" ht="14.25" hidden="1" spans="1:12">
      <c r="A260" s="80"/>
      <c r="B260" s="81"/>
      <c r="C260" s="56" t="s">
        <v>149</v>
      </c>
      <c r="D260" s="56"/>
      <c r="E260" s="56"/>
      <c r="F260" s="56"/>
      <c r="G260" s="56"/>
      <c r="H260" s="56"/>
      <c r="I260" s="59"/>
      <c r="J260" s="80"/>
      <c r="K260" s="58"/>
      <c r="L260" s="59">
        <f>L262+L263</f>
        <v>0</v>
      </c>
    </row>
    <row r="261" ht="14.25" hidden="1" spans="1:12">
      <c r="A261" s="80"/>
      <c r="B261" s="81"/>
      <c r="C261" s="82" t="s">
        <v>104</v>
      </c>
      <c r="D261" s="56"/>
      <c r="E261" s="56"/>
      <c r="F261" s="56"/>
      <c r="G261" s="56"/>
      <c r="H261" s="56"/>
      <c r="I261" s="59"/>
      <c r="J261" s="80"/>
      <c r="K261" s="58"/>
      <c r="L261" s="59"/>
    </row>
    <row r="262" ht="14.25" hidden="1" spans="1:12">
      <c r="A262" s="80"/>
      <c r="B262" s="81"/>
      <c r="C262" s="56" t="s">
        <v>119</v>
      </c>
      <c r="D262" s="56"/>
      <c r="E262" s="56"/>
      <c r="F262" s="56"/>
      <c r="G262" s="56"/>
      <c r="H262" s="56"/>
      <c r="I262" s="59"/>
      <c r="J262" s="80"/>
      <c r="K262" s="58"/>
      <c r="L262" s="59">
        <f>SUM(BK52:BK239)</f>
        <v>0</v>
      </c>
    </row>
    <row r="263" ht="14.25" hidden="1" spans="1:12">
      <c r="A263" s="80"/>
      <c r="B263" s="81"/>
      <c r="C263" s="56" t="s">
        <v>120</v>
      </c>
      <c r="D263" s="56"/>
      <c r="E263" s="56"/>
      <c r="F263" s="56"/>
      <c r="G263" s="56"/>
      <c r="H263" s="56"/>
      <c r="I263" s="59"/>
      <c r="J263" s="80"/>
      <c r="K263" s="58"/>
      <c r="L263" s="59">
        <f>SUM(BD52:BD239)</f>
        <v>0</v>
      </c>
    </row>
    <row r="264" ht="14.25" spans="1:12">
      <c r="A264" s="80"/>
      <c r="B264" s="81"/>
      <c r="C264" s="56" t="s">
        <v>150</v>
      </c>
      <c r="D264" s="56"/>
      <c r="E264" s="56"/>
      <c r="F264" s="56"/>
      <c r="G264" s="56"/>
      <c r="H264" s="56"/>
      <c r="I264" s="59"/>
      <c r="J264" s="80"/>
      <c r="K264" s="58"/>
      <c r="L264" s="59">
        <f ca="1">L215</f>
        <v>46473.45</v>
      </c>
    </row>
    <row r="265" ht="15" spans="1:12">
      <c r="A265" s="80"/>
      <c r="B265" s="81"/>
      <c r="C265" s="67" t="s">
        <v>124</v>
      </c>
      <c r="D265" s="56"/>
      <c r="E265" s="56"/>
      <c r="F265" s="56"/>
      <c r="G265" s="56"/>
      <c r="H265" s="56"/>
      <c r="I265" s="59"/>
      <c r="J265" s="80"/>
      <c r="K265" s="58"/>
      <c r="L265" s="59"/>
    </row>
    <row r="266" ht="14.25" hidden="1" spans="1:12">
      <c r="A266" s="80"/>
      <c r="B266" s="81"/>
      <c r="C266" s="56" t="s">
        <v>125</v>
      </c>
      <c r="D266" s="56"/>
      <c r="E266" s="56"/>
      <c r="F266" s="56"/>
      <c r="G266" s="56"/>
      <c r="H266" s="56"/>
      <c r="I266" s="59"/>
      <c r="J266" s="80"/>
      <c r="K266" s="58"/>
      <c r="L266" s="59">
        <f>SUM(AX52:AX239)</f>
        <v>0</v>
      </c>
    </row>
    <row r="267" ht="14.25" hidden="1" spans="1:12">
      <c r="A267" s="80"/>
      <c r="B267" s="81"/>
      <c r="C267" s="56" t="s">
        <v>126</v>
      </c>
      <c r="D267" s="56"/>
      <c r="E267" s="56"/>
      <c r="F267" s="56"/>
      <c r="G267" s="56"/>
      <c r="H267" s="56"/>
      <c r="I267" s="59"/>
      <c r="J267" s="80"/>
      <c r="K267" s="58"/>
      <c r="L267" s="59">
        <f>SUM(AY52:AY239)</f>
        <v>0</v>
      </c>
    </row>
    <row r="268" ht="14.25" spans="1:12">
      <c r="A268" s="80"/>
      <c r="B268" s="81"/>
      <c r="C268" s="56" t="s">
        <v>127</v>
      </c>
      <c r="D268" s="56"/>
      <c r="E268" s="56"/>
      <c r="F268" s="73"/>
      <c r="G268" s="62">
        <f ca="1">Source!F349</f>
        <v>21.66912</v>
      </c>
      <c r="H268" s="80"/>
      <c r="I268" s="80"/>
      <c r="J268" s="80"/>
      <c r="K268" s="80"/>
      <c r="L268" s="80"/>
    </row>
    <row r="269" ht="14.25" hidden="1" customHeight="1" spans="1:12">
      <c r="A269" s="80"/>
      <c r="B269" s="81"/>
      <c r="C269" s="56" t="s">
        <v>128</v>
      </c>
      <c r="D269" s="56"/>
      <c r="E269" s="56"/>
      <c r="F269" s="73"/>
      <c r="G269" s="62">
        <f ca="1">Source!F350</f>
        <v>0</v>
      </c>
      <c r="H269" s="80"/>
      <c r="I269" s="80"/>
      <c r="J269" s="80"/>
      <c r="K269" s="80"/>
      <c r="L269" s="80"/>
    </row>
  </sheetData>
  <mergeCells count="196">
    <mergeCell ref="A2:E2"/>
    <mergeCell ref="F2:L2"/>
    <mergeCell ref="A4:E4"/>
    <mergeCell ref="F4:L4"/>
    <mergeCell ref="A6:E6"/>
    <mergeCell ref="F6:L6"/>
    <mergeCell ref="A8:E8"/>
    <mergeCell ref="F8:L8"/>
    <mergeCell ref="A10:E10"/>
    <mergeCell ref="F10:L10"/>
    <mergeCell ref="A12:E12"/>
    <mergeCell ref="F12:L12"/>
    <mergeCell ref="A14:E14"/>
    <mergeCell ref="F14:L14"/>
    <mergeCell ref="A16:E16"/>
    <mergeCell ref="F16:L16"/>
    <mergeCell ref="A19:L19"/>
    <mergeCell ref="A20:L20"/>
    <mergeCell ref="A22:L22"/>
    <mergeCell ref="A23:L23"/>
    <mergeCell ref="A25:L25"/>
    <mergeCell ref="A27:L27"/>
    <mergeCell ref="A28:L28"/>
    <mergeCell ref="C33:L33"/>
    <mergeCell ref="C34:L34"/>
    <mergeCell ref="C38:D38"/>
    <mergeCell ref="C41:D41"/>
    <mergeCell ref="C42:D42"/>
    <mergeCell ref="C43:D43"/>
    <mergeCell ref="C44:D44"/>
    <mergeCell ref="A53:L53"/>
    <mergeCell ref="C55:L55"/>
    <mergeCell ref="C63:H63"/>
    <mergeCell ref="I63:J63"/>
    <mergeCell ref="K63:L63"/>
    <mergeCell ref="C65:L65"/>
    <mergeCell ref="C73:H73"/>
    <mergeCell ref="I73:J73"/>
    <mergeCell ref="K73:L73"/>
    <mergeCell ref="C75:L75"/>
    <mergeCell ref="C83:H83"/>
    <mergeCell ref="I83:J83"/>
    <mergeCell ref="K83:L83"/>
    <mergeCell ref="C85:L85"/>
    <mergeCell ref="C93:H93"/>
    <mergeCell ref="I93:J93"/>
    <mergeCell ref="K93:L93"/>
    <mergeCell ref="C95:L95"/>
    <mergeCell ref="C104:H104"/>
    <mergeCell ref="I104:J104"/>
    <mergeCell ref="K104:L104"/>
    <mergeCell ref="C106:L106"/>
    <mergeCell ref="C114:H114"/>
    <mergeCell ref="I114:J114"/>
    <mergeCell ref="K114:L114"/>
    <mergeCell ref="C116:L116"/>
    <mergeCell ref="C124:H124"/>
    <mergeCell ref="I124:J124"/>
    <mergeCell ref="K124:L124"/>
    <mergeCell ref="C126:L126"/>
    <mergeCell ref="C134:H134"/>
    <mergeCell ref="I134:J134"/>
    <mergeCell ref="K134:L134"/>
    <mergeCell ref="C136:H136"/>
    <mergeCell ref="C137:H137"/>
    <mergeCell ref="C138:H138"/>
    <mergeCell ref="C139:H139"/>
    <mergeCell ref="C140:H140"/>
    <mergeCell ref="C141:H141"/>
    <mergeCell ref="C142:H142"/>
    <mergeCell ref="C143:H143"/>
    <mergeCell ref="C144:H144"/>
    <mergeCell ref="C145:H145"/>
    <mergeCell ref="C146:H146"/>
    <mergeCell ref="C147:H147"/>
    <mergeCell ref="C148:H148"/>
    <mergeCell ref="C149:H149"/>
    <mergeCell ref="C150:H150"/>
    <mergeCell ref="C151:H151"/>
    <mergeCell ref="C152:H152"/>
    <mergeCell ref="C153:H153"/>
    <mergeCell ref="C154:H154"/>
    <mergeCell ref="C155:H155"/>
    <mergeCell ref="C156:H156"/>
    <mergeCell ref="C157:H157"/>
    <mergeCell ref="C158:H158"/>
    <mergeCell ref="C159:H159"/>
    <mergeCell ref="C160:H160"/>
    <mergeCell ref="C161:H161"/>
    <mergeCell ref="C162:H162"/>
    <mergeCell ref="C163:H163"/>
    <mergeCell ref="C164:F164"/>
    <mergeCell ref="C165:F165"/>
    <mergeCell ref="C168:H168"/>
    <mergeCell ref="C170:H170"/>
    <mergeCell ref="C171:H171"/>
    <mergeCell ref="C172:H172"/>
    <mergeCell ref="C173:H173"/>
    <mergeCell ref="C174:H174"/>
    <mergeCell ref="C175:H175"/>
    <mergeCell ref="C176:H176"/>
    <mergeCell ref="C177:H177"/>
    <mergeCell ref="C178:H178"/>
    <mergeCell ref="C179:H179"/>
    <mergeCell ref="C180:H180"/>
    <mergeCell ref="C181:H181"/>
    <mergeCell ref="C182:H182"/>
    <mergeCell ref="C183:H183"/>
    <mergeCell ref="C184:H184"/>
    <mergeCell ref="C185:H185"/>
    <mergeCell ref="C186:H186"/>
    <mergeCell ref="C187:H187"/>
    <mergeCell ref="C188:H188"/>
    <mergeCell ref="C190:H190"/>
    <mergeCell ref="C191:H191"/>
    <mergeCell ref="C192:H192"/>
    <mergeCell ref="C193:H193"/>
    <mergeCell ref="C194:H194"/>
    <mergeCell ref="C195:H195"/>
    <mergeCell ref="C196:H196"/>
    <mergeCell ref="C197:H197"/>
    <mergeCell ref="C198:H198"/>
    <mergeCell ref="C199:H199"/>
    <mergeCell ref="C200:H200"/>
    <mergeCell ref="C201:H201"/>
    <mergeCell ref="C202:H202"/>
    <mergeCell ref="C203:H203"/>
    <mergeCell ref="C204:H204"/>
    <mergeCell ref="C205:H205"/>
    <mergeCell ref="C206:H206"/>
    <mergeCell ref="C207:H207"/>
    <mergeCell ref="C208:H208"/>
    <mergeCell ref="C210:H210"/>
    <mergeCell ref="C211:H211"/>
    <mergeCell ref="C212:H212"/>
    <mergeCell ref="C213:H213"/>
    <mergeCell ref="C215:H215"/>
    <mergeCell ref="C216:H216"/>
    <mergeCell ref="C217:H217"/>
    <mergeCell ref="C218:H218"/>
    <mergeCell ref="C219:H219"/>
    <mergeCell ref="C220:H220"/>
    <mergeCell ref="C221:H221"/>
    <mergeCell ref="C222:H222"/>
    <mergeCell ref="C223:H223"/>
    <mergeCell ref="C224:H224"/>
    <mergeCell ref="C225:H225"/>
    <mergeCell ref="C226:H226"/>
    <mergeCell ref="C227:H227"/>
    <mergeCell ref="C228:H228"/>
    <mergeCell ref="C229:H229"/>
    <mergeCell ref="C230:H230"/>
    <mergeCell ref="C231:H231"/>
    <mergeCell ref="C232:H232"/>
    <mergeCell ref="C233:H233"/>
    <mergeCell ref="C234:H234"/>
    <mergeCell ref="C235:H235"/>
    <mergeCell ref="C236:H236"/>
    <mergeCell ref="C237:H237"/>
    <mergeCell ref="C238:H238"/>
    <mergeCell ref="C239:H239"/>
    <mergeCell ref="C241:H241"/>
    <mergeCell ref="C242:H242"/>
    <mergeCell ref="C243:H243"/>
    <mergeCell ref="C244:H244"/>
    <mergeCell ref="C245:H245"/>
    <mergeCell ref="C246:H246"/>
    <mergeCell ref="C247:H247"/>
    <mergeCell ref="C248:H248"/>
    <mergeCell ref="C249:H249"/>
    <mergeCell ref="C250:H250"/>
    <mergeCell ref="C251:H251"/>
    <mergeCell ref="C252:H252"/>
    <mergeCell ref="C253:H253"/>
    <mergeCell ref="C254:H254"/>
    <mergeCell ref="C255:H255"/>
    <mergeCell ref="C256:H256"/>
    <mergeCell ref="C257:H257"/>
    <mergeCell ref="C258:H258"/>
    <mergeCell ref="C259:H259"/>
    <mergeCell ref="C260:H260"/>
    <mergeCell ref="C261:H261"/>
    <mergeCell ref="C262:H262"/>
    <mergeCell ref="C263:H263"/>
    <mergeCell ref="C264:H264"/>
    <mergeCell ref="C265:H265"/>
    <mergeCell ref="C266:H266"/>
    <mergeCell ref="C267:H267"/>
    <mergeCell ref="C268:F268"/>
    <mergeCell ref="C269:F269"/>
    <mergeCell ref="A46:A50"/>
    <mergeCell ref="B46:B50"/>
    <mergeCell ref="C46:C50"/>
    <mergeCell ref="D46:D50"/>
    <mergeCell ref="E46:G49"/>
    <mergeCell ref="H46:L49"/>
  </mergeCells>
  <pageMargins left="0.4" right="0.2" top="0.2" bottom="0.4" header="0.2" footer="0.2"/>
  <pageSetup paperSize="9" scale="49" fitToHeight="0" orientation="portrait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49"/>
  <sheetViews>
    <sheetView workbookViewId="0">
      <selection activeCell="A445" sqref="A445:AX445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182</v>
      </c>
      <c r="D1" t="s">
        <v>183</v>
      </c>
      <c r="F1">
        <v>0</v>
      </c>
      <c r="G1">
        <v>0</v>
      </c>
      <c r="H1">
        <v>0</v>
      </c>
      <c r="I1" t="s">
        <v>184</v>
      </c>
      <c r="J1" t="s">
        <v>185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>
      <c r="A12" s="1">
        <v>1</v>
      </c>
      <c r="B12" s="1">
        <v>440</v>
      </c>
      <c r="C12" s="1">
        <v>0</v>
      </c>
      <c r="D12" s="1">
        <f>ROW(A369)</f>
        <v>369</v>
      </c>
      <c r="E12" s="1">
        <v>0</v>
      </c>
      <c r="F12" s="1" t="s">
        <v>185</v>
      </c>
      <c r="G12" s="1" t="s">
        <v>186</v>
      </c>
      <c r="H12" s="1" t="s">
        <v>185</v>
      </c>
      <c r="I12" s="1">
        <v>0</v>
      </c>
      <c r="J12" s="1" t="s">
        <v>185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185</v>
      </c>
      <c r="V12" s="1">
        <v>0</v>
      </c>
      <c r="W12" s="1" t="s">
        <v>185</v>
      </c>
      <c r="X12" s="1" t="s">
        <v>185</v>
      </c>
      <c r="Y12" s="1" t="s">
        <v>185</v>
      </c>
      <c r="Z12" s="1" t="s">
        <v>185</v>
      </c>
      <c r="AA12" s="1" t="s">
        <v>185</v>
      </c>
      <c r="AB12" s="1" t="s">
        <v>187</v>
      </c>
      <c r="AC12" s="1" t="s">
        <v>188</v>
      </c>
      <c r="AD12" s="1" t="s">
        <v>189</v>
      </c>
      <c r="AE12" s="1" t="s">
        <v>190</v>
      </c>
      <c r="AF12" s="1" t="s">
        <v>189</v>
      </c>
      <c r="AG12" s="1" t="s">
        <v>190</v>
      </c>
      <c r="AH12" s="1" t="s">
        <v>189</v>
      </c>
      <c r="AI12" s="1" t="s">
        <v>190</v>
      </c>
      <c r="AJ12" s="1" t="s">
        <v>191</v>
      </c>
      <c r="AK12" s="1"/>
      <c r="AL12" s="1" t="s">
        <v>187</v>
      </c>
      <c r="AM12" s="1" t="s">
        <v>188</v>
      </c>
      <c r="AN12" s="1" t="s">
        <v>192</v>
      </c>
      <c r="AO12" s="1"/>
      <c r="AP12" s="1" t="s">
        <v>185</v>
      </c>
      <c r="AQ12" s="1" t="s">
        <v>185</v>
      </c>
      <c r="AR12" s="1" t="s">
        <v>185</v>
      </c>
      <c r="AS12" s="1"/>
      <c r="AT12" s="1"/>
      <c r="AU12" s="1"/>
      <c r="AV12" s="1"/>
      <c r="AW12" s="1"/>
      <c r="AX12" s="1" t="s">
        <v>193</v>
      </c>
      <c r="AY12" s="1" t="s">
        <v>192</v>
      </c>
      <c r="AZ12" s="1" t="s">
        <v>185</v>
      </c>
      <c r="BA12" s="1"/>
      <c r="BB12" s="1">
        <v>0</v>
      </c>
      <c r="BC12" s="1"/>
      <c r="BD12" s="1"/>
      <c r="BE12" s="1"/>
      <c r="BF12" s="1"/>
      <c r="BG12" s="1"/>
      <c r="BH12" s="1" t="s">
        <v>194</v>
      </c>
      <c r="BI12" s="1" t="s">
        <v>195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196</v>
      </c>
      <c r="BZ12" s="1" t="s">
        <v>197</v>
      </c>
      <c r="CA12" s="1" t="s">
        <v>198</v>
      </c>
      <c r="CB12" s="1" t="s">
        <v>198</v>
      </c>
      <c r="CC12" s="1" t="s">
        <v>198</v>
      </c>
      <c r="CD12" s="1" t="s">
        <v>198</v>
      </c>
      <c r="CE12" s="1" t="s">
        <v>199</v>
      </c>
      <c r="CF12" s="1">
        <v>0</v>
      </c>
      <c r="CG12" s="1">
        <v>0</v>
      </c>
      <c r="CH12" s="1">
        <v>487096328</v>
      </c>
      <c r="CI12" s="1" t="s">
        <v>185</v>
      </c>
      <c r="CJ12" s="1" t="s">
        <v>185</v>
      </c>
      <c r="CK12" s="1">
        <v>17</v>
      </c>
      <c r="CL12" s="1"/>
      <c r="CM12" s="1"/>
      <c r="CN12" s="1"/>
      <c r="CO12" s="1"/>
      <c r="CP12" s="1"/>
      <c r="CQ12" s="1" t="s">
        <v>200</v>
      </c>
      <c r="CR12" s="1" t="s">
        <v>201</v>
      </c>
      <c r="CS12" s="1">
        <v>46073</v>
      </c>
      <c r="CT12" s="1">
        <v>540</v>
      </c>
      <c r="CU12" s="1">
        <v>17</v>
      </c>
      <c r="CV12" s="1" t="s">
        <v>202</v>
      </c>
      <c r="CW12" s="1"/>
      <c r="CX12" s="1"/>
      <c r="CY12" s="1">
        <v>0</v>
      </c>
      <c r="CZ12" s="1" t="s">
        <v>185</v>
      </c>
      <c r="DA12" s="1" t="s">
        <v>185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85316402</v>
      </c>
      <c r="B15" s="1">
        <v>1</v>
      </c>
      <c r="C15" s="1">
        <v>2026</v>
      </c>
      <c r="D15" s="1">
        <v>5</v>
      </c>
      <c r="E15" s="1"/>
      <c r="F15" s="1" t="s">
        <v>203</v>
      </c>
      <c r="G15" s="1" t="s">
        <v>204</v>
      </c>
      <c r="H15" s="1"/>
      <c r="I15" s="1"/>
      <c r="J15" s="1"/>
      <c r="K15" s="1"/>
      <c r="L15" s="1"/>
      <c r="M15" s="1">
        <v>523</v>
      </c>
      <c r="N15" s="1"/>
      <c r="O15" s="1"/>
      <c r="P15" s="1"/>
      <c r="Q15" s="1">
        <v>7</v>
      </c>
      <c r="R15" s="1"/>
      <c r="S15" s="1"/>
      <c r="T15" s="1">
        <v>4</v>
      </c>
      <c r="U15" s="1" t="s">
        <v>185</v>
      </c>
      <c r="V15" s="1"/>
      <c r="W15" s="1"/>
      <c r="X15" s="1"/>
      <c r="Y15" s="1"/>
      <c r="Z15" s="1"/>
      <c r="AA15" s="1"/>
      <c r="AB15" s="1" t="s">
        <v>187</v>
      </c>
      <c r="AC15" s="1" t="s">
        <v>188</v>
      </c>
      <c r="AD15" s="1" t="s">
        <v>189</v>
      </c>
      <c r="AE15" s="1" t="s">
        <v>190</v>
      </c>
      <c r="AF15" s="1" t="s">
        <v>189</v>
      </c>
      <c r="AG15" s="1" t="s">
        <v>190</v>
      </c>
      <c r="AH15" s="1" t="s">
        <v>189</v>
      </c>
      <c r="AI15" s="1" t="s">
        <v>190</v>
      </c>
      <c r="AJ15" s="1" t="s">
        <v>191</v>
      </c>
      <c r="AK15" s="1" t="s">
        <v>205</v>
      </c>
      <c r="AL15" s="1" t="s">
        <v>187</v>
      </c>
      <c r="AM15" s="1" t="s">
        <v>188</v>
      </c>
      <c r="AN15" s="1" t="s">
        <v>192</v>
      </c>
      <c r="AO15" s="1" t="s">
        <v>206</v>
      </c>
      <c r="AP15" s="1" t="s">
        <v>185</v>
      </c>
      <c r="AQ15" s="1" t="s">
        <v>185</v>
      </c>
      <c r="AR15" s="1" t="s">
        <v>185</v>
      </c>
      <c r="AS15" s="1" t="s">
        <v>185</v>
      </c>
      <c r="AT15" s="1" t="s">
        <v>205</v>
      </c>
      <c r="AU15" s="1" t="s">
        <v>191</v>
      </c>
      <c r="AV15" s="1" t="s">
        <v>185</v>
      </c>
      <c r="AW15" s="1" t="s">
        <v>185</v>
      </c>
      <c r="AX15" s="1" t="s">
        <v>193</v>
      </c>
      <c r="AY15" s="1" t="s">
        <v>192</v>
      </c>
      <c r="AZ15" s="1" t="s">
        <v>185</v>
      </c>
      <c r="BA15" s="1" t="s">
        <v>193</v>
      </c>
      <c r="BB15" s="1">
        <v>0</v>
      </c>
      <c r="BC15" s="1"/>
      <c r="BD15" s="1"/>
      <c r="BE15" s="1"/>
      <c r="BF15" s="1"/>
      <c r="BG15" s="1"/>
      <c r="BH15" s="1" t="s">
        <v>194</v>
      </c>
      <c r="BI15" s="1" t="s">
        <v>194</v>
      </c>
      <c r="BJ15" s="1">
        <v>1</v>
      </c>
      <c r="BK15" s="1">
        <v>1</v>
      </c>
      <c r="BL15" s="1">
        <v>0</v>
      </c>
      <c r="BM15" s="1">
        <v>0</v>
      </c>
      <c r="BN15" s="1">
        <v>1</v>
      </c>
      <c r="BO15" s="1">
        <v>0</v>
      </c>
      <c r="BP15" s="1">
        <v>6</v>
      </c>
      <c r="BQ15" s="1">
        <v>2</v>
      </c>
      <c r="BR15" s="1">
        <v>1</v>
      </c>
      <c r="BS15" s="1">
        <v>1</v>
      </c>
      <c r="BT15" s="1">
        <v>0</v>
      </c>
      <c r="BU15" s="1">
        <v>0</v>
      </c>
      <c r="BV15" s="1">
        <v>1</v>
      </c>
      <c r="BW15" s="1">
        <v>0</v>
      </c>
      <c r="BX15" s="1">
        <v>0</v>
      </c>
      <c r="BY15" s="1" t="s">
        <v>196</v>
      </c>
      <c r="BZ15" s="1" t="s">
        <v>197</v>
      </c>
      <c r="CA15" s="1" t="s">
        <v>198</v>
      </c>
      <c r="CB15" s="1" t="s">
        <v>198</v>
      </c>
      <c r="CC15" s="1" t="s">
        <v>198</v>
      </c>
      <c r="CD15" s="1" t="s">
        <v>198</v>
      </c>
      <c r="CE15" s="1" t="s">
        <v>199</v>
      </c>
      <c r="CF15" s="1">
        <v>0</v>
      </c>
      <c r="CG15" s="1"/>
      <c r="CH15" s="1">
        <v>487096328</v>
      </c>
      <c r="CI15" s="1" t="s">
        <v>185</v>
      </c>
      <c r="CJ15" s="1"/>
      <c r="CK15" s="1">
        <v>0</v>
      </c>
      <c r="CL15" s="1">
        <v>0</v>
      </c>
      <c r="CM15" s="1">
        <v>0</v>
      </c>
      <c r="CN15" s="1" t="s">
        <v>185</v>
      </c>
      <c r="CO15" s="1" t="s">
        <v>185</v>
      </c>
      <c r="CP15" s="1" t="s">
        <v>185</v>
      </c>
      <c r="CQ15" s="1" t="s">
        <v>185</v>
      </c>
      <c r="CR15" s="1" t="s">
        <v>207</v>
      </c>
      <c r="CS15" s="1">
        <v>46066</v>
      </c>
      <c r="CT15" s="1" t="s">
        <v>185</v>
      </c>
      <c r="CU15" s="1">
        <v>0</v>
      </c>
      <c r="CV15" s="1">
        <v>46143</v>
      </c>
      <c r="CW15" s="1">
        <v>46173</v>
      </c>
      <c r="CX15" s="1">
        <v>0</v>
      </c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>
        <v>0</v>
      </c>
    </row>
    <row r="18" spans="1:206">
      <c r="A18" s="7">
        <v>52</v>
      </c>
      <c r="B18" s="7">
        <f t="shared" ref="B18:G18" si="0">B369</f>
        <v>440</v>
      </c>
      <c r="C18" s="7">
        <f t="shared" si="0"/>
        <v>1</v>
      </c>
      <c r="D18" s="7">
        <f t="shared" si="0"/>
        <v>12</v>
      </c>
      <c r="E18" s="7">
        <f t="shared" si="0"/>
        <v>0</v>
      </c>
      <c r="F18" s="7" t="str">
        <f t="shared" si="0"/>
        <v/>
      </c>
      <c r="G18" s="7" t="str">
        <f t="shared" si="0"/>
        <v>Строительство РЩ-0,4 кВ на КЛ-0,4 кВ с КТП-2014, ПС №529 «Сидорово», в т.ч. ПИР, МО, г.о. Ступино, д. Гридюкино Ю8-25-302-284921(611225)</v>
      </c>
      <c r="H18" s="7"/>
      <c r="I18" s="7"/>
      <c r="J18" s="7"/>
      <c r="K18" s="7"/>
      <c r="L18" s="7"/>
      <c r="M18" s="7"/>
      <c r="N18" s="7"/>
      <c r="O18" s="7">
        <f ca="1" t="shared" ref="O18:BZ18" si="1">O369</f>
        <v>26468.55</v>
      </c>
      <c r="P18" s="7">
        <f ca="1" t="shared" si="1"/>
        <v>1558</v>
      </c>
      <c r="Q18" s="7">
        <f ca="1" t="shared" si="1"/>
        <v>71.28</v>
      </c>
      <c r="R18" s="7">
        <f ca="1" t="shared" si="1"/>
        <v>54.69</v>
      </c>
      <c r="S18" s="7">
        <f ca="1" t="shared" si="1"/>
        <v>24784.58</v>
      </c>
      <c r="T18" s="7">
        <f t="shared" si="1"/>
        <v>0</v>
      </c>
      <c r="U18" s="7">
        <f ca="1" t="shared" si="1"/>
        <v>25.109352</v>
      </c>
      <c r="V18" s="7">
        <f ca="1" t="shared" si="1"/>
        <v>0.05751</v>
      </c>
      <c r="W18" s="7">
        <f t="shared" si="1"/>
        <v>0</v>
      </c>
      <c r="X18" s="7">
        <f ca="1" t="shared" si="1"/>
        <v>18980.21</v>
      </c>
      <c r="Y18" s="7">
        <f ca="1" t="shared" si="1"/>
        <v>9315.58</v>
      </c>
      <c r="Z18" s="7">
        <f t="shared" si="1"/>
        <v>0</v>
      </c>
      <c r="AA18" s="7">
        <f t="shared" si="1"/>
        <v>0</v>
      </c>
      <c r="AB18" s="7">
        <f t="shared" si="1"/>
        <v>0</v>
      </c>
      <c r="AC18" s="7">
        <f t="shared" si="1"/>
        <v>0</v>
      </c>
      <c r="AD18" s="7">
        <f t="shared" si="1"/>
        <v>0</v>
      </c>
      <c r="AE18" s="7">
        <f t="shared" si="1"/>
        <v>0</v>
      </c>
      <c r="AF18" s="7">
        <f t="shared" si="1"/>
        <v>0</v>
      </c>
      <c r="AG18" s="7">
        <f t="shared" si="1"/>
        <v>0</v>
      </c>
      <c r="AH18" s="7">
        <f t="shared" si="1"/>
        <v>0</v>
      </c>
      <c r="AI18" s="7">
        <f t="shared" si="1"/>
        <v>0</v>
      </c>
      <c r="AJ18" s="7">
        <f t="shared" si="1"/>
        <v>0</v>
      </c>
      <c r="AK18" s="7">
        <f t="shared" si="1"/>
        <v>0</v>
      </c>
      <c r="AL18" s="7">
        <f t="shared" si="1"/>
        <v>0</v>
      </c>
      <c r="AM18" s="7">
        <f t="shared" si="1"/>
        <v>0</v>
      </c>
      <c r="AN18" s="7">
        <f t="shared" si="1"/>
        <v>0</v>
      </c>
      <c r="AO18" s="7">
        <f t="shared" si="1"/>
        <v>0</v>
      </c>
      <c r="AP18" s="7">
        <f t="shared" si="1"/>
        <v>0</v>
      </c>
      <c r="AQ18" s="7">
        <f ca="1" t="shared" si="1"/>
        <v>0</v>
      </c>
      <c r="AR18" s="7">
        <f ca="1" t="shared" si="1"/>
        <v>54764.34</v>
      </c>
      <c r="AS18" s="7">
        <f ca="1" t="shared" si="1"/>
        <v>2190.35</v>
      </c>
      <c r="AT18" s="7">
        <f ca="1" t="shared" si="1"/>
        <v>6100.54</v>
      </c>
      <c r="AU18" s="7">
        <f ca="1" t="shared" si="1"/>
        <v>46473.45</v>
      </c>
      <c r="AV18" s="7">
        <f ca="1" t="shared" si="1"/>
        <v>1558</v>
      </c>
      <c r="AW18" s="7">
        <f ca="1" t="shared" si="1"/>
        <v>1558</v>
      </c>
      <c r="AX18" s="7">
        <f ca="1" t="shared" si="1"/>
        <v>0</v>
      </c>
      <c r="AY18" s="7">
        <f ca="1" t="shared" si="1"/>
        <v>1558</v>
      </c>
      <c r="AZ18" s="7">
        <f ca="1" t="shared" si="1"/>
        <v>0</v>
      </c>
      <c r="BA18" s="7">
        <f t="shared" si="1"/>
        <v>0</v>
      </c>
      <c r="BB18" s="7">
        <f t="shared" si="1"/>
        <v>0</v>
      </c>
      <c r="BC18" s="7">
        <f t="shared" si="1"/>
        <v>0</v>
      </c>
      <c r="BD18" s="7">
        <f t="shared" si="1"/>
        <v>0</v>
      </c>
      <c r="BE18" s="7">
        <f t="shared" si="1"/>
        <v>0</v>
      </c>
      <c r="BF18" s="7">
        <f t="shared" si="1"/>
        <v>0</v>
      </c>
      <c r="BG18" s="7">
        <f t="shared" si="1"/>
        <v>0</v>
      </c>
      <c r="BH18" s="7">
        <f t="shared" si="1"/>
        <v>0</v>
      </c>
      <c r="BI18" s="7">
        <f t="shared" si="1"/>
        <v>0</v>
      </c>
      <c r="BJ18" s="7">
        <f t="shared" si="1"/>
        <v>0</v>
      </c>
      <c r="BK18" s="7">
        <f t="shared" si="1"/>
        <v>0</v>
      </c>
      <c r="BL18" s="7">
        <f t="shared" si="1"/>
        <v>0</v>
      </c>
      <c r="BM18" s="7">
        <f t="shared" si="1"/>
        <v>0</v>
      </c>
      <c r="BN18" s="7">
        <f t="shared" si="1"/>
        <v>0</v>
      </c>
      <c r="BO18" s="7">
        <f t="shared" si="1"/>
        <v>0</v>
      </c>
      <c r="BP18" s="7">
        <f t="shared" si="1"/>
        <v>0</v>
      </c>
      <c r="BQ18" s="7">
        <f t="shared" si="1"/>
        <v>0</v>
      </c>
      <c r="BR18" s="7">
        <f t="shared" si="1"/>
        <v>0</v>
      </c>
      <c r="BS18" s="7">
        <f t="shared" si="1"/>
        <v>0</v>
      </c>
      <c r="BT18" s="7">
        <f t="shared" si="1"/>
        <v>0</v>
      </c>
      <c r="BU18" s="7">
        <f t="shared" si="1"/>
        <v>0</v>
      </c>
      <c r="BV18" s="7">
        <f t="shared" si="1"/>
        <v>0</v>
      </c>
      <c r="BW18" s="7">
        <f t="shared" si="1"/>
        <v>0</v>
      </c>
      <c r="BX18" s="7">
        <f t="shared" si="1"/>
        <v>0</v>
      </c>
      <c r="BY18" s="7">
        <f t="shared" si="1"/>
        <v>0</v>
      </c>
      <c r="BZ18" s="7">
        <f t="shared" si="1"/>
        <v>0</v>
      </c>
      <c r="CA18" s="7">
        <f t="shared" ref="CA18:EL18" si="2">CA369</f>
        <v>0</v>
      </c>
      <c r="CB18" s="7">
        <f t="shared" si="2"/>
        <v>0</v>
      </c>
      <c r="CC18" s="7">
        <f t="shared" si="2"/>
        <v>0</v>
      </c>
      <c r="CD18" s="7">
        <f t="shared" si="2"/>
        <v>0</v>
      </c>
      <c r="CE18" s="7">
        <f t="shared" si="2"/>
        <v>0</v>
      </c>
      <c r="CF18" s="7">
        <f t="shared" si="2"/>
        <v>0</v>
      </c>
      <c r="CG18" s="7">
        <f t="shared" si="2"/>
        <v>0</v>
      </c>
      <c r="CH18" s="7">
        <f t="shared" si="2"/>
        <v>0</v>
      </c>
      <c r="CI18" s="7">
        <f t="shared" si="2"/>
        <v>0</v>
      </c>
      <c r="CJ18" s="7">
        <f t="shared" si="2"/>
        <v>0</v>
      </c>
      <c r="CK18" s="7">
        <f t="shared" si="2"/>
        <v>0</v>
      </c>
      <c r="CL18" s="7">
        <f t="shared" si="2"/>
        <v>0</v>
      </c>
      <c r="CM18" s="7">
        <f t="shared" si="2"/>
        <v>0</v>
      </c>
      <c r="CN18" s="7">
        <f t="shared" si="2"/>
        <v>0</v>
      </c>
      <c r="CO18" s="7">
        <f t="shared" si="2"/>
        <v>0</v>
      </c>
      <c r="CP18" s="7">
        <f t="shared" si="2"/>
        <v>0</v>
      </c>
      <c r="CQ18" s="7">
        <f t="shared" si="2"/>
        <v>0</v>
      </c>
      <c r="CR18" s="7">
        <f t="shared" si="2"/>
        <v>0</v>
      </c>
      <c r="CS18" s="7">
        <f t="shared" si="2"/>
        <v>0</v>
      </c>
      <c r="CT18" s="7">
        <f t="shared" si="2"/>
        <v>0</v>
      </c>
      <c r="CU18" s="7">
        <f t="shared" si="2"/>
        <v>0</v>
      </c>
      <c r="CV18" s="7">
        <f t="shared" si="2"/>
        <v>0</v>
      </c>
      <c r="CW18" s="7">
        <f t="shared" si="2"/>
        <v>0</v>
      </c>
      <c r="CX18" s="7">
        <f t="shared" si="2"/>
        <v>0</v>
      </c>
      <c r="CY18" s="7">
        <f t="shared" si="2"/>
        <v>0</v>
      </c>
      <c r="CZ18" s="7">
        <f t="shared" si="2"/>
        <v>0</v>
      </c>
      <c r="DA18" s="7">
        <f t="shared" si="2"/>
        <v>0</v>
      </c>
      <c r="DB18" s="7">
        <f t="shared" si="2"/>
        <v>0</v>
      </c>
      <c r="DC18" s="7">
        <f t="shared" si="2"/>
        <v>0</v>
      </c>
      <c r="DD18" s="7">
        <f t="shared" si="2"/>
        <v>0</v>
      </c>
      <c r="DE18" s="7">
        <f t="shared" si="2"/>
        <v>0</v>
      </c>
      <c r="DF18" s="7">
        <f t="shared" si="2"/>
        <v>0</v>
      </c>
      <c r="DG18" s="4">
        <f ca="1" t="shared" si="2"/>
        <v>26468.55</v>
      </c>
      <c r="DH18" s="4">
        <f ca="1" t="shared" si="2"/>
        <v>1558</v>
      </c>
      <c r="DI18" s="4">
        <f ca="1" t="shared" si="2"/>
        <v>71.28</v>
      </c>
      <c r="DJ18" s="4">
        <f ca="1" t="shared" si="2"/>
        <v>54.69</v>
      </c>
      <c r="DK18" s="4">
        <f ca="1" t="shared" si="2"/>
        <v>24784.58</v>
      </c>
      <c r="DL18" s="4">
        <f t="shared" si="2"/>
        <v>0</v>
      </c>
      <c r="DM18" s="4">
        <f ca="1" t="shared" si="2"/>
        <v>25.109352</v>
      </c>
      <c r="DN18" s="4">
        <f ca="1" t="shared" si="2"/>
        <v>0.05751</v>
      </c>
      <c r="DO18" s="4">
        <f t="shared" si="2"/>
        <v>0</v>
      </c>
      <c r="DP18" s="4">
        <f ca="1" t="shared" si="2"/>
        <v>18980.21</v>
      </c>
      <c r="DQ18" s="4">
        <f ca="1" t="shared" si="2"/>
        <v>9315.58</v>
      </c>
      <c r="DR18" s="4">
        <f t="shared" si="2"/>
        <v>0</v>
      </c>
      <c r="DS18" s="4">
        <f t="shared" si="2"/>
        <v>0</v>
      </c>
      <c r="DT18" s="4">
        <f t="shared" si="2"/>
        <v>0</v>
      </c>
      <c r="DU18" s="4">
        <f t="shared" si="2"/>
        <v>0</v>
      </c>
      <c r="DV18" s="4">
        <f t="shared" si="2"/>
        <v>0</v>
      </c>
      <c r="DW18" s="4">
        <f t="shared" si="2"/>
        <v>0</v>
      </c>
      <c r="DX18" s="4">
        <f t="shared" si="2"/>
        <v>0</v>
      </c>
      <c r="DY18" s="4">
        <f t="shared" si="2"/>
        <v>0</v>
      </c>
      <c r="DZ18" s="4">
        <f t="shared" si="2"/>
        <v>0</v>
      </c>
      <c r="EA18" s="4">
        <f t="shared" si="2"/>
        <v>0</v>
      </c>
      <c r="EB18" s="4">
        <f t="shared" si="2"/>
        <v>0</v>
      </c>
      <c r="EC18" s="4">
        <f t="shared" si="2"/>
        <v>0</v>
      </c>
      <c r="ED18" s="4">
        <f t="shared" si="2"/>
        <v>0</v>
      </c>
      <c r="EE18" s="4">
        <f t="shared" si="2"/>
        <v>0</v>
      </c>
      <c r="EF18" s="4">
        <f t="shared" si="2"/>
        <v>0</v>
      </c>
      <c r="EG18" s="4">
        <f t="shared" si="2"/>
        <v>0</v>
      </c>
      <c r="EH18" s="4">
        <f t="shared" si="2"/>
        <v>0</v>
      </c>
      <c r="EI18" s="4">
        <f ca="1" t="shared" si="2"/>
        <v>0</v>
      </c>
      <c r="EJ18" s="4">
        <f ca="1" t="shared" si="2"/>
        <v>54764.34</v>
      </c>
      <c r="EK18" s="4">
        <f ca="1" t="shared" si="2"/>
        <v>2190.35</v>
      </c>
      <c r="EL18" s="4">
        <f ca="1" t="shared" si="2"/>
        <v>6100.54</v>
      </c>
      <c r="EM18" s="4">
        <f ca="1" t="shared" ref="EM18:GX18" si="3">EM369</f>
        <v>46473.45</v>
      </c>
      <c r="EN18" s="4">
        <f ca="1" t="shared" si="3"/>
        <v>1558</v>
      </c>
      <c r="EO18" s="4">
        <f ca="1" t="shared" si="3"/>
        <v>1558</v>
      </c>
      <c r="EP18" s="4">
        <f ca="1" t="shared" si="3"/>
        <v>0</v>
      </c>
      <c r="EQ18" s="4">
        <f ca="1" t="shared" si="3"/>
        <v>1558</v>
      </c>
      <c r="ER18" s="4">
        <f ca="1" t="shared" si="3"/>
        <v>0</v>
      </c>
      <c r="ES18" s="4">
        <f t="shared" si="3"/>
        <v>0</v>
      </c>
      <c r="ET18" s="4">
        <f t="shared" si="3"/>
        <v>0</v>
      </c>
      <c r="EU18" s="4">
        <f t="shared" si="3"/>
        <v>0</v>
      </c>
      <c r="EV18" s="4">
        <f t="shared" si="3"/>
        <v>0</v>
      </c>
      <c r="EW18" s="4">
        <f t="shared" si="3"/>
        <v>0</v>
      </c>
      <c r="EX18" s="4">
        <f t="shared" si="3"/>
        <v>0</v>
      </c>
      <c r="EY18" s="4">
        <f t="shared" si="3"/>
        <v>0</v>
      </c>
      <c r="EZ18" s="4">
        <f t="shared" si="3"/>
        <v>0</v>
      </c>
      <c r="FA18" s="4">
        <f t="shared" si="3"/>
        <v>0</v>
      </c>
      <c r="FB18" s="4">
        <f t="shared" si="3"/>
        <v>0</v>
      </c>
      <c r="FC18" s="4">
        <f t="shared" si="3"/>
        <v>0</v>
      </c>
      <c r="FD18" s="4">
        <f t="shared" si="3"/>
        <v>0</v>
      </c>
      <c r="FE18" s="4">
        <f t="shared" si="3"/>
        <v>0</v>
      </c>
      <c r="FF18" s="4">
        <f t="shared" si="3"/>
        <v>0</v>
      </c>
      <c r="FG18" s="4">
        <f t="shared" si="3"/>
        <v>0</v>
      </c>
      <c r="FH18" s="4">
        <f t="shared" si="3"/>
        <v>0</v>
      </c>
      <c r="FI18" s="4">
        <f t="shared" si="3"/>
        <v>0</v>
      </c>
      <c r="FJ18" s="4">
        <f t="shared" si="3"/>
        <v>0</v>
      </c>
      <c r="FK18" s="4">
        <f t="shared" si="3"/>
        <v>0</v>
      </c>
      <c r="FL18" s="4">
        <f t="shared" si="3"/>
        <v>0</v>
      </c>
      <c r="FM18" s="4">
        <f t="shared" si="3"/>
        <v>0</v>
      </c>
      <c r="FN18" s="4">
        <f t="shared" si="3"/>
        <v>0</v>
      </c>
      <c r="FO18" s="4">
        <f t="shared" si="3"/>
        <v>0</v>
      </c>
      <c r="FP18" s="4">
        <f t="shared" si="3"/>
        <v>0</v>
      </c>
      <c r="FQ18" s="4">
        <f t="shared" si="3"/>
        <v>0</v>
      </c>
      <c r="FR18" s="4">
        <f t="shared" si="3"/>
        <v>0</v>
      </c>
      <c r="FS18" s="4">
        <f t="shared" si="3"/>
        <v>0</v>
      </c>
      <c r="FT18" s="4">
        <f t="shared" si="3"/>
        <v>0</v>
      </c>
      <c r="FU18" s="4">
        <f t="shared" si="3"/>
        <v>0</v>
      </c>
      <c r="FV18" s="4">
        <f t="shared" si="3"/>
        <v>0</v>
      </c>
      <c r="FW18" s="4">
        <f t="shared" si="3"/>
        <v>0</v>
      </c>
      <c r="FX18" s="4">
        <f t="shared" si="3"/>
        <v>0</v>
      </c>
      <c r="FY18" s="4">
        <f t="shared" si="3"/>
        <v>0</v>
      </c>
      <c r="FZ18" s="4">
        <f t="shared" si="3"/>
        <v>0</v>
      </c>
      <c r="GA18" s="4">
        <f t="shared" si="3"/>
        <v>0</v>
      </c>
      <c r="GB18" s="4">
        <f t="shared" si="3"/>
        <v>0</v>
      </c>
      <c r="GC18" s="4">
        <f t="shared" si="3"/>
        <v>0</v>
      </c>
      <c r="GD18" s="4">
        <f t="shared" si="3"/>
        <v>0</v>
      </c>
      <c r="GE18" s="4">
        <f t="shared" si="3"/>
        <v>0</v>
      </c>
      <c r="GF18" s="4">
        <f t="shared" si="3"/>
        <v>0</v>
      </c>
      <c r="GG18" s="4">
        <f t="shared" si="3"/>
        <v>0</v>
      </c>
      <c r="GH18" s="4">
        <f t="shared" si="3"/>
        <v>0</v>
      </c>
      <c r="GI18" s="4">
        <f t="shared" si="3"/>
        <v>0</v>
      </c>
      <c r="GJ18" s="4">
        <f t="shared" si="3"/>
        <v>0</v>
      </c>
      <c r="GK18" s="4">
        <f t="shared" si="3"/>
        <v>0</v>
      </c>
      <c r="GL18" s="4">
        <f t="shared" si="3"/>
        <v>0</v>
      </c>
      <c r="GM18" s="4">
        <f t="shared" si="3"/>
        <v>0</v>
      </c>
      <c r="GN18" s="4">
        <f t="shared" si="3"/>
        <v>0</v>
      </c>
      <c r="GO18" s="4">
        <f t="shared" si="3"/>
        <v>0</v>
      </c>
      <c r="GP18" s="4">
        <f t="shared" si="3"/>
        <v>0</v>
      </c>
      <c r="GQ18" s="4">
        <f t="shared" si="3"/>
        <v>0</v>
      </c>
      <c r="GR18" s="4">
        <f t="shared" si="3"/>
        <v>0</v>
      </c>
      <c r="GS18" s="4">
        <f t="shared" si="3"/>
        <v>0</v>
      </c>
      <c r="GT18" s="4">
        <f t="shared" si="3"/>
        <v>0</v>
      </c>
      <c r="GU18" s="4">
        <f t="shared" si="3"/>
        <v>0</v>
      </c>
      <c r="GV18" s="4">
        <f t="shared" si="3"/>
        <v>0</v>
      </c>
      <c r="GW18" s="4">
        <f t="shared" si="3"/>
        <v>0</v>
      </c>
      <c r="GX18" s="4">
        <f t="shared" si="3"/>
        <v>0</v>
      </c>
    </row>
    <row r="20" spans="1:95">
      <c r="A20" s="1">
        <v>3</v>
      </c>
      <c r="B20" s="1">
        <v>1</v>
      </c>
      <c r="C20" s="1"/>
      <c r="D20" s="1">
        <f>ROW(A228)</f>
        <v>228</v>
      </c>
      <c r="E20" s="1"/>
      <c r="F20" s="1" t="s">
        <v>208</v>
      </c>
      <c r="G20" s="1" t="s">
        <v>209</v>
      </c>
      <c r="H20" s="1" t="s">
        <v>185</v>
      </c>
      <c r="I20" s="1">
        <v>0</v>
      </c>
      <c r="J20" s="1" t="s">
        <v>185</v>
      </c>
      <c r="K20" s="1">
        <v>-1</v>
      </c>
      <c r="L20" s="1" t="s">
        <v>208</v>
      </c>
      <c r="M20" s="1" t="s">
        <v>185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185</v>
      </c>
      <c r="V20" s="1">
        <v>0</v>
      </c>
      <c r="W20" s="1"/>
      <c r="X20" s="1"/>
      <c r="Y20" s="1"/>
      <c r="Z20" s="1"/>
      <c r="AA20" s="1"/>
      <c r="AB20" s="1" t="s">
        <v>185</v>
      </c>
      <c r="AC20" s="1" t="s">
        <v>185</v>
      </c>
      <c r="AD20" s="1" t="s">
        <v>185</v>
      </c>
      <c r="AE20" s="1" t="s">
        <v>185</v>
      </c>
      <c r="AF20" s="1" t="s">
        <v>185</v>
      </c>
      <c r="AG20" s="1" t="s">
        <v>185</v>
      </c>
      <c r="AH20" s="1"/>
      <c r="AI20" s="1"/>
      <c r="AJ20" s="1"/>
      <c r="AK20" s="1"/>
      <c r="AL20" s="1"/>
      <c r="AM20" s="1"/>
      <c r="AN20" s="1"/>
      <c r="AO20" s="1"/>
      <c r="AP20" s="1" t="s">
        <v>185</v>
      </c>
      <c r="AQ20" s="1" t="s">
        <v>185</v>
      </c>
      <c r="AR20" s="1" t="s">
        <v>185</v>
      </c>
      <c r="AS20" s="1"/>
      <c r="AT20" s="1"/>
      <c r="AU20" s="1"/>
      <c r="AV20" s="1"/>
      <c r="AW20" s="1"/>
      <c r="AX20" s="1"/>
      <c r="AY20" s="1"/>
      <c r="AZ20" s="1" t="s">
        <v>185</v>
      </c>
      <c r="BA20" s="1"/>
      <c r="BB20" s="1" t="s">
        <v>185</v>
      </c>
      <c r="BC20" s="1" t="s">
        <v>185</v>
      </c>
      <c r="BD20" s="1" t="s">
        <v>185</v>
      </c>
      <c r="BE20" s="1" t="s">
        <v>185</v>
      </c>
      <c r="BF20" s="1" t="s">
        <v>185</v>
      </c>
      <c r="BG20" s="1" t="s">
        <v>185</v>
      </c>
      <c r="BH20" s="1" t="s">
        <v>185</v>
      </c>
      <c r="BI20" s="1" t="s">
        <v>185</v>
      </c>
      <c r="BJ20" s="1" t="s">
        <v>185</v>
      </c>
      <c r="BK20" s="1" t="s">
        <v>185</v>
      </c>
      <c r="BL20" s="1" t="s">
        <v>185</v>
      </c>
      <c r="BM20" s="1" t="s">
        <v>185</v>
      </c>
      <c r="BN20" s="1" t="s">
        <v>185</v>
      </c>
      <c r="BO20" s="1" t="s">
        <v>185</v>
      </c>
      <c r="BP20" s="1" t="s">
        <v>185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185</v>
      </c>
      <c r="CJ20" s="1" t="s">
        <v>185</v>
      </c>
      <c r="CK20" t="s">
        <v>185</v>
      </c>
      <c r="CL20" t="s">
        <v>185</v>
      </c>
      <c r="CM20" t="s">
        <v>185</v>
      </c>
      <c r="CN20" t="s">
        <v>185</v>
      </c>
      <c r="CO20" t="s">
        <v>185</v>
      </c>
      <c r="CP20" t="s">
        <v>185</v>
      </c>
      <c r="CQ20" t="s">
        <v>185</v>
      </c>
    </row>
    <row r="22" spans="1:206">
      <c r="A22" s="7">
        <v>52</v>
      </c>
      <c r="B22" s="7">
        <f t="shared" ref="B22:G22" si="4">B228</f>
        <v>1</v>
      </c>
      <c r="C22" s="7">
        <f t="shared" si="4"/>
        <v>3</v>
      </c>
      <c r="D22" s="7">
        <f t="shared" si="4"/>
        <v>20</v>
      </c>
      <c r="E22" s="7">
        <f t="shared" si="4"/>
        <v>0</v>
      </c>
      <c r="F22" s="7" t="str">
        <f t="shared" si="4"/>
        <v>02-01-01</v>
      </c>
      <c r="G22" s="7" t="str">
        <f t="shared" si="4"/>
        <v>Установка РЩ</v>
      </c>
      <c r="H22" s="7"/>
      <c r="I22" s="7"/>
      <c r="J22" s="7"/>
      <c r="K22" s="7"/>
      <c r="L22" s="7"/>
      <c r="M22" s="7"/>
      <c r="N22" s="7"/>
      <c r="O22" s="7">
        <f ca="1" t="shared" ref="O22:BZ22" si="5">O228</f>
        <v>4338.33</v>
      </c>
      <c r="P22" s="7">
        <f ca="1" t="shared" si="5"/>
        <v>1558</v>
      </c>
      <c r="Q22" s="7">
        <f ca="1" t="shared" si="5"/>
        <v>71.28</v>
      </c>
      <c r="R22" s="7">
        <f ca="1" t="shared" si="5"/>
        <v>54.69</v>
      </c>
      <c r="S22" s="7">
        <f ca="1" t="shared" si="5"/>
        <v>2654.36</v>
      </c>
      <c r="T22" s="7">
        <f t="shared" si="5"/>
        <v>0</v>
      </c>
      <c r="U22" s="7">
        <f ca="1" t="shared" si="5"/>
        <v>3.440232</v>
      </c>
      <c r="V22" s="7">
        <f ca="1" t="shared" si="5"/>
        <v>0.05751</v>
      </c>
      <c r="W22" s="7">
        <f t="shared" si="5"/>
        <v>0</v>
      </c>
      <c r="X22" s="7">
        <f ca="1" t="shared" si="5"/>
        <v>2603.85</v>
      </c>
      <c r="Y22" s="7">
        <f ca="1" t="shared" si="5"/>
        <v>1348.71</v>
      </c>
      <c r="Z22" s="7">
        <f t="shared" si="5"/>
        <v>0</v>
      </c>
      <c r="AA22" s="7">
        <f t="shared" si="5"/>
        <v>0</v>
      </c>
      <c r="AB22" s="7">
        <f t="shared" si="5"/>
        <v>0</v>
      </c>
      <c r="AC22" s="7">
        <f t="shared" si="5"/>
        <v>0</v>
      </c>
      <c r="AD22" s="7">
        <f t="shared" si="5"/>
        <v>0</v>
      </c>
      <c r="AE22" s="7">
        <f t="shared" si="5"/>
        <v>0</v>
      </c>
      <c r="AF22" s="7">
        <f t="shared" si="5"/>
        <v>0</v>
      </c>
      <c r="AG22" s="7">
        <f t="shared" si="5"/>
        <v>0</v>
      </c>
      <c r="AH22" s="7">
        <f t="shared" si="5"/>
        <v>0</v>
      </c>
      <c r="AI22" s="7">
        <f t="shared" si="5"/>
        <v>0</v>
      </c>
      <c r="AJ22" s="7">
        <f t="shared" si="5"/>
        <v>0</v>
      </c>
      <c r="AK22" s="7">
        <f t="shared" si="5"/>
        <v>0</v>
      </c>
      <c r="AL22" s="7">
        <f t="shared" si="5"/>
        <v>0</v>
      </c>
      <c r="AM22" s="7">
        <f t="shared" si="5"/>
        <v>0</v>
      </c>
      <c r="AN22" s="7">
        <f t="shared" si="5"/>
        <v>0</v>
      </c>
      <c r="AO22" s="7">
        <f t="shared" si="5"/>
        <v>0</v>
      </c>
      <c r="AP22" s="7">
        <f t="shared" si="5"/>
        <v>0</v>
      </c>
      <c r="AQ22" s="7">
        <f ca="1" t="shared" si="5"/>
        <v>0</v>
      </c>
      <c r="AR22" s="7">
        <f ca="1" t="shared" si="5"/>
        <v>8290.89</v>
      </c>
      <c r="AS22" s="7">
        <f ca="1" t="shared" si="5"/>
        <v>2190.35</v>
      </c>
      <c r="AT22" s="7">
        <f ca="1" t="shared" si="5"/>
        <v>6100.54</v>
      </c>
      <c r="AU22" s="7">
        <f ca="1" t="shared" si="5"/>
        <v>0</v>
      </c>
      <c r="AV22" s="7">
        <f ca="1" t="shared" si="5"/>
        <v>1558</v>
      </c>
      <c r="AW22" s="7">
        <f ca="1" t="shared" si="5"/>
        <v>1558</v>
      </c>
      <c r="AX22" s="7">
        <f ca="1" t="shared" si="5"/>
        <v>0</v>
      </c>
      <c r="AY22" s="7">
        <f ca="1" t="shared" si="5"/>
        <v>1558</v>
      </c>
      <c r="AZ22" s="7">
        <f ca="1" t="shared" si="5"/>
        <v>0</v>
      </c>
      <c r="BA22" s="7">
        <f t="shared" si="5"/>
        <v>0</v>
      </c>
      <c r="BB22" s="7">
        <f t="shared" si="5"/>
        <v>0</v>
      </c>
      <c r="BC22" s="7">
        <f t="shared" si="5"/>
        <v>0</v>
      </c>
      <c r="BD22" s="7">
        <f t="shared" si="5"/>
        <v>0</v>
      </c>
      <c r="BE22" s="7">
        <f t="shared" si="5"/>
        <v>0</v>
      </c>
      <c r="BF22" s="7">
        <f t="shared" si="5"/>
        <v>0</v>
      </c>
      <c r="BG22" s="7">
        <f t="shared" si="5"/>
        <v>0</v>
      </c>
      <c r="BH22" s="7">
        <f t="shared" si="5"/>
        <v>0</v>
      </c>
      <c r="BI22" s="7">
        <f t="shared" si="5"/>
        <v>0</v>
      </c>
      <c r="BJ22" s="7">
        <f t="shared" si="5"/>
        <v>0</v>
      </c>
      <c r="BK22" s="7">
        <f t="shared" si="5"/>
        <v>0</v>
      </c>
      <c r="BL22" s="7">
        <f t="shared" si="5"/>
        <v>0</v>
      </c>
      <c r="BM22" s="7">
        <f t="shared" si="5"/>
        <v>0</v>
      </c>
      <c r="BN22" s="7">
        <f t="shared" si="5"/>
        <v>0</v>
      </c>
      <c r="BO22" s="7">
        <f t="shared" si="5"/>
        <v>0</v>
      </c>
      <c r="BP22" s="7">
        <f t="shared" si="5"/>
        <v>0</v>
      </c>
      <c r="BQ22" s="7">
        <f t="shared" si="5"/>
        <v>0</v>
      </c>
      <c r="BR22" s="7">
        <f t="shared" si="5"/>
        <v>0</v>
      </c>
      <c r="BS22" s="7">
        <f t="shared" si="5"/>
        <v>0</v>
      </c>
      <c r="BT22" s="7">
        <f t="shared" si="5"/>
        <v>0</v>
      </c>
      <c r="BU22" s="7">
        <f t="shared" si="5"/>
        <v>0</v>
      </c>
      <c r="BV22" s="7">
        <f t="shared" si="5"/>
        <v>0</v>
      </c>
      <c r="BW22" s="7">
        <f t="shared" si="5"/>
        <v>0</v>
      </c>
      <c r="BX22" s="7">
        <f t="shared" si="5"/>
        <v>0</v>
      </c>
      <c r="BY22" s="7">
        <f t="shared" si="5"/>
        <v>0</v>
      </c>
      <c r="BZ22" s="7">
        <f t="shared" si="5"/>
        <v>0</v>
      </c>
      <c r="CA22" s="7">
        <f t="shared" ref="CA22:EL22" si="6">CA228</f>
        <v>0</v>
      </c>
      <c r="CB22" s="7">
        <f t="shared" si="6"/>
        <v>0</v>
      </c>
      <c r="CC22" s="7">
        <f t="shared" si="6"/>
        <v>0</v>
      </c>
      <c r="CD22" s="7">
        <f t="shared" si="6"/>
        <v>0</v>
      </c>
      <c r="CE22" s="7">
        <f t="shared" si="6"/>
        <v>0</v>
      </c>
      <c r="CF22" s="7">
        <f t="shared" si="6"/>
        <v>0</v>
      </c>
      <c r="CG22" s="7">
        <f t="shared" si="6"/>
        <v>0</v>
      </c>
      <c r="CH22" s="7">
        <f t="shared" si="6"/>
        <v>0</v>
      </c>
      <c r="CI22" s="7">
        <f t="shared" si="6"/>
        <v>0</v>
      </c>
      <c r="CJ22" s="7">
        <f t="shared" si="6"/>
        <v>0</v>
      </c>
      <c r="CK22" s="7">
        <f t="shared" si="6"/>
        <v>0</v>
      </c>
      <c r="CL22" s="7">
        <f t="shared" si="6"/>
        <v>0</v>
      </c>
      <c r="CM22" s="7">
        <f t="shared" si="6"/>
        <v>0</v>
      </c>
      <c r="CN22" s="7">
        <f t="shared" si="6"/>
        <v>0</v>
      </c>
      <c r="CO22" s="7">
        <f t="shared" si="6"/>
        <v>0</v>
      </c>
      <c r="CP22" s="7">
        <f t="shared" si="6"/>
        <v>0</v>
      </c>
      <c r="CQ22" s="7">
        <f t="shared" si="6"/>
        <v>0</v>
      </c>
      <c r="CR22" s="7">
        <f t="shared" si="6"/>
        <v>0</v>
      </c>
      <c r="CS22" s="7">
        <f t="shared" si="6"/>
        <v>0</v>
      </c>
      <c r="CT22" s="7">
        <f t="shared" si="6"/>
        <v>0</v>
      </c>
      <c r="CU22" s="7">
        <f t="shared" si="6"/>
        <v>0</v>
      </c>
      <c r="CV22" s="7">
        <f t="shared" si="6"/>
        <v>0</v>
      </c>
      <c r="CW22" s="7">
        <f t="shared" si="6"/>
        <v>0</v>
      </c>
      <c r="CX22" s="7">
        <f t="shared" si="6"/>
        <v>0</v>
      </c>
      <c r="CY22" s="7">
        <f t="shared" si="6"/>
        <v>0</v>
      </c>
      <c r="CZ22" s="7">
        <f t="shared" si="6"/>
        <v>0</v>
      </c>
      <c r="DA22" s="7">
        <f t="shared" si="6"/>
        <v>0</v>
      </c>
      <c r="DB22" s="7">
        <f t="shared" si="6"/>
        <v>0</v>
      </c>
      <c r="DC22" s="7">
        <f t="shared" si="6"/>
        <v>0</v>
      </c>
      <c r="DD22" s="7">
        <f t="shared" si="6"/>
        <v>0</v>
      </c>
      <c r="DE22" s="7">
        <f t="shared" si="6"/>
        <v>0</v>
      </c>
      <c r="DF22" s="7">
        <f t="shared" si="6"/>
        <v>0</v>
      </c>
      <c r="DG22" s="4">
        <f ca="1" t="shared" si="6"/>
        <v>4338.33</v>
      </c>
      <c r="DH22" s="4">
        <f ca="1" t="shared" si="6"/>
        <v>1558</v>
      </c>
      <c r="DI22" s="4">
        <f ca="1" t="shared" si="6"/>
        <v>71.28</v>
      </c>
      <c r="DJ22" s="4">
        <f ca="1" t="shared" si="6"/>
        <v>54.69</v>
      </c>
      <c r="DK22" s="4">
        <f ca="1" t="shared" si="6"/>
        <v>2654.36</v>
      </c>
      <c r="DL22" s="4">
        <f t="shared" si="6"/>
        <v>0</v>
      </c>
      <c r="DM22" s="4">
        <f ca="1" t="shared" si="6"/>
        <v>3.440232</v>
      </c>
      <c r="DN22" s="4">
        <f ca="1" t="shared" si="6"/>
        <v>0.05751</v>
      </c>
      <c r="DO22" s="4">
        <f t="shared" si="6"/>
        <v>0</v>
      </c>
      <c r="DP22" s="4">
        <f ca="1" t="shared" si="6"/>
        <v>2603.85</v>
      </c>
      <c r="DQ22" s="4">
        <f ca="1" t="shared" si="6"/>
        <v>1348.71</v>
      </c>
      <c r="DR22" s="4">
        <f t="shared" si="6"/>
        <v>0</v>
      </c>
      <c r="DS22" s="4">
        <f t="shared" si="6"/>
        <v>0</v>
      </c>
      <c r="DT22" s="4">
        <f t="shared" si="6"/>
        <v>0</v>
      </c>
      <c r="DU22" s="4">
        <f t="shared" si="6"/>
        <v>0</v>
      </c>
      <c r="DV22" s="4">
        <f t="shared" si="6"/>
        <v>0</v>
      </c>
      <c r="DW22" s="4">
        <f t="shared" si="6"/>
        <v>0</v>
      </c>
      <c r="DX22" s="4">
        <f t="shared" si="6"/>
        <v>0</v>
      </c>
      <c r="DY22" s="4">
        <f t="shared" si="6"/>
        <v>0</v>
      </c>
      <c r="DZ22" s="4">
        <f t="shared" si="6"/>
        <v>0</v>
      </c>
      <c r="EA22" s="4">
        <f t="shared" si="6"/>
        <v>0</v>
      </c>
      <c r="EB22" s="4">
        <f t="shared" si="6"/>
        <v>0</v>
      </c>
      <c r="EC22" s="4">
        <f t="shared" si="6"/>
        <v>0</v>
      </c>
      <c r="ED22" s="4">
        <f t="shared" si="6"/>
        <v>0</v>
      </c>
      <c r="EE22" s="4">
        <f t="shared" si="6"/>
        <v>0</v>
      </c>
      <c r="EF22" s="4">
        <f t="shared" si="6"/>
        <v>0</v>
      </c>
      <c r="EG22" s="4">
        <f t="shared" si="6"/>
        <v>0</v>
      </c>
      <c r="EH22" s="4">
        <f t="shared" si="6"/>
        <v>0</v>
      </c>
      <c r="EI22" s="4">
        <f ca="1" t="shared" si="6"/>
        <v>0</v>
      </c>
      <c r="EJ22" s="4">
        <f ca="1" t="shared" si="6"/>
        <v>8290.89</v>
      </c>
      <c r="EK22" s="4">
        <f ca="1" t="shared" si="6"/>
        <v>2190.35</v>
      </c>
      <c r="EL22" s="4">
        <f ca="1" t="shared" si="6"/>
        <v>6100.54</v>
      </c>
      <c r="EM22" s="4">
        <f ca="1" t="shared" ref="EM22:GX22" si="7">EM228</f>
        <v>0</v>
      </c>
      <c r="EN22" s="4">
        <f ca="1" t="shared" si="7"/>
        <v>1558</v>
      </c>
      <c r="EO22" s="4">
        <f ca="1" t="shared" si="7"/>
        <v>1558</v>
      </c>
      <c r="EP22" s="4">
        <f ca="1" t="shared" si="7"/>
        <v>0</v>
      </c>
      <c r="EQ22" s="4">
        <f ca="1" t="shared" si="7"/>
        <v>1558</v>
      </c>
      <c r="ER22" s="4">
        <f ca="1" t="shared" si="7"/>
        <v>0</v>
      </c>
      <c r="ES22" s="4">
        <f t="shared" si="7"/>
        <v>0</v>
      </c>
      <c r="ET22" s="4">
        <f t="shared" si="7"/>
        <v>0</v>
      </c>
      <c r="EU22" s="4">
        <f t="shared" si="7"/>
        <v>0</v>
      </c>
      <c r="EV22" s="4">
        <f t="shared" si="7"/>
        <v>0</v>
      </c>
      <c r="EW22" s="4">
        <f t="shared" si="7"/>
        <v>0</v>
      </c>
      <c r="EX22" s="4">
        <f t="shared" si="7"/>
        <v>0</v>
      </c>
      <c r="EY22" s="4">
        <f t="shared" si="7"/>
        <v>0</v>
      </c>
      <c r="EZ22" s="4">
        <f t="shared" si="7"/>
        <v>0</v>
      </c>
      <c r="FA22" s="4">
        <f t="shared" si="7"/>
        <v>0</v>
      </c>
      <c r="FB22" s="4">
        <f t="shared" si="7"/>
        <v>0</v>
      </c>
      <c r="FC22" s="4">
        <f t="shared" si="7"/>
        <v>0</v>
      </c>
      <c r="FD22" s="4">
        <f t="shared" si="7"/>
        <v>0</v>
      </c>
      <c r="FE22" s="4">
        <f t="shared" si="7"/>
        <v>0</v>
      </c>
      <c r="FF22" s="4">
        <f t="shared" si="7"/>
        <v>0</v>
      </c>
      <c r="FG22" s="4">
        <f t="shared" si="7"/>
        <v>0</v>
      </c>
      <c r="FH22" s="4">
        <f t="shared" si="7"/>
        <v>0</v>
      </c>
      <c r="FI22" s="4">
        <f t="shared" si="7"/>
        <v>0</v>
      </c>
      <c r="FJ22" s="4">
        <f t="shared" si="7"/>
        <v>0</v>
      </c>
      <c r="FK22" s="4">
        <f t="shared" si="7"/>
        <v>0</v>
      </c>
      <c r="FL22" s="4">
        <f t="shared" si="7"/>
        <v>0</v>
      </c>
      <c r="FM22" s="4">
        <f t="shared" si="7"/>
        <v>0</v>
      </c>
      <c r="FN22" s="4">
        <f t="shared" si="7"/>
        <v>0</v>
      </c>
      <c r="FO22" s="4">
        <f t="shared" si="7"/>
        <v>0</v>
      </c>
      <c r="FP22" s="4">
        <f t="shared" si="7"/>
        <v>0</v>
      </c>
      <c r="FQ22" s="4">
        <f t="shared" si="7"/>
        <v>0</v>
      </c>
      <c r="FR22" s="4">
        <f t="shared" si="7"/>
        <v>0</v>
      </c>
      <c r="FS22" s="4">
        <f t="shared" si="7"/>
        <v>0</v>
      </c>
      <c r="FT22" s="4">
        <f t="shared" si="7"/>
        <v>0</v>
      </c>
      <c r="FU22" s="4">
        <f t="shared" si="7"/>
        <v>0</v>
      </c>
      <c r="FV22" s="4">
        <f t="shared" si="7"/>
        <v>0</v>
      </c>
      <c r="FW22" s="4">
        <f t="shared" si="7"/>
        <v>0</v>
      </c>
      <c r="FX22" s="4">
        <f t="shared" si="7"/>
        <v>0</v>
      </c>
      <c r="FY22" s="4">
        <f t="shared" si="7"/>
        <v>0</v>
      </c>
      <c r="FZ22" s="4">
        <f t="shared" si="7"/>
        <v>0</v>
      </c>
      <c r="GA22" s="4">
        <f t="shared" si="7"/>
        <v>0</v>
      </c>
      <c r="GB22" s="4">
        <f t="shared" si="7"/>
        <v>0</v>
      </c>
      <c r="GC22" s="4">
        <f t="shared" si="7"/>
        <v>0</v>
      </c>
      <c r="GD22" s="4">
        <f t="shared" si="7"/>
        <v>0</v>
      </c>
      <c r="GE22" s="4">
        <f t="shared" si="7"/>
        <v>0</v>
      </c>
      <c r="GF22" s="4">
        <f t="shared" si="7"/>
        <v>0</v>
      </c>
      <c r="GG22" s="4">
        <f t="shared" si="7"/>
        <v>0</v>
      </c>
      <c r="GH22" s="4">
        <f t="shared" si="7"/>
        <v>0</v>
      </c>
      <c r="GI22" s="4">
        <f t="shared" si="7"/>
        <v>0</v>
      </c>
      <c r="GJ22" s="4">
        <f t="shared" si="7"/>
        <v>0</v>
      </c>
      <c r="GK22" s="4">
        <f t="shared" si="7"/>
        <v>0</v>
      </c>
      <c r="GL22" s="4">
        <f t="shared" si="7"/>
        <v>0</v>
      </c>
      <c r="GM22" s="4">
        <f t="shared" si="7"/>
        <v>0</v>
      </c>
      <c r="GN22" s="4">
        <f t="shared" si="7"/>
        <v>0</v>
      </c>
      <c r="GO22" s="4">
        <f t="shared" si="7"/>
        <v>0</v>
      </c>
      <c r="GP22" s="4">
        <f t="shared" si="7"/>
        <v>0</v>
      </c>
      <c r="GQ22" s="4">
        <f t="shared" si="7"/>
        <v>0</v>
      </c>
      <c r="GR22" s="4">
        <f t="shared" si="7"/>
        <v>0</v>
      </c>
      <c r="GS22" s="4">
        <f t="shared" si="7"/>
        <v>0</v>
      </c>
      <c r="GT22" s="4">
        <f t="shared" si="7"/>
        <v>0</v>
      </c>
      <c r="GU22" s="4">
        <f t="shared" si="7"/>
        <v>0</v>
      </c>
      <c r="GV22" s="4">
        <f t="shared" si="7"/>
        <v>0</v>
      </c>
      <c r="GW22" s="4">
        <f t="shared" si="7"/>
        <v>0</v>
      </c>
      <c r="GX22" s="4">
        <f t="shared" si="7"/>
        <v>0</v>
      </c>
    </row>
    <row r="24" spans="1:88">
      <c r="A24" s="1">
        <v>4</v>
      </c>
      <c r="B24" s="1">
        <v>1</v>
      </c>
      <c r="C24" s="1"/>
      <c r="D24" s="1">
        <f>ROW(A63)</f>
        <v>63</v>
      </c>
      <c r="E24" s="1"/>
      <c r="F24" s="1" t="s">
        <v>210</v>
      </c>
      <c r="G24" s="1" t="s">
        <v>211</v>
      </c>
      <c r="H24" s="1" t="s">
        <v>185</v>
      </c>
      <c r="I24" s="1">
        <v>0</v>
      </c>
      <c r="J24" s="1"/>
      <c r="K24" s="1">
        <v>-1</v>
      </c>
      <c r="L24" s="1"/>
      <c r="M24" s="1" t="s">
        <v>185</v>
      </c>
      <c r="N24" s="1"/>
      <c r="O24" s="1"/>
      <c r="P24" s="1"/>
      <c r="Q24" s="1"/>
      <c r="R24" s="1"/>
      <c r="S24" s="1">
        <v>0</v>
      </c>
      <c r="T24" s="1">
        <v>0</v>
      </c>
      <c r="U24" s="1" t="s">
        <v>185</v>
      </c>
      <c r="V24" s="1">
        <v>0</v>
      </c>
      <c r="W24" s="1"/>
      <c r="X24" s="1"/>
      <c r="Y24" s="1"/>
      <c r="Z24" s="1"/>
      <c r="AA24" s="1"/>
      <c r="AB24" s="1" t="s">
        <v>185</v>
      </c>
      <c r="AC24" s="1" t="s">
        <v>185</v>
      </c>
      <c r="AD24" s="1" t="s">
        <v>185</v>
      </c>
      <c r="AE24" s="1" t="s">
        <v>185</v>
      </c>
      <c r="AF24" s="1" t="s">
        <v>185</v>
      </c>
      <c r="AG24" s="1" t="s">
        <v>185</v>
      </c>
      <c r="AH24" s="1"/>
      <c r="AI24" s="1"/>
      <c r="AJ24" s="1"/>
      <c r="AK24" s="1"/>
      <c r="AL24" s="1"/>
      <c r="AM24" s="1"/>
      <c r="AN24" s="1"/>
      <c r="AO24" s="1"/>
      <c r="AP24" s="1" t="s">
        <v>185</v>
      </c>
      <c r="AQ24" s="1" t="s">
        <v>185</v>
      </c>
      <c r="AR24" s="1" t="s">
        <v>185</v>
      </c>
      <c r="AS24" s="1"/>
      <c r="AT24" s="1"/>
      <c r="AU24" s="1"/>
      <c r="AV24" s="1"/>
      <c r="AW24" s="1"/>
      <c r="AX24" s="1"/>
      <c r="AY24" s="1"/>
      <c r="AZ24" s="1" t="s">
        <v>185</v>
      </c>
      <c r="BA24" s="1"/>
      <c r="BB24" s="1" t="s">
        <v>185</v>
      </c>
      <c r="BC24" s="1" t="s">
        <v>185</v>
      </c>
      <c r="BD24" s="1" t="s">
        <v>185</v>
      </c>
      <c r="BE24" s="1" t="s">
        <v>185</v>
      </c>
      <c r="BF24" s="1" t="s">
        <v>185</v>
      </c>
      <c r="BG24" s="1" t="s">
        <v>185</v>
      </c>
      <c r="BH24" s="1" t="s">
        <v>185</v>
      </c>
      <c r="BI24" s="1" t="s">
        <v>185</v>
      </c>
      <c r="BJ24" s="1" t="s">
        <v>185</v>
      </c>
      <c r="BK24" s="1" t="s">
        <v>185</v>
      </c>
      <c r="BL24" s="1" t="s">
        <v>185</v>
      </c>
      <c r="BM24" s="1" t="s">
        <v>185</v>
      </c>
      <c r="BN24" s="1" t="s">
        <v>185</v>
      </c>
      <c r="BO24" s="1" t="s">
        <v>185</v>
      </c>
      <c r="BP24" s="1" t="s">
        <v>185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06">
      <c r="A26" s="7">
        <v>52</v>
      </c>
      <c r="B26" s="7">
        <f t="shared" ref="B26:G26" si="8">B63</f>
        <v>1</v>
      </c>
      <c r="C26" s="7">
        <f t="shared" si="8"/>
        <v>4</v>
      </c>
      <c r="D26" s="7">
        <f t="shared" si="8"/>
        <v>24</v>
      </c>
      <c r="E26" s="7">
        <f t="shared" si="8"/>
        <v>0</v>
      </c>
      <c r="F26" s="7" t="str">
        <f t="shared" si="8"/>
        <v>Новый раздел</v>
      </c>
      <c r="G26" s="7" t="str">
        <f t="shared" si="8"/>
        <v>СМР</v>
      </c>
      <c r="H26" s="7"/>
      <c r="I26" s="7"/>
      <c r="J26" s="7"/>
      <c r="K26" s="7"/>
      <c r="L26" s="7"/>
      <c r="M26" s="7"/>
      <c r="N26" s="7"/>
      <c r="O26" s="7">
        <f ca="1" t="shared" ref="O26:BZ26" si="9">O63</f>
        <v>2832.82</v>
      </c>
      <c r="P26" s="7">
        <f ca="1" t="shared" si="9"/>
        <v>52.49</v>
      </c>
      <c r="Q26" s="7">
        <f ca="1" t="shared" si="9"/>
        <v>71.28</v>
      </c>
      <c r="R26" s="7">
        <f ca="1" t="shared" si="9"/>
        <v>54.69</v>
      </c>
      <c r="S26" s="7">
        <f ca="1" t="shared" si="9"/>
        <v>2654.36</v>
      </c>
      <c r="T26" s="7">
        <f t="shared" si="9"/>
        <v>0</v>
      </c>
      <c r="U26" s="7">
        <f ca="1" t="shared" si="9"/>
        <v>3.440232</v>
      </c>
      <c r="V26" s="7">
        <f ca="1" t="shared" si="9"/>
        <v>0.05751</v>
      </c>
      <c r="W26" s="7">
        <f t="shared" si="9"/>
        <v>0</v>
      </c>
      <c r="X26" s="7">
        <f ca="1" t="shared" si="9"/>
        <v>2603.85</v>
      </c>
      <c r="Y26" s="7">
        <f ca="1" t="shared" si="9"/>
        <v>1348.71</v>
      </c>
      <c r="Z26" s="7">
        <f t="shared" si="9"/>
        <v>0</v>
      </c>
      <c r="AA26" s="7">
        <f t="shared" si="9"/>
        <v>0</v>
      </c>
      <c r="AB26" s="7">
        <f ca="1" t="shared" si="9"/>
        <v>2832.82</v>
      </c>
      <c r="AC26" s="7">
        <f ca="1" t="shared" si="9"/>
        <v>52.49</v>
      </c>
      <c r="AD26" s="7">
        <f ca="1" t="shared" si="9"/>
        <v>71.28</v>
      </c>
      <c r="AE26" s="7">
        <f ca="1" t="shared" si="9"/>
        <v>54.69</v>
      </c>
      <c r="AF26" s="7">
        <f ca="1" t="shared" si="9"/>
        <v>2654.36</v>
      </c>
      <c r="AG26" s="7">
        <f t="shared" si="9"/>
        <v>0</v>
      </c>
      <c r="AH26" s="7">
        <f ca="1" t="shared" si="9"/>
        <v>3.440232</v>
      </c>
      <c r="AI26" s="7">
        <f ca="1" t="shared" si="9"/>
        <v>0.05751</v>
      </c>
      <c r="AJ26" s="7">
        <f t="shared" si="9"/>
        <v>0</v>
      </c>
      <c r="AK26" s="7">
        <f ca="1" t="shared" si="9"/>
        <v>2603.85</v>
      </c>
      <c r="AL26" s="7">
        <f ca="1" t="shared" si="9"/>
        <v>1348.71</v>
      </c>
      <c r="AM26" s="7">
        <f t="shared" si="9"/>
        <v>0</v>
      </c>
      <c r="AN26" s="7">
        <f t="shared" si="9"/>
        <v>0</v>
      </c>
      <c r="AO26" s="7">
        <f t="shared" si="9"/>
        <v>0</v>
      </c>
      <c r="AP26" s="7">
        <f t="shared" si="9"/>
        <v>0</v>
      </c>
      <c r="AQ26" s="7">
        <f ca="1" t="shared" si="9"/>
        <v>0</v>
      </c>
      <c r="AR26" s="7">
        <f ca="1" t="shared" si="9"/>
        <v>6785.38</v>
      </c>
      <c r="AS26" s="7">
        <f ca="1" t="shared" si="9"/>
        <v>684.84</v>
      </c>
      <c r="AT26" s="7">
        <f ca="1" t="shared" si="9"/>
        <v>6100.54</v>
      </c>
      <c r="AU26" s="7">
        <f ca="1" t="shared" si="9"/>
        <v>0</v>
      </c>
      <c r="AV26" s="7">
        <f ca="1" t="shared" si="9"/>
        <v>52.49</v>
      </c>
      <c r="AW26" s="7">
        <f ca="1" t="shared" si="9"/>
        <v>52.49</v>
      </c>
      <c r="AX26" s="7">
        <f ca="1" t="shared" si="9"/>
        <v>0</v>
      </c>
      <c r="AY26" s="7">
        <f ca="1" t="shared" si="9"/>
        <v>52.49</v>
      </c>
      <c r="AZ26" s="7">
        <f ca="1" t="shared" si="9"/>
        <v>0</v>
      </c>
      <c r="BA26" s="7">
        <f t="shared" si="9"/>
        <v>0</v>
      </c>
      <c r="BB26" s="7">
        <f t="shared" si="9"/>
        <v>0</v>
      </c>
      <c r="BC26" s="7">
        <f t="shared" si="9"/>
        <v>0</v>
      </c>
      <c r="BD26" s="7">
        <f t="shared" si="9"/>
        <v>0</v>
      </c>
      <c r="BE26" s="7">
        <f t="shared" si="9"/>
        <v>0</v>
      </c>
      <c r="BF26" s="7">
        <f t="shared" si="9"/>
        <v>0</v>
      </c>
      <c r="BG26" s="7">
        <f t="shared" si="9"/>
        <v>0</v>
      </c>
      <c r="BH26" s="7">
        <f t="shared" si="9"/>
        <v>0</v>
      </c>
      <c r="BI26" s="7">
        <f t="shared" si="9"/>
        <v>0</v>
      </c>
      <c r="BJ26" s="7">
        <f t="shared" si="9"/>
        <v>0</v>
      </c>
      <c r="BK26" s="7">
        <f t="shared" si="9"/>
        <v>0</v>
      </c>
      <c r="BL26" s="7">
        <f t="shared" si="9"/>
        <v>0</v>
      </c>
      <c r="BM26" s="7">
        <f t="shared" si="9"/>
        <v>0</v>
      </c>
      <c r="BN26" s="7">
        <f t="shared" si="9"/>
        <v>0</v>
      </c>
      <c r="BO26" s="7">
        <f t="shared" si="9"/>
        <v>0</v>
      </c>
      <c r="BP26" s="7">
        <f t="shared" si="9"/>
        <v>0</v>
      </c>
      <c r="BQ26" s="7">
        <f t="shared" si="9"/>
        <v>0</v>
      </c>
      <c r="BR26" s="7">
        <f t="shared" si="9"/>
        <v>0</v>
      </c>
      <c r="BS26" s="7">
        <f t="shared" si="9"/>
        <v>0</v>
      </c>
      <c r="BT26" s="7">
        <f t="shared" si="9"/>
        <v>0</v>
      </c>
      <c r="BU26" s="7">
        <f t="shared" si="9"/>
        <v>0</v>
      </c>
      <c r="BV26" s="7">
        <f t="shared" si="9"/>
        <v>0</v>
      </c>
      <c r="BW26" s="7">
        <f t="shared" si="9"/>
        <v>0</v>
      </c>
      <c r="BX26" s="7">
        <f t="shared" si="9"/>
        <v>0</v>
      </c>
      <c r="BY26" s="7">
        <f t="shared" si="9"/>
        <v>0</v>
      </c>
      <c r="BZ26" s="7">
        <f ca="1" t="shared" si="9"/>
        <v>0</v>
      </c>
      <c r="CA26" s="7">
        <f ca="1" t="shared" ref="CA26:EL26" si="10">CA63</f>
        <v>6785.38</v>
      </c>
      <c r="CB26" s="7">
        <f ca="1" t="shared" si="10"/>
        <v>684.84</v>
      </c>
      <c r="CC26" s="7">
        <f ca="1" t="shared" si="10"/>
        <v>6100.54</v>
      </c>
      <c r="CD26" s="7">
        <f ca="1" t="shared" si="10"/>
        <v>0</v>
      </c>
      <c r="CE26" s="7">
        <f ca="1" t="shared" si="10"/>
        <v>52.49</v>
      </c>
      <c r="CF26" s="7">
        <f ca="1" t="shared" si="10"/>
        <v>52.49</v>
      </c>
      <c r="CG26" s="7">
        <f ca="1" t="shared" si="10"/>
        <v>0</v>
      </c>
      <c r="CH26" s="7">
        <f ca="1" t="shared" si="10"/>
        <v>52.49</v>
      </c>
      <c r="CI26" s="7">
        <f ca="1" t="shared" si="10"/>
        <v>0</v>
      </c>
      <c r="CJ26" s="7">
        <f t="shared" si="10"/>
        <v>0</v>
      </c>
      <c r="CK26" s="7">
        <f t="shared" si="10"/>
        <v>0</v>
      </c>
      <c r="CL26" s="7">
        <f t="shared" si="10"/>
        <v>0</v>
      </c>
      <c r="CM26" s="7">
        <f t="shared" si="10"/>
        <v>0</v>
      </c>
      <c r="CN26" s="7">
        <f t="shared" si="10"/>
        <v>0</v>
      </c>
      <c r="CO26" s="7">
        <f t="shared" si="10"/>
        <v>0</v>
      </c>
      <c r="CP26" s="7">
        <f t="shared" si="10"/>
        <v>0</v>
      </c>
      <c r="CQ26" s="7">
        <f t="shared" si="10"/>
        <v>0</v>
      </c>
      <c r="CR26" s="7">
        <f t="shared" si="10"/>
        <v>0</v>
      </c>
      <c r="CS26" s="7">
        <f t="shared" si="10"/>
        <v>0</v>
      </c>
      <c r="CT26" s="7">
        <f t="shared" si="10"/>
        <v>0</v>
      </c>
      <c r="CU26" s="7">
        <f t="shared" si="10"/>
        <v>0</v>
      </c>
      <c r="CV26" s="7">
        <f t="shared" si="10"/>
        <v>0</v>
      </c>
      <c r="CW26" s="7">
        <f t="shared" si="10"/>
        <v>0</v>
      </c>
      <c r="CX26" s="7">
        <f t="shared" si="10"/>
        <v>0</v>
      </c>
      <c r="CY26" s="7">
        <f t="shared" si="10"/>
        <v>0</v>
      </c>
      <c r="CZ26" s="7">
        <f t="shared" si="10"/>
        <v>0</v>
      </c>
      <c r="DA26" s="7">
        <f t="shared" si="10"/>
        <v>0</v>
      </c>
      <c r="DB26" s="7">
        <f t="shared" si="10"/>
        <v>0</v>
      </c>
      <c r="DC26" s="7">
        <f t="shared" si="10"/>
        <v>0</v>
      </c>
      <c r="DD26" s="7">
        <f t="shared" si="10"/>
        <v>0</v>
      </c>
      <c r="DE26" s="7">
        <f t="shared" si="10"/>
        <v>0</v>
      </c>
      <c r="DF26" s="7">
        <f t="shared" si="10"/>
        <v>0</v>
      </c>
      <c r="DG26" s="4">
        <f ca="1" t="shared" si="10"/>
        <v>2832.82</v>
      </c>
      <c r="DH26" s="4">
        <f ca="1" t="shared" si="10"/>
        <v>52.49</v>
      </c>
      <c r="DI26" s="4">
        <f ca="1" t="shared" si="10"/>
        <v>71.28</v>
      </c>
      <c r="DJ26" s="4">
        <f ca="1" t="shared" si="10"/>
        <v>54.69</v>
      </c>
      <c r="DK26" s="4">
        <f ca="1" t="shared" si="10"/>
        <v>2654.36</v>
      </c>
      <c r="DL26" s="4">
        <f t="shared" si="10"/>
        <v>0</v>
      </c>
      <c r="DM26" s="4">
        <f ca="1" t="shared" si="10"/>
        <v>3.440232</v>
      </c>
      <c r="DN26" s="4">
        <f ca="1" t="shared" si="10"/>
        <v>0.05751</v>
      </c>
      <c r="DO26" s="4">
        <f t="shared" si="10"/>
        <v>0</v>
      </c>
      <c r="DP26" s="4">
        <f ca="1" t="shared" si="10"/>
        <v>2603.85</v>
      </c>
      <c r="DQ26" s="4">
        <f ca="1" t="shared" si="10"/>
        <v>1348.71</v>
      </c>
      <c r="DR26" s="4">
        <f t="shared" si="10"/>
        <v>0</v>
      </c>
      <c r="DS26" s="4">
        <f t="shared" si="10"/>
        <v>0</v>
      </c>
      <c r="DT26" s="4">
        <f ca="1" t="shared" si="10"/>
        <v>2832.82</v>
      </c>
      <c r="DU26" s="4">
        <f ca="1" t="shared" si="10"/>
        <v>52.49</v>
      </c>
      <c r="DV26" s="4">
        <f ca="1" t="shared" si="10"/>
        <v>71.28</v>
      </c>
      <c r="DW26" s="4">
        <f ca="1" t="shared" si="10"/>
        <v>54.69</v>
      </c>
      <c r="DX26" s="4">
        <f ca="1" t="shared" si="10"/>
        <v>2654.36</v>
      </c>
      <c r="DY26" s="4">
        <f t="shared" si="10"/>
        <v>0</v>
      </c>
      <c r="DZ26" s="4">
        <f ca="1" t="shared" si="10"/>
        <v>3.440232</v>
      </c>
      <c r="EA26" s="4">
        <f ca="1" t="shared" si="10"/>
        <v>0.05751</v>
      </c>
      <c r="EB26" s="4">
        <f t="shared" si="10"/>
        <v>0</v>
      </c>
      <c r="EC26" s="4">
        <f ca="1" t="shared" si="10"/>
        <v>2603.85</v>
      </c>
      <c r="ED26" s="4">
        <f ca="1" t="shared" si="10"/>
        <v>1348.71</v>
      </c>
      <c r="EE26" s="4">
        <f t="shared" si="10"/>
        <v>0</v>
      </c>
      <c r="EF26" s="4">
        <f t="shared" si="10"/>
        <v>0</v>
      </c>
      <c r="EG26" s="4">
        <f t="shared" si="10"/>
        <v>0</v>
      </c>
      <c r="EH26" s="4">
        <f t="shared" si="10"/>
        <v>0</v>
      </c>
      <c r="EI26" s="4">
        <f ca="1" t="shared" si="10"/>
        <v>0</v>
      </c>
      <c r="EJ26" s="4">
        <f ca="1" t="shared" si="10"/>
        <v>6785.38</v>
      </c>
      <c r="EK26" s="4">
        <f ca="1" t="shared" si="10"/>
        <v>684.84</v>
      </c>
      <c r="EL26" s="4">
        <f ca="1" t="shared" si="10"/>
        <v>6100.54</v>
      </c>
      <c r="EM26" s="4">
        <f ca="1" t="shared" ref="EM26:GX26" si="11">EM63</f>
        <v>0</v>
      </c>
      <c r="EN26" s="4">
        <f ca="1" t="shared" si="11"/>
        <v>52.49</v>
      </c>
      <c r="EO26" s="4">
        <f ca="1" t="shared" si="11"/>
        <v>52.49</v>
      </c>
      <c r="EP26" s="4">
        <f ca="1" t="shared" si="11"/>
        <v>0</v>
      </c>
      <c r="EQ26" s="4">
        <f ca="1" t="shared" si="11"/>
        <v>52.49</v>
      </c>
      <c r="ER26" s="4">
        <f ca="1" t="shared" si="11"/>
        <v>0</v>
      </c>
      <c r="ES26" s="4">
        <f t="shared" si="11"/>
        <v>0</v>
      </c>
      <c r="ET26" s="4">
        <f t="shared" si="11"/>
        <v>0</v>
      </c>
      <c r="EU26" s="4">
        <f t="shared" si="11"/>
        <v>0</v>
      </c>
      <c r="EV26" s="4">
        <f t="shared" si="11"/>
        <v>0</v>
      </c>
      <c r="EW26" s="4">
        <f t="shared" si="11"/>
        <v>0</v>
      </c>
      <c r="EX26" s="4">
        <f t="shared" si="11"/>
        <v>0</v>
      </c>
      <c r="EY26" s="4">
        <f t="shared" si="11"/>
        <v>0</v>
      </c>
      <c r="EZ26" s="4">
        <f t="shared" si="11"/>
        <v>0</v>
      </c>
      <c r="FA26" s="4">
        <f t="shared" si="11"/>
        <v>0</v>
      </c>
      <c r="FB26" s="4">
        <f t="shared" si="11"/>
        <v>0</v>
      </c>
      <c r="FC26" s="4">
        <f t="shared" si="11"/>
        <v>0</v>
      </c>
      <c r="FD26" s="4">
        <f t="shared" si="11"/>
        <v>0</v>
      </c>
      <c r="FE26" s="4">
        <f t="shared" si="11"/>
        <v>0</v>
      </c>
      <c r="FF26" s="4">
        <f t="shared" si="11"/>
        <v>0</v>
      </c>
      <c r="FG26" s="4">
        <f t="shared" si="11"/>
        <v>0</v>
      </c>
      <c r="FH26" s="4">
        <f t="shared" si="11"/>
        <v>0</v>
      </c>
      <c r="FI26" s="4">
        <f t="shared" si="11"/>
        <v>0</v>
      </c>
      <c r="FJ26" s="4">
        <f t="shared" si="11"/>
        <v>0</v>
      </c>
      <c r="FK26" s="4">
        <f t="shared" si="11"/>
        <v>0</v>
      </c>
      <c r="FL26" s="4">
        <f t="shared" si="11"/>
        <v>0</v>
      </c>
      <c r="FM26" s="4">
        <f t="shared" si="11"/>
        <v>0</v>
      </c>
      <c r="FN26" s="4">
        <f t="shared" si="11"/>
        <v>0</v>
      </c>
      <c r="FO26" s="4">
        <f t="shared" si="11"/>
        <v>0</v>
      </c>
      <c r="FP26" s="4">
        <f t="shared" si="11"/>
        <v>0</v>
      </c>
      <c r="FQ26" s="4">
        <f t="shared" si="11"/>
        <v>0</v>
      </c>
      <c r="FR26" s="4">
        <f ca="1" t="shared" si="11"/>
        <v>0</v>
      </c>
      <c r="FS26" s="4">
        <f ca="1" t="shared" si="11"/>
        <v>6785.38</v>
      </c>
      <c r="FT26" s="4">
        <f ca="1" t="shared" si="11"/>
        <v>684.84</v>
      </c>
      <c r="FU26" s="4">
        <f ca="1" t="shared" si="11"/>
        <v>6100.54</v>
      </c>
      <c r="FV26" s="4">
        <f ca="1" t="shared" si="11"/>
        <v>0</v>
      </c>
      <c r="FW26" s="4">
        <f ca="1" t="shared" si="11"/>
        <v>52.49</v>
      </c>
      <c r="FX26" s="4">
        <f ca="1" t="shared" si="11"/>
        <v>52.49</v>
      </c>
      <c r="FY26" s="4">
        <f ca="1" t="shared" si="11"/>
        <v>0</v>
      </c>
      <c r="FZ26" s="4">
        <f ca="1" t="shared" si="11"/>
        <v>52.49</v>
      </c>
      <c r="GA26" s="4">
        <f ca="1" t="shared" si="11"/>
        <v>0</v>
      </c>
      <c r="GB26" s="4">
        <f t="shared" si="11"/>
        <v>0</v>
      </c>
      <c r="GC26" s="4">
        <f t="shared" si="11"/>
        <v>0</v>
      </c>
      <c r="GD26" s="4">
        <f t="shared" si="11"/>
        <v>0</v>
      </c>
      <c r="GE26" s="4">
        <f t="shared" si="11"/>
        <v>0</v>
      </c>
      <c r="GF26" s="4">
        <f t="shared" si="11"/>
        <v>0</v>
      </c>
      <c r="GG26" s="4">
        <f t="shared" si="11"/>
        <v>0</v>
      </c>
      <c r="GH26" s="4">
        <f t="shared" si="11"/>
        <v>0</v>
      </c>
      <c r="GI26" s="4">
        <f t="shared" si="11"/>
        <v>0</v>
      </c>
      <c r="GJ26" s="4">
        <f t="shared" si="11"/>
        <v>0</v>
      </c>
      <c r="GK26" s="4">
        <f t="shared" si="11"/>
        <v>0</v>
      </c>
      <c r="GL26" s="4">
        <f t="shared" si="11"/>
        <v>0</v>
      </c>
      <c r="GM26" s="4">
        <f t="shared" si="11"/>
        <v>0</v>
      </c>
      <c r="GN26" s="4">
        <f t="shared" si="11"/>
        <v>0</v>
      </c>
      <c r="GO26" s="4">
        <f t="shared" si="11"/>
        <v>0</v>
      </c>
      <c r="GP26" s="4">
        <f t="shared" si="11"/>
        <v>0</v>
      </c>
      <c r="GQ26" s="4">
        <f t="shared" si="11"/>
        <v>0</v>
      </c>
      <c r="GR26" s="4">
        <f t="shared" si="11"/>
        <v>0</v>
      </c>
      <c r="GS26" s="4">
        <f t="shared" si="11"/>
        <v>0</v>
      </c>
      <c r="GT26" s="4">
        <f t="shared" si="11"/>
        <v>0</v>
      </c>
      <c r="GU26" s="4">
        <f t="shared" si="11"/>
        <v>0</v>
      </c>
      <c r="GV26" s="4">
        <f t="shared" si="11"/>
        <v>0</v>
      </c>
      <c r="GW26" s="4">
        <f t="shared" si="11"/>
        <v>0</v>
      </c>
      <c r="GX26" s="4">
        <f t="shared" si="11"/>
        <v>0</v>
      </c>
    </row>
    <row r="28" spans="1:255">
      <c r="A28" s="8">
        <v>17</v>
      </c>
      <c r="B28" s="8">
        <v>1</v>
      </c>
      <c r="C28" s="8">
        <f>ROW(SmtRes!A1)</f>
        <v>1</v>
      </c>
      <c r="D28" s="8">
        <f>ROW(EtalonRes!A1)</f>
        <v>1</v>
      </c>
      <c r="E28" s="8" t="s">
        <v>152</v>
      </c>
      <c r="F28" s="8" t="s">
        <v>212</v>
      </c>
      <c r="G28" s="8" t="s">
        <v>213</v>
      </c>
      <c r="H28" s="8" t="s">
        <v>214</v>
      </c>
      <c r="I28" s="8">
        <v>0</v>
      </c>
      <c r="J28" s="8">
        <v>0</v>
      </c>
      <c r="K28" s="8">
        <v>0</v>
      </c>
      <c r="L28" s="8">
        <v>0.0036</v>
      </c>
      <c r="M28" s="8">
        <v>0.0036</v>
      </c>
      <c r="N28" s="8">
        <f t="shared" ref="N28:N61" si="12">ROUND(L28-M28,4)</f>
        <v>0</v>
      </c>
      <c r="O28" s="8">
        <f ca="1" t="shared" ref="O28:O33" si="13">ROUND(CP28,2)</f>
        <v>0</v>
      </c>
      <c r="P28" s="8">
        <f ca="1">SUMIF(SmtRes!AQ1:SmtRes!AQ1,"=1",SmtRes!DF1:SmtRes!DF1)</f>
        <v>0</v>
      </c>
      <c r="Q28" s="8">
        <f ca="1">SUMIF(SmtRes!AQ1:SmtRes!AQ1,"=1",SmtRes!DG1:SmtRes!DG1)</f>
        <v>0</v>
      </c>
      <c r="R28" s="8">
        <f ca="1">SUMIF(SmtRes!AQ1:SmtRes!AQ1,"=1",SmtRes!DH1:SmtRes!DH1)</f>
        <v>0</v>
      </c>
      <c r="S28" s="8">
        <f ca="1">SUMIF(SmtRes!AQ1:SmtRes!AQ1,"=1",SmtRes!DI1:SmtRes!DI1)</f>
        <v>0</v>
      </c>
      <c r="T28" s="8">
        <f t="shared" ref="T28:T61" si="14">ROUND(CU28*I28,2)</f>
        <v>0</v>
      </c>
      <c r="U28" s="8">
        <f ca="1">SUMIF(SmtRes!AQ1:SmtRes!AQ1,"=1",SmtRes!CV1:SmtRes!CV1)</f>
        <v>0</v>
      </c>
      <c r="V28" s="8">
        <f ca="1">SUMIF(SmtRes!AQ1:SmtRes!AQ1,"=1",SmtRes!CW1:SmtRes!CW1)</f>
        <v>0</v>
      </c>
      <c r="W28" s="8">
        <f t="shared" ref="W28:W61" si="15">ROUND(CX28*I28,2)</f>
        <v>0</v>
      </c>
      <c r="X28" s="8">
        <f ca="1" t="shared" ref="X28:X61" si="16">ROUND(CY28,2)</f>
        <v>0</v>
      </c>
      <c r="Y28" s="8">
        <f ca="1" t="shared" ref="Y28:Y61" si="17">ROUND(CZ28,2)</f>
        <v>0</v>
      </c>
      <c r="Z28" s="8"/>
      <c r="AA28" s="8">
        <v>85314498</v>
      </c>
      <c r="AB28" s="8">
        <f ca="1" t="shared" ref="AB28:AB61" si="18">ROUND((AC28+AD28+AF28),6)</f>
        <v>137282.607</v>
      </c>
      <c r="AC28" s="8">
        <f>ROUND((0),6)</f>
        <v>0</v>
      </c>
      <c r="AD28" s="8">
        <f>ROUND((((0)-(0))+AE28),6)</f>
        <v>0</v>
      </c>
      <c r="AE28" s="8">
        <f>ROUND((0),6)</f>
        <v>0</v>
      </c>
      <c r="AF28" s="8">
        <f ca="1">ROUND((SUM(SmtRes!BT1:SmtRes!BT1)),6)</f>
        <v>137282.607</v>
      </c>
      <c r="AG28" s="8">
        <f t="shared" ref="AG28:AG61" si="19">ROUND((AP28),6)</f>
        <v>0</v>
      </c>
      <c r="AH28" s="8">
        <f ca="1">(SUM(SmtRes!BU1:SmtRes!BU1))</f>
        <v>207.9</v>
      </c>
      <c r="AI28" s="8">
        <f>(0)</f>
        <v>0</v>
      </c>
      <c r="AJ28" s="8">
        <f t="shared" ref="AJ28:AJ61" si="20">(AS28)</f>
        <v>0</v>
      </c>
      <c r="AK28" s="8">
        <v>101690.82</v>
      </c>
      <c r="AL28" s="8">
        <v>0</v>
      </c>
      <c r="AM28" s="8">
        <v>0</v>
      </c>
      <c r="AN28" s="8">
        <v>0</v>
      </c>
      <c r="AO28" s="8">
        <v>101690.82</v>
      </c>
      <c r="AP28" s="8">
        <v>0</v>
      </c>
      <c r="AQ28" s="8">
        <v>154</v>
      </c>
      <c r="AR28" s="8">
        <v>0</v>
      </c>
      <c r="AS28" s="8">
        <v>0</v>
      </c>
      <c r="AT28" s="8">
        <v>89</v>
      </c>
      <c r="AU28" s="8">
        <v>40</v>
      </c>
      <c r="AV28" s="8">
        <v>1</v>
      </c>
      <c r="AW28" s="8">
        <v>1</v>
      </c>
      <c r="AX28" s="8"/>
      <c r="AY28" s="8"/>
      <c r="AZ28" s="8">
        <v>1</v>
      </c>
      <c r="BA28" s="8">
        <v>1</v>
      </c>
      <c r="BB28" s="8">
        <v>1</v>
      </c>
      <c r="BC28" s="8">
        <v>1</v>
      </c>
      <c r="BD28" s="8" t="s">
        <v>185</v>
      </c>
      <c r="BE28" s="8" t="s">
        <v>185</v>
      </c>
      <c r="BF28" s="8" t="s">
        <v>185</v>
      </c>
      <c r="BG28" s="8" t="s">
        <v>185</v>
      </c>
      <c r="BH28" s="8">
        <v>0</v>
      </c>
      <c r="BI28" s="8">
        <v>1</v>
      </c>
      <c r="BJ28" s="8" t="s">
        <v>215</v>
      </c>
      <c r="BK28" s="8"/>
      <c r="BL28" s="8"/>
      <c r="BM28" s="8">
        <v>1003</v>
      </c>
      <c r="BN28" s="8">
        <v>0</v>
      </c>
      <c r="BO28" s="8" t="s">
        <v>185</v>
      </c>
      <c r="BP28" s="8">
        <v>0</v>
      </c>
      <c r="BQ28" s="8">
        <v>2</v>
      </c>
      <c r="BR28" s="8">
        <v>0</v>
      </c>
      <c r="BS28" s="8">
        <v>1</v>
      </c>
      <c r="BT28" s="8">
        <v>1</v>
      </c>
      <c r="BU28" s="8">
        <v>1</v>
      </c>
      <c r="BV28" s="8">
        <v>1</v>
      </c>
      <c r="BW28" s="8">
        <v>1</v>
      </c>
      <c r="BX28" s="8">
        <v>1</v>
      </c>
      <c r="BY28" s="8" t="s">
        <v>185</v>
      </c>
      <c r="BZ28" s="8">
        <v>89</v>
      </c>
      <c r="CA28" s="8">
        <v>40</v>
      </c>
      <c r="CB28" s="8" t="s">
        <v>185</v>
      </c>
      <c r="CC28" s="8"/>
      <c r="CD28" s="8"/>
      <c r="CE28" s="8">
        <v>0</v>
      </c>
      <c r="CF28" s="8">
        <v>0</v>
      </c>
      <c r="CG28" s="8">
        <v>0</v>
      </c>
      <c r="CH28" s="8">
        <v>1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8" t="s">
        <v>216</v>
      </c>
      <c r="CO28" s="8">
        <v>0</v>
      </c>
      <c r="CP28" s="8">
        <f ca="1" t="shared" ref="CP28:CP33" si="21">(P28+Q28+S28+R28)</f>
        <v>0</v>
      </c>
      <c r="CQ28" s="8">
        <f ca="1">SUMIF(SmtRes!AQ1:SmtRes!AQ1,"=1",SmtRes!AA1:SmtRes!AA1)</f>
        <v>0</v>
      </c>
      <c r="CR28" s="8">
        <f ca="1">SUMIF(SmtRes!AQ1:SmtRes!AQ1,"=1",SmtRes!AB1:SmtRes!AB1)</f>
        <v>0</v>
      </c>
      <c r="CS28" s="8">
        <f ca="1">SUMIF(SmtRes!AQ1:SmtRes!AQ1,"=1",SmtRes!AC1:SmtRes!AC1)</f>
        <v>0</v>
      </c>
      <c r="CT28" s="8">
        <f ca="1">SUMIF(SmtRes!AQ1:SmtRes!AQ1,"=1",SmtRes!AD1:SmtRes!AD1)</f>
        <v>660.33</v>
      </c>
      <c r="CU28" s="8">
        <f t="shared" ref="CU28:CU33" si="22">AG28</f>
        <v>0</v>
      </c>
      <c r="CV28" s="8">
        <f ca="1">SUMIF(SmtRes!AQ1:SmtRes!AQ1,"=1",SmtRes!BU1:SmtRes!BU1)</f>
        <v>207.9</v>
      </c>
      <c r="CW28" s="8">
        <f ca="1">SUMIF(SmtRes!AQ1:SmtRes!AQ1,"=1",SmtRes!BV1:SmtRes!BV1)</f>
        <v>0</v>
      </c>
      <c r="CX28" s="8">
        <f t="shared" ref="CX28:CX33" si="23">AJ28</f>
        <v>0</v>
      </c>
      <c r="CY28" s="8">
        <f ca="1" t="shared" ref="CY28:CY33" si="24">(((S28+R28)*AT28)/100)</f>
        <v>0</v>
      </c>
      <c r="CZ28" s="8">
        <f ca="1" t="shared" ref="CZ28:CZ33" si="25">(((S28+R28)*AU28)/100)</f>
        <v>0</v>
      </c>
      <c r="DA28" s="8"/>
      <c r="DB28" s="8">
        <v>1</v>
      </c>
      <c r="DC28" s="8" t="s">
        <v>185</v>
      </c>
      <c r="DD28" s="8" t="s">
        <v>185</v>
      </c>
      <c r="DE28" s="8" t="s">
        <v>217</v>
      </c>
      <c r="DF28" s="8" t="s">
        <v>217</v>
      </c>
      <c r="DG28" s="8" t="s">
        <v>217</v>
      </c>
      <c r="DH28" s="8" t="s">
        <v>185</v>
      </c>
      <c r="DI28" s="8" t="s">
        <v>217</v>
      </c>
      <c r="DJ28" s="8" t="s">
        <v>217</v>
      </c>
      <c r="DK28" s="8" t="s">
        <v>185</v>
      </c>
      <c r="DL28" s="8" t="s">
        <v>185</v>
      </c>
      <c r="DM28" s="8" t="s">
        <v>185</v>
      </c>
      <c r="DN28" s="8">
        <v>0</v>
      </c>
      <c r="DO28" s="8">
        <v>0</v>
      </c>
      <c r="DP28" s="8">
        <v>1</v>
      </c>
      <c r="DQ28" s="8">
        <v>1</v>
      </c>
      <c r="DR28" s="8"/>
      <c r="DS28" s="8"/>
      <c r="DT28" s="8"/>
      <c r="DU28" s="8">
        <v>1007</v>
      </c>
      <c r="DV28" s="8" t="s">
        <v>214</v>
      </c>
      <c r="DW28" s="8" t="s">
        <v>214</v>
      </c>
      <c r="DX28" s="8">
        <v>100</v>
      </c>
      <c r="DY28" s="8"/>
      <c r="DZ28" s="8" t="s">
        <v>185</v>
      </c>
      <c r="EA28" s="8" t="s">
        <v>185</v>
      </c>
      <c r="EB28" s="8" t="s">
        <v>185</v>
      </c>
      <c r="EC28" s="8" t="s">
        <v>185</v>
      </c>
      <c r="ED28" s="8"/>
      <c r="EE28" s="8">
        <v>82815128</v>
      </c>
      <c r="EF28" s="8">
        <v>2</v>
      </c>
      <c r="EG28" s="8" t="s">
        <v>218</v>
      </c>
      <c r="EH28" s="8">
        <v>1</v>
      </c>
      <c r="EI28" s="8" t="s">
        <v>219</v>
      </c>
      <c r="EJ28" s="8">
        <v>1</v>
      </c>
      <c r="EK28" s="8">
        <v>1003</v>
      </c>
      <c r="EL28" s="8" t="s">
        <v>220</v>
      </c>
      <c r="EM28" s="8" t="s">
        <v>221</v>
      </c>
      <c r="EN28" s="8"/>
      <c r="EO28" s="8" t="s">
        <v>222</v>
      </c>
      <c r="EP28" s="8"/>
      <c r="EQ28" s="8">
        <v>131072</v>
      </c>
      <c r="ER28" s="8">
        <v>0</v>
      </c>
      <c r="ES28" s="8">
        <v>0</v>
      </c>
      <c r="ET28" s="8">
        <v>0</v>
      </c>
      <c r="EU28" s="8">
        <v>0</v>
      </c>
      <c r="EV28" s="8">
        <v>0</v>
      </c>
      <c r="EW28" s="8">
        <v>154</v>
      </c>
      <c r="EX28" s="8">
        <v>0</v>
      </c>
      <c r="EY28" s="8">
        <v>0</v>
      </c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>
        <v>0</v>
      </c>
      <c r="FR28" s="8">
        <v>0</v>
      </c>
      <c r="FS28" s="8">
        <v>0</v>
      </c>
      <c r="FT28" s="8"/>
      <c r="FU28" s="8"/>
      <c r="FV28" s="8"/>
      <c r="FW28" s="8"/>
      <c r="FX28" s="8">
        <v>89</v>
      </c>
      <c r="FY28" s="8">
        <v>40</v>
      </c>
      <c r="FZ28" s="8"/>
      <c r="GA28" s="8" t="s">
        <v>185</v>
      </c>
      <c r="GB28" s="8"/>
      <c r="GC28" s="8"/>
      <c r="GD28" s="8">
        <v>1</v>
      </c>
      <c r="GE28" s="8"/>
      <c r="GF28" s="8">
        <v>-492747285</v>
      </c>
      <c r="GG28" s="8">
        <v>2</v>
      </c>
      <c r="GH28" s="8">
        <v>1</v>
      </c>
      <c r="GI28" s="8">
        <v>-2</v>
      </c>
      <c r="GJ28" s="8">
        <v>0</v>
      </c>
      <c r="GK28" s="8">
        <v>0</v>
      </c>
      <c r="GL28" s="8">
        <f ca="1" t="shared" ref="GL28:GL61" si="26">ROUND(IF(AND(BH28=3,BI28=3,FS28&lt;&gt;0),P28,0),2)</f>
        <v>0</v>
      </c>
      <c r="GM28" s="8">
        <f ca="1" t="shared" ref="GM28:GM61" si="27">ROUND(O28+X28+Y28,2)+GX28</f>
        <v>0</v>
      </c>
      <c r="GN28" s="8">
        <f ca="1" t="shared" ref="GN28:GN61" si="28">IF(OR(BI28=0,BI28=1),GM28-GX28,0)</f>
        <v>0</v>
      </c>
      <c r="GO28" s="8">
        <f ca="1" t="shared" ref="GO28:GO61" si="29">IF(BI28=2,GM28-GX28,0)</f>
        <v>0</v>
      </c>
      <c r="GP28" s="8">
        <f ca="1" t="shared" ref="GP28:GP61" si="30">IF(BI28=4,GM28-GX28,0)</f>
        <v>0</v>
      </c>
      <c r="GQ28" s="8"/>
      <c r="GR28" s="8">
        <v>0</v>
      </c>
      <c r="GS28" s="8">
        <v>3</v>
      </c>
      <c r="GT28" s="8">
        <v>0</v>
      </c>
      <c r="GU28" s="8" t="s">
        <v>185</v>
      </c>
      <c r="GV28" s="8">
        <f t="shared" ref="GV28:GV61" si="31">ROUND((GT28),6)</f>
        <v>0</v>
      </c>
      <c r="GW28" s="8">
        <v>1</v>
      </c>
      <c r="GX28" s="8">
        <f t="shared" ref="GX28:GX61" si="32">ROUND(HC28*I28,2)</f>
        <v>0</v>
      </c>
      <c r="GY28" s="8"/>
      <c r="GZ28" s="8"/>
      <c r="HA28" s="8">
        <v>0</v>
      </c>
      <c r="HB28" s="8">
        <v>0</v>
      </c>
      <c r="HC28" s="8">
        <f t="shared" ref="HC28:HC33" si="33">GV28*GW28</f>
        <v>0</v>
      </c>
      <c r="HD28" s="8"/>
      <c r="HE28" s="8" t="s">
        <v>185</v>
      </c>
      <c r="HF28" s="8" t="s">
        <v>185</v>
      </c>
      <c r="HG28" s="8"/>
      <c r="HH28" s="8"/>
      <c r="HI28" s="8"/>
      <c r="HJ28" s="8"/>
      <c r="HK28" s="8"/>
      <c r="HL28" s="8"/>
      <c r="HM28" s="8" t="s">
        <v>185</v>
      </c>
      <c r="HN28" s="8" t="s">
        <v>57</v>
      </c>
      <c r="HO28" s="8" t="s">
        <v>60</v>
      </c>
      <c r="HP28" s="8" t="s">
        <v>220</v>
      </c>
      <c r="HQ28" s="8" t="s">
        <v>220</v>
      </c>
      <c r="HR28" s="8"/>
      <c r="HS28" s="8">
        <v>0</v>
      </c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>
        <v>0</v>
      </c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45">
      <c r="A29">
        <v>17</v>
      </c>
      <c r="B29">
        <v>1</v>
      </c>
      <c r="C29">
        <f>ROW(SmtRes!A2)</f>
        <v>2</v>
      </c>
      <c r="D29">
        <f>ROW(EtalonRes!A2)</f>
        <v>2</v>
      </c>
      <c r="E29" t="s">
        <v>152</v>
      </c>
      <c r="F29" t="s">
        <v>212</v>
      </c>
      <c r="G29" t="s">
        <v>213</v>
      </c>
      <c r="H29" t="s">
        <v>214</v>
      </c>
      <c r="I29">
        <v>0</v>
      </c>
      <c r="J29">
        <v>0</v>
      </c>
      <c r="K29">
        <v>0</v>
      </c>
      <c r="L29">
        <v>0.0036</v>
      </c>
      <c r="M29">
        <v>0.0036</v>
      </c>
      <c r="N29">
        <f t="shared" si="12"/>
        <v>0</v>
      </c>
      <c r="O29">
        <f ca="1" t="shared" si="13"/>
        <v>0</v>
      </c>
      <c r="P29">
        <f ca="1">SUMIF(SmtRes!AQ2:SmtRes!AQ2,"=1",SmtRes!DF2:SmtRes!DF2)</f>
        <v>0</v>
      </c>
      <c r="Q29">
        <f ca="1">SUMIF(SmtRes!AQ2:SmtRes!AQ2,"=1",SmtRes!DG2:SmtRes!DG2)</f>
        <v>0</v>
      </c>
      <c r="R29">
        <f ca="1">SUMIF(SmtRes!AQ2:SmtRes!AQ2,"=1",SmtRes!DH2:SmtRes!DH2)</f>
        <v>0</v>
      </c>
      <c r="S29">
        <f ca="1">SUMIF(SmtRes!AQ2:SmtRes!AQ2,"=1",SmtRes!DI2:SmtRes!DI2)</f>
        <v>0</v>
      </c>
      <c r="T29">
        <f t="shared" si="14"/>
        <v>0</v>
      </c>
      <c r="U29">
        <f ca="1">SUMIF(SmtRes!AQ2:SmtRes!AQ2,"=1",SmtRes!CV2:SmtRes!CV2)</f>
        <v>0</v>
      </c>
      <c r="V29">
        <f ca="1">SUMIF(SmtRes!AQ2:SmtRes!AQ2,"=1",SmtRes!CW2:SmtRes!CW2)</f>
        <v>0</v>
      </c>
      <c r="W29">
        <f t="shared" si="15"/>
        <v>0</v>
      </c>
      <c r="X29">
        <f ca="1" t="shared" si="16"/>
        <v>0</v>
      </c>
      <c r="Y29">
        <f ca="1" t="shared" si="17"/>
        <v>0</v>
      </c>
      <c r="AA29">
        <v>85314433</v>
      </c>
      <c r="AB29">
        <f ca="1" t="shared" si="18"/>
        <v>137282.607</v>
      </c>
      <c r="AC29">
        <f>ROUND((0),6)</f>
        <v>0</v>
      </c>
      <c r="AD29">
        <f>ROUND((((0)-(0))+AE29),6)</f>
        <v>0</v>
      </c>
      <c r="AE29">
        <f>ROUND((0),6)</f>
        <v>0</v>
      </c>
      <c r="AF29">
        <f ca="1">ROUND((SUM(SmtRes!BT2:SmtRes!BT2)),6)</f>
        <v>137282.607</v>
      </c>
      <c r="AG29">
        <f t="shared" si="19"/>
        <v>0</v>
      </c>
      <c r="AH29">
        <f ca="1">(SUM(SmtRes!BU2:SmtRes!BU2))</f>
        <v>207.9</v>
      </c>
      <c r="AI29">
        <f>(0)</f>
        <v>0</v>
      </c>
      <c r="AJ29">
        <f t="shared" si="20"/>
        <v>0</v>
      </c>
      <c r="AK29">
        <v>101690.82</v>
      </c>
      <c r="AL29">
        <v>0</v>
      </c>
      <c r="AM29">
        <v>0</v>
      </c>
      <c r="AN29">
        <v>0</v>
      </c>
      <c r="AO29">
        <v>101690.82</v>
      </c>
      <c r="AP29">
        <v>0</v>
      </c>
      <c r="AQ29">
        <v>154</v>
      </c>
      <c r="AR29">
        <v>0</v>
      </c>
      <c r="AS29">
        <v>0</v>
      </c>
      <c r="AT29">
        <v>89</v>
      </c>
      <c r="AU29">
        <v>40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185</v>
      </c>
      <c r="BE29" t="s">
        <v>185</v>
      </c>
      <c r="BF29" t="s">
        <v>185</v>
      </c>
      <c r="BG29" t="s">
        <v>185</v>
      </c>
      <c r="BH29">
        <v>0</v>
      </c>
      <c r="BI29">
        <v>1</v>
      </c>
      <c r="BJ29" t="s">
        <v>215</v>
      </c>
      <c r="BM29">
        <v>1003</v>
      </c>
      <c r="BN29">
        <v>0</v>
      </c>
      <c r="BO29" t="s">
        <v>185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185</v>
      </c>
      <c r="BZ29">
        <v>89</v>
      </c>
      <c r="CA29">
        <v>40</v>
      </c>
      <c r="CB29" t="s">
        <v>185</v>
      </c>
      <c r="CE29">
        <v>0</v>
      </c>
      <c r="CF29">
        <v>0</v>
      </c>
      <c r="CG29">
        <v>0</v>
      </c>
      <c r="CH29">
        <v>1</v>
      </c>
      <c r="CI29">
        <v>0</v>
      </c>
      <c r="CJ29">
        <v>0</v>
      </c>
      <c r="CK29">
        <v>0</v>
      </c>
      <c r="CL29">
        <v>0</v>
      </c>
      <c r="CM29">
        <v>0</v>
      </c>
      <c r="CN29" t="s">
        <v>216</v>
      </c>
      <c r="CO29">
        <v>0</v>
      </c>
      <c r="CP29">
        <f ca="1" t="shared" si="21"/>
        <v>0</v>
      </c>
      <c r="CQ29">
        <f ca="1">SUMIF(SmtRes!AQ2:SmtRes!AQ2,"=1",SmtRes!AA2:SmtRes!AA2)</f>
        <v>0</v>
      </c>
      <c r="CR29">
        <f ca="1">SUMIF(SmtRes!AQ2:SmtRes!AQ2,"=1",SmtRes!AB2:SmtRes!AB2)</f>
        <v>0</v>
      </c>
      <c r="CS29">
        <f ca="1">SUMIF(SmtRes!AQ2:SmtRes!AQ2,"=1",SmtRes!AC2:SmtRes!AC2)</f>
        <v>0</v>
      </c>
      <c r="CT29">
        <f ca="1">SUMIF(SmtRes!AQ2:SmtRes!AQ2,"=1",SmtRes!AD2:SmtRes!AD2)</f>
        <v>660.33</v>
      </c>
      <c r="CU29">
        <f t="shared" si="22"/>
        <v>0</v>
      </c>
      <c r="CV29">
        <f ca="1">SUMIF(SmtRes!AQ2:SmtRes!AQ2,"=1",SmtRes!BU2:SmtRes!BU2)</f>
        <v>207.9</v>
      </c>
      <c r="CW29">
        <f ca="1">SUMIF(SmtRes!AQ2:SmtRes!AQ2,"=1",SmtRes!BV2:SmtRes!BV2)</f>
        <v>0</v>
      </c>
      <c r="CX29">
        <f t="shared" si="23"/>
        <v>0</v>
      </c>
      <c r="CY29">
        <f ca="1" t="shared" si="24"/>
        <v>0</v>
      </c>
      <c r="CZ29">
        <f ca="1" t="shared" si="25"/>
        <v>0</v>
      </c>
      <c r="DB29">
        <v>3</v>
      </c>
      <c r="DC29" t="s">
        <v>185</v>
      </c>
      <c r="DD29" t="s">
        <v>185</v>
      </c>
      <c r="DE29" t="s">
        <v>217</v>
      </c>
      <c r="DF29" t="s">
        <v>217</v>
      </c>
      <c r="DG29" t="s">
        <v>217</v>
      </c>
      <c r="DH29" t="s">
        <v>185</v>
      </c>
      <c r="DI29" t="s">
        <v>217</v>
      </c>
      <c r="DJ29" t="s">
        <v>217</v>
      </c>
      <c r="DK29" t="s">
        <v>185</v>
      </c>
      <c r="DL29" t="s">
        <v>185</v>
      </c>
      <c r="DM29" t="s">
        <v>185</v>
      </c>
      <c r="DN29">
        <v>0</v>
      </c>
      <c r="DO29">
        <v>0</v>
      </c>
      <c r="DP29">
        <v>1</v>
      </c>
      <c r="DQ29">
        <v>1</v>
      </c>
      <c r="DU29">
        <v>1007</v>
      </c>
      <c r="DV29" t="s">
        <v>214</v>
      </c>
      <c r="DW29" t="s">
        <v>214</v>
      </c>
      <c r="DX29">
        <v>100</v>
      </c>
      <c r="DZ29" t="s">
        <v>185</v>
      </c>
      <c r="EA29" t="s">
        <v>185</v>
      </c>
      <c r="EB29" t="s">
        <v>185</v>
      </c>
      <c r="EC29" t="s">
        <v>185</v>
      </c>
      <c r="EE29">
        <v>82815128</v>
      </c>
      <c r="EF29">
        <v>2</v>
      </c>
      <c r="EG29" t="s">
        <v>218</v>
      </c>
      <c r="EH29">
        <v>1</v>
      </c>
      <c r="EI29" t="s">
        <v>219</v>
      </c>
      <c r="EJ29">
        <v>1</v>
      </c>
      <c r="EK29">
        <v>1003</v>
      </c>
      <c r="EL29" t="s">
        <v>220</v>
      </c>
      <c r="EM29" t="s">
        <v>221</v>
      </c>
      <c r="EO29" t="s">
        <v>222</v>
      </c>
      <c r="EQ29">
        <v>131072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154</v>
      </c>
      <c r="EX29">
        <v>0</v>
      </c>
      <c r="EY29">
        <v>0</v>
      </c>
      <c r="FQ29">
        <v>0</v>
      </c>
      <c r="FR29">
        <v>0</v>
      </c>
      <c r="FS29">
        <v>0</v>
      </c>
      <c r="FX29">
        <v>89</v>
      </c>
      <c r="FY29">
        <v>40</v>
      </c>
      <c r="GA29" t="s">
        <v>185</v>
      </c>
      <c r="GD29">
        <v>1</v>
      </c>
      <c r="GF29">
        <v>-492747285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ca="1" t="shared" si="26"/>
        <v>0</v>
      </c>
      <c r="GM29">
        <f ca="1" t="shared" si="27"/>
        <v>0</v>
      </c>
      <c r="GN29">
        <f ca="1" t="shared" si="28"/>
        <v>0</v>
      </c>
      <c r="GO29">
        <f ca="1" t="shared" si="29"/>
        <v>0</v>
      </c>
      <c r="GP29">
        <f ca="1" t="shared" si="30"/>
        <v>0</v>
      </c>
      <c r="GR29">
        <v>0</v>
      </c>
      <c r="GS29">
        <v>3</v>
      </c>
      <c r="GT29">
        <v>0</v>
      </c>
      <c r="GU29" t="s">
        <v>185</v>
      </c>
      <c r="GV29">
        <f t="shared" si="31"/>
        <v>0</v>
      </c>
      <c r="GW29">
        <v>1</v>
      </c>
      <c r="GX29">
        <f t="shared" si="32"/>
        <v>0</v>
      </c>
      <c r="HA29">
        <v>0</v>
      </c>
      <c r="HB29">
        <v>0</v>
      </c>
      <c r="HC29">
        <f t="shared" si="33"/>
        <v>0</v>
      </c>
      <c r="HE29" t="s">
        <v>185</v>
      </c>
      <c r="HF29" t="s">
        <v>185</v>
      </c>
      <c r="HM29" t="s">
        <v>185</v>
      </c>
      <c r="HN29" t="s">
        <v>57</v>
      </c>
      <c r="HO29" t="s">
        <v>60</v>
      </c>
      <c r="HP29" t="s">
        <v>220</v>
      </c>
      <c r="HQ29" t="s">
        <v>220</v>
      </c>
      <c r="HS29">
        <v>0</v>
      </c>
      <c r="IK29">
        <v>0</v>
      </c>
    </row>
    <row r="30" spans="1:255">
      <c r="A30" s="8">
        <v>17</v>
      </c>
      <c r="B30" s="8">
        <v>1</v>
      </c>
      <c r="C30" s="8">
        <f>ROW(SmtRes!A3)</f>
        <v>3</v>
      </c>
      <c r="D30" s="8">
        <f>ROW(EtalonRes!A3)</f>
        <v>3</v>
      </c>
      <c r="E30" s="8" t="s">
        <v>47</v>
      </c>
      <c r="F30" s="8" t="s">
        <v>223</v>
      </c>
      <c r="G30" s="8" t="s">
        <v>224</v>
      </c>
      <c r="H30" s="8" t="s">
        <v>214</v>
      </c>
      <c r="I30" s="8">
        <v>0.0036</v>
      </c>
      <c r="J30" s="8">
        <v>0</v>
      </c>
      <c r="K30" s="8">
        <v>0.0036</v>
      </c>
      <c r="L30" s="8">
        <v>0.0036</v>
      </c>
      <c r="M30" s="8">
        <v>0</v>
      </c>
      <c r="N30" s="8">
        <f t="shared" si="12"/>
        <v>0.0036</v>
      </c>
      <c r="O30" s="8">
        <f ca="1" t="shared" si="13"/>
        <v>299.06</v>
      </c>
      <c r="P30" s="8">
        <f ca="1">SUMIF(SmtRes!AQ3:SmtRes!AQ3,"=1",SmtRes!DF3:SmtRes!DF3)</f>
        <v>0</v>
      </c>
      <c r="Q30" s="8">
        <f ca="1">SUMIF(SmtRes!AQ3:SmtRes!AQ3,"=1",SmtRes!DG3:SmtRes!DG3)</f>
        <v>0</v>
      </c>
      <c r="R30" s="8">
        <f ca="1">SUMIF(SmtRes!AQ3:SmtRes!AQ3,"=1",SmtRes!DH3:SmtRes!DH3)</f>
        <v>0</v>
      </c>
      <c r="S30" s="8">
        <f ca="1">SUMIF(SmtRes!AQ3:SmtRes!AQ3,"=1",SmtRes!DI3:SmtRes!DI3)</f>
        <v>299.06</v>
      </c>
      <c r="T30" s="8">
        <f t="shared" si="14"/>
        <v>0</v>
      </c>
      <c r="U30" s="8">
        <f ca="1">SUMIF(SmtRes!AQ3:SmtRes!AQ3,"=1",SmtRes!CV3:SmtRes!CV3)</f>
        <v>0.472392</v>
      </c>
      <c r="V30" s="8">
        <f ca="1">SUMIF(SmtRes!AQ3:SmtRes!AQ3,"=1",SmtRes!CW3:SmtRes!CW3)</f>
        <v>0</v>
      </c>
      <c r="W30" s="8">
        <f t="shared" si="15"/>
        <v>0</v>
      </c>
      <c r="X30" s="8">
        <f ca="1" t="shared" si="16"/>
        <v>266.16</v>
      </c>
      <c r="Y30" s="8">
        <f ca="1" t="shared" si="17"/>
        <v>119.62</v>
      </c>
      <c r="Z30" s="8"/>
      <c r="AA30" s="8">
        <v>85314498</v>
      </c>
      <c r="AB30" s="8">
        <f ca="1" t="shared" si="18"/>
        <v>83071.4454</v>
      </c>
      <c r="AC30" s="8">
        <f>ROUND((0),6)</f>
        <v>0</v>
      </c>
      <c r="AD30" s="8">
        <f>ROUND((((0)-(0))+AE30),6)</f>
        <v>0</v>
      </c>
      <c r="AE30" s="8">
        <f>ROUND((0),6)</f>
        <v>0</v>
      </c>
      <c r="AF30" s="8">
        <f ca="1">ROUND((SUM(SmtRes!BT3:SmtRes!BT3)),6)</f>
        <v>83071.4454</v>
      </c>
      <c r="AG30" s="8">
        <f t="shared" si="19"/>
        <v>0</v>
      </c>
      <c r="AH30" s="8">
        <f ca="1">(SUM(SmtRes!BU3:SmtRes!BU3))</f>
        <v>131.22</v>
      </c>
      <c r="AI30" s="8">
        <f>(0)</f>
        <v>0</v>
      </c>
      <c r="AJ30" s="8">
        <f t="shared" si="20"/>
        <v>0</v>
      </c>
      <c r="AK30" s="8">
        <v>61534.404</v>
      </c>
      <c r="AL30" s="8">
        <v>0</v>
      </c>
      <c r="AM30" s="8">
        <v>0</v>
      </c>
      <c r="AN30" s="8">
        <v>0</v>
      </c>
      <c r="AO30" s="8">
        <v>61534.404</v>
      </c>
      <c r="AP30" s="8">
        <v>0</v>
      </c>
      <c r="AQ30" s="8">
        <v>97.2</v>
      </c>
      <c r="AR30" s="8">
        <v>0</v>
      </c>
      <c r="AS30" s="8">
        <v>0</v>
      </c>
      <c r="AT30" s="8">
        <v>89</v>
      </c>
      <c r="AU30" s="8">
        <v>40</v>
      </c>
      <c r="AV30" s="8">
        <v>1</v>
      </c>
      <c r="AW30" s="8">
        <v>1</v>
      </c>
      <c r="AX30" s="8"/>
      <c r="AY30" s="8"/>
      <c r="AZ30" s="8">
        <v>1</v>
      </c>
      <c r="BA30" s="8">
        <v>1</v>
      </c>
      <c r="BB30" s="8">
        <v>1</v>
      </c>
      <c r="BC30" s="8">
        <v>1</v>
      </c>
      <c r="BD30" s="8" t="s">
        <v>185</v>
      </c>
      <c r="BE30" s="8" t="s">
        <v>185</v>
      </c>
      <c r="BF30" s="8" t="s">
        <v>185</v>
      </c>
      <c r="BG30" s="8" t="s">
        <v>185</v>
      </c>
      <c r="BH30" s="8">
        <v>0</v>
      </c>
      <c r="BI30" s="8">
        <v>1</v>
      </c>
      <c r="BJ30" s="8" t="s">
        <v>225</v>
      </c>
      <c r="BK30" s="8"/>
      <c r="BL30" s="8"/>
      <c r="BM30" s="8">
        <v>1003</v>
      </c>
      <c r="BN30" s="8">
        <v>0</v>
      </c>
      <c r="BO30" s="8" t="s">
        <v>185</v>
      </c>
      <c r="BP30" s="8">
        <v>0</v>
      </c>
      <c r="BQ30" s="8">
        <v>2</v>
      </c>
      <c r="BR30" s="8">
        <v>0</v>
      </c>
      <c r="BS30" s="8">
        <v>1</v>
      </c>
      <c r="BT30" s="8">
        <v>1</v>
      </c>
      <c r="BU30" s="8">
        <v>1</v>
      </c>
      <c r="BV30" s="8">
        <v>1</v>
      </c>
      <c r="BW30" s="8">
        <v>1</v>
      </c>
      <c r="BX30" s="8">
        <v>1</v>
      </c>
      <c r="BY30" s="8" t="s">
        <v>185</v>
      </c>
      <c r="BZ30" s="8">
        <v>89</v>
      </c>
      <c r="CA30" s="8">
        <v>40</v>
      </c>
      <c r="CB30" s="8" t="s">
        <v>185</v>
      </c>
      <c r="CC30" s="8"/>
      <c r="CD30" s="8"/>
      <c r="CE30" s="8">
        <v>0</v>
      </c>
      <c r="CF30" s="8">
        <v>0</v>
      </c>
      <c r="CG30" s="8">
        <v>0</v>
      </c>
      <c r="CH30" s="8">
        <v>2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8" t="s">
        <v>216</v>
      </c>
      <c r="CO30" s="8">
        <v>0</v>
      </c>
      <c r="CP30" s="8">
        <f ca="1" t="shared" si="21"/>
        <v>299.06</v>
      </c>
      <c r="CQ30" s="8">
        <f ca="1">SUMIF(SmtRes!AQ3:SmtRes!AQ3,"=1",SmtRes!AA3:SmtRes!AA3)</f>
        <v>0</v>
      </c>
      <c r="CR30" s="8">
        <f ca="1">SUMIF(SmtRes!AQ3:SmtRes!AQ3,"=1",SmtRes!AB3:SmtRes!AB3)</f>
        <v>0</v>
      </c>
      <c r="CS30" s="8">
        <f ca="1">SUMIF(SmtRes!AQ3:SmtRes!AQ3,"=1",SmtRes!AC3:SmtRes!AC3)</f>
        <v>0</v>
      </c>
      <c r="CT30" s="8">
        <f ca="1">SUMIF(SmtRes!AQ3:SmtRes!AQ3,"=1",SmtRes!AD3:SmtRes!AD3)</f>
        <v>633.07</v>
      </c>
      <c r="CU30" s="8">
        <f t="shared" si="22"/>
        <v>0</v>
      </c>
      <c r="CV30" s="8">
        <f ca="1">SUMIF(SmtRes!AQ3:SmtRes!AQ3,"=1",SmtRes!BU3:SmtRes!BU3)</f>
        <v>131.22</v>
      </c>
      <c r="CW30" s="8">
        <f ca="1">SUMIF(SmtRes!AQ3:SmtRes!AQ3,"=1",SmtRes!BV3:SmtRes!BV3)</f>
        <v>0</v>
      </c>
      <c r="CX30" s="8">
        <f t="shared" si="23"/>
        <v>0</v>
      </c>
      <c r="CY30" s="8">
        <f ca="1" t="shared" si="24"/>
        <v>266.1634</v>
      </c>
      <c r="CZ30" s="8">
        <f ca="1" t="shared" si="25"/>
        <v>119.624</v>
      </c>
      <c r="DA30" s="8"/>
      <c r="DB30" s="8">
        <v>5</v>
      </c>
      <c r="DC30" s="8" t="s">
        <v>185</v>
      </c>
      <c r="DD30" s="8" t="s">
        <v>185</v>
      </c>
      <c r="DE30" s="8" t="s">
        <v>217</v>
      </c>
      <c r="DF30" s="8" t="s">
        <v>217</v>
      </c>
      <c r="DG30" s="8" t="s">
        <v>217</v>
      </c>
      <c r="DH30" s="8" t="s">
        <v>185</v>
      </c>
      <c r="DI30" s="8" t="s">
        <v>217</v>
      </c>
      <c r="DJ30" s="8" t="s">
        <v>217</v>
      </c>
      <c r="DK30" s="8" t="s">
        <v>185</v>
      </c>
      <c r="DL30" s="8" t="s">
        <v>185</v>
      </c>
      <c r="DM30" s="8" t="s">
        <v>185</v>
      </c>
      <c r="DN30" s="8">
        <v>0</v>
      </c>
      <c r="DO30" s="8">
        <v>0</v>
      </c>
      <c r="DP30" s="8">
        <v>1</v>
      </c>
      <c r="DQ30" s="8">
        <v>1</v>
      </c>
      <c r="DR30" s="8"/>
      <c r="DS30" s="8"/>
      <c r="DT30" s="8"/>
      <c r="DU30" s="8">
        <v>1007</v>
      </c>
      <c r="DV30" s="8" t="s">
        <v>214</v>
      </c>
      <c r="DW30" s="8" t="s">
        <v>214</v>
      </c>
      <c r="DX30" s="8">
        <v>100</v>
      </c>
      <c r="DY30" s="8"/>
      <c r="DZ30" s="8" t="s">
        <v>185</v>
      </c>
      <c r="EA30" s="8" t="s">
        <v>185</v>
      </c>
      <c r="EB30" s="8" t="s">
        <v>185</v>
      </c>
      <c r="EC30" s="8" t="s">
        <v>185</v>
      </c>
      <c r="ED30" s="8"/>
      <c r="EE30" s="8">
        <v>82815128</v>
      </c>
      <c r="EF30" s="8">
        <v>2</v>
      </c>
      <c r="EG30" s="8" t="s">
        <v>218</v>
      </c>
      <c r="EH30" s="8">
        <v>1</v>
      </c>
      <c r="EI30" s="8" t="s">
        <v>219</v>
      </c>
      <c r="EJ30" s="8">
        <v>1</v>
      </c>
      <c r="EK30" s="8">
        <v>1003</v>
      </c>
      <c r="EL30" s="8" t="s">
        <v>220</v>
      </c>
      <c r="EM30" s="8" t="s">
        <v>221</v>
      </c>
      <c r="EN30" s="8"/>
      <c r="EO30" s="8" t="s">
        <v>222</v>
      </c>
      <c r="EP30" s="8"/>
      <c r="EQ30" s="8">
        <v>131072</v>
      </c>
      <c r="ER30" s="8">
        <v>0</v>
      </c>
      <c r="ES30" s="8">
        <v>0</v>
      </c>
      <c r="ET30" s="8">
        <v>0</v>
      </c>
      <c r="EU30" s="8">
        <v>0</v>
      </c>
      <c r="EV30" s="8">
        <v>0</v>
      </c>
      <c r="EW30" s="8">
        <v>97.2</v>
      </c>
      <c r="EX30" s="8">
        <v>0</v>
      </c>
      <c r="EY30" s="8">
        <v>0</v>
      </c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>
        <v>0</v>
      </c>
      <c r="FR30" s="8">
        <v>0</v>
      </c>
      <c r="FS30" s="8">
        <v>0</v>
      </c>
      <c r="FT30" s="8"/>
      <c r="FU30" s="8"/>
      <c r="FV30" s="8"/>
      <c r="FW30" s="8"/>
      <c r="FX30" s="8">
        <v>89</v>
      </c>
      <c r="FY30" s="8">
        <v>40</v>
      </c>
      <c r="FZ30" s="8"/>
      <c r="GA30" s="8" t="s">
        <v>185</v>
      </c>
      <c r="GB30" s="8"/>
      <c r="GC30" s="8"/>
      <c r="GD30" s="8">
        <v>1</v>
      </c>
      <c r="GE30" s="8"/>
      <c r="GF30" s="8">
        <v>43757517</v>
      </c>
      <c r="GG30" s="8">
        <v>2</v>
      </c>
      <c r="GH30" s="8">
        <v>1</v>
      </c>
      <c r="GI30" s="8">
        <v>-2</v>
      </c>
      <c r="GJ30" s="8">
        <v>0</v>
      </c>
      <c r="GK30" s="8">
        <v>0</v>
      </c>
      <c r="GL30" s="8">
        <f ca="1" t="shared" si="26"/>
        <v>0</v>
      </c>
      <c r="GM30" s="8">
        <f ca="1" t="shared" si="27"/>
        <v>684.84</v>
      </c>
      <c r="GN30" s="8">
        <f ca="1" t="shared" si="28"/>
        <v>684.84</v>
      </c>
      <c r="GO30" s="8">
        <f ca="1" t="shared" si="29"/>
        <v>0</v>
      </c>
      <c r="GP30" s="8">
        <f ca="1" t="shared" si="30"/>
        <v>0</v>
      </c>
      <c r="GQ30" s="8"/>
      <c r="GR30" s="8">
        <v>0</v>
      </c>
      <c r="GS30" s="8">
        <v>3</v>
      </c>
      <c r="GT30" s="8">
        <v>0</v>
      </c>
      <c r="GU30" s="8" t="s">
        <v>185</v>
      </c>
      <c r="GV30" s="8">
        <f t="shared" si="31"/>
        <v>0</v>
      </c>
      <c r="GW30" s="8">
        <v>1</v>
      </c>
      <c r="GX30" s="8">
        <f t="shared" si="32"/>
        <v>0</v>
      </c>
      <c r="GY30" s="8"/>
      <c r="GZ30" s="8"/>
      <c r="HA30" s="8">
        <v>0</v>
      </c>
      <c r="HB30" s="8">
        <v>0</v>
      </c>
      <c r="HC30" s="8">
        <f t="shared" si="33"/>
        <v>0</v>
      </c>
      <c r="HD30" s="8"/>
      <c r="HE30" s="8" t="s">
        <v>185</v>
      </c>
      <c r="HF30" s="8" t="s">
        <v>185</v>
      </c>
      <c r="HG30" s="8"/>
      <c r="HH30" s="8"/>
      <c r="HI30" s="8"/>
      <c r="HJ30" s="8"/>
      <c r="HK30" s="8"/>
      <c r="HL30" s="8"/>
      <c r="HM30" s="8" t="s">
        <v>185</v>
      </c>
      <c r="HN30" s="8" t="s">
        <v>57</v>
      </c>
      <c r="HO30" s="8" t="s">
        <v>60</v>
      </c>
      <c r="HP30" s="8" t="s">
        <v>220</v>
      </c>
      <c r="HQ30" s="8" t="s">
        <v>220</v>
      </c>
      <c r="HR30" s="8"/>
      <c r="HS30" s="8">
        <v>0</v>
      </c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>
        <v>0</v>
      </c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spans="1:245">
      <c r="A31">
        <v>17</v>
      </c>
      <c r="B31">
        <v>1</v>
      </c>
      <c r="C31">
        <f>ROW(SmtRes!A4)</f>
        <v>4</v>
      </c>
      <c r="D31">
        <f>ROW(EtalonRes!A4)</f>
        <v>4</v>
      </c>
      <c r="E31" t="s">
        <v>47</v>
      </c>
      <c r="F31" t="s">
        <v>223</v>
      </c>
      <c r="G31" t="s">
        <v>224</v>
      </c>
      <c r="H31" t="s">
        <v>214</v>
      </c>
      <c r="I31">
        <v>0.0036</v>
      </c>
      <c r="J31">
        <v>0</v>
      </c>
      <c r="K31">
        <v>0.0036</v>
      </c>
      <c r="L31">
        <v>0.0036</v>
      </c>
      <c r="M31">
        <v>0</v>
      </c>
      <c r="N31">
        <f t="shared" si="12"/>
        <v>0.0036</v>
      </c>
      <c r="O31">
        <f ca="1" t="shared" si="13"/>
        <v>299.06</v>
      </c>
      <c r="P31">
        <f ca="1">SUMIF(SmtRes!AQ4:SmtRes!AQ4,"=1",SmtRes!DF4:SmtRes!DF4)</f>
        <v>0</v>
      </c>
      <c r="Q31">
        <f ca="1">SUMIF(SmtRes!AQ4:SmtRes!AQ4,"=1",SmtRes!DG4:SmtRes!DG4)</f>
        <v>0</v>
      </c>
      <c r="R31">
        <f ca="1">SUMIF(SmtRes!AQ4:SmtRes!AQ4,"=1",SmtRes!DH4:SmtRes!DH4)</f>
        <v>0</v>
      </c>
      <c r="S31">
        <f ca="1">SUMIF(SmtRes!AQ4:SmtRes!AQ4,"=1",SmtRes!DI4:SmtRes!DI4)</f>
        <v>299.06</v>
      </c>
      <c r="T31">
        <f t="shared" si="14"/>
        <v>0</v>
      </c>
      <c r="U31">
        <f ca="1">SUMIF(SmtRes!AQ4:SmtRes!AQ4,"=1",SmtRes!CV4:SmtRes!CV4)</f>
        <v>0.472392</v>
      </c>
      <c r="V31">
        <f ca="1">SUMIF(SmtRes!AQ4:SmtRes!AQ4,"=1",SmtRes!CW4:SmtRes!CW4)</f>
        <v>0</v>
      </c>
      <c r="W31">
        <f t="shared" si="15"/>
        <v>0</v>
      </c>
      <c r="X31">
        <f ca="1" t="shared" si="16"/>
        <v>266.16</v>
      </c>
      <c r="Y31">
        <f ca="1" t="shared" si="17"/>
        <v>119.62</v>
      </c>
      <c r="AA31">
        <v>85314433</v>
      </c>
      <c r="AB31">
        <f ca="1" t="shared" si="18"/>
        <v>83071.4454</v>
      </c>
      <c r="AC31">
        <f>ROUND((0),6)</f>
        <v>0</v>
      </c>
      <c r="AD31">
        <f>ROUND((((0)-(0))+AE31),6)</f>
        <v>0</v>
      </c>
      <c r="AE31">
        <f>ROUND((0),6)</f>
        <v>0</v>
      </c>
      <c r="AF31">
        <f ca="1">ROUND((SUM(SmtRes!BT4:SmtRes!BT4)),6)</f>
        <v>83071.4454</v>
      </c>
      <c r="AG31">
        <f t="shared" si="19"/>
        <v>0</v>
      </c>
      <c r="AH31">
        <f ca="1">(SUM(SmtRes!BU4:SmtRes!BU4))</f>
        <v>131.22</v>
      </c>
      <c r="AI31">
        <f>(0)</f>
        <v>0</v>
      </c>
      <c r="AJ31">
        <f t="shared" si="20"/>
        <v>0</v>
      </c>
      <c r="AK31">
        <v>61534.404</v>
      </c>
      <c r="AL31">
        <v>0</v>
      </c>
      <c r="AM31">
        <v>0</v>
      </c>
      <c r="AN31">
        <v>0</v>
      </c>
      <c r="AO31">
        <v>61534.404</v>
      </c>
      <c r="AP31">
        <v>0</v>
      </c>
      <c r="AQ31">
        <v>97.2</v>
      </c>
      <c r="AR31">
        <v>0</v>
      </c>
      <c r="AS31">
        <v>0</v>
      </c>
      <c r="AT31">
        <v>89</v>
      </c>
      <c r="AU31">
        <v>40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185</v>
      </c>
      <c r="BE31" t="s">
        <v>185</v>
      </c>
      <c r="BF31" t="s">
        <v>185</v>
      </c>
      <c r="BG31" t="s">
        <v>185</v>
      </c>
      <c r="BH31">
        <v>0</v>
      </c>
      <c r="BI31">
        <v>1</v>
      </c>
      <c r="BJ31" t="s">
        <v>225</v>
      </c>
      <c r="BM31">
        <v>1003</v>
      </c>
      <c r="BN31">
        <v>0</v>
      </c>
      <c r="BO31" t="s">
        <v>185</v>
      </c>
      <c r="BP31">
        <v>0</v>
      </c>
      <c r="BQ31">
        <v>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185</v>
      </c>
      <c r="BZ31">
        <v>89</v>
      </c>
      <c r="CA31">
        <v>40</v>
      </c>
      <c r="CB31" t="s">
        <v>185</v>
      </c>
      <c r="CE31">
        <v>0</v>
      </c>
      <c r="CF31">
        <v>0</v>
      </c>
      <c r="CG31">
        <v>0</v>
      </c>
      <c r="CH31">
        <v>2</v>
      </c>
      <c r="CI31">
        <v>0</v>
      </c>
      <c r="CJ31">
        <v>0</v>
      </c>
      <c r="CK31">
        <v>0</v>
      </c>
      <c r="CL31">
        <v>0</v>
      </c>
      <c r="CM31">
        <v>0</v>
      </c>
      <c r="CN31" t="s">
        <v>216</v>
      </c>
      <c r="CO31">
        <v>0</v>
      </c>
      <c r="CP31">
        <f ca="1" t="shared" si="21"/>
        <v>299.06</v>
      </c>
      <c r="CQ31">
        <f ca="1">SUMIF(SmtRes!AQ4:SmtRes!AQ4,"=1",SmtRes!AA4:SmtRes!AA4)</f>
        <v>0</v>
      </c>
      <c r="CR31">
        <f ca="1">SUMIF(SmtRes!AQ4:SmtRes!AQ4,"=1",SmtRes!AB4:SmtRes!AB4)</f>
        <v>0</v>
      </c>
      <c r="CS31">
        <f ca="1">SUMIF(SmtRes!AQ4:SmtRes!AQ4,"=1",SmtRes!AC4:SmtRes!AC4)</f>
        <v>0</v>
      </c>
      <c r="CT31">
        <f ca="1">SUMIF(SmtRes!AQ4:SmtRes!AQ4,"=1",SmtRes!AD4:SmtRes!AD4)</f>
        <v>633.07</v>
      </c>
      <c r="CU31">
        <f t="shared" si="22"/>
        <v>0</v>
      </c>
      <c r="CV31">
        <f ca="1">SUMIF(SmtRes!AQ4:SmtRes!AQ4,"=1",SmtRes!BU4:SmtRes!BU4)</f>
        <v>131.22</v>
      </c>
      <c r="CW31">
        <f ca="1">SUMIF(SmtRes!AQ4:SmtRes!AQ4,"=1",SmtRes!BV4:SmtRes!BV4)</f>
        <v>0</v>
      </c>
      <c r="CX31">
        <f t="shared" si="23"/>
        <v>0</v>
      </c>
      <c r="CY31">
        <f ca="1" t="shared" si="24"/>
        <v>266.1634</v>
      </c>
      <c r="CZ31">
        <f ca="1" t="shared" si="25"/>
        <v>119.624</v>
      </c>
      <c r="DB31">
        <v>7</v>
      </c>
      <c r="DC31" t="s">
        <v>185</v>
      </c>
      <c r="DD31" t="s">
        <v>185</v>
      </c>
      <c r="DE31" t="s">
        <v>217</v>
      </c>
      <c r="DF31" t="s">
        <v>217</v>
      </c>
      <c r="DG31" t="s">
        <v>217</v>
      </c>
      <c r="DH31" t="s">
        <v>185</v>
      </c>
      <c r="DI31" t="s">
        <v>217</v>
      </c>
      <c r="DJ31" t="s">
        <v>217</v>
      </c>
      <c r="DK31" t="s">
        <v>185</v>
      </c>
      <c r="DL31" t="s">
        <v>185</v>
      </c>
      <c r="DM31" t="s">
        <v>185</v>
      </c>
      <c r="DN31">
        <v>0</v>
      </c>
      <c r="DO31">
        <v>0</v>
      </c>
      <c r="DP31">
        <v>1</v>
      </c>
      <c r="DQ31">
        <v>1</v>
      </c>
      <c r="DU31">
        <v>1007</v>
      </c>
      <c r="DV31" t="s">
        <v>214</v>
      </c>
      <c r="DW31" t="s">
        <v>214</v>
      </c>
      <c r="DX31">
        <v>100</v>
      </c>
      <c r="DZ31" t="s">
        <v>185</v>
      </c>
      <c r="EA31" t="s">
        <v>185</v>
      </c>
      <c r="EB31" t="s">
        <v>185</v>
      </c>
      <c r="EC31" t="s">
        <v>185</v>
      </c>
      <c r="EE31">
        <v>82815128</v>
      </c>
      <c r="EF31">
        <v>2</v>
      </c>
      <c r="EG31" t="s">
        <v>218</v>
      </c>
      <c r="EH31">
        <v>1</v>
      </c>
      <c r="EI31" t="s">
        <v>219</v>
      </c>
      <c r="EJ31">
        <v>1</v>
      </c>
      <c r="EK31">
        <v>1003</v>
      </c>
      <c r="EL31" t="s">
        <v>220</v>
      </c>
      <c r="EM31" t="s">
        <v>221</v>
      </c>
      <c r="EO31" t="s">
        <v>222</v>
      </c>
      <c r="EQ31">
        <v>131072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97.2</v>
      </c>
      <c r="EX31">
        <v>0</v>
      </c>
      <c r="EY31">
        <v>0</v>
      </c>
      <c r="FQ31">
        <v>0</v>
      </c>
      <c r="FR31">
        <v>0</v>
      </c>
      <c r="FS31">
        <v>0</v>
      </c>
      <c r="FX31">
        <v>89</v>
      </c>
      <c r="FY31">
        <v>40</v>
      </c>
      <c r="GA31" t="s">
        <v>185</v>
      </c>
      <c r="GD31">
        <v>1</v>
      </c>
      <c r="GF31">
        <v>43757517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ca="1" t="shared" si="26"/>
        <v>0</v>
      </c>
      <c r="GM31">
        <f ca="1" t="shared" si="27"/>
        <v>684.84</v>
      </c>
      <c r="GN31">
        <f ca="1" t="shared" si="28"/>
        <v>684.84</v>
      </c>
      <c r="GO31">
        <f ca="1" t="shared" si="29"/>
        <v>0</v>
      </c>
      <c r="GP31">
        <f ca="1" t="shared" si="30"/>
        <v>0</v>
      </c>
      <c r="GR31">
        <v>0</v>
      </c>
      <c r="GS31">
        <v>3</v>
      </c>
      <c r="GT31">
        <v>0</v>
      </c>
      <c r="GU31" t="s">
        <v>185</v>
      </c>
      <c r="GV31">
        <f t="shared" si="31"/>
        <v>0</v>
      </c>
      <c r="GW31">
        <v>1</v>
      </c>
      <c r="GX31">
        <f t="shared" si="32"/>
        <v>0</v>
      </c>
      <c r="HA31">
        <v>0</v>
      </c>
      <c r="HB31">
        <v>0</v>
      </c>
      <c r="HC31">
        <f t="shared" si="33"/>
        <v>0</v>
      </c>
      <c r="HE31" t="s">
        <v>185</v>
      </c>
      <c r="HF31" t="s">
        <v>185</v>
      </c>
      <c r="HM31" t="s">
        <v>185</v>
      </c>
      <c r="HN31" t="s">
        <v>57</v>
      </c>
      <c r="HO31" t="s">
        <v>60</v>
      </c>
      <c r="HP31" t="s">
        <v>220</v>
      </c>
      <c r="HQ31" t="s">
        <v>220</v>
      </c>
      <c r="HS31">
        <v>0</v>
      </c>
      <c r="IK31">
        <v>0</v>
      </c>
    </row>
    <row r="32" spans="1:255">
      <c r="A32" s="8">
        <v>17</v>
      </c>
      <c r="B32" s="8">
        <v>1</v>
      </c>
      <c r="C32" s="8">
        <f>ROW(SmtRes!A13)</f>
        <v>13</v>
      </c>
      <c r="D32" s="8">
        <f>ROW(EtalonRes!A16)</f>
        <v>16</v>
      </c>
      <c r="E32" s="8" t="s">
        <v>165</v>
      </c>
      <c r="F32" s="8" t="s">
        <v>226</v>
      </c>
      <c r="G32" s="8" t="s">
        <v>227</v>
      </c>
      <c r="H32" s="8" t="s">
        <v>228</v>
      </c>
      <c r="I32" s="8">
        <v>0</v>
      </c>
      <c r="J32" s="8">
        <v>0</v>
      </c>
      <c r="K32" s="8">
        <v>0</v>
      </c>
      <c r="L32" s="8">
        <v>0.0245</v>
      </c>
      <c r="M32" s="8">
        <v>0.0245</v>
      </c>
      <c r="N32" s="8">
        <f t="shared" si="12"/>
        <v>0</v>
      </c>
      <c r="O32" s="8">
        <f ca="1" t="shared" si="13"/>
        <v>0</v>
      </c>
      <c r="P32" s="8">
        <f ca="1">SUMIF(SmtRes!AQ5:SmtRes!AQ13,"=1",SmtRes!DF5:SmtRes!DF13)</f>
        <v>0</v>
      </c>
      <c r="Q32" s="8">
        <f ca="1">SUMIF(SmtRes!AQ5:SmtRes!AQ13,"=1",SmtRes!DG5:SmtRes!DG13)</f>
        <v>0</v>
      </c>
      <c r="R32" s="8">
        <f ca="1">SUMIF(SmtRes!AQ5:SmtRes!AQ13,"=1",SmtRes!DH5:SmtRes!DH13)</f>
        <v>0</v>
      </c>
      <c r="S32" s="8">
        <f ca="1">SUMIF(SmtRes!AQ5:SmtRes!AQ13,"=1",SmtRes!DI5:SmtRes!DI13)</f>
        <v>0</v>
      </c>
      <c r="T32" s="8">
        <f t="shared" si="14"/>
        <v>0</v>
      </c>
      <c r="U32" s="8">
        <f ca="1">SUMIF(SmtRes!AQ5:SmtRes!AQ13,"=1",SmtRes!CV5:SmtRes!CV13)</f>
        <v>0</v>
      </c>
      <c r="V32" s="8">
        <f ca="1">SUMIF(SmtRes!AQ5:SmtRes!AQ13,"=1",SmtRes!CW5:SmtRes!CW13)</f>
        <v>0</v>
      </c>
      <c r="W32" s="8">
        <f t="shared" si="15"/>
        <v>0</v>
      </c>
      <c r="X32" s="8">
        <f ca="1" t="shared" si="16"/>
        <v>0</v>
      </c>
      <c r="Y32" s="8">
        <f ca="1" t="shared" si="17"/>
        <v>0</v>
      </c>
      <c r="Z32" s="8"/>
      <c r="AA32" s="8">
        <v>85314498</v>
      </c>
      <c r="AB32" s="8">
        <f ca="1" t="shared" si="18"/>
        <v>69817.630945</v>
      </c>
      <c r="AC32" s="8">
        <f ca="1">ROUND((SUM(SmtRes!BQ5:SmtRes!BQ13)),6)</f>
        <v>5566.972</v>
      </c>
      <c r="AD32" s="8">
        <f ca="1">ROUND((((SUM(SmtRes!BR5:SmtRes!BR13))-(SUM(SmtRes!BS5:SmtRes!BS13)))+AE32),6)</f>
        <v>5509.534545</v>
      </c>
      <c r="AE32" s="8">
        <f ca="1">ROUND((SUM(SmtRes!BS5:SmtRes!BS13)),6)</f>
        <v>4108.86</v>
      </c>
      <c r="AF32" s="8">
        <f ca="1">ROUND((SUM(SmtRes!BT5:SmtRes!BT13)),6)</f>
        <v>58741.1244</v>
      </c>
      <c r="AG32" s="8">
        <f t="shared" si="19"/>
        <v>0</v>
      </c>
      <c r="AH32" s="8">
        <f ca="1">(SUM(SmtRes!BU5:SmtRes!BU13))</f>
        <v>72.36</v>
      </c>
      <c r="AI32" s="8">
        <f ca="1">(SUM(SmtRes!BV5:SmtRes!BV13))</f>
        <v>4.32</v>
      </c>
      <c r="AJ32" s="8">
        <f t="shared" si="20"/>
        <v>0</v>
      </c>
      <c r="AK32" s="8">
        <v>56203.6527</v>
      </c>
      <c r="AL32" s="8">
        <v>5566.972</v>
      </c>
      <c r="AM32" s="8">
        <v>4081.1367</v>
      </c>
      <c r="AN32" s="8">
        <v>3043.6</v>
      </c>
      <c r="AO32" s="8">
        <v>43511.944</v>
      </c>
      <c r="AP32" s="8">
        <v>0</v>
      </c>
      <c r="AQ32" s="8">
        <v>53.6</v>
      </c>
      <c r="AR32" s="8">
        <v>3.2</v>
      </c>
      <c r="AS32" s="8">
        <v>0</v>
      </c>
      <c r="AT32" s="8">
        <v>97</v>
      </c>
      <c r="AU32" s="8">
        <v>51</v>
      </c>
      <c r="AV32" s="8">
        <v>1</v>
      </c>
      <c r="AW32" s="8">
        <v>1</v>
      </c>
      <c r="AX32" s="8"/>
      <c r="AY32" s="8"/>
      <c r="AZ32" s="8">
        <v>1</v>
      </c>
      <c r="BA32" s="8">
        <v>1</v>
      </c>
      <c r="BB32" s="8">
        <v>1</v>
      </c>
      <c r="BC32" s="8">
        <v>1</v>
      </c>
      <c r="BD32" s="8" t="s">
        <v>185</v>
      </c>
      <c r="BE32" s="8" t="s">
        <v>185</v>
      </c>
      <c r="BF32" s="8" t="s">
        <v>185</v>
      </c>
      <c r="BG32" s="8" t="s">
        <v>185</v>
      </c>
      <c r="BH32" s="8">
        <v>0</v>
      </c>
      <c r="BI32" s="8">
        <v>2</v>
      </c>
      <c r="BJ32" s="8" t="s">
        <v>229</v>
      </c>
      <c r="BK32" s="8"/>
      <c r="BL32" s="8"/>
      <c r="BM32" s="8">
        <v>108001</v>
      </c>
      <c r="BN32" s="8">
        <v>0</v>
      </c>
      <c r="BO32" s="8" t="s">
        <v>185</v>
      </c>
      <c r="BP32" s="8">
        <v>0</v>
      </c>
      <c r="BQ32" s="8">
        <v>3</v>
      </c>
      <c r="BR32" s="8">
        <v>0</v>
      </c>
      <c r="BS32" s="8">
        <v>1</v>
      </c>
      <c r="BT32" s="8">
        <v>1</v>
      </c>
      <c r="BU32" s="8">
        <v>1</v>
      </c>
      <c r="BV32" s="8">
        <v>1</v>
      </c>
      <c r="BW32" s="8">
        <v>1</v>
      </c>
      <c r="BX32" s="8">
        <v>1</v>
      </c>
      <c r="BY32" s="8" t="s">
        <v>185</v>
      </c>
      <c r="BZ32" s="8">
        <v>97</v>
      </c>
      <c r="CA32" s="8">
        <v>51</v>
      </c>
      <c r="CB32" s="8" t="s">
        <v>185</v>
      </c>
      <c r="CC32" s="8"/>
      <c r="CD32" s="8"/>
      <c r="CE32" s="8">
        <v>0</v>
      </c>
      <c r="CF32" s="8">
        <v>0</v>
      </c>
      <c r="CG32" s="8">
        <v>0</v>
      </c>
      <c r="CH32" s="8">
        <v>3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8" t="s">
        <v>216</v>
      </c>
      <c r="CO32" s="8">
        <v>0</v>
      </c>
      <c r="CP32" s="8">
        <f ca="1" t="shared" si="21"/>
        <v>0</v>
      </c>
      <c r="CQ32" s="8">
        <f ca="1">SUMIF(SmtRes!AQ5:SmtRes!AQ13,"=1",SmtRes!AA5:SmtRes!AA13)</f>
        <v>617.03</v>
      </c>
      <c r="CR32" s="8">
        <f ca="1">SUMIF(SmtRes!AQ5:SmtRes!AQ13,"=1",SmtRes!AB5:SmtRes!AB13)</f>
        <v>2302.6</v>
      </c>
      <c r="CS32" s="8">
        <f ca="1">SUMIF(SmtRes!AQ5:SmtRes!AQ13,"=1",SmtRes!AC5:SmtRes!AC13)</f>
        <v>1902.25</v>
      </c>
      <c r="CT32" s="8">
        <f ca="1">SUMIF(SmtRes!AQ5:SmtRes!AQ13,"=1",SmtRes!AD5:SmtRes!AD13)</f>
        <v>811.79</v>
      </c>
      <c r="CU32" s="8">
        <f t="shared" si="22"/>
        <v>0</v>
      </c>
      <c r="CV32" s="8">
        <f ca="1">SUMIF(SmtRes!AQ5:SmtRes!AQ13,"=1",SmtRes!BU5:SmtRes!BU13)</f>
        <v>72.36</v>
      </c>
      <c r="CW32" s="8">
        <f ca="1">SUMIF(SmtRes!AQ5:SmtRes!AQ13,"=1",SmtRes!BV5:SmtRes!BV13)</f>
        <v>4.32</v>
      </c>
      <c r="CX32" s="8">
        <f t="shared" si="23"/>
        <v>0</v>
      </c>
      <c r="CY32" s="8">
        <f ca="1" t="shared" si="24"/>
        <v>0</v>
      </c>
      <c r="CZ32" s="8">
        <f ca="1" t="shared" si="25"/>
        <v>0</v>
      </c>
      <c r="DA32" s="8"/>
      <c r="DB32" s="8">
        <v>9</v>
      </c>
      <c r="DC32" s="8" t="s">
        <v>185</v>
      </c>
      <c r="DD32" s="8" t="s">
        <v>185</v>
      </c>
      <c r="DE32" s="8" t="s">
        <v>217</v>
      </c>
      <c r="DF32" s="8" t="s">
        <v>217</v>
      </c>
      <c r="DG32" s="8" t="s">
        <v>217</v>
      </c>
      <c r="DH32" s="8" t="s">
        <v>185</v>
      </c>
      <c r="DI32" s="8" t="s">
        <v>217</v>
      </c>
      <c r="DJ32" s="8" t="s">
        <v>217</v>
      </c>
      <c r="DK32" s="8" t="s">
        <v>185</v>
      </c>
      <c r="DL32" s="8" t="s">
        <v>185</v>
      </c>
      <c r="DM32" s="8" t="s">
        <v>185</v>
      </c>
      <c r="DN32" s="8">
        <v>0</v>
      </c>
      <c r="DO32" s="8">
        <v>0</v>
      </c>
      <c r="DP32" s="8">
        <v>1</v>
      </c>
      <c r="DQ32" s="8">
        <v>1</v>
      </c>
      <c r="DR32" s="8"/>
      <c r="DS32" s="8"/>
      <c r="DT32" s="8"/>
      <c r="DU32" s="8">
        <v>1009</v>
      </c>
      <c r="DV32" s="8" t="s">
        <v>228</v>
      </c>
      <c r="DW32" s="8" t="s">
        <v>228</v>
      </c>
      <c r="DX32" s="8">
        <v>1000</v>
      </c>
      <c r="DY32" s="8"/>
      <c r="DZ32" s="8" t="s">
        <v>185</v>
      </c>
      <c r="EA32" s="8" t="s">
        <v>185</v>
      </c>
      <c r="EB32" s="8" t="s">
        <v>185</v>
      </c>
      <c r="EC32" s="8" t="s">
        <v>185</v>
      </c>
      <c r="ED32" s="8"/>
      <c r="EE32" s="8">
        <v>82815029</v>
      </c>
      <c r="EF32" s="8">
        <v>3</v>
      </c>
      <c r="EG32" s="8" t="s">
        <v>230</v>
      </c>
      <c r="EH32" s="8">
        <v>0</v>
      </c>
      <c r="EI32" s="8" t="s">
        <v>185</v>
      </c>
      <c r="EJ32" s="8">
        <v>2</v>
      </c>
      <c r="EK32" s="8">
        <v>108001</v>
      </c>
      <c r="EL32" s="8" t="s">
        <v>231</v>
      </c>
      <c r="EM32" s="8" t="s">
        <v>232</v>
      </c>
      <c r="EN32" s="8"/>
      <c r="EO32" s="8" t="s">
        <v>222</v>
      </c>
      <c r="EP32" s="8"/>
      <c r="EQ32" s="8">
        <v>131072</v>
      </c>
      <c r="ER32" s="8">
        <v>0</v>
      </c>
      <c r="ES32" s="8">
        <v>0</v>
      </c>
      <c r="ET32" s="8">
        <v>0</v>
      </c>
      <c r="EU32" s="8">
        <v>0</v>
      </c>
      <c r="EV32" s="8">
        <v>0</v>
      </c>
      <c r="EW32" s="8">
        <v>53.6</v>
      </c>
      <c r="EX32" s="8">
        <v>3.2</v>
      </c>
      <c r="EY32" s="8">
        <v>0</v>
      </c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>
        <v>0</v>
      </c>
      <c r="FR32" s="8">
        <v>0</v>
      </c>
      <c r="FS32" s="8">
        <v>0</v>
      </c>
      <c r="FT32" s="8"/>
      <c r="FU32" s="8"/>
      <c r="FV32" s="8"/>
      <c r="FW32" s="8"/>
      <c r="FX32" s="8">
        <v>97</v>
      </c>
      <c r="FY32" s="8">
        <v>51</v>
      </c>
      <c r="FZ32" s="8"/>
      <c r="GA32" s="8" t="s">
        <v>185</v>
      </c>
      <c r="GB32" s="8"/>
      <c r="GC32" s="8"/>
      <c r="GD32" s="8">
        <v>1</v>
      </c>
      <c r="GE32" s="8"/>
      <c r="GF32" s="8">
        <v>1900384533</v>
      </c>
      <c r="GG32" s="8">
        <v>2</v>
      </c>
      <c r="GH32" s="8">
        <v>1</v>
      </c>
      <c r="GI32" s="8">
        <v>-2</v>
      </c>
      <c r="GJ32" s="8">
        <v>0</v>
      </c>
      <c r="GK32" s="8">
        <v>0</v>
      </c>
      <c r="GL32" s="8">
        <f ca="1" t="shared" si="26"/>
        <v>0</v>
      </c>
      <c r="GM32" s="8">
        <f ca="1" t="shared" si="27"/>
        <v>0</v>
      </c>
      <c r="GN32" s="8">
        <f ca="1" t="shared" si="28"/>
        <v>0</v>
      </c>
      <c r="GO32" s="8">
        <f ca="1" t="shared" si="29"/>
        <v>0</v>
      </c>
      <c r="GP32" s="8">
        <f ca="1" t="shared" si="30"/>
        <v>0</v>
      </c>
      <c r="GQ32" s="8"/>
      <c r="GR32" s="8">
        <v>0</v>
      </c>
      <c r="GS32" s="8">
        <v>3</v>
      </c>
      <c r="GT32" s="8">
        <v>0</v>
      </c>
      <c r="GU32" s="8" t="s">
        <v>185</v>
      </c>
      <c r="GV32" s="8">
        <f t="shared" si="31"/>
        <v>0</v>
      </c>
      <c r="GW32" s="8">
        <v>1</v>
      </c>
      <c r="GX32" s="8">
        <f t="shared" si="32"/>
        <v>0</v>
      </c>
      <c r="GY32" s="8"/>
      <c r="GZ32" s="8"/>
      <c r="HA32" s="8">
        <v>0</v>
      </c>
      <c r="HB32" s="8">
        <v>0</v>
      </c>
      <c r="HC32" s="8">
        <f t="shared" si="33"/>
        <v>0</v>
      </c>
      <c r="HD32" s="8"/>
      <c r="HE32" s="8" t="s">
        <v>185</v>
      </c>
      <c r="HF32" s="8" t="s">
        <v>185</v>
      </c>
      <c r="HG32" s="8"/>
      <c r="HH32" s="8"/>
      <c r="HI32" s="8"/>
      <c r="HJ32" s="8"/>
      <c r="HK32" s="8"/>
      <c r="HL32" s="8"/>
      <c r="HM32" s="8" t="s">
        <v>185</v>
      </c>
      <c r="HN32" s="8" t="s">
        <v>91</v>
      </c>
      <c r="HO32" s="8" t="s">
        <v>93</v>
      </c>
      <c r="HP32" s="8" t="s">
        <v>231</v>
      </c>
      <c r="HQ32" s="8" t="s">
        <v>231</v>
      </c>
      <c r="HR32" s="8"/>
      <c r="HS32" s="8">
        <v>0</v>
      </c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>
        <v>0</v>
      </c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45">
      <c r="A33">
        <v>17</v>
      </c>
      <c r="B33">
        <v>1</v>
      </c>
      <c r="C33">
        <f>ROW(SmtRes!A22)</f>
        <v>22</v>
      </c>
      <c r="D33">
        <f>ROW(EtalonRes!A28)</f>
        <v>28</v>
      </c>
      <c r="E33" t="s">
        <v>165</v>
      </c>
      <c r="F33" t="s">
        <v>226</v>
      </c>
      <c r="G33" t="s">
        <v>227</v>
      </c>
      <c r="H33" t="s">
        <v>228</v>
      </c>
      <c r="I33">
        <v>0</v>
      </c>
      <c r="J33">
        <v>0</v>
      </c>
      <c r="K33">
        <v>0</v>
      </c>
      <c r="L33">
        <v>0.0245</v>
      </c>
      <c r="M33">
        <v>0.0245</v>
      </c>
      <c r="N33">
        <f t="shared" si="12"/>
        <v>0</v>
      </c>
      <c r="O33">
        <f ca="1" t="shared" si="13"/>
        <v>0</v>
      </c>
      <c r="P33">
        <f ca="1">SUMIF(SmtRes!AQ14:SmtRes!AQ22,"=1",SmtRes!DF14:SmtRes!DF22)</f>
        <v>0</v>
      </c>
      <c r="Q33">
        <f ca="1">SUMIF(SmtRes!AQ14:SmtRes!AQ22,"=1",SmtRes!DG14:SmtRes!DG22)</f>
        <v>0</v>
      </c>
      <c r="R33">
        <f ca="1">SUMIF(SmtRes!AQ14:SmtRes!AQ22,"=1",SmtRes!DH14:SmtRes!DH22)</f>
        <v>0</v>
      </c>
      <c r="S33">
        <f ca="1">SUMIF(SmtRes!AQ14:SmtRes!AQ22,"=1",SmtRes!DI14:SmtRes!DI22)</f>
        <v>0</v>
      </c>
      <c r="T33">
        <f t="shared" si="14"/>
        <v>0</v>
      </c>
      <c r="U33">
        <f ca="1">SUMIF(SmtRes!AQ14:SmtRes!AQ22,"=1",SmtRes!CV14:SmtRes!CV22)</f>
        <v>0</v>
      </c>
      <c r="V33">
        <f ca="1">SUMIF(SmtRes!AQ14:SmtRes!AQ22,"=1",SmtRes!CW14:SmtRes!CW22)</f>
        <v>0</v>
      </c>
      <c r="W33">
        <f t="shared" si="15"/>
        <v>0</v>
      </c>
      <c r="X33">
        <f ca="1" t="shared" si="16"/>
        <v>0</v>
      </c>
      <c r="Y33">
        <f ca="1" t="shared" si="17"/>
        <v>0</v>
      </c>
      <c r="AA33">
        <v>85314433</v>
      </c>
      <c r="AB33">
        <f ca="1" t="shared" si="18"/>
        <v>69817.630945</v>
      </c>
      <c r="AC33">
        <f ca="1">ROUND((SUM(SmtRes!BQ14:SmtRes!BQ22)),6)</f>
        <v>5566.972</v>
      </c>
      <c r="AD33">
        <f ca="1">ROUND((((SUM(SmtRes!BR14:SmtRes!BR22))-(SUM(SmtRes!BS14:SmtRes!BS22)))+AE33),6)</f>
        <v>5509.534545</v>
      </c>
      <c r="AE33">
        <f ca="1">ROUND((SUM(SmtRes!BS14:SmtRes!BS22)),6)</f>
        <v>4108.86</v>
      </c>
      <c r="AF33">
        <f ca="1">ROUND((SUM(SmtRes!BT14:SmtRes!BT22)),6)</f>
        <v>58741.1244</v>
      </c>
      <c r="AG33">
        <f t="shared" si="19"/>
        <v>0</v>
      </c>
      <c r="AH33">
        <f ca="1">(SUM(SmtRes!BU14:SmtRes!BU22))</f>
        <v>72.36</v>
      </c>
      <c r="AI33">
        <f ca="1">(SUM(SmtRes!BV14:SmtRes!BV22))</f>
        <v>4.32</v>
      </c>
      <c r="AJ33">
        <f t="shared" si="20"/>
        <v>0</v>
      </c>
      <c r="AK33">
        <v>56203.6527</v>
      </c>
      <c r="AL33">
        <v>5566.972</v>
      </c>
      <c r="AM33">
        <v>4081.1367</v>
      </c>
      <c r="AN33">
        <v>3043.6</v>
      </c>
      <c r="AO33">
        <v>43511.944</v>
      </c>
      <c r="AP33">
        <v>0</v>
      </c>
      <c r="AQ33">
        <v>53.6</v>
      </c>
      <c r="AR33">
        <v>3.2</v>
      </c>
      <c r="AS33">
        <v>0</v>
      </c>
      <c r="AT33">
        <v>97</v>
      </c>
      <c r="AU33">
        <v>51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185</v>
      </c>
      <c r="BE33" t="s">
        <v>185</v>
      </c>
      <c r="BF33" t="s">
        <v>185</v>
      </c>
      <c r="BG33" t="s">
        <v>185</v>
      </c>
      <c r="BH33">
        <v>0</v>
      </c>
      <c r="BI33">
        <v>2</v>
      </c>
      <c r="BJ33" t="s">
        <v>229</v>
      </c>
      <c r="BM33">
        <v>108001</v>
      </c>
      <c r="BN33">
        <v>0</v>
      </c>
      <c r="BO33" t="s">
        <v>185</v>
      </c>
      <c r="BP33">
        <v>0</v>
      </c>
      <c r="BQ33">
        <v>3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185</v>
      </c>
      <c r="BZ33">
        <v>97</v>
      </c>
      <c r="CA33">
        <v>51</v>
      </c>
      <c r="CB33" t="s">
        <v>185</v>
      </c>
      <c r="CE33">
        <v>0</v>
      </c>
      <c r="CF33">
        <v>0</v>
      </c>
      <c r="CG33">
        <v>0</v>
      </c>
      <c r="CH33">
        <v>3</v>
      </c>
      <c r="CI33">
        <v>0</v>
      </c>
      <c r="CJ33">
        <v>0</v>
      </c>
      <c r="CK33">
        <v>0</v>
      </c>
      <c r="CL33">
        <v>0</v>
      </c>
      <c r="CM33">
        <v>0</v>
      </c>
      <c r="CN33" t="s">
        <v>216</v>
      </c>
      <c r="CO33">
        <v>0</v>
      </c>
      <c r="CP33">
        <f ca="1" t="shared" si="21"/>
        <v>0</v>
      </c>
      <c r="CQ33">
        <f ca="1">SUMIF(SmtRes!AQ14:SmtRes!AQ22,"=1",SmtRes!AA14:SmtRes!AA22)</f>
        <v>617.03</v>
      </c>
      <c r="CR33">
        <f ca="1">SUMIF(SmtRes!AQ14:SmtRes!AQ22,"=1",SmtRes!AB14:SmtRes!AB22)</f>
        <v>2302.6</v>
      </c>
      <c r="CS33">
        <f ca="1">SUMIF(SmtRes!AQ14:SmtRes!AQ22,"=1",SmtRes!AC14:SmtRes!AC22)</f>
        <v>1902.25</v>
      </c>
      <c r="CT33">
        <f ca="1">SUMIF(SmtRes!AQ14:SmtRes!AQ22,"=1",SmtRes!AD14:SmtRes!AD22)</f>
        <v>811.79</v>
      </c>
      <c r="CU33">
        <f t="shared" si="22"/>
        <v>0</v>
      </c>
      <c r="CV33">
        <f ca="1">SUMIF(SmtRes!AQ14:SmtRes!AQ22,"=1",SmtRes!BU14:SmtRes!BU22)</f>
        <v>72.36</v>
      </c>
      <c r="CW33">
        <f ca="1">SUMIF(SmtRes!AQ14:SmtRes!AQ22,"=1",SmtRes!BV14:SmtRes!BV22)</f>
        <v>4.32</v>
      </c>
      <c r="CX33">
        <f t="shared" si="23"/>
        <v>0</v>
      </c>
      <c r="CY33">
        <f ca="1" t="shared" si="24"/>
        <v>0</v>
      </c>
      <c r="CZ33">
        <f ca="1" t="shared" si="25"/>
        <v>0</v>
      </c>
      <c r="DB33">
        <v>11</v>
      </c>
      <c r="DC33" t="s">
        <v>185</v>
      </c>
      <c r="DD33" t="s">
        <v>185</v>
      </c>
      <c r="DE33" t="s">
        <v>217</v>
      </c>
      <c r="DF33" t="s">
        <v>217</v>
      </c>
      <c r="DG33" t="s">
        <v>217</v>
      </c>
      <c r="DH33" t="s">
        <v>185</v>
      </c>
      <c r="DI33" t="s">
        <v>217</v>
      </c>
      <c r="DJ33" t="s">
        <v>217</v>
      </c>
      <c r="DK33" t="s">
        <v>185</v>
      </c>
      <c r="DL33" t="s">
        <v>185</v>
      </c>
      <c r="DM33" t="s">
        <v>185</v>
      </c>
      <c r="DN33">
        <v>0</v>
      </c>
      <c r="DO33">
        <v>0</v>
      </c>
      <c r="DP33">
        <v>1</v>
      </c>
      <c r="DQ33">
        <v>1</v>
      </c>
      <c r="DU33">
        <v>1009</v>
      </c>
      <c r="DV33" t="s">
        <v>228</v>
      </c>
      <c r="DW33" t="s">
        <v>228</v>
      </c>
      <c r="DX33">
        <v>1000</v>
      </c>
      <c r="DZ33" t="s">
        <v>185</v>
      </c>
      <c r="EA33" t="s">
        <v>185</v>
      </c>
      <c r="EB33" t="s">
        <v>185</v>
      </c>
      <c r="EC33" t="s">
        <v>185</v>
      </c>
      <c r="EE33">
        <v>82815029</v>
      </c>
      <c r="EF33">
        <v>3</v>
      </c>
      <c r="EG33" t="s">
        <v>230</v>
      </c>
      <c r="EH33">
        <v>0</v>
      </c>
      <c r="EI33" t="s">
        <v>185</v>
      </c>
      <c r="EJ33">
        <v>2</v>
      </c>
      <c r="EK33">
        <v>108001</v>
      </c>
      <c r="EL33" t="s">
        <v>231</v>
      </c>
      <c r="EM33" t="s">
        <v>232</v>
      </c>
      <c r="EO33" t="s">
        <v>222</v>
      </c>
      <c r="EQ33">
        <v>131072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53.6</v>
      </c>
      <c r="EX33">
        <v>3.2</v>
      </c>
      <c r="EY33">
        <v>0</v>
      </c>
      <c r="FQ33">
        <v>0</v>
      </c>
      <c r="FR33">
        <v>0</v>
      </c>
      <c r="FS33">
        <v>0</v>
      </c>
      <c r="FX33">
        <v>97</v>
      </c>
      <c r="FY33">
        <v>51</v>
      </c>
      <c r="GA33" t="s">
        <v>185</v>
      </c>
      <c r="GD33">
        <v>1</v>
      </c>
      <c r="GF33">
        <v>1900384533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ca="1" t="shared" si="26"/>
        <v>0</v>
      </c>
      <c r="GM33">
        <f ca="1" t="shared" si="27"/>
        <v>0</v>
      </c>
      <c r="GN33">
        <f ca="1" t="shared" si="28"/>
        <v>0</v>
      </c>
      <c r="GO33">
        <f ca="1" t="shared" si="29"/>
        <v>0</v>
      </c>
      <c r="GP33">
        <f ca="1" t="shared" si="30"/>
        <v>0</v>
      </c>
      <c r="GR33">
        <v>0</v>
      </c>
      <c r="GS33">
        <v>3</v>
      </c>
      <c r="GT33">
        <v>0</v>
      </c>
      <c r="GU33" t="s">
        <v>185</v>
      </c>
      <c r="GV33">
        <f t="shared" si="31"/>
        <v>0</v>
      </c>
      <c r="GW33">
        <v>1</v>
      </c>
      <c r="GX33">
        <f t="shared" si="32"/>
        <v>0</v>
      </c>
      <c r="HA33">
        <v>0</v>
      </c>
      <c r="HB33">
        <v>0</v>
      </c>
      <c r="HC33">
        <f t="shared" si="33"/>
        <v>0</v>
      </c>
      <c r="HE33" t="s">
        <v>185</v>
      </c>
      <c r="HF33" t="s">
        <v>185</v>
      </c>
      <c r="HM33" t="s">
        <v>185</v>
      </c>
      <c r="HN33" t="s">
        <v>91</v>
      </c>
      <c r="HO33" t="s">
        <v>93</v>
      </c>
      <c r="HP33" t="s">
        <v>231</v>
      </c>
      <c r="HQ33" t="s">
        <v>231</v>
      </c>
      <c r="HS33">
        <v>0</v>
      </c>
      <c r="IK33">
        <v>0</v>
      </c>
    </row>
    <row r="34" spans="1:255">
      <c r="A34" s="8">
        <v>18</v>
      </c>
      <c r="B34" s="8">
        <v>1</v>
      </c>
      <c r="C34" s="8">
        <v>13</v>
      </c>
      <c r="D34" s="8"/>
      <c r="E34" s="8" t="s">
        <v>233</v>
      </c>
      <c r="F34" s="8" t="s">
        <v>234</v>
      </c>
      <c r="G34" s="8" t="s">
        <v>235</v>
      </c>
      <c r="H34" s="8" t="s">
        <v>59</v>
      </c>
      <c r="I34" s="8">
        <f>J34</f>
        <v>2</v>
      </c>
      <c r="J34" s="8">
        <v>2</v>
      </c>
      <c r="K34" s="8">
        <v>2</v>
      </c>
      <c r="L34" s="8">
        <v>0.049</v>
      </c>
      <c r="M34" s="8">
        <v>0.049</v>
      </c>
      <c r="N34" s="8">
        <f t="shared" si="12"/>
        <v>0</v>
      </c>
      <c r="O34" s="8">
        <f ca="1">ROUND(P34,2)</f>
        <v>0</v>
      </c>
      <c r="P34" s="8">
        <f ca="1">ROUND(ROUND(ROUND(SUMIF(SmtRes!AQ14:SmtRes!AQ22,"=1",SmtRes!CU14:SmtRes!CU22),2),2)*I34/100,2)</f>
        <v>0</v>
      </c>
      <c r="Q34" s="8">
        <f>ROUND(CR34*I34,2)</f>
        <v>0</v>
      </c>
      <c r="R34" s="8">
        <f>ROUND(CS34*I34,2)</f>
        <v>0</v>
      </c>
      <c r="S34" s="8">
        <f>ROUND(CT34*I34,2)</f>
        <v>0</v>
      </c>
      <c r="T34" s="8">
        <f t="shared" si="14"/>
        <v>0</v>
      </c>
      <c r="U34" s="8">
        <f>ROUND(CV34*I34,7)</f>
        <v>0</v>
      </c>
      <c r="V34" s="8">
        <f>ROUND(CW34*I34,7)</f>
        <v>0</v>
      </c>
      <c r="W34" s="8">
        <f t="shared" si="15"/>
        <v>0</v>
      </c>
      <c r="X34" s="8">
        <f t="shared" si="16"/>
        <v>0</v>
      </c>
      <c r="Y34" s="8">
        <f t="shared" si="17"/>
        <v>0</v>
      </c>
      <c r="Z34" s="8"/>
      <c r="AA34" s="8">
        <v>85314498</v>
      </c>
      <c r="AB34" s="8">
        <f t="shared" si="18"/>
        <v>0</v>
      </c>
      <c r="AC34" s="8">
        <f>ROUND((ES34),6)</f>
        <v>0</v>
      </c>
      <c r="AD34" s="8">
        <f>ROUND((((ET34)-(EU34))+AE34),6)</f>
        <v>0</v>
      </c>
      <c r="AE34" s="8">
        <f>ROUND((EU34),6)</f>
        <v>0</v>
      </c>
      <c r="AF34" s="8">
        <f>ROUND((EV34),6)</f>
        <v>0</v>
      </c>
      <c r="AG34" s="8">
        <f t="shared" si="19"/>
        <v>0</v>
      </c>
      <c r="AH34" s="8">
        <f>(EW34)</f>
        <v>0</v>
      </c>
      <c r="AI34" s="8">
        <f>(EX34)</f>
        <v>0</v>
      </c>
      <c r="AJ34" s="8">
        <f t="shared" si="20"/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97</v>
      </c>
      <c r="AU34" s="8">
        <v>51</v>
      </c>
      <c r="AV34" s="8">
        <v>1</v>
      </c>
      <c r="AW34" s="8">
        <v>1</v>
      </c>
      <c r="AX34" s="8"/>
      <c r="AY34" s="8"/>
      <c r="AZ34" s="8">
        <v>1</v>
      </c>
      <c r="BA34" s="8">
        <v>1</v>
      </c>
      <c r="BB34" s="8">
        <v>1</v>
      </c>
      <c r="BC34" s="8">
        <v>1</v>
      </c>
      <c r="BD34" s="8" t="s">
        <v>185</v>
      </c>
      <c r="BE34" s="8" t="s">
        <v>185</v>
      </c>
      <c r="BF34" s="8" t="s">
        <v>185</v>
      </c>
      <c r="BG34" s="8" t="s">
        <v>185</v>
      </c>
      <c r="BH34" s="8">
        <v>3</v>
      </c>
      <c r="BI34" s="8">
        <v>2</v>
      </c>
      <c r="BJ34" s="8" t="s">
        <v>185</v>
      </c>
      <c r="BK34" s="8"/>
      <c r="BL34" s="8"/>
      <c r="BM34" s="8">
        <v>108001</v>
      </c>
      <c r="BN34" s="8">
        <v>0</v>
      </c>
      <c r="BO34" s="8" t="s">
        <v>185</v>
      </c>
      <c r="BP34" s="8">
        <v>0</v>
      </c>
      <c r="BQ34" s="8">
        <v>3</v>
      </c>
      <c r="BR34" s="8">
        <v>0</v>
      </c>
      <c r="BS34" s="8">
        <v>1</v>
      </c>
      <c r="BT34" s="8">
        <v>1</v>
      </c>
      <c r="BU34" s="8">
        <v>1</v>
      </c>
      <c r="BV34" s="8">
        <v>1</v>
      </c>
      <c r="BW34" s="8">
        <v>1</v>
      </c>
      <c r="BX34" s="8">
        <v>1</v>
      </c>
      <c r="BY34" s="8" t="s">
        <v>185</v>
      </c>
      <c r="BZ34" s="8">
        <v>97</v>
      </c>
      <c r="CA34" s="8">
        <v>51</v>
      </c>
      <c r="CB34" s="8" t="s">
        <v>185</v>
      </c>
      <c r="CC34" s="8"/>
      <c r="CD34" s="8"/>
      <c r="CE34" s="8">
        <v>0</v>
      </c>
      <c r="CF34" s="8">
        <v>0</v>
      </c>
      <c r="CG34" s="8">
        <v>0</v>
      </c>
      <c r="CH34" s="8">
        <v>3</v>
      </c>
      <c r="CI34" s="8">
        <v>1</v>
      </c>
      <c r="CJ34" s="8">
        <v>0</v>
      </c>
      <c r="CK34" s="8">
        <v>0</v>
      </c>
      <c r="CL34" s="8">
        <v>0</v>
      </c>
      <c r="CM34" s="8">
        <v>0</v>
      </c>
      <c r="CN34" s="8" t="s">
        <v>185</v>
      </c>
      <c r="CO34" s="8">
        <v>0</v>
      </c>
      <c r="CP34" s="8">
        <f t="shared" ref="CP34:CZ34" si="34">0</f>
        <v>0</v>
      </c>
      <c r="CQ34" s="8">
        <f t="shared" si="34"/>
        <v>0</v>
      </c>
      <c r="CR34" s="8">
        <f t="shared" si="34"/>
        <v>0</v>
      </c>
      <c r="CS34" s="8">
        <f t="shared" si="34"/>
        <v>0</v>
      </c>
      <c r="CT34" s="8">
        <f t="shared" si="34"/>
        <v>0</v>
      </c>
      <c r="CU34" s="8">
        <f t="shared" si="34"/>
        <v>0</v>
      </c>
      <c r="CV34" s="8">
        <f t="shared" si="34"/>
        <v>0</v>
      </c>
      <c r="CW34" s="8">
        <f t="shared" si="34"/>
        <v>0</v>
      </c>
      <c r="CX34" s="8">
        <f t="shared" si="34"/>
        <v>0</v>
      </c>
      <c r="CY34" s="8">
        <f t="shared" si="34"/>
        <v>0</v>
      </c>
      <c r="CZ34" s="8">
        <f t="shared" si="34"/>
        <v>0</v>
      </c>
      <c r="DA34" s="8"/>
      <c r="DB34" s="8"/>
      <c r="DC34" s="8" t="s">
        <v>185</v>
      </c>
      <c r="DD34" s="8" t="s">
        <v>185</v>
      </c>
      <c r="DE34" s="8" t="s">
        <v>185</v>
      </c>
      <c r="DF34" s="8" t="s">
        <v>185</v>
      </c>
      <c r="DG34" s="8" t="s">
        <v>185</v>
      </c>
      <c r="DH34" s="8" t="s">
        <v>185</v>
      </c>
      <c r="DI34" s="8" t="s">
        <v>185</v>
      </c>
      <c r="DJ34" s="8" t="s">
        <v>185</v>
      </c>
      <c r="DK34" s="8" t="s">
        <v>185</v>
      </c>
      <c r="DL34" s="8" t="s">
        <v>185</v>
      </c>
      <c r="DM34" s="8" t="s">
        <v>185</v>
      </c>
      <c r="DN34" s="8">
        <v>0</v>
      </c>
      <c r="DO34" s="8">
        <v>0</v>
      </c>
      <c r="DP34" s="8">
        <v>1</v>
      </c>
      <c r="DQ34" s="8">
        <v>1</v>
      </c>
      <c r="DR34" s="8"/>
      <c r="DS34" s="8"/>
      <c r="DT34" s="8"/>
      <c r="DU34" s="8">
        <v>1013</v>
      </c>
      <c r="DV34" s="8" t="s">
        <v>59</v>
      </c>
      <c r="DW34" s="8" t="s">
        <v>59</v>
      </c>
      <c r="DX34" s="8">
        <v>1</v>
      </c>
      <c r="DY34" s="8"/>
      <c r="DZ34" s="8" t="s">
        <v>185</v>
      </c>
      <c r="EA34" s="8" t="s">
        <v>185</v>
      </c>
      <c r="EB34" s="8" t="s">
        <v>185</v>
      </c>
      <c r="EC34" s="8" t="s">
        <v>185</v>
      </c>
      <c r="ED34" s="8"/>
      <c r="EE34" s="8">
        <v>82815029</v>
      </c>
      <c r="EF34" s="8">
        <v>3</v>
      </c>
      <c r="EG34" s="8" t="s">
        <v>230</v>
      </c>
      <c r="EH34" s="8">
        <v>0</v>
      </c>
      <c r="EI34" s="8" t="s">
        <v>185</v>
      </c>
      <c r="EJ34" s="8">
        <v>2</v>
      </c>
      <c r="EK34" s="8">
        <v>108001</v>
      </c>
      <c r="EL34" s="8" t="s">
        <v>231</v>
      </c>
      <c r="EM34" s="8" t="s">
        <v>232</v>
      </c>
      <c r="EN34" s="8"/>
      <c r="EO34" s="8" t="s">
        <v>185</v>
      </c>
      <c r="EP34" s="8"/>
      <c r="EQ34" s="8">
        <v>0</v>
      </c>
      <c r="ER34" s="8">
        <v>0</v>
      </c>
      <c r="ES34" s="8">
        <v>0</v>
      </c>
      <c r="ET34" s="8">
        <v>0</v>
      </c>
      <c r="EU34" s="8">
        <v>0</v>
      </c>
      <c r="EV34" s="8">
        <v>0</v>
      </c>
      <c r="EW34" s="8">
        <v>0</v>
      </c>
      <c r="EX34" s="8">
        <v>0</v>
      </c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>
        <v>0</v>
      </c>
      <c r="FR34" s="8">
        <v>0</v>
      </c>
      <c r="FS34" s="8">
        <v>0</v>
      </c>
      <c r="FT34" s="8"/>
      <c r="FU34" s="8"/>
      <c r="FV34" s="8"/>
      <c r="FW34" s="8"/>
      <c r="FX34" s="8">
        <v>97</v>
      </c>
      <c r="FY34" s="8">
        <v>51</v>
      </c>
      <c r="FZ34" s="8"/>
      <c r="GA34" s="8" t="s">
        <v>185</v>
      </c>
      <c r="GB34" s="8"/>
      <c r="GC34" s="8"/>
      <c r="GD34" s="8">
        <v>1</v>
      </c>
      <c r="GE34" s="8"/>
      <c r="GF34" s="8">
        <v>274903907</v>
      </c>
      <c r="GG34" s="8">
        <v>2</v>
      </c>
      <c r="GH34" s="8">
        <v>1</v>
      </c>
      <c r="GI34" s="8">
        <v>-2</v>
      </c>
      <c r="GJ34" s="8">
        <v>0</v>
      </c>
      <c r="GK34" s="8">
        <v>0</v>
      </c>
      <c r="GL34" s="8">
        <f ca="1" t="shared" si="26"/>
        <v>0</v>
      </c>
      <c r="GM34" s="8">
        <f ca="1" t="shared" si="27"/>
        <v>0</v>
      </c>
      <c r="GN34" s="8">
        <f ca="1" t="shared" si="28"/>
        <v>0</v>
      </c>
      <c r="GO34" s="8">
        <f ca="1" t="shared" si="29"/>
        <v>0</v>
      </c>
      <c r="GP34" s="8">
        <f ca="1" t="shared" si="30"/>
        <v>0</v>
      </c>
      <c r="GQ34" s="8"/>
      <c r="GR34" s="8">
        <v>0</v>
      </c>
      <c r="GS34" s="8">
        <v>3</v>
      </c>
      <c r="GT34" s="8">
        <v>0</v>
      </c>
      <c r="GU34" s="8" t="s">
        <v>185</v>
      </c>
      <c r="GV34" s="8">
        <f t="shared" si="31"/>
        <v>0</v>
      </c>
      <c r="GW34" s="8">
        <v>1</v>
      </c>
      <c r="GX34" s="8">
        <f t="shared" si="32"/>
        <v>0</v>
      </c>
      <c r="GY34" s="8"/>
      <c r="GZ34" s="8"/>
      <c r="HA34" s="8">
        <v>0</v>
      </c>
      <c r="HB34" s="8">
        <v>0</v>
      </c>
      <c r="HC34" s="8">
        <f>0</f>
        <v>0</v>
      </c>
      <c r="HD34" s="8"/>
      <c r="HE34" s="8" t="s">
        <v>185</v>
      </c>
      <c r="HF34" s="8" t="s">
        <v>185</v>
      </c>
      <c r="HG34" s="8"/>
      <c r="HH34" s="8"/>
      <c r="HI34" s="8"/>
      <c r="HJ34" s="8"/>
      <c r="HK34" s="8"/>
      <c r="HL34" s="8"/>
      <c r="HM34" s="8" t="s">
        <v>185</v>
      </c>
      <c r="HN34" s="8" t="s">
        <v>91</v>
      </c>
      <c r="HO34" s="8" t="s">
        <v>93</v>
      </c>
      <c r="HP34" s="8" t="s">
        <v>231</v>
      </c>
      <c r="HQ34" s="8" t="s">
        <v>231</v>
      </c>
      <c r="HR34" s="8"/>
      <c r="HS34" s="8">
        <v>0</v>
      </c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>
        <v>0</v>
      </c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45">
      <c r="A35">
        <v>18</v>
      </c>
      <c r="B35">
        <v>1</v>
      </c>
      <c r="C35">
        <v>22</v>
      </c>
      <c r="E35" t="s">
        <v>233</v>
      </c>
      <c r="F35" t="s">
        <v>234</v>
      </c>
      <c r="G35" t="s">
        <v>235</v>
      </c>
      <c r="H35" t="s">
        <v>59</v>
      </c>
      <c r="I35">
        <f>J35</f>
        <v>2</v>
      </c>
      <c r="J35">
        <v>2</v>
      </c>
      <c r="K35">
        <v>2</v>
      </c>
      <c r="L35">
        <v>0.049</v>
      </c>
      <c r="M35">
        <v>0.049</v>
      </c>
      <c r="N35">
        <f t="shared" si="12"/>
        <v>0</v>
      </c>
      <c r="O35">
        <f ca="1">ROUND(P35,2)</f>
        <v>0</v>
      </c>
      <c r="P35">
        <f ca="1">ROUND(ROUND(ROUND(SUMIF(SmtRes!AQ14:SmtRes!AQ22,"=1",SmtRes!CU14:SmtRes!CU22),2),2)*I35/100,2)</f>
        <v>0</v>
      </c>
      <c r="Q35">
        <f>ROUND(CR35*I35,2)</f>
        <v>0</v>
      </c>
      <c r="R35">
        <f>ROUND(CS35*I35,2)</f>
        <v>0</v>
      </c>
      <c r="S35">
        <f>ROUND(CT35*I35,2)</f>
        <v>0</v>
      </c>
      <c r="T35">
        <f t="shared" si="14"/>
        <v>0</v>
      </c>
      <c r="U35">
        <f>ROUND(CV35*I35,7)</f>
        <v>0</v>
      </c>
      <c r="V35">
        <f>ROUND(CW35*I35,7)</f>
        <v>0</v>
      </c>
      <c r="W35">
        <f t="shared" si="15"/>
        <v>0</v>
      </c>
      <c r="X35">
        <f t="shared" si="16"/>
        <v>0</v>
      </c>
      <c r="Y35">
        <f t="shared" si="17"/>
        <v>0</v>
      </c>
      <c r="AA35">
        <v>85314433</v>
      </c>
      <c r="AB35">
        <f t="shared" si="18"/>
        <v>0</v>
      </c>
      <c r="AC35">
        <f>ROUND((ES35),6)</f>
        <v>0</v>
      </c>
      <c r="AD35">
        <f>ROUND((((ET35)-(EU35))+AE35),6)</f>
        <v>0</v>
      </c>
      <c r="AE35">
        <f>ROUND((EU35),6)</f>
        <v>0</v>
      </c>
      <c r="AF35">
        <f>ROUND((EV35),6)</f>
        <v>0</v>
      </c>
      <c r="AG35">
        <f t="shared" si="19"/>
        <v>0</v>
      </c>
      <c r="AH35">
        <f>(EW35)</f>
        <v>0</v>
      </c>
      <c r="AI35">
        <f>(EX35)</f>
        <v>0</v>
      </c>
      <c r="AJ35">
        <f t="shared" si="20"/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97</v>
      </c>
      <c r="AU35">
        <v>51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185</v>
      </c>
      <c r="BE35" t="s">
        <v>185</v>
      </c>
      <c r="BF35" t="s">
        <v>185</v>
      </c>
      <c r="BG35" t="s">
        <v>185</v>
      </c>
      <c r="BH35">
        <v>3</v>
      </c>
      <c r="BI35">
        <v>2</v>
      </c>
      <c r="BJ35" t="s">
        <v>185</v>
      </c>
      <c r="BM35">
        <v>108001</v>
      </c>
      <c r="BN35">
        <v>0</v>
      </c>
      <c r="BO35" t="s">
        <v>185</v>
      </c>
      <c r="BP35">
        <v>0</v>
      </c>
      <c r="BQ35">
        <v>3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185</v>
      </c>
      <c r="BZ35">
        <v>97</v>
      </c>
      <c r="CA35">
        <v>51</v>
      </c>
      <c r="CB35" t="s">
        <v>185</v>
      </c>
      <c r="CE35">
        <v>0</v>
      </c>
      <c r="CF35">
        <v>0</v>
      </c>
      <c r="CG35">
        <v>0</v>
      </c>
      <c r="CH35">
        <v>3</v>
      </c>
      <c r="CI35">
        <v>1</v>
      </c>
      <c r="CJ35">
        <v>0</v>
      </c>
      <c r="CK35">
        <v>0</v>
      </c>
      <c r="CL35">
        <v>0</v>
      </c>
      <c r="CM35">
        <v>0</v>
      </c>
      <c r="CN35" t="s">
        <v>185</v>
      </c>
      <c r="CO35">
        <v>0</v>
      </c>
      <c r="CP35">
        <f t="shared" ref="CP35:CZ35" si="35">0</f>
        <v>0</v>
      </c>
      <c r="CQ35">
        <f t="shared" si="35"/>
        <v>0</v>
      </c>
      <c r="CR35">
        <f t="shared" si="35"/>
        <v>0</v>
      </c>
      <c r="CS35">
        <f t="shared" si="35"/>
        <v>0</v>
      </c>
      <c r="CT35">
        <f t="shared" si="35"/>
        <v>0</v>
      </c>
      <c r="CU35">
        <f t="shared" si="35"/>
        <v>0</v>
      </c>
      <c r="CV35">
        <f t="shared" si="35"/>
        <v>0</v>
      </c>
      <c r="CW35">
        <f t="shared" si="35"/>
        <v>0</v>
      </c>
      <c r="CX35">
        <f t="shared" si="35"/>
        <v>0</v>
      </c>
      <c r="CY35">
        <f t="shared" si="35"/>
        <v>0</v>
      </c>
      <c r="CZ35">
        <f t="shared" si="35"/>
        <v>0</v>
      </c>
      <c r="DC35" t="s">
        <v>185</v>
      </c>
      <c r="DD35" t="s">
        <v>185</v>
      </c>
      <c r="DE35" t="s">
        <v>185</v>
      </c>
      <c r="DF35" t="s">
        <v>185</v>
      </c>
      <c r="DG35" t="s">
        <v>185</v>
      </c>
      <c r="DH35" t="s">
        <v>185</v>
      </c>
      <c r="DI35" t="s">
        <v>185</v>
      </c>
      <c r="DJ35" t="s">
        <v>185</v>
      </c>
      <c r="DK35" t="s">
        <v>185</v>
      </c>
      <c r="DL35" t="s">
        <v>185</v>
      </c>
      <c r="DM35" t="s">
        <v>185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59</v>
      </c>
      <c r="DW35" t="s">
        <v>59</v>
      </c>
      <c r="DX35">
        <v>1</v>
      </c>
      <c r="DZ35" t="s">
        <v>185</v>
      </c>
      <c r="EA35" t="s">
        <v>185</v>
      </c>
      <c r="EB35" t="s">
        <v>185</v>
      </c>
      <c r="EC35" t="s">
        <v>185</v>
      </c>
      <c r="EE35">
        <v>82815029</v>
      </c>
      <c r="EF35">
        <v>3</v>
      </c>
      <c r="EG35" t="s">
        <v>230</v>
      </c>
      <c r="EH35">
        <v>0</v>
      </c>
      <c r="EI35" t="s">
        <v>185</v>
      </c>
      <c r="EJ35">
        <v>2</v>
      </c>
      <c r="EK35">
        <v>108001</v>
      </c>
      <c r="EL35" t="s">
        <v>231</v>
      </c>
      <c r="EM35" t="s">
        <v>232</v>
      </c>
      <c r="EO35" t="s">
        <v>185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v>0</v>
      </c>
      <c r="FS35">
        <v>0</v>
      </c>
      <c r="FX35">
        <v>97</v>
      </c>
      <c r="FY35">
        <v>51</v>
      </c>
      <c r="GA35" t="s">
        <v>185</v>
      </c>
      <c r="GD35">
        <v>1</v>
      </c>
      <c r="GF35">
        <v>274903907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ca="1" t="shared" si="26"/>
        <v>0</v>
      </c>
      <c r="GM35">
        <f ca="1" t="shared" si="27"/>
        <v>0</v>
      </c>
      <c r="GN35">
        <f ca="1" t="shared" si="28"/>
        <v>0</v>
      </c>
      <c r="GO35">
        <f ca="1" t="shared" si="29"/>
        <v>0</v>
      </c>
      <c r="GP35">
        <f ca="1" t="shared" si="30"/>
        <v>0</v>
      </c>
      <c r="GR35">
        <v>0</v>
      </c>
      <c r="GS35">
        <v>3</v>
      </c>
      <c r="GT35">
        <v>0</v>
      </c>
      <c r="GU35" t="s">
        <v>185</v>
      </c>
      <c r="GV35">
        <f t="shared" si="31"/>
        <v>0</v>
      </c>
      <c r="GW35">
        <v>1</v>
      </c>
      <c r="GX35">
        <f t="shared" si="32"/>
        <v>0</v>
      </c>
      <c r="HA35">
        <v>0</v>
      </c>
      <c r="HB35">
        <v>0</v>
      </c>
      <c r="HC35">
        <f>0</f>
        <v>0</v>
      </c>
      <c r="HE35" t="s">
        <v>185</v>
      </c>
      <c r="HF35" t="s">
        <v>185</v>
      </c>
      <c r="HM35" t="s">
        <v>185</v>
      </c>
      <c r="HN35" t="s">
        <v>91</v>
      </c>
      <c r="HO35" t="s">
        <v>93</v>
      </c>
      <c r="HP35" t="s">
        <v>231</v>
      </c>
      <c r="HQ35" t="s">
        <v>231</v>
      </c>
      <c r="HS35">
        <v>0</v>
      </c>
      <c r="IK35">
        <v>0</v>
      </c>
    </row>
    <row r="36" spans="1:255">
      <c r="A36" s="8">
        <v>17</v>
      </c>
      <c r="B36" s="8">
        <v>1</v>
      </c>
      <c r="C36" s="8">
        <f>ROW(SmtRes!A29)</f>
        <v>29</v>
      </c>
      <c r="D36" s="8">
        <f>ROW(EtalonRes!A36)</f>
        <v>36</v>
      </c>
      <c r="E36" s="8" t="s">
        <v>167</v>
      </c>
      <c r="F36" s="8" t="s">
        <v>236</v>
      </c>
      <c r="G36" s="8" t="s">
        <v>237</v>
      </c>
      <c r="H36" s="8" t="s">
        <v>238</v>
      </c>
      <c r="I36" s="8">
        <v>0</v>
      </c>
      <c r="J36" s="8">
        <v>0</v>
      </c>
      <c r="K36" s="8">
        <v>0</v>
      </c>
      <c r="L36" s="8">
        <v>0.013</v>
      </c>
      <c r="M36" s="8">
        <v>0.013</v>
      </c>
      <c r="N36" s="8">
        <f t="shared" si="12"/>
        <v>0</v>
      </c>
      <c r="O36" s="8">
        <f ca="1">ROUND(CP36,2)</f>
        <v>0</v>
      </c>
      <c r="P36" s="8">
        <f ca="1">SUMIF(SmtRes!AQ23:SmtRes!AQ29,"=1",SmtRes!DF23:SmtRes!DF29)</f>
        <v>0</v>
      </c>
      <c r="Q36" s="8">
        <f ca="1">SUMIF(SmtRes!AQ23:SmtRes!AQ29,"=1",SmtRes!DG23:SmtRes!DG29)</f>
        <v>0</v>
      </c>
      <c r="R36" s="8">
        <f ca="1">SUMIF(SmtRes!AQ23:SmtRes!AQ29,"=1",SmtRes!DH23:SmtRes!DH29)</f>
        <v>0</v>
      </c>
      <c r="S36" s="8">
        <f ca="1">SUMIF(SmtRes!AQ23:SmtRes!AQ29,"=1",SmtRes!DI23:SmtRes!DI29)</f>
        <v>0</v>
      </c>
      <c r="T36" s="8">
        <f t="shared" si="14"/>
        <v>0</v>
      </c>
      <c r="U36" s="8">
        <f ca="1">SUMIF(SmtRes!AQ23:SmtRes!AQ29,"=1",SmtRes!CV23:SmtRes!CV29)</f>
        <v>0</v>
      </c>
      <c r="V36" s="8">
        <f ca="1">SUMIF(SmtRes!AQ23:SmtRes!AQ29,"=1",SmtRes!CW23:SmtRes!CW29)</f>
        <v>0</v>
      </c>
      <c r="W36" s="8">
        <f t="shared" si="15"/>
        <v>0</v>
      </c>
      <c r="X36" s="8">
        <f ca="1" t="shared" si="16"/>
        <v>0</v>
      </c>
      <c r="Y36" s="8">
        <f ca="1" t="shared" si="17"/>
        <v>0</v>
      </c>
      <c r="Z36" s="8"/>
      <c r="AA36" s="8">
        <v>85314498</v>
      </c>
      <c r="AB36" s="8">
        <f ca="1" t="shared" si="18"/>
        <v>2322.634425</v>
      </c>
      <c r="AC36" s="8">
        <f ca="1">ROUND((SUM(SmtRes!BQ23:SmtRes!BQ29)),6)</f>
        <v>84.84</v>
      </c>
      <c r="AD36" s="8">
        <f ca="1">ROUND((((SUM(SmtRes!BR23:SmtRes!BR29))-(SUM(SmtRes!BS23:SmtRes!BS29)))+AE36),6)</f>
        <v>34.155</v>
      </c>
      <c r="AE36" s="8">
        <f ca="1">ROUND((SUM(SmtRes!BS23:SmtRes!BS29)),6)</f>
        <v>23.55399</v>
      </c>
      <c r="AF36" s="8">
        <f ca="1">ROUND((SUM(SmtRes!BT23:SmtRes!BT29)),6)</f>
        <v>2203.639425</v>
      </c>
      <c r="AG36" s="8">
        <f t="shared" si="19"/>
        <v>0</v>
      </c>
      <c r="AH36" s="8">
        <f ca="1">(SUM(SmtRes!BU23:SmtRes!BU29))</f>
        <v>2.8755</v>
      </c>
      <c r="AI36" s="8">
        <f ca="1">(SUM(SmtRes!BV23:SmtRes!BV29))</f>
        <v>0.027</v>
      </c>
      <c r="AJ36" s="8">
        <f t="shared" si="20"/>
        <v>0</v>
      </c>
      <c r="AK36" s="8">
        <v>1759.9129</v>
      </c>
      <c r="AL36" s="8">
        <v>84.84</v>
      </c>
      <c r="AM36" s="8">
        <v>25.3</v>
      </c>
      <c r="AN36" s="8">
        <v>17.4474</v>
      </c>
      <c r="AO36" s="8">
        <v>1632.3255</v>
      </c>
      <c r="AP36" s="8">
        <v>0</v>
      </c>
      <c r="AQ36" s="8">
        <v>2.13</v>
      </c>
      <c r="AR36" s="8">
        <v>0.02</v>
      </c>
      <c r="AS36" s="8">
        <v>0</v>
      </c>
      <c r="AT36" s="8">
        <v>94</v>
      </c>
      <c r="AU36" s="8">
        <v>51</v>
      </c>
      <c r="AV36" s="8">
        <v>1</v>
      </c>
      <c r="AW36" s="8">
        <v>1</v>
      </c>
      <c r="AX36" s="8"/>
      <c r="AY36" s="8"/>
      <c r="AZ36" s="8">
        <v>1</v>
      </c>
      <c r="BA36" s="8">
        <v>1</v>
      </c>
      <c r="BB36" s="8">
        <v>1</v>
      </c>
      <c r="BC36" s="8">
        <v>1</v>
      </c>
      <c r="BD36" s="8" t="s">
        <v>185</v>
      </c>
      <c r="BE36" s="8" t="s">
        <v>185</v>
      </c>
      <c r="BF36" s="8" t="s">
        <v>185</v>
      </c>
      <c r="BG36" s="8" t="s">
        <v>185</v>
      </c>
      <c r="BH36" s="8">
        <v>0</v>
      </c>
      <c r="BI36" s="8">
        <v>1</v>
      </c>
      <c r="BJ36" s="8" t="s">
        <v>239</v>
      </c>
      <c r="BK36" s="8"/>
      <c r="BL36" s="8"/>
      <c r="BM36" s="8">
        <v>13001</v>
      </c>
      <c r="BN36" s="8">
        <v>0</v>
      </c>
      <c r="BO36" s="8" t="s">
        <v>185</v>
      </c>
      <c r="BP36" s="8">
        <v>0</v>
      </c>
      <c r="BQ36" s="8">
        <v>2</v>
      </c>
      <c r="BR36" s="8">
        <v>0</v>
      </c>
      <c r="BS36" s="8">
        <v>1</v>
      </c>
      <c r="BT36" s="8">
        <v>1</v>
      </c>
      <c r="BU36" s="8">
        <v>1</v>
      </c>
      <c r="BV36" s="8">
        <v>1</v>
      </c>
      <c r="BW36" s="8">
        <v>1</v>
      </c>
      <c r="BX36" s="8">
        <v>1</v>
      </c>
      <c r="BY36" s="8" t="s">
        <v>185</v>
      </c>
      <c r="BZ36" s="8">
        <v>94</v>
      </c>
      <c r="CA36" s="8">
        <v>51</v>
      </c>
      <c r="CB36" s="8" t="s">
        <v>185</v>
      </c>
      <c r="CC36" s="8"/>
      <c r="CD36" s="8"/>
      <c r="CE36" s="8">
        <v>0</v>
      </c>
      <c r="CF36" s="8">
        <v>0</v>
      </c>
      <c r="CG36" s="8">
        <v>0</v>
      </c>
      <c r="CH36" s="8">
        <v>4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8" t="s">
        <v>216</v>
      </c>
      <c r="CO36" s="8">
        <v>0</v>
      </c>
      <c r="CP36" s="8">
        <f ca="1">(P36+Q36+S36+R36)</f>
        <v>0</v>
      </c>
      <c r="CQ36" s="8">
        <f ca="1">SUMIF(SmtRes!AQ23:SmtRes!AQ29,"=1",SmtRes!AA23:SmtRes!AA29)</f>
        <v>86.66</v>
      </c>
      <c r="CR36" s="8">
        <f ca="1">SUMIF(SmtRes!AQ23:SmtRes!AQ29,"=1",SmtRes!AB23:SmtRes!AB29)</f>
        <v>2245.35</v>
      </c>
      <c r="CS36" s="8">
        <f ca="1">SUMIF(SmtRes!AQ23:SmtRes!AQ29,"=1",SmtRes!AC23:SmtRes!AC29)</f>
        <v>1744.74</v>
      </c>
      <c r="CT36" s="8">
        <f ca="1">SUMIF(SmtRes!AQ23:SmtRes!AQ29,"=1",SmtRes!AD23:SmtRes!AD29)</f>
        <v>766.35</v>
      </c>
      <c r="CU36" s="8">
        <f>AG36</f>
        <v>0</v>
      </c>
      <c r="CV36" s="8">
        <f ca="1">SUMIF(SmtRes!AQ23:SmtRes!AQ29,"=1",SmtRes!BU23:SmtRes!BU29)</f>
        <v>2.8755</v>
      </c>
      <c r="CW36" s="8">
        <f ca="1">SUMIF(SmtRes!AQ23:SmtRes!AQ29,"=1",SmtRes!BV23:SmtRes!BV29)</f>
        <v>0.027</v>
      </c>
      <c r="CX36" s="8">
        <f>AJ36</f>
        <v>0</v>
      </c>
      <c r="CY36" s="8">
        <f ca="1">(((S36+R36)*AT36)/100)</f>
        <v>0</v>
      </c>
      <c r="CZ36" s="8">
        <f ca="1">(((S36+R36)*AU36)/100)</f>
        <v>0</v>
      </c>
      <c r="DA36" s="8"/>
      <c r="DB36" s="8">
        <v>13</v>
      </c>
      <c r="DC36" s="8" t="s">
        <v>185</v>
      </c>
      <c r="DD36" s="8" t="s">
        <v>185</v>
      </c>
      <c r="DE36" s="8" t="s">
        <v>217</v>
      </c>
      <c r="DF36" s="8" t="s">
        <v>217</v>
      </c>
      <c r="DG36" s="8" t="s">
        <v>217</v>
      </c>
      <c r="DH36" s="8" t="s">
        <v>185</v>
      </c>
      <c r="DI36" s="8" t="s">
        <v>217</v>
      </c>
      <c r="DJ36" s="8" t="s">
        <v>217</v>
      </c>
      <c r="DK36" s="8" t="s">
        <v>185</v>
      </c>
      <c r="DL36" s="8" t="s">
        <v>185</v>
      </c>
      <c r="DM36" s="8" t="s">
        <v>185</v>
      </c>
      <c r="DN36" s="8">
        <v>0</v>
      </c>
      <c r="DO36" s="8">
        <v>0</v>
      </c>
      <c r="DP36" s="8">
        <v>1</v>
      </c>
      <c r="DQ36" s="8">
        <v>1</v>
      </c>
      <c r="DR36" s="8"/>
      <c r="DS36" s="8"/>
      <c r="DT36" s="8"/>
      <c r="DU36" s="8">
        <v>1005</v>
      </c>
      <c r="DV36" s="8" t="s">
        <v>238</v>
      </c>
      <c r="DW36" s="8" t="s">
        <v>238</v>
      </c>
      <c r="DX36" s="8">
        <v>100</v>
      </c>
      <c r="DY36" s="8"/>
      <c r="DZ36" s="8" t="s">
        <v>185</v>
      </c>
      <c r="EA36" s="8" t="s">
        <v>185</v>
      </c>
      <c r="EB36" s="8" t="s">
        <v>185</v>
      </c>
      <c r="EC36" s="8" t="s">
        <v>185</v>
      </c>
      <c r="ED36" s="8"/>
      <c r="EE36" s="8">
        <v>82815155</v>
      </c>
      <c r="EF36" s="8">
        <v>2</v>
      </c>
      <c r="EG36" s="8" t="s">
        <v>218</v>
      </c>
      <c r="EH36" s="8">
        <v>13</v>
      </c>
      <c r="EI36" s="8" t="s">
        <v>240</v>
      </c>
      <c r="EJ36" s="8">
        <v>1</v>
      </c>
      <c r="EK36" s="8">
        <v>13001</v>
      </c>
      <c r="EL36" s="8" t="s">
        <v>241</v>
      </c>
      <c r="EM36" s="8" t="s">
        <v>242</v>
      </c>
      <c r="EN36" s="8"/>
      <c r="EO36" s="8" t="s">
        <v>222</v>
      </c>
      <c r="EP36" s="8"/>
      <c r="EQ36" s="8">
        <v>131072</v>
      </c>
      <c r="ER36" s="8">
        <v>0</v>
      </c>
      <c r="ES36" s="8">
        <v>0</v>
      </c>
      <c r="ET36" s="8">
        <v>0</v>
      </c>
      <c r="EU36" s="8">
        <v>0</v>
      </c>
      <c r="EV36" s="8">
        <v>0</v>
      </c>
      <c r="EW36" s="8">
        <v>2.13</v>
      </c>
      <c r="EX36" s="8">
        <v>0.02</v>
      </c>
      <c r="EY36" s="8">
        <v>0</v>
      </c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>
        <v>0</v>
      </c>
      <c r="FR36" s="8">
        <v>0</v>
      </c>
      <c r="FS36" s="8">
        <v>0</v>
      </c>
      <c r="FT36" s="8"/>
      <c r="FU36" s="8"/>
      <c r="FV36" s="8"/>
      <c r="FW36" s="8"/>
      <c r="FX36" s="8">
        <v>94</v>
      </c>
      <c r="FY36" s="8">
        <v>51</v>
      </c>
      <c r="FZ36" s="8"/>
      <c r="GA36" s="8" t="s">
        <v>185</v>
      </c>
      <c r="GB36" s="8"/>
      <c r="GC36" s="8"/>
      <c r="GD36" s="8">
        <v>1</v>
      </c>
      <c r="GE36" s="8"/>
      <c r="GF36" s="8">
        <v>-419833901</v>
      </c>
      <c r="GG36" s="8">
        <v>2</v>
      </c>
      <c r="GH36" s="8">
        <v>1</v>
      </c>
      <c r="GI36" s="8">
        <v>-2</v>
      </c>
      <c r="GJ36" s="8">
        <v>0</v>
      </c>
      <c r="GK36" s="8">
        <v>0</v>
      </c>
      <c r="GL36" s="8">
        <f ca="1" t="shared" si="26"/>
        <v>0</v>
      </c>
      <c r="GM36" s="8">
        <f ca="1" t="shared" si="27"/>
        <v>0</v>
      </c>
      <c r="GN36" s="8">
        <f ca="1" t="shared" si="28"/>
        <v>0</v>
      </c>
      <c r="GO36" s="8">
        <f ca="1" t="shared" si="29"/>
        <v>0</v>
      </c>
      <c r="GP36" s="8">
        <f ca="1" t="shared" si="30"/>
        <v>0</v>
      </c>
      <c r="GQ36" s="8"/>
      <c r="GR36" s="8">
        <v>0</v>
      </c>
      <c r="GS36" s="8">
        <v>3</v>
      </c>
      <c r="GT36" s="8">
        <v>0</v>
      </c>
      <c r="GU36" s="8" t="s">
        <v>185</v>
      </c>
      <c r="GV36" s="8">
        <f t="shared" si="31"/>
        <v>0</v>
      </c>
      <c r="GW36" s="8">
        <v>1</v>
      </c>
      <c r="GX36" s="8">
        <f t="shared" si="32"/>
        <v>0</v>
      </c>
      <c r="GY36" s="8"/>
      <c r="GZ36" s="8"/>
      <c r="HA36" s="8">
        <v>0</v>
      </c>
      <c r="HB36" s="8">
        <v>0</v>
      </c>
      <c r="HC36" s="8">
        <f>GV36*GW36</f>
        <v>0</v>
      </c>
      <c r="HD36" s="8"/>
      <c r="HE36" s="8" t="s">
        <v>185</v>
      </c>
      <c r="HF36" s="8" t="s">
        <v>185</v>
      </c>
      <c r="HG36" s="8"/>
      <c r="HH36" s="8"/>
      <c r="HI36" s="8"/>
      <c r="HJ36" s="8"/>
      <c r="HK36" s="8"/>
      <c r="HL36" s="8"/>
      <c r="HM36" s="8" t="s">
        <v>185</v>
      </c>
      <c r="HN36" s="8" t="s">
        <v>243</v>
      </c>
      <c r="HO36" s="8" t="s">
        <v>244</v>
      </c>
      <c r="HP36" s="8" t="s">
        <v>240</v>
      </c>
      <c r="HQ36" s="8" t="s">
        <v>240</v>
      </c>
      <c r="HR36" s="8"/>
      <c r="HS36" s="8">
        <v>0</v>
      </c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>
        <v>0</v>
      </c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45">
      <c r="A37">
        <v>17</v>
      </c>
      <c r="B37">
        <v>1</v>
      </c>
      <c r="C37">
        <f>ROW(SmtRes!A36)</f>
        <v>36</v>
      </c>
      <c r="D37">
        <f>ROW(EtalonRes!A44)</f>
        <v>44</v>
      </c>
      <c r="E37" t="s">
        <v>167</v>
      </c>
      <c r="F37" t="s">
        <v>236</v>
      </c>
      <c r="G37" t="s">
        <v>237</v>
      </c>
      <c r="H37" t="s">
        <v>238</v>
      </c>
      <c r="I37">
        <v>0</v>
      </c>
      <c r="J37">
        <v>0</v>
      </c>
      <c r="K37">
        <v>0</v>
      </c>
      <c r="L37">
        <v>0.013</v>
      </c>
      <c r="M37">
        <v>0.013</v>
      </c>
      <c r="N37">
        <f t="shared" si="12"/>
        <v>0</v>
      </c>
      <c r="O37">
        <f ca="1">ROUND(CP37,2)</f>
        <v>0</v>
      </c>
      <c r="P37">
        <f ca="1">SUMIF(SmtRes!AQ30:SmtRes!AQ36,"=1",SmtRes!DF30:SmtRes!DF36)</f>
        <v>0</v>
      </c>
      <c r="Q37">
        <f ca="1">SUMIF(SmtRes!AQ30:SmtRes!AQ36,"=1",SmtRes!DG30:SmtRes!DG36)</f>
        <v>0</v>
      </c>
      <c r="R37">
        <f ca="1">SUMIF(SmtRes!AQ30:SmtRes!AQ36,"=1",SmtRes!DH30:SmtRes!DH36)</f>
        <v>0</v>
      </c>
      <c r="S37">
        <f ca="1">SUMIF(SmtRes!AQ30:SmtRes!AQ36,"=1",SmtRes!DI30:SmtRes!DI36)</f>
        <v>0</v>
      </c>
      <c r="T37">
        <f t="shared" si="14"/>
        <v>0</v>
      </c>
      <c r="U37">
        <f ca="1">SUMIF(SmtRes!AQ30:SmtRes!AQ36,"=1",SmtRes!CV30:SmtRes!CV36)</f>
        <v>0</v>
      </c>
      <c r="V37">
        <f ca="1">SUMIF(SmtRes!AQ30:SmtRes!AQ36,"=1",SmtRes!CW30:SmtRes!CW36)</f>
        <v>0</v>
      </c>
      <c r="W37">
        <f t="shared" si="15"/>
        <v>0</v>
      </c>
      <c r="X37">
        <f ca="1" t="shared" si="16"/>
        <v>0</v>
      </c>
      <c r="Y37">
        <f ca="1" t="shared" si="17"/>
        <v>0</v>
      </c>
      <c r="AA37">
        <v>85314433</v>
      </c>
      <c r="AB37">
        <f ca="1" t="shared" si="18"/>
        <v>2322.634425</v>
      </c>
      <c r="AC37">
        <f ca="1">ROUND((SUM(SmtRes!BQ30:SmtRes!BQ36)),6)</f>
        <v>84.84</v>
      </c>
      <c r="AD37">
        <f ca="1">ROUND((((SUM(SmtRes!BR30:SmtRes!BR36))-(SUM(SmtRes!BS30:SmtRes!BS36)))+AE37),6)</f>
        <v>34.155</v>
      </c>
      <c r="AE37">
        <f ca="1">ROUND((SUM(SmtRes!BS30:SmtRes!BS36)),6)</f>
        <v>23.55399</v>
      </c>
      <c r="AF37">
        <f ca="1">ROUND((SUM(SmtRes!BT30:SmtRes!BT36)),6)</f>
        <v>2203.639425</v>
      </c>
      <c r="AG37">
        <f t="shared" si="19"/>
        <v>0</v>
      </c>
      <c r="AH37">
        <f ca="1">(SUM(SmtRes!BU30:SmtRes!BU36))</f>
        <v>2.8755</v>
      </c>
      <c r="AI37">
        <f ca="1">(SUM(SmtRes!BV30:SmtRes!BV36))</f>
        <v>0.027</v>
      </c>
      <c r="AJ37">
        <f t="shared" si="20"/>
        <v>0</v>
      </c>
      <c r="AK37">
        <v>1759.9129</v>
      </c>
      <c r="AL37">
        <v>84.84</v>
      </c>
      <c r="AM37">
        <v>25.3</v>
      </c>
      <c r="AN37">
        <v>17.4474</v>
      </c>
      <c r="AO37">
        <v>1632.3255</v>
      </c>
      <c r="AP37">
        <v>0</v>
      </c>
      <c r="AQ37">
        <v>2.13</v>
      </c>
      <c r="AR37">
        <v>0.02</v>
      </c>
      <c r="AS37">
        <v>0</v>
      </c>
      <c r="AT37">
        <v>94</v>
      </c>
      <c r="AU37">
        <v>51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185</v>
      </c>
      <c r="BE37" t="s">
        <v>185</v>
      </c>
      <c r="BF37" t="s">
        <v>185</v>
      </c>
      <c r="BG37" t="s">
        <v>185</v>
      </c>
      <c r="BH37">
        <v>0</v>
      </c>
      <c r="BI37">
        <v>1</v>
      </c>
      <c r="BJ37" t="s">
        <v>239</v>
      </c>
      <c r="BM37">
        <v>13001</v>
      </c>
      <c r="BN37">
        <v>0</v>
      </c>
      <c r="BO37" t="s">
        <v>185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185</v>
      </c>
      <c r="BZ37">
        <v>94</v>
      </c>
      <c r="CA37">
        <v>51</v>
      </c>
      <c r="CB37" t="s">
        <v>185</v>
      </c>
      <c r="CE37">
        <v>0</v>
      </c>
      <c r="CF37">
        <v>0</v>
      </c>
      <c r="CG37">
        <v>0</v>
      </c>
      <c r="CH37">
        <v>4</v>
      </c>
      <c r="CI37">
        <v>0</v>
      </c>
      <c r="CJ37">
        <v>0</v>
      </c>
      <c r="CK37">
        <v>0</v>
      </c>
      <c r="CL37">
        <v>0</v>
      </c>
      <c r="CM37">
        <v>0</v>
      </c>
      <c r="CN37" t="s">
        <v>216</v>
      </c>
      <c r="CO37">
        <v>0</v>
      </c>
      <c r="CP37">
        <f ca="1">(P37+Q37+S37+R37)</f>
        <v>0</v>
      </c>
      <c r="CQ37">
        <f ca="1">SUMIF(SmtRes!AQ30:SmtRes!AQ36,"=1",SmtRes!AA30:SmtRes!AA36)</f>
        <v>86.66</v>
      </c>
      <c r="CR37">
        <f ca="1">SUMIF(SmtRes!AQ30:SmtRes!AQ36,"=1",SmtRes!AB30:SmtRes!AB36)</f>
        <v>2245.35</v>
      </c>
      <c r="CS37">
        <f ca="1">SUMIF(SmtRes!AQ30:SmtRes!AQ36,"=1",SmtRes!AC30:SmtRes!AC36)</f>
        <v>1744.74</v>
      </c>
      <c r="CT37">
        <f ca="1">SUMIF(SmtRes!AQ30:SmtRes!AQ36,"=1",SmtRes!AD30:SmtRes!AD36)</f>
        <v>766.35</v>
      </c>
      <c r="CU37">
        <f>AG37</f>
        <v>0</v>
      </c>
      <c r="CV37">
        <f ca="1">SUMIF(SmtRes!AQ30:SmtRes!AQ36,"=1",SmtRes!BU30:SmtRes!BU36)</f>
        <v>2.8755</v>
      </c>
      <c r="CW37">
        <f ca="1">SUMIF(SmtRes!AQ30:SmtRes!AQ36,"=1",SmtRes!BV30:SmtRes!BV36)</f>
        <v>0.027</v>
      </c>
      <c r="CX37">
        <f>AJ37</f>
        <v>0</v>
      </c>
      <c r="CY37">
        <f ca="1">(((S37+R37)*AT37)/100)</f>
        <v>0</v>
      </c>
      <c r="CZ37">
        <f ca="1">(((S37+R37)*AU37)/100)</f>
        <v>0</v>
      </c>
      <c r="DB37">
        <v>15</v>
      </c>
      <c r="DC37" t="s">
        <v>185</v>
      </c>
      <c r="DD37" t="s">
        <v>185</v>
      </c>
      <c r="DE37" t="s">
        <v>217</v>
      </c>
      <c r="DF37" t="s">
        <v>217</v>
      </c>
      <c r="DG37" t="s">
        <v>217</v>
      </c>
      <c r="DH37" t="s">
        <v>185</v>
      </c>
      <c r="DI37" t="s">
        <v>217</v>
      </c>
      <c r="DJ37" t="s">
        <v>217</v>
      </c>
      <c r="DK37" t="s">
        <v>185</v>
      </c>
      <c r="DL37" t="s">
        <v>185</v>
      </c>
      <c r="DM37" t="s">
        <v>185</v>
      </c>
      <c r="DN37">
        <v>0</v>
      </c>
      <c r="DO37">
        <v>0</v>
      </c>
      <c r="DP37">
        <v>1</v>
      </c>
      <c r="DQ37">
        <v>1</v>
      </c>
      <c r="DU37">
        <v>1005</v>
      </c>
      <c r="DV37" t="s">
        <v>238</v>
      </c>
      <c r="DW37" t="s">
        <v>238</v>
      </c>
      <c r="DX37">
        <v>100</v>
      </c>
      <c r="DZ37" t="s">
        <v>185</v>
      </c>
      <c r="EA37" t="s">
        <v>185</v>
      </c>
      <c r="EB37" t="s">
        <v>185</v>
      </c>
      <c r="EC37" t="s">
        <v>185</v>
      </c>
      <c r="EE37">
        <v>82815155</v>
      </c>
      <c r="EF37">
        <v>2</v>
      </c>
      <c r="EG37" t="s">
        <v>218</v>
      </c>
      <c r="EH37">
        <v>13</v>
      </c>
      <c r="EI37" t="s">
        <v>240</v>
      </c>
      <c r="EJ37">
        <v>1</v>
      </c>
      <c r="EK37">
        <v>13001</v>
      </c>
      <c r="EL37" t="s">
        <v>241</v>
      </c>
      <c r="EM37" t="s">
        <v>242</v>
      </c>
      <c r="EO37" t="s">
        <v>222</v>
      </c>
      <c r="EQ37">
        <v>131072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2.13</v>
      </c>
      <c r="EX37">
        <v>0.02</v>
      </c>
      <c r="EY37">
        <v>0</v>
      </c>
      <c r="FQ37">
        <v>0</v>
      </c>
      <c r="FR37">
        <v>0</v>
      </c>
      <c r="FS37">
        <v>0</v>
      </c>
      <c r="FX37">
        <v>94</v>
      </c>
      <c r="FY37">
        <v>51</v>
      </c>
      <c r="GA37" t="s">
        <v>185</v>
      </c>
      <c r="GD37">
        <v>1</v>
      </c>
      <c r="GF37">
        <v>-419833901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ca="1" t="shared" si="26"/>
        <v>0</v>
      </c>
      <c r="GM37">
        <f ca="1" t="shared" si="27"/>
        <v>0</v>
      </c>
      <c r="GN37">
        <f ca="1" t="shared" si="28"/>
        <v>0</v>
      </c>
      <c r="GO37">
        <f ca="1" t="shared" si="29"/>
        <v>0</v>
      </c>
      <c r="GP37">
        <f ca="1" t="shared" si="30"/>
        <v>0</v>
      </c>
      <c r="GR37">
        <v>0</v>
      </c>
      <c r="GS37">
        <v>3</v>
      </c>
      <c r="GT37">
        <v>0</v>
      </c>
      <c r="GU37" t="s">
        <v>185</v>
      </c>
      <c r="GV37">
        <f t="shared" si="31"/>
        <v>0</v>
      </c>
      <c r="GW37">
        <v>1</v>
      </c>
      <c r="GX37">
        <f t="shared" si="32"/>
        <v>0</v>
      </c>
      <c r="HA37">
        <v>0</v>
      </c>
      <c r="HB37">
        <v>0</v>
      </c>
      <c r="HC37">
        <f>GV37*GW37</f>
        <v>0</v>
      </c>
      <c r="HE37" t="s">
        <v>185</v>
      </c>
      <c r="HF37" t="s">
        <v>185</v>
      </c>
      <c r="HM37" t="s">
        <v>185</v>
      </c>
      <c r="HN37" t="s">
        <v>243</v>
      </c>
      <c r="HO37" t="s">
        <v>244</v>
      </c>
      <c r="HP37" t="s">
        <v>240</v>
      </c>
      <c r="HQ37" t="s">
        <v>240</v>
      </c>
      <c r="HS37">
        <v>0</v>
      </c>
      <c r="IK37">
        <v>0</v>
      </c>
    </row>
    <row r="38" spans="1:255">
      <c r="A38" s="8">
        <v>17</v>
      </c>
      <c r="B38" s="8">
        <v>1</v>
      </c>
      <c r="C38" s="8">
        <f>ROW(SmtRes!A42)</f>
        <v>42</v>
      </c>
      <c r="D38" s="8">
        <f>ROW(EtalonRes!A54)</f>
        <v>54</v>
      </c>
      <c r="E38" s="8" t="s">
        <v>169</v>
      </c>
      <c r="F38" s="8" t="s">
        <v>245</v>
      </c>
      <c r="G38" s="8" t="s">
        <v>246</v>
      </c>
      <c r="H38" s="8" t="s">
        <v>247</v>
      </c>
      <c r="I38" s="8">
        <v>0</v>
      </c>
      <c r="J38" s="8">
        <v>0</v>
      </c>
      <c r="K38" s="8">
        <v>0</v>
      </c>
      <c r="L38" s="8">
        <v>1</v>
      </c>
      <c r="M38" s="8">
        <v>1</v>
      </c>
      <c r="N38" s="8">
        <f t="shared" si="12"/>
        <v>0</v>
      </c>
      <c r="O38" s="8">
        <f ca="1">ROUND(CP38,2)</f>
        <v>0</v>
      </c>
      <c r="P38" s="8">
        <f ca="1">SUMIF(SmtRes!AQ37:SmtRes!AQ42,"=1",SmtRes!DF37:SmtRes!DF42)</f>
        <v>0</v>
      </c>
      <c r="Q38" s="8">
        <f ca="1">SUMIF(SmtRes!AQ37:SmtRes!AQ42,"=1",SmtRes!DG37:SmtRes!DG42)</f>
        <v>0</v>
      </c>
      <c r="R38" s="8">
        <f ca="1">SUMIF(SmtRes!AQ37:SmtRes!AQ42,"=1",SmtRes!DH37:SmtRes!DH42)</f>
        <v>0</v>
      </c>
      <c r="S38" s="8">
        <f ca="1">SUMIF(SmtRes!AQ37:SmtRes!AQ42,"=1",SmtRes!DI37:SmtRes!DI42)</f>
        <v>0</v>
      </c>
      <c r="T38" s="8">
        <f t="shared" si="14"/>
        <v>0</v>
      </c>
      <c r="U38" s="8">
        <f ca="1">SUMIF(SmtRes!AQ37:SmtRes!AQ42,"=1",SmtRes!CV37:SmtRes!CV42)</f>
        <v>0</v>
      </c>
      <c r="V38" s="8">
        <f ca="1">SUMIF(SmtRes!AQ37:SmtRes!AQ42,"=1",SmtRes!CW37:SmtRes!CW42)</f>
        <v>0</v>
      </c>
      <c r="W38" s="8">
        <f t="shared" si="15"/>
        <v>0</v>
      </c>
      <c r="X38" s="8">
        <f ca="1" t="shared" si="16"/>
        <v>0</v>
      </c>
      <c r="Y38" s="8">
        <f ca="1" t="shared" si="17"/>
        <v>0</v>
      </c>
      <c r="Z38" s="8"/>
      <c r="AA38" s="8">
        <v>85314498</v>
      </c>
      <c r="AB38" s="8">
        <f ca="1" t="shared" si="18"/>
        <v>17055.081345</v>
      </c>
      <c r="AC38" s="8">
        <f ca="1">ROUND((SUM(SmtRes!BQ37:SmtRes!BQ42)),6)</f>
        <v>134.6961</v>
      </c>
      <c r="AD38" s="8">
        <f ca="1">ROUND((((SUM(SmtRes!BR37:SmtRes!BR42))-(SUM(SmtRes!BS37:SmtRes!BS42)))+AE38),6)</f>
        <v>2235.104145</v>
      </c>
      <c r="AE38" s="8">
        <f ca="1">ROUND((SUM(SmtRes!BS37:SmtRes!BS42)),6)</f>
        <v>1874.667375</v>
      </c>
      <c r="AF38" s="8">
        <f ca="1">ROUND((SUM(SmtRes!BT37:SmtRes!BT42)),6)</f>
        <v>14685.2811</v>
      </c>
      <c r="AG38" s="8">
        <f t="shared" si="19"/>
        <v>0</v>
      </c>
      <c r="AH38" s="8">
        <f ca="1">(SUM(SmtRes!BU37:SmtRes!BU42))</f>
        <v>18.09</v>
      </c>
      <c r="AI38" s="8">
        <f ca="1">(SUM(SmtRes!BV37:SmtRes!BV42))</f>
        <v>1.971</v>
      </c>
      <c r="AJ38" s="8">
        <f t="shared" si="20"/>
        <v>0</v>
      </c>
      <c r="AK38" s="8">
        <v>14056.9573</v>
      </c>
      <c r="AL38" s="8">
        <v>134.6961</v>
      </c>
      <c r="AM38" s="8">
        <v>1655.6327</v>
      </c>
      <c r="AN38" s="8">
        <v>1388.6425</v>
      </c>
      <c r="AO38" s="8">
        <v>10877.986</v>
      </c>
      <c r="AP38" s="8">
        <v>0</v>
      </c>
      <c r="AQ38" s="8">
        <v>13.4</v>
      </c>
      <c r="AR38" s="8">
        <v>1.46</v>
      </c>
      <c r="AS38" s="8">
        <v>0</v>
      </c>
      <c r="AT38" s="8">
        <v>97</v>
      </c>
      <c r="AU38" s="8">
        <v>51</v>
      </c>
      <c r="AV38" s="8">
        <v>1</v>
      </c>
      <c r="AW38" s="8">
        <v>1</v>
      </c>
      <c r="AX38" s="8"/>
      <c r="AY38" s="8"/>
      <c r="AZ38" s="8">
        <v>1</v>
      </c>
      <c r="BA38" s="8">
        <v>1</v>
      </c>
      <c r="BB38" s="8">
        <v>1</v>
      </c>
      <c r="BC38" s="8">
        <v>1</v>
      </c>
      <c r="BD38" s="8" t="s">
        <v>185</v>
      </c>
      <c r="BE38" s="8" t="s">
        <v>185</v>
      </c>
      <c r="BF38" s="8" t="s">
        <v>185</v>
      </c>
      <c r="BG38" s="8" t="s">
        <v>185</v>
      </c>
      <c r="BH38" s="8">
        <v>0</v>
      </c>
      <c r="BI38" s="8">
        <v>2</v>
      </c>
      <c r="BJ38" s="8" t="s">
        <v>248</v>
      </c>
      <c r="BK38" s="8"/>
      <c r="BL38" s="8"/>
      <c r="BM38" s="8">
        <v>108001</v>
      </c>
      <c r="BN38" s="8">
        <v>0</v>
      </c>
      <c r="BO38" s="8" t="s">
        <v>185</v>
      </c>
      <c r="BP38" s="8">
        <v>0</v>
      </c>
      <c r="BQ38" s="8">
        <v>3</v>
      </c>
      <c r="BR38" s="8">
        <v>0</v>
      </c>
      <c r="BS38" s="8">
        <v>1</v>
      </c>
      <c r="BT38" s="8">
        <v>1</v>
      </c>
      <c r="BU38" s="8">
        <v>1</v>
      </c>
      <c r="BV38" s="8">
        <v>1</v>
      </c>
      <c r="BW38" s="8">
        <v>1</v>
      </c>
      <c r="BX38" s="8">
        <v>1</v>
      </c>
      <c r="BY38" s="8" t="s">
        <v>185</v>
      </c>
      <c r="BZ38" s="8">
        <v>97</v>
      </c>
      <c r="CA38" s="8">
        <v>51</v>
      </c>
      <c r="CB38" s="8" t="s">
        <v>185</v>
      </c>
      <c r="CC38" s="8"/>
      <c r="CD38" s="8"/>
      <c r="CE38" s="8">
        <v>0</v>
      </c>
      <c r="CF38" s="8">
        <v>0</v>
      </c>
      <c r="CG38" s="8">
        <v>0</v>
      </c>
      <c r="CH38" s="8">
        <v>5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8" t="s">
        <v>216</v>
      </c>
      <c r="CO38" s="8">
        <v>0</v>
      </c>
      <c r="CP38" s="8">
        <f ca="1">(P38+Q38+S38+R38)</f>
        <v>0</v>
      </c>
      <c r="CQ38" s="8">
        <f ca="1">SUMIF(SmtRes!AQ37:SmtRes!AQ42,"=1",SmtRes!AA37:SmtRes!AA42)</f>
        <v>188.92</v>
      </c>
      <c r="CR38" s="8">
        <f ca="1">SUMIF(SmtRes!AQ37:SmtRes!AQ42,"=1",SmtRes!AB37:SmtRes!AB42)</f>
        <v>2267.99</v>
      </c>
      <c r="CS38" s="8">
        <f ca="1">SUMIF(SmtRes!AQ37:SmtRes!AQ42,"=1",SmtRes!AC37:SmtRes!AC42)</f>
        <v>1902.25</v>
      </c>
      <c r="CT38" s="8">
        <f ca="1">SUMIF(SmtRes!AQ37:SmtRes!AQ42,"=1",SmtRes!AD37:SmtRes!AD42)</f>
        <v>811.79</v>
      </c>
      <c r="CU38" s="8">
        <f>AG38</f>
        <v>0</v>
      </c>
      <c r="CV38" s="8">
        <f ca="1">SUMIF(SmtRes!AQ37:SmtRes!AQ42,"=1",SmtRes!BU37:SmtRes!BU42)</f>
        <v>18.09</v>
      </c>
      <c r="CW38" s="8">
        <f ca="1">SUMIF(SmtRes!AQ37:SmtRes!AQ42,"=1",SmtRes!BV37:SmtRes!BV42)</f>
        <v>1.971</v>
      </c>
      <c r="CX38" s="8">
        <f>AJ38</f>
        <v>0</v>
      </c>
      <c r="CY38" s="8">
        <f ca="1">(((S38+R38)*AT38)/100)</f>
        <v>0</v>
      </c>
      <c r="CZ38" s="8">
        <f ca="1">(((S38+R38)*AU38)/100)</f>
        <v>0</v>
      </c>
      <c r="DA38" s="8"/>
      <c r="DB38" s="8">
        <v>17</v>
      </c>
      <c r="DC38" s="8" t="s">
        <v>185</v>
      </c>
      <c r="DD38" s="8" t="s">
        <v>185</v>
      </c>
      <c r="DE38" s="8" t="s">
        <v>217</v>
      </c>
      <c r="DF38" s="8" t="s">
        <v>217</v>
      </c>
      <c r="DG38" s="8" t="s">
        <v>217</v>
      </c>
      <c r="DH38" s="8" t="s">
        <v>185</v>
      </c>
      <c r="DI38" s="8" t="s">
        <v>217</v>
      </c>
      <c r="DJ38" s="8" t="s">
        <v>217</v>
      </c>
      <c r="DK38" s="8" t="s">
        <v>185</v>
      </c>
      <c r="DL38" s="8" t="s">
        <v>185</v>
      </c>
      <c r="DM38" s="8" t="s">
        <v>185</v>
      </c>
      <c r="DN38" s="8">
        <v>0</v>
      </c>
      <c r="DO38" s="8">
        <v>0</v>
      </c>
      <c r="DP38" s="8">
        <v>1</v>
      </c>
      <c r="DQ38" s="8">
        <v>1</v>
      </c>
      <c r="DR38" s="8"/>
      <c r="DS38" s="8"/>
      <c r="DT38" s="8"/>
      <c r="DU38" s="8">
        <v>1013</v>
      </c>
      <c r="DV38" s="8" t="s">
        <v>247</v>
      </c>
      <c r="DW38" s="8" t="s">
        <v>247</v>
      </c>
      <c r="DX38" s="8">
        <v>1</v>
      </c>
      <c r="DY38" s="8"/>
      <c r="DZ38" s="8" t="s">
        <v>185</v>
      </c>
      <c r="EA38" s="8" t="s">
        <v>185</v>
      </c>
      <c r="EB38" s="8" t="s">
        <v>185</v>
      </c>
      <c r="EC38" s="8" t="s">
        <v>185</v>
      </c>
      <c r="ED38" s="8"/>
      <c r="EE38" s="8">
        <v>82815029</v>
      </c>
      <c r="EF38" s="8">
        <v>3</v>
      </c>
      <c r="EG38" s="8" t="s">
        <v>230</v>
      </c>
      <c r="EH38" s="8">
        <v>0</v>
      </c>
      <c r="EI38" s="8" t="s">
        <v>185</v>
      </c>
      <c r="EJ38" s="8">
        <v>2</v>
      </c>
      <c r="EK38" s="8">
        <v>108001</v>
      </c>
      <c r="EL38" s="8" t="s">
        <v>231</v>
      </c>
      <c r="EM38" s="8" t="s">
        <v>232</v>
      </c>
      <c r="EN38" s="8"/>
      <c r="EO38" s="8" t="s">
        <v>222</v>
      </c>
      <c r="EP38" s="8"/>
      <c r="EQ38" s="8">
        <v>131072</v>
      </c>
      <c r="ER38" s="8">
        <v>0</v>
      </c>
      <c r="ES38" s="8">
        <v>0</v>
      </c>
      <c r="ET38" s="8">
        <v>0</v>
      </c>
      <c r="EU38" s="8">
        <v>0</v>
      </c>
      <c r="EV38" s="8">
        <v>0</v>
      </c>
      <c r="EW38" s="8">
        <v>13.4</v>
      </c>
      <c r="EX38" s="8">
        <v>1.46</v>
      </c>
      <c r="EY38" s="8">
        <v>0</v>
      </c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>
        <v>0</v>
      </c>
      <c r="FR38" s="8">
        <v>0</v>
      </c>
      <c r="FS38" s="8">
        <v>0</v>
      </c>
      <c r="FT38" s="8"/>
      <c r="FU38" s="8"/>
      <c r="FV38" s="8"/>
      <c r="FW38" s="8"/>
      <c r="FX38" s="8">
        <v>97</v>
      </c>
      <c r="FY38" s="8">
        <v>51</v>
      </c>
      <c r="FZ38" s="8"/>
      <c r="GA38" s="8" t="s">
        <v>185</v>
      </c>
      <c r="GB38" s="8"/>
      <c r="GC38" s="8"/>
      <c r="GD38" s="8">
        <v>1</v>
      </c>
      <c r="GE38" s="8"/>
      <c r="GF38" s="8">
        <v>1524276993</v>
      </c>
      <c r="GG38" s="8">
        <v>2</v>
      </c>
      <c r="GH38" s="8">
        <v>1</v>
      </c>
      <c r="GI38" s="8">
        <v>-2</v>
      </c>
      <c r="GJ38" s="8">
        <v>0</v>
      </c>
      <c r="GK38" s="8">
        <v>0</v>
      </c>
      <c r="GL38" s="8">
        <f ca="1" t="shared" si="26"/>
        <v>0</v>
      </c>
      <c r="GM38" s="8">
        <f ca="1" t="shared" si="27"/>
        <v>0</v>
      </c>
      <c r="GN38" s="8">
        <f ca="1" t="shared" si="28"/>
        <v>0</v>
      </c>
      <c r="GO38" s="8">
        <f ca="1" t="shared" si="29"/>
        <v>0</v>
      </c>
      <c r="GP38" s="8">
        <f ca="1" t="shared" si="30"/>
        <v>0</v>
      </c>
      <c r="GQ38" s="8"/>
      <c r="GR38" s="8">
        <v>0</v>
      </c>
      <c r="GS38" s="8">
        <v>3</v>
      </c>
      <c r="GT38" s="8">
        <v>0</v>
      </c>
      <c r="GU38" s="8" t="s">
        <v>185</v>
      </c>
      <c r="GV38" s="8">
        <f t="shared" si="31"/>
        <v>0</v>
      </c>
      <c r="GW38" s="8">
        <v>1</v>
      </c>
      <c r="GX38" s="8">
        <f t="shared" si="32"/>
        <v>0</v>
      </c>
      <c r="GY38" s="8"/>
      <c r="GZ38" s="8"/>
      <c r="HA38" s="8">
        <v>0</v>
      </c>
      <c r="HB38" s="8">
        <v>0</v>
      </c>
      <c r="HC38" s="8">
        <f>GV38*GW38</f>
        <v>0</v>
      </c>
      <c r="HD38" s="8"/>
      <c r="HE38" s="8" t="s">
        <v>185</v>
      </c>
      <c r="HF38" s="8" t="s">
        <v>185</v>
      </c>
      <c r="HG38" s="8"/>
      <c r="HH38" s="8"/>
      <c r="HI38" s="8"/>
      <c r="HJ38" s="8"/>
      <c r="HK38" s="8"/>
      <c r="HL38" s="8"/>
      <c r="HM38" s="8" t="s">
        <v>185</v>
      </c>
      <c r="HN38" s="8" t="s">
        <v>91</v>
      </c>
      <c r="HO38" s="8" t="s">
        <v>93</v>
      </c>
      <c r="HP38" s="8" t="s">
        <v>231</v>
      </c>
      <c r="HQ38" s="8" t="s">
        <v>231</v>
      </c>
      <c r="HR38" s="8"/>
      <c r="HS38" s="8">
        <v>0</v>
      </c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>
        <v>0</v>
      </c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45">
      <c r="A39">
        <v>17</v>
      </c>
      <c r="B39">
        <v>1</v>
      </c>
      <c r="C39">
        <f>ROW(SmtRes!A48)</f>
        <v>48</v>
      </c>
      <c r="D39">
        <f>ROW(EtalonRes!A64)</f>
        <v>64</v>
      </c>
      <c r="E39" t="s">
        <v>169</v>
      </c>
      <c r="F39" t="s">
        <v>245</v>
      </c>
      <c r="G39" t="s">
        <v>246</v>
      </c>
      <c r="H39" t="s">
        <v>247</v>
      </c>
      <c r="I39">
        <v>0</v>
      </c>
      <c r="J39">
        <v>0</v>
      </c>
      <c r="K39">
        <v>0</v>
      </c>
      <c r="L39">
        <v>1</v>
      </c>
      <c r="M39">
        <v>1</v>
      </c>
      <c r="N39">
        <f t="shared" si="12"/>
        <v>0</v>
      </c>
      <c r="O39">
        <f ca="1">ROUND(CP39,2)</f>
        <v>0</v>
      </c>
      <c r="P39">
        <f ca="1">SUMIF(SmtRes!AQ43:SmtRes!AQ48,"=1",SmtRes!DF43:SmtRes!DF48)</f>
        <v>0</v>
      </c>
      <c r="Q39">
        <f ca="1">SUMIF(SmtRes!AQ43:SmtRes!AQ48,"=1",SmtRes!DG43:SmtRes!DG48)</f>
        <v>0</v>
      </c>
      <c r="R39">
        <f ca="1">SUMIF(SmtRes!AQ43:SmtRes!AQ48,"=1",SmtRes!DH43:SmtRes!DH48)</f>
        <v>0</v>
      </c>
      <c r="S39">
        <f ca="1">SUMIF(SmtRes!AQ43:SmtRes!AQ48,"=1",SmtRes!DI43:SmtRes!DI48)</f>
        <v>0</v>
      </c>
      <c r="T39">
        <f t="shared" si="14"/>
        <v>0</v>
      </c>
      <c r="U39">
        <f ca="1">SUMIF(SmtRes!AQ43:SmtRes!AQ48,"=1",SmtRes!CV43:SmtRes!CV48)</f>
        <v>0</v>
      </c>
      <c r="V39">
        <f ca="1">SUMIF(SmtRes!AQ43:SmtRes!AQ48,"=1",SmtRes!CW43:SmtRes!CW48)</f>
        <v>0</v>
      </c>
      <c r="W39">
        <f t="shared" si="15"/>
        <v>0</v>
      </c>
      <c r="X39">
        <f ca="1" t="shared" si="16"/>
        <v>0</v>
      </c>
      <c r="Y39">
        <f ca="1" t="shared" si="17"/>
        <v>0</v>
      </c>
      <c r="AA39">
        <v>85314433</v>
      </c>
      <c r="AB39">
        <f ca="1" t="shared" si="18"/>
        <v>17055.081345</v>
      </c>
      <c r="AC39">
        <f ca="1">ROUND((SUM(SmtRes!BQ43:SmtRes!BQ48)),6)</f>
        <v>134.6961</v>
      </c>
      <c r="AD39">
        <f ca="1">ROUND((((SUM(SmtRes!BR43:SmtRes!BR48))-(SUM(SmtRes!BS43:SmtRes!BS48)))+AE39),6)</f>
        <v>2235.104145</v>
      </c>
      <c r="AE39">
        <f ca="1">ROUND((SUM(SmtRes!BS43:SmtRes!BS48)),6)</f>
        <v>1874.667375</v>
      </c>
      <c r="AF39">
        <f ca="1">ROUND((SUM(SmtRes!BT43:SmtRes!BT48)),6)</f>
        <v>14685.2811</v>
      </c>
      <c r="AG39">
        <f t="shared" si="19"/>
        <v>0</v>
      </c>
      <c r="AH39">
        <f ca="1">(SUM(SmtRes!BU43:SmtRes!BU48))</f>
        <v>18.09</v>
      </c>
      <c r="AI39">
        <f ca="1">(SUM(SmtRes!BV43:SmtRes!BV48))</f>
        <v>1.971</v>
      </c>
      <c r="AJ39">
        <f t="shared" si="20"/>
        <v>0</v>
      </c>
      <c r="AK39">
        <v>14056.9573</v>
      </c>
      <c r="AL39">
        <v>134.6961</v>
      </c>
      <c r="AM39">
        <v>1655.6327</v>
      </c>
      <c r="AN39">
        <v>1388.6425</v>
      </c>
      <c r="AO39">
        <v>10877.986</v>
      </c>
      <c r="AP39">
        <v>0</v>
      </c>
      <c r="AQ39">
        <v>13.4</v>
      </c>
      <c r="AR39">
        <v>1.46</v>
      </c>
      <c r="AS39">
        <v>0</v>
      </c>
      <c r="AT39">
        <v>97</v>
      </c>
      <c r="AU39">
        <v>51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185</v>
      </c>
      <c r="BE39" t="s">
        <v>185</v>
      </c>
      <c r="BF39" t="s">
        <v>185</v>
      </c>
      <c r="BG39" t="s">
        <v>185</v>
      </c>
      <c r="BH39">
        <v>0</v>
      </c>
      <c r="BI39">
        <v>2</v>
      </c>
      <c r="BJ39" t="s">
        <v>248</v>
      </c>
      <c r="BM39">
        <v>108001</v>
      </c>
      <c r="BN39">
        <v>0</v>
      </c>
      <c r="BO39" t="s">
        <v>185</v>
      </c>
      <c r="BP39">
        <v>0</v>
      </c>
      <c r="BQ39">
        <v>3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185</v>
      </c>
      <c r="BZ39">
        <v>97</v>
      </c>
      <c r="CA39">
        <v>51</v>
      </c>
      <c r="CB39" t="s">
        <v>185</v>
      </c>
      <c r="CE39">
        <v>0</v>
      </c>
      <c r="CF39">
        <v>0</v>
      </c>
      <c r="CG39">
        <v>0</v>
      </c>
      <c r="CH39">
        <v>5</v>
      </c>
      <c r="CI39">
        <v>0</v>
      </c>
      <c r="CJ39">
        <v>0</v>
      </c>
      <c r="CK39">
        <v>0</v>
      </c>
      <c r="CL39">
        <v>0</v>
      </c>
      <c r="CM39">
        <v>0</v>
      </c>
      <c r="CN39" t="s">
        <v>216</v>
      </c>
      <c r="CO39">
        <v>0</v>
      </c>
      <c r="CP39">
        <f ca="1">(P39+Q39+S39+R39)</f>
        <v>0</v>
      </c>
      <c r="CQ39">
        <f ca="1">SUMIF(SmtRes!AQ43:SmtRes!AQ48,"=1",SmtRes!AA43:SmtRes!AA48)</f>
        <v>188.92</v>
      </c>
      <c r="CR39">
        <f ca="1">SUMIF(SmtRes!AQ43:SmtRes!AQ48,"=1",SmtRes!AB43:SmtRes!AB48)</f>
        <v>2267.99</v>
      </c>
      <c r="CS39">
        <f ca="1">SUMIF(SmtRes!AQ43:SmtRes!AQ48,"=1",SmtRes!AC43:SmtRes!AC48)</f>
        <v>1902.25</v>
      </c>
      <c r="CT39">
        <f ca="1">SUMIF(SmtRes!AQ43:SmtRes!AQ48,"=1",SmtRes!AD43:SmtRes!AD48)</f>
        <v>811.79</v>
      </c>
      <c r="CU39">
        <f>AG39</f>
        <v>0</v>
      </c>
      <c r="CV39">
        <f ca="1">SUMIF(SmtRes!AQ43:SmtRes!AQ48,"=1",SmtRes!BU43:SmtRes!BU48)</f>
        <v>18.09</v>
      </c>
      <c r="CW39">
        <f ca="1">SUMIF(SmtRes!AQ43:SmtRes!AQ48,"=1",SmtRes!BV43:SmtRes!BV48)</f>
        <v>1.971</v>
      </c>
      <c r="CX39">
        <f>AJ39</f>
        <v>0</v>
      </c>
      <c r="CY39">
        <f ca="1">(((S39+R39)*AT39)/100)</f>
        <v>0</v>
      </c>
      <c r="CZ39">
        <f ca="1">(((S39+R39)*AU39)/100)</f>
        <v>0</v>
      </c>
      <c r="DB39">
        <v>19</v>
      </c>
      <c r="DC39" t="s">
        <v>185</v>
      </c>
      <c r="DD39" t="s">
        <v>185</v>
      </c>
      <c r="DE39" t="s">
        <v>217</v>
      </c>
      <c r="DF39" t="s">
        <v>217</v>
      </c>
      <c r="DG39" t="s">
        <v>217</v>
      </c>
      <c r="DH39" t="s">
        <v>185</v>
      </c>
      <c r="DI39" t="s">
        <v>217</v>
      </c>
      <c r="DJ39" t="s">
        <v>217</v>
      </c>
      <c r="DK39" t="s">
        <v>185</v>
      </c>
      <c r="DL39" t="s">
        <v>185</v>
      </c>
      <c r="DM39" t="s">
        <v>185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247</v>
      </c>
      <c r="DW39" t="s">
        <v>247</v>
      </c>
      <c r="DX39">
        <v>1</v>
      </c>
      <c r="DZ39" t="s">
        <v>185</v>
      </c>
      <c r="EA39" t="s">
        <v>185</v>
      </c>
      <c r="EB39" t="s">
        <v>185</v>
      </c>
      <c r="EC39" t="s">
        <v>185</v>
      </c>
      <c r="EE39">
        <v>82815029</v>
      </c>
      <c r="EF39">
        <v>3</v>
      </c>
      <c r="EG39" t="s">
        <v>230</v>
      </c>
      <c r="EH39">
        <v>0</v>
      </c>
      <c r="EI39" t="s">
        <v>185</v>
      </c>
      <c r="EJ39">
        <v>2</v>
      </c>
      <c r="EK39">
        <v>108001</v>
      </c>
      <c r="EL39" t="s">
        <v>231</v>
      </c>
      <c r="EM39" t="s">
        <v>232</v>
      </c>
      <c r="EO39" t="s">
        <v>222</v>
      </c>
      <c r="EQ39">
        <v>131072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13.4</v>
      </c>
      <c r="EX39">
        <v>1.46</v>
      </c>
      <c r="EY39">
        <v>0</v>
      </c>
      <c r="FQ39">
        <v>0</v>
      </c>
      <c r="FR39">
        <v>0</v>
      </c>
      <c r="FS39">
        <v>0</v>
      </c>
      <c r="FX39">
        <v>97</v>
      </c>
      <c r="FY39">
        <v>51</v>
      </c>
      <c r="GA39" t="s">
        <v>185</v>
      </c>
      <c r="GD39">
        <v>1</v>
      </c>
      <c r="GF39">
        <v>1524276993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ca="1" t="shared" si="26"/>
        <v>0</v>
      </c>
      <c r="GM39">
        <f ca="1" t="shared" si="27"/>
        <v>0</v>
      </c>
      <c r="GN39">
        <f ca="1" t="shared" si="28"/>
        <v>0</v>
      </c>
      <c r="GO39">
        <f ca="1" t="shared" si="29"/>
        <v>0</v>
      </c>
      <c r="GP39">
        <f ca="1" t="shared" si="30"/>
        <v>0</v>
      </c>
      <c r="GR39">
        <v>0</v>
      </c>
      <c r="GS39">
        <v>3</v>
      </c>
      <c r="GT39">
        <v>0</v>
      </c>
      <c r="GU39" t="s">
        <v>185</v>
      </c>
      <c r="GV39">
        <f t="shared" si="31"/>
        <v>0</v>
      </c>
      <c r="GW39">
        <v>1</v>
      </c>
      <c r="GX39">
        <f t="shared" si="32"/>
        <v>0</v>
      </c>
      <c r="HA39">
        <v>0</v>
      </c>
      <c r="HB39">
        <v>0</v>
      </c>
      <c r="HC39">
        <f>GV39*GW39</f>
        <v>0</v>
      </c>
      <c r="HE39" t="s">
        <v>185</v>
      </c>
      <c r="HF39" t="s">
        <v>185</v>
      </c>
      <c r="HM39" t="s">
        <v>185</v>
      </c>
      <c r="HN39" t="s">
        <v>91</v>
      </c>
      <c r="HO39" t="s">
        <v>93</v>
      </c>
      <c r="HP39" t="s">
        <v>231</v>
      </c>
      <c r="HQ39" t="s">
        <v>231</v>
      </c>
      <c r="HS39">
        <v>0</v>
      </c>
      <c r="IK39">
        <v>0</v>
      </c>
    </row>
    <row r="40" spans="1:255">
      <c r="A40" s="8">
        <v>18</v>
      </c>
      <c r="B40" s="8">
        <v>1</v>
      </c>
      <c r="C40" s="8">
        <v>42</v>
      </c>
      <c r="D40" s="8"/>
      <c r="E40" s="8" t="s">
        <v>249</v>
      </c>
      <c r="F40" s="8" t="s">
        <v>234</v>
      </c>
      <c r="G40" s="8" t="s">
        <v>235</v>
      </c>
      <c r="H40" s="8" t="s">
        <v>59</v>
      </c>
      <c r="I40" s="8">
        <f>J40</f>
        <v>2</v>
      </c>
      <c r="J40" s="8">
        <v>2</v>
      </c>
      <c r="K40" s="8">
        <v>2</v>
      </c>
      <c r="L40" s="8">
        <v>2</v>
      </c>
      <c r="M40" s="8">
        <v>2</v>
      </c>
      <c r="N40" s="8">
        <f t="shared" si="12"/>
        <v>0</v>
      </c>
      <c r="O40" s="8">
        <f ca="1">ROUND(P40,2)</f>
        <v>0</v>
      </c>
      <c r="P40" s="8">
        <f ca="1">ROUND(ROUND(ROUND(SUMIF(SmtRes!AQ43:SmtRes!AQ48,"=1",SmtRes!CU43:SmtRes!CU48),2),2)*I40/100,2)</f>
        <v>0</v>
      </c>
      <c r="Q40" s="8">
        <f>ROUND(CR40*I40,2)</f>
        <v>0</v>
      </c>
      <c r="R40" s="8">
        <f>ROUND(CS40*I40,2)</f>
        <v>0</v>
      </c>
      <c r="S40" s="8">
        <f>ROUND(CT40*I40,2)</f>
        <v>0</v>
      </c>
      <c r="T40" s="8">
        <f t="shared" si="14"/>
        <v>0</v>
      </c>
      <c r="U40" s="8">
        <f>ROUND(CV40*I40,7)</f>
        <v>0</v>
      </c>
      <c r="V40" s="8">
        <f>ROUND(CW40*I40,7)</f>
        <v>0</v>
      </c>
      <c r="W40" s="8">
        <f t="shared" si="15"/>
        <v>0</v>
      </c>
      <c r="X40" s="8">
        <f t="shared" si="16"/>
        <v>0</v>
      </c>
      <c r="Y40" s="8">
        <f t="shared" si="17"/>
        <v>0</v>
      </c>
      <c r="Z40" s="8"/>
      <c r="AA40" s="8">
        <v>85314498</v>
      </c>
      <c r="AB40" s="8">
        <f t="shared" si="18"/>
        <v>0</v>
      </c>
      <c r="AC40" s="8">
        <f>ROUND((ES40),6)</f>
        <v>0</v>
      </c>
      <c r="AD40" s="8">
        <f>ROUND((((ET40)-(EU40))+AE40),6)</f>
        <v>0</v>
      </c>
      <c r="AE40" s="8">
        <f>ROUND((EU40),6)</f>
        <v>0</v>
      </c>
      <c r="AF40" s="8">
        <f>ROUND((EV40),6)</f>
        <v>0</v>
      </c>
      <c r="AG40" s="8">
        <f t="shared" si="19"/>
        <v>0</v>
      </c>
      <c r="AH40" s="8">
        <f>(EW40)</f>
        <v>0</v>
      </c>
      <c r="AI40" s="8">
        <f>(EX40)</f>
        <v>0</v>
      </c>
      <c r="AJ40" s="8">
        <f t="shared" si="20"/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97</v>
      </c>
      <c r="AU40" s="8">
        <v>51</v>
      </c>
      <c r="AV40" s="8">
        <v>1</v>
      </c>
      <c r="AW40" s="8">
        <v>1</v>
      </c>
      <c r="AX40" s="8"/>
      <c r="AY40" s="8"/>
      <c r="AZ40" s="8">
        <v>1</v>
      </c>
      <c r="BA40" s="8">
        <v>1</v>
      </c>
      <c r="BB40" s="8">
        <v>1</v>
      </c>
      <c r="BC40" s="8">
        <v>1</v>
      </c>
      <c r="BD40" s="8" t="s">
        <v>185</v>
      </c>
      <c r="BE40" s="8" t="s">
        <v>185</v>
      </c>
      <c r="BF40" s="8" t="s">
        <v>185</v>
      </c>
      <c r="BG40" s="8" t="s">
        <v>185</v>
      </c>
      <c r="BH40" s="8">
        <v>3</v>
      </c>
      <c r="BI40" s="8">
        <v>2</v>
      </c>
      <c r="BJ40" s="8" t="s">
        <v>185</v>
      </c>
      <c r="BK40" s="8"/>
      <c r="BL40" s="8"/>
      <c r="BM40" s="8">
        <v>108001</v>
      </c>
      <c r="BN40" s="8">
        <v>0</v>
      </c>
      <c r="BO40" s="8" t="s">
        <v>185</v>
      </c>
      <c r="BP40" s="8">
        <v>0</v>
      </c>
      <c r="BQ40" s="8">
        <v>3</v>
      </c>
      <c r="BR40" s="8">
        <v>0</v>
      </c>
      <c r="BS40" s="8">
        <v>1</v>
      </c>
      <c r="BT40" s="8">
        <v>1</v>
      </c>
      <c r="BU40" s="8">
        <v>1</v>
      </c>
      <c r="BV40" s="8">
        <v>1</v>
      </c>
      <c r="BW40" s="8">
        <v>1</v>
      </c>
      <c r="BX40" s="8">
        <v>1</v>
      </c>
      <c r="BY40" s="8" t="s">
        <v>185</v>
      </c>
      <c r="BZ40" s="8">
        <v>97</v>
      </c>
      <c r="CA40" s="8">
        <v>51</v>
      </c>
      <c r="CB40" s="8" t="s">
        <v>185</v>
      </c>
      <c r="CC40" s="8"/>
      <c r="CD40" s="8"/>
      <c r="CE40" s="8">
        <v>0</v>
      </c>
      <c r="CF40" s="8">
        <v>0</v>
      </c>
      <c r="CG40" s="8">
        <v>0</v>
      </c>
      <c r="CH40" s="8">
        <v>5</v>
      </c>
      <c r="CI40" s="8">
        <v>1</v>
      </c>
      <c r="CJ40" s="8">
        <v>0</v>
      </c>
      <c r="CK40" s="8">
        <v>0</v>
      </c>
      <c r="CL40" s="8">
        <v>0</v>
      </c>
      <c r="CM40" s="8">
        <v>0</v>
      </c>
      <c r="CN40" s="8" t="s">
        <v>185</v>
      </c>
      <c r="CO40" s="8">
        <v>0</v>
      </c>
      <c r="CP40" s="8">
        <f t="shared" ref="CP40:CZ40" si="36">0</f>
        <v>0</v>
      </c>
      <c r="CQ40" s="8">
        <f t="shared" si="36"/>
        <v>0</v>
      </c>
      <c r="CR40" s="8">
        <f t="shared" si="36"/>
        <v>0</v>
      </c>
      <c r="CS40" s="8">
        <f t="shared" si="36"/>
        <v>0</v>
      </c>
      <c r="CT40" s="8">
        <f t="shared" si="36"/>
        <v>0</v>
      </c>
      <c r="CU40" s="8">
        <f t="shared" si="36"/>
        <v>0</v>
      </c>
      <c r="CV40" s="8">
        <f t="shared" si="36"/>
        <v>0</v>
      </c>
      <c r="CW40" s="8">
        <f t="shared" si="36"/>
        <v>0</v>
      </c>
      <c r="CX40" s="8">
        <f t="shared" si="36"/>
        <v>0</v>
      </c>
      <c r="CY40" s="8">
        <f t="shared" si="36"/>
        <v>0</v>
      </c>
      <c r="CZ40" s="8">
        <f t="shared" si="36"/>
        <v>0</v>
      </c>
      <c r="DA40" s="8"/>
      <c r="DB40" s="8"/>
      <c r="DC40" s="8" t="s">
        <v>185</v>
      </c>
      <c r="DD40" s="8" t="s">
        <v>185</v>
      </c>
      <c r="DE40" s="8" t="s">
        <v>185</v>
      </c>
      <c r="DF40" s="8" t="s">
        <v>185</v>
      </c>
      <c r="DG40" s="8" t="s">
        <v>185</v>
      </c>
      <c r="DH40" s="8" t="s">
        <v>185</v>
      </c>
      <c r="DI40" s="8" t="s">
        <v>185</v>
      </c>
      <c r="DJ40" s="8" t="s">
        <v>185</v>
      </c>
      <c r="DK40" s="8" t="s">
        <v>185</v>
      </c>
      <c r="DL40" s="8" t="s">
        <v>185</v>
      </c>
      <c r="DM40" s="8" t="s">
        <v>185</v>
      </c>
      <c r="DN40" s="8">
        <v>0</v>
      </c>
      <c r="DO40" s="8">
        <v>0</v>
      </c>
      <c r="DP40" s="8">
        <v>1</v>
      </c>
      <c r="DQ40" s="8">
        <v>1</v>
      </c>
      <c r="DR40" s="8"/>
      <c r="DS40" s="8"/>
      <c r="DT40" s="8"/>
      <c r="DU40" s="8">
        <v>1013</v>
      </c>
      <c r="DV40" s="8" t="s">
        <v>59</v>
      </c>
      <c r="DW40" s="8" t="s">
        <v>59</v>
      </c>
      <c r="DX40" s="8">
        <v>1</v>
      </c>
      <c r="DY40" s="8"/>
      <c r="DZ40" s="8" t="s">
        <v>185</v>
      </c>
      <c r="EA40" s="8" t="s">
        <v>185</v>
      </c>
      <c r="EB40" s="8" t="s">
        <v>185</v>
      </c>
      <c r="EC40" s="8" t="s">
        <v>185</v>
      </c>
      <c r="ED40" s="8"/>
      <c r="EE40" s="8">
        <v>82815029</v>
      </c>
      <c r="EF40" s="8">
        <v>3</v>
      </c>
      <c r="EG40" s="8" t="s">
        <v>230</v>
      </c>
      <c r="EH40" s="8">
        <v>0</v>
      </c>
      <c r="EI40" s="8" t="s">
        <v>185</v>
      </c>
      <c r="EJ40" s="8">
        <v>2</v>
      </c>
      <c r="EK40" s="8">
        <v>108001</v>
      </c>
      <c r="EL40" s="8" t="s">
        <v>231</v>
      </c>
      <c r="EM40" s="8" t="s">
        <v>232</v>
      </c>
      <c r="EN40" s="8"/>
      <c r="EO40" s="8" t="s">
        <v>185</v>
      </c>
      <c r="EP40" s="8"/>
      <c r="EQ40" s="8">
        <v>0</v>
      </c>
      <c r="ER40" s="8">
        <v>0</v>
      </c>
      <c r="ES40" s="8">
        <v>0</v>
      </c>
      <c r="ET40" s="8">
        <v>0</v>
      </c>
      <c r="EU40" s="8">
        <v>0</v>
      </c>
      <c r="EV40" s="8">
        <v>0</v>
      </c>
      <c r="EW40" s="8">
        <v>0</v>
      </c>
      <c r="EX40" s="8">
        <v>0</v>
      </c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>
        <v>0</v>
      </c>
      <c r="FR40" s="8">
        <v>0</v>
      </c>
      <c r="FS40" s="8">
        <v>0</v>
      </c>
      <c r="FT40" s="8"/>
      <c r="FU40" s="8"/>
      <c r="FV40" s="8"/>
      <c r="FW40" s="8"/>
      <c r="FX40" s="8">
        <v>97</v>
      </c>
      <c r="FY40" s="8">
        <v>51</v>
      </c>
      <c r="FZ40" s="8"/>
      <c r="GA40" s="8" t="s">
        <v>185</v>
      </c>
      <c r="GB40" s="8"/>
      <c r="GC40" s="8"/>
      <c r="GD40" s="8">
        <v>1</v>
      </c>
      <c r="GE40" s="8"/>
      <c r="GF40" s="8">
        <v>274903907</v>
      </c>
      <c r="GG40" s="8">
        <v>2</v>
      </c>
      <c r="GH40" s="8">
        <v>1</v>
      </c>
      <c r="GI40" s="8">
        <v>-2</v>
      </c>
      <c r="GJ40" s="8">
        <v>0</v>
      </c>
      <c r="GK40" s="8">
        <v>0</v>
      </c>
      <c r="GL40" s="8">
        <f ca="1" t="shared" si="26"/>
        <v>0</v>
      </c>
      <c r="GM40" s="8">
        <f ca="1" t="shared" si="27"/>
        <v>0</v>
      </c>
      <c r="GN40" s="8">
        <f ca="1" t="shared" si="28"/>
        <v>0</v>
      </c>
      <c r="GO40" s="8">
        <f ca="1" t="shared" si="29"/>
        <v>0</v>
      </c>
      <c r="GP40" s="8">
        <f ca="1" t="shared" si="30"/>
        <v>0</v>
      </c>
      <c r="GQ40" s="8"/>
      <c r="GR40" s="8">
        <v>0</v>
      </c>
      <c r="GS40" s="8">
        <v>3</v>
      </c>
      <c r="GT40" s="8">
        <v>0</v>
      </c>
      <c r="GU40" s="8" t="s">
        <v>185</v>
      </c>
      <c r="GV40" s="8">
        <f t="shared" si="31"/>
        <v>0</v>
      </c>
      <c r="GW40" s="8">
        <v>1</v>
      </c>
      <c r="GX40" s="8">
        <f t="shared" si="32"/>
        <v>0</v>
      </c>
      <c r="GY40" s="8"/>
      <c r="GZ40" s="8"/>
      <c r="HA40" s="8">
        <v>0</v>
      </c>
      <c r="HB40" s="8">
        <v>0</v>
      </c>
      <c r="HC40" s="8">
        <f>0</f>
        <v>0</v>
      </c>
      <c r="HD40" s="8"/>
      <c r="HE40" s="8" t="s">
        <v>185</v>
      </c>
      <c r="HF40" s="8" t="s">
        <v>185</v>
      </c>
      <c r="HG40" s="8"/>
      <c r="HH40" s="8"/>
      <c r="HI40" s="8"/>
      <c r="HJ40" s="8"/>
      <c r="HK40" s="8"/>
      <c r="HL40" s="8"/>
      <c r="HM40" s="8" t="s">
        <v>185</v>
      </c>
      <c r="HN40" s="8" t="s">
        <v>91</v>
      </c>
      <c r="HO40" s="8" t="s">
        <v>93</v>
      </c>
      <c r="HP40" s="8" t="s">
        <v>231</v>
      </c>
      <c r="HQ40" s="8" t="s">
        <v>231</v>
      </c>
      <c r="HR40" s="8"/>
      <c r="HS40" s="8">
        <v>0</v>
      </c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>
        <v>0</v>
      </c>
      <c r="IL40" s="8"/>
      <c r="IM40" s="8"/>
      <c r="IN40" s="8"/>
      <c r="IO40" s="8"/>
      <c r="IP40" s="8"/>
      <c r="IQ40" s="8"/>
      <c r="IR40" s="8"/>
      <c r="IS40" s="8"/>
      <c r="IT40" s="8"/>
      <c r="IU40" s="8"/>
    </row>
    <row r="41" spans="1:245">
      <c r="A41">
        <v>18</v>
      </c>
      <c r="B41">
        <v>1</v>
      </c>
      <c r="C41">
        <v>48</v>
      </c>
      <c r="E41" t="s">
        <v>249</v>
      </c>
      <c r="F41" t="s">
        <v>234</v>
      </c>
      <c r="G41" t="s">
        <v>235</v>
      </c>
      <c r="H41" t="s">
        <v>59</v>
      </c>
      <c r="I41">
        <f>J41</f>
        <v>2</v>
      </c>
      <c r="J41">
        <v>2</v>
      </c>
      <c r="K41">
        <v>2</v>
      </c>
      <c r="L41">
        <v>2</v>
      </c>
      <c r="M41">
        <v>2</v>
      </c>
      <c r="N41">
        <f t="shared" si="12"/>
        <v>0</v>
      </c>
      <c r="O41">
        <f ca="1">ROUND(P41,2)</f>
        <v>0</v>
      </c>
      <c r="P41">
        <f ca="1">ROUND(ROUND(ROUND(SUMIF(SmtRes!AQ43:SmtRes!AQ48,"=1",SmtRes!CU43:SmtRes!CU48),2),2)*I41/100,2)</f>
        <v>0</v>
      </c>
      <c r="Q41">
        <f>ROUND(CR41*I41,2)</f>
        <v>0</v>
      </c>
      <c r="R41">
        <f>ROUND(CS41*I41,2)</f>
        <v>0</v>
      </c>
      <c r="S41">
        <f>ROUND(CT41*I41,2)</f>
        <v>0</v>
      </c>
      <c r="T41">
        <f t="shared" si="14"/>
        <v>0</v>
      </c>
      <c r="U41">
        <f>ROUND(CV41*I41,7)</f>
        <v>0</v>
      </c>
      <c r="V41">
        <f>ROUND(CW41*I41,7)</f>
        <v>0</v>
      </c>
      <c r="W41">
        <f t="shared" si="15"/>
        <v>0</v>
      </c>
      <c r="X41">
        <f t="shared" si="16"/>
        <v>0</v>
      </c>
      <c r="Y41">
        <f t="shared" si="17"/>
        <v>0</v>
      </c>
      <c r="AA41">
        <v>85314433</v>
      </c>
      <c r="AB41">
        <f t="shared" si="18"/>
        <v>0</v>
      </c>
      <c r="AC41">
        <f>ROUND((ES41),6)</f>
        <v>0</v>
      </c>
      <c r="AD41">
        <f>ROUND((((ET41)-(EU41))+AE41),6)</f>
        <v>0</v>
      </c>
      <c r="AE41">
        <f>ROUND((EU41),6)</f>
        <v>0</v>
      </c>
      <c r="AF41">
        <f>ROUND((EV41),6)</f>
        <v>0</v>
      </c>
      <c r="AG41">
        <f t="shared" si="19"/>
        <v>0</v>
      </c>
      <c r="AH41">
        <f>(EW41)</f>
        <v>0</v>
      </c>
      <c r="AI41">
        <f>(EX41)</f>
        <v>0</v>
      </c>
      <c r="AJ41">
        <f t="shared" si="20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97</v>
      </c>
      <c r="AU41">
        <v>51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185</v>
      </c>
      <c r="BE41" t="s">
        <v>185</v>
      </c>
      <c r="BF41" t="s">
        <v>185</v>
      </c>
      <c r="BG41" t="s">
        <v>185</v>
      </c>
      <c r="BH41">
        <v>3</v>
      </c>
      <c r="BI41">
        <v>2</v>
      </c>
      <c r="BJ41" t="s">
        <v>185</v>
      </c>
      <c r="BM41">
        <v>108001</v>
      </c>
      <c r="BN41">
        <v>0</v>
      </c>
      <c r="BO41" t="s">
        <v>185</v>
      </c>
      <c r="BP41">
        <v>0</v>
      </c>
      <c r="BQ41">
        <v>3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185</v>
      </c>
      <c r="BZ41">
        <v>97</v>
      </c>
      <c r="CA41">
        <v>51</v>
      </c>
      <c r="CB41" t="s">
        <v>185</v>
      </c>
      <c r="CE41">
        <v>0</v>
      </c>
      <c r="CF41">
        <v>0</v>
      </c>
      <c r="CG41">
        <v>0</v>
      </c>
      <c r="CH41">
        <v>5</v>
      </c>
      <c r="CI41">
        <v>1</v>
      </c>
      <c r="CJ41">
        <v>0</v>
      </c>
      <c r="CK41">
        <v>0</v>
      </c>
      <c r="CL41">
        <v>0</v>
      </c>
      <c r="CM41">
        <v>0</v>
      </c>
      <c r="CN41" t="s">
        <v>185</v>
      </c>
      <c r="CO41">
        <v>0</v>
      </c>
      <c r="CP41">
        <f t="shared" ref="CP41:CZ41" si="37">0</f>
        <v>0</v>
      </c>
      <c r="CQ41">
        <f t="shared" si="37"/>
        <v>0</v>
      </c>
      <c r="CR41">
        <f t="shared" si="37"/>
        <v>0</v>
      </c>
      <c r="CS41">
        <f t="shared" si="37"/>
        <v>0</v>
      </c>
      <c r="CT41">
        <f t="shared" si="37"/>
        <v>0</v>
      </c>
      <c r="CU41">
        <f t="shared" si="37"/>
        <v>0</v>
      </c>
      <c r="CV41">
        <f t="shared" si="37"/>
        <v>0</v>
      </c>
      <c r="CW41">
        <f t="shared" si="37"/>
        <v>0</v>
      </c>
      <c r="CX41">
        <f t="shared" si="37"/>
        <v>0</v>
      </c>
      <c r="CY41">
        <f t="shared" si="37"/>
        <v>0</v>
      </c>
      <c r="CZ41">
        <f t="shared" si="37"/>
        <v>0</v>
      </c>
      <c r="DC41" t="s">
        <v>185</v>
      </c>
      <c r="DD41" t="s">
        <v>185</v>
      </c>
      <c r="DE41" t="s">
        <v>185</v>
      </c>
      <c r="DF41" t="s">
        <v>185</v>
      </c>
      <c r="DG41" t="s">
        <v>185</v>
      </c>
      <c r="DH41" t="s">
        <v>185</v>
      </c>
      <c r="DI41" t="s">
        <v>185</v>
      </c>
      <c r="DJ41" t="s">
        <v>185</v>
      </c>
      <c r="DK41" t="s">
        <v>185</v>
      </c>
      <c r="DL41" t="s">
        <v>185</v>
      </c>
      <c r="DM41" t="s">
        <v>185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59</v>
      </c>
      <c r="DW41" t="s">
        <v>59</v>
      </c>
      <c r="DX41">
        <v>1</v>
      </c>
      <c r="DZ41" t="s">
        <v>185</v>
      </c>
      <c r="EA41" t="s">
        <v>185</v>
      </c>
      <c r="EB41" t="s">
        <v>185</v>
      </c>
      <c r="EC41" t="s">
        <v>185</v>
      </c>
      <c r="EE41">
        <v>82815029</v>
      </c>
      <c r="EF41">
        <v>3</v>
      </c>
      <c r="EG41" t="s">
        <v>230</v>
      </c>
      <c r="EH41">
        <v>0</v>
      </c>
      <c r="EI41" t="s">
        <v>185</v>
      </c>
      <c r="EJ41">
        <v>2</v>
      </c>
      <c r="EK41">
        <v>108001</v>
      </c>
      <c r="EL41" t="s">
        <v>231</v>
      </c>
      <c r="EM41" t="s">
        <v>232</v>
      </c>
      <c r="EO41" t="s">
        <v>185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v>0</v>
      </c>
      <c r="FS41">
        <v>0</v>
      </c>
      <c r="FX41">
        <v>97</v>
      </c>
      <c r="FY41">
        <v>51</v>
      </c>
      <c r="GA41" t="s">
        <v>185</v>
      </c>
      <c r="GD41">
        <v>1</v>
      </c>
      <c r="GF41">
        <v>274903907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ca="1" t="shared" si="26"/>
        <v>0</v>
      </c>
      <c r="GM41">
        <f ca="1" t="shared" si="27"/>
        <v>0</v>
      </c>
      <c r="GN41">
        <f ca="1" t="shared" si="28"/>
        <v>0</v>
      </c>
      <c r="GO41">
        <f ca="1" t="shared" si="29"/>
        <v>0</v>
      </c>
      <c r="GP41">
        <f ca="1" t="shared" si="30"/>
        <v>0</v>
      </c>
      <c r="GR41">
        <v>0</v>
      </c>
      <c r="GS41">
        <v>3</v>
      </c>
      <c r="GT41">
        <v>0</v>
      </c>
      <c r="GU41" t="s">
        <v>185</v>
      </c>
      <c r="GV41">
        <f t="shared" si="31"/>
        <v>0</v>
      </c>
      <c r="GW41">
        <v>1</v>
      </c>
      <c r="GX41">
        <f t="shared" si="32"/>
        <v>0</v>
      </c>
      <c r="HA41">
        <v>0</v>
      </c>
      <c r="HB41">
        <v>0</v>
      </c>
      <c r="HC41">
        <f>0</f>
        <v>0</v>
      </c>
      <c r="HE41" t="s">
        <v>185</v>
      </c>
      <c r="HF41" t="s">
        <v>185</v>
      </c>
      <c r="HM41" t="s">
        <v>185</v>
      </c>
      <c r="HN41" t="s">
        <v>91</v>
      </c>
      <c r="HO41" t="s">
        <v>93</v>
      </c>
      <c r="HP41" t="s">
        <v>231</v>
      </c>
      <c r="HQ41" t="s">
        <v>231</v>
      </c>
      <c r="HS41">
        <v>0</v>
      </c>
      <c r="IK41">
        <v>0</v>
      </c>
    </row>
    <row r="42" spans="1:255">
      <c r="A42" s="8">
        <v>17</v>
      </c>
      <c r="B42" s="8">
        <v>1</v>
      </c>
      <c r="C42" s="8">
        <f>ROW(SmtRes!A57)</f>
        <v>57</v>
      </c>
      <c r="D42" s="8">
        <f>ROW(EtalonRes!A73)</f>
        <v>73</v>
      </c>
      <c r="E42" s="8" t="s">
        <v>64</v>
      </c>
      <c r="F42" s="8" t="s">
        <v>250</v>
      </c>
      <c r="G42" s="8" t="s">
        <v>251</v>
      </c>
      <c r="H42" s="8" t="s">
        <v>252</v>
      </c>
      <c r="I42" s="8">
        <v>0.06</v>
      </c>
      <c r="J42" s="8">
        <v>0</v>
      </c>
      <c r="K42" s="8">
        <v>0.06</v>
      </c>
      <c r="L42" s="8">
        <v>0.06</v>
      </c>
      <c r="M42" s="8">
        <v>0</v>
      </c>
      <c r="N42" s="8">
        <f t="shared" si="12"/>
        <v>0.06</v>
      </c>
      <c r="O42" s="8">
        <f ca="1">ROUND(CP42,2)</f>
        <v>2150.55</v>
      </c>
      <c r="P42" s="8">
        <f ca="1">SUMIF(SmtRes!AQ49:SmtRes!AQ57,"=1",SmtRes!DF49:SmtRes!DF57)</f>
        <v>15.52</v>
      </c>
      <c r="Q42" s="8">
        <f ca="1">SUMIF(SmtRes!AQ49:SmtRes!AQ57,"=1",SmtRes!DG49:SmtRes!DG57)</f>
        <v>70.36</v>
      </c>
      <c r="R42" s="8">
        <f ca="1">SUMIF(SmtRes!AQ49:SmtRes!AQ57,"=1",SmtRes!DH49:SmtRes!DH57)</f>
        <v>53.92</v>
      </c>
      <c r="S42" s="8">
        <f ca="1">SUMIF(SmtRes!AQ49:SmtRes!AQ57,"=1",SmtRes!DI49:SmtRes!DI57)</f>
        <v>2010.75</v>
      </c>
      <c r="T42" s="8">
        <f t="shared" si="14"/>
        <v>0</v>
      </c>
      <c r="U42" s="8">
        <f ca="1">SUMIF(SmtRes!AQ49:SmtRes!AQ57,"=1",SmtRes!CV49:SmtRes!CV57)</f>
        <v>2.53368</v>
      </c>
      <c r="V42" s="8">
        <f ca="1">SUMIF(SmtRes!AQ49:SmtRes!AQ57,"=1",SmtRes!CW49:SmtRes!CW57)</f>
        <v>0.0567</v>
      </c>
      <c r="W42" s="8">
        <f t="shared" si="15"/>
        <v>0</v>
      </c>
      <c r="X42" s="8">
        <f ca="1" t="shared" si="16"/>
        <v>2002.73</v>
      </c>
      <c r="Y42" s="8">
        <f ca="1" t="shared" si="17"/>
        <v>1052.98</v>
      </c>
      <c r="Z42" s="8"/>
      <c r="AA42" s="8">
        <v>85314498</v>
      </c>
      <c r="AB42" s="8">
        <f ca="1" t="shared" si="18"/>
        <v>34930.963631</v>
      </c>
      <c r="AC42" s="8">
        <f ca="1">ROUND((SUM(SmtRes!BQ49:SmtRes!BQ57)),6)</f>
        <v>245.852516</v>
      </c>
      <c r="AD42" s="8">
        <f ca="1">ROUND((((SUM(SmtRes!BR49:SmtRes!BR57))-(SUM(SmtRes!BS49:SmtRes!BS57)))+AE42),6)</f>
        <v>1172.548035</v>
      </c>
      <c r="AE42" s="8">
        <f ca="1">ROUND((SUM(SmtRes!BS49:SmtRes!BS57)),6)</f>
        <v>898.813125</v>
      </c>
      <c r="AF42" s="8">
        <f ca="1">ROUND((SUM(SmtRes!BT49:SmtRes!BT57)),6)</f>
        <v>33512.56308</v>
      </c>
      <c r="AG42" s="8">
        <f t="shared" si="19"/>
        <v>0</v>
      </c>
      <c r="AH42" s="8">
        <f ca="1">(SUM(SmtRes!BU49:SmtRes!BU57))</f>
        <v>42.228</v>
      </c>
      <c r="AI42" s="8">
        <f ca="1">(SUM(SmtRes!BV49:SmtRes!BV57))</f>
        <v>0.945</v>
      </c>
      <c r="AJ42" s="8">
        <f t="shared" si="20"/>
        <v>0</v>
      </c>
      <c r="AK42" s="8">
        <v>26604.314916</v>
      </c>
      <c r="AL42" s="8">
        <v>245.852516</v>
      </c>
      <c r="AM42" s="8">
        <v>868.5541</v>
      </c>
      <c r="AN42" s="8">
        <v>665.7875</v>
      </c>
      <c r="AO42" s="8">
        <v>24824.1208</v>
      </c>
      <c r="AP42" s="8">
        <v>0</v>
      </c>
      <c r="AQ42" s="8">
        <v>31.28</v>
      </c>
      <c r="AR42" s="8">
        <v>0.7</v>
      </c>
      <c r="AS42" s="8">
        <v>0</v>
      </c>
      <c r="AT42" s="8">
        <v>97</v>
      </c>
      <c r="AU42" s="8">
        <v>51</v>
      </c>
      <c r="AV42" s="8">
        <v>1</v>
      </c>
      <c r="AW42" s="8">
        <v>1</v>
      </c>
      <c r="AX42" s="8"/>
      <c r="AY42" s="8"/>
      <c r="AZ42" s="8">
        <v>1</v>
      </c>
      <c r="BA42" s="8">
        <v>1</v>
      </c>
      <c r="BB42" s="8">
        <v>1</v>
      </c>
      <c r="BC42" s="8">
        <v>1</v>
      </c>
      <c r="BD42" s="8" t="s">
        <v>185</v>
      </c>
      <c r="BE42" s="8" t="s">
        <v>185</v>
      </c>
      <c r="BF42" s="8" t="s">
        <v>185</v>
      </c>
      <c r="BG42" s="8" t="s">
        <v>185</v>
      </c>
      <c r="BH42" s="8">
        <v>0</v>
      </c>
      <c r="BI42" s="8">
        <v>2</v>
      </c>
      <c r="BJ42" s="8" t="s">
        <v>253</v>
      </c>
      <c r="BK42" s="8"/>
      <c r="BL42" s="8"/>
      <c r="BM42" s="8">
        <v>108001</v>
      </c>
      <c r="BN42" s="8">
        <v>0</v>
      </c>
      <c r="BO42" s="8" t="s">
        <v>185</v>
      </c>
      <c r="BP42" s="8">
        <v>0</v>
      </c>
      <c r="BQ42" s="8">
        <v>3</v>
      </c>
      <c r="BR42" s="8">
        <v>0</v>
      </c>
      <c r="BS42" s="8">
        <v>1</v>
      </c>
      <c r="BT42" s="8">
        <v>1</v>
      </c>
      <c r="BU42" s="8">
        <v>1</v>
      </c>
      <c r="BV42" s="8">
        <v>1</v>
      </c>
      <c r="BW42" s="8">
        <v>1</v>
      </c>
      <c r="BX42" s="8">
        <v>1</v>
      </c>
      <c r="BY42" s="8" t="s">
        <v>185</v>
      </c>
      <c r="BZ42" s="8">
        <v>97</v>
      </c>
      <c r="CA42" s="8">
        <v>51</v>
      </c>
      <c r="CB42" s="8" t="s">
        <v>185</v>
      </c>
      <c r="CC42" s="8"/>
      <c r="CD42" s="8"/>
      <c r="CE42" s="8">
        <v>0</v>
      </c>
      <c r="CF42" s="8">
        <v>0</v>
      </c>
      <c r="CG42" s="8">
        <v>0</v>
      </c>
      <c r="CH42" s="8">
        <v>6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8" t="s">
        <v>216</v>
      </c>
      <c r="CO42" s="8">
        <v>0</v>
      </c>
      <c r="CP42" s="8">
        <f ca="1">(P42+Q42+S42+R42)</f>
        <v>2150.55</v>
      </c>
      <c r="CQ42" s="8">
        <f ca="1">SUMIF(SmtRes!AQ49:SmtRes!AQ57,"=1",SmtRes!AA49:SmtRes!AA57)</f>
        <v>372.02</v>
      </c>
      <c r="CR42" s="8">
        <f ca="1">SUMIF(SmtRes!AQ49:SmtRes!AQ57,"=1",SmtRes!AB49:SmtRes!AB57)</f>
        <v>2302.6</v>
      </c>
      <c r="CS42" s="8">
        <f ca="1">SUMIF(SmtRes!AQ49:SmtRes!AQ57,"=1",SmtRes!AC49:SmtRes!AC57)</f>
        <v>1902.25</v>
      </c>
      <c r="CT42" s="8">
        <f ca="1">SUMIF(SmtRes!AQ49:SmtRes!AQ57,"=1",SmtRes!AD49:SmtRes!AD57)</f>
        <v>793.61</v>
      </c>
      <c r="CU42" s="8">
        <f>AG42</f>
        <v>0</v>
      </c>
      <c r="CV42" s="8">
        <f ca="1">SUMIF(SmtRes!AQ49:SmtRes!AQ57,"=1",SmtRes!BU49:SmtRes!BU57)</f>
        <v>42.228</v>
      </c>
      <c r="CW42" s="8">
        <f ca="1">SUMIF(SmtRes!AQ49:SmtRes!AQ57,"=1",SmtRes!BV49:SmtRes!BV57)</f>
        <v>0.945</v>
      </c>
      <c r="CX42" s="8">
        <f>AJ42</f>
        <v>0</v>
      </c>
      <c r="CY42" s="8">
        <f ca="1">(((S42+R42)*AT42)/100)</f>
        <v>2002.7299</v>
      </c>
      <c r="CZ42" s="8">
        <f ca="1">(((S42+R42)*AU42)/100)</f>
        <v>1052.9817</v>
      </c>
      <c r="DA42" s="8"/>
      <c r="DB42" s="8">
        <v>21</v>
      </c>
      <c r="DC42" s="8" t="s">
        <v>185</v>
      </c>
      <c r="DD42" s="8" t="s">
        <v>185</v>
      </c>
      <c r="DE42" s="8" t="s">
        <v>217</v>
      </c>
      <c r="DF42" s="8" t="s">
        <v>217</v>
      </c>
      <c r="DG42" s="8" t="s">
        <v>217</v>
      </c>
      <c r="DH42" s="8" t="s">
        <v>185</v>
      </c>
      <c r="DI42" s="8" t="s">
        <v>217</v>
      </c>
      <c r="DJ42" s="8" t="s">
        <v>217</v>
      </c>
      <c r="DK42" s="8" t="s">
        <v>185</v>
      </c>
      <c r="DL42" s="8" t="s">
        <v>185</v>
      </c>
      <c r="DM42" s="8" t="s">
        <v>185</v>
      </c>
      <c r="DN42" s="8">
        <v>0</v>
      </c>
      <c r="DO42" s="8">
        <v>0</v>
      </c>
      <c r="DP42" s="8">
        <v>1</v>
      </c>
      <c r="DQ42" s="8">
        <v>1</v>
      </c>
      <c r="DR42" s="8"/>
      <c r="DS42" s="8"/>
      <c r="DT42" s="8"/>
      <c r="DU42" s="8">
        <v>1003</v>
      </c>
      <c r="DV42" s="8" t="s">
        <v>252</v>
      </c>
      <c r="DW42" s="8" t="s">
        <v>252</v>
      </c>
      <c r="DX42" s="8">
        <v>100</v>
      </c>
      <c r="DY42" s="8"/>
      <c r="DZ42" s="8" t="s">
        <v>185</v>
      </c>
      <c r="EA42" s="8" t="s">
        <v>185</v>
      </c>
      <c r="EB42" s="8" t="s">
        <v>185</v>
      </c>
      <c r="EC42" s="8" t="s">
        <v>185</v>
      </c>
      <c r="ED42" s="8"/>
      <c r="EE42" s="8">
        <v>82815029</v>
      </c>
      <c r="EF42" s="8">
        <v>3</v>
      </c>
      <c r="EG42" s="8" t="s">
        <v>230</v>
      </c>
      <c r="EH42" s="8">
        <v>0</v>
      </c>
      <c r="EI42" s="8" t="s">
        <v>185</v>
      </c>
      <c r="EJ42" s="8">
        <v>2</v>
      </c>
      <c r="EK42" s="8">
        <v>108001</v>
      </c>
      <c r="EL42" s="8" t="s">
        <v>231</v>
      </c>
      <c r="EM42" s="8" t="s">
        <v>232</v>
      </c>
      <c r="EN42" s="8"/>
      <c r="EO42" s="8" t="s">
        <v>222</v>
      </c>
      <c r="EP42" s="8"/>
      <c r="EQ42" s="8">
        <v>131072</v>
      </c>
      <c r="ER42" s="8">
        <v>0</v>
      </c>
      <c r="ES42" s="8">
        <v>0</v>
      </c>
      <c r="ET42" s="8">
        <v>0</v>
      </c>
      <c r="EU42" s="8">
        <v>0</v>
      </c>
      <c r="EV42" s="8">
        <v>0</v>
      </c>
      <c r="EW42" s="8">
        <v>31.28</v>
      </c>
      <c r="EX42" s="8">
        <v>0.7</v>
      </c>
      <c r="EY42" s="8">
        <v>0</v>
      </c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>
        <v>0</v>
      </c>
      <c r="FR42" s="8">
        <v>0</v>
      </c>
      <c r="FS42" s="8">
        <v>0</v>
      </c>
      <c r="FT42" s="8"/>
      <c r="FU42" s="8"/>
      <c r="FV42" s="8"/>
      <c r="FW42" s="8"/>
      <c r="FX42" s="8">
        <v>97</v>
      </c>
      <c r="FY42" s="8">
        <v>51</v>
      </c>
      <c r="FZ42" s="8"/>
      <c r="GA42" s="8" t="s">
        <v>185</v>
      </c>
      <c r="GB42" s="8"/>
      <c r="GC42" s="8"/>
      <c r="GD42" s="8">
        <v>1</v>
      </c>
      <c r="GE42" s="8"/>
      <c r="GF42" s="8">
        <v>-1894754197</v>
      </c>
      <c r="GG42" s="8">
        <v>2</v>
      </c>
      <c r="GH42" s="8">
        <v>1</v>
      </c>
      <c r="GI42" s="8">
        <v>-2</v>
      </c>
      <c r="GJ42" s="8">
        <v>0</v>
      </c>
      <c r="GK42" s="8">
        <v>0</v>
      </c>
      <c r="GL42" s="8">
        <f ca="1" t="shared" si="26"/>
        <v>0</v>
      </c>
      <c r="GM42" s="8">
        <f ca="1" t="shared" si="27"/>
        <v>5206.26</v>
      </c>
      <c r="GN42" s="8">
        <f ca="1" t="shared" si="28"/>
        <v>0</v>
      </c>
      <c r="GO42" s="8">
        <f ca="1" t="shared" si="29"/>
        <v>5206.26</v>
      </c>
      <c r="GP42" s="8">
        <f ca="1" t="shared" si="30"/>
        <v>0</v>
      </c>
      <c r="GQ42" s="8"/>
      <c r="GR42" s="8">
        <v>0</v>
      </c>
      <c r="GS42" s="8">
        <v>3</v>
      </c>
      <c r="GT42" s="8">
        <v>0</v>
      </c>
      <c r="GU42" s="8" t="s">
        <v>185</v>
      </c>
      <c r="GV42" s="8">
        <f t="shared" si="31"/>
        <v>0</v>
      </c>
      <c r="GW42" s="8">
        <v>1</v>
      </c>
      <c r="GX42" s="8">
        <f t="shared" si="32"/>
        <v>0</v>
      </c>
      <c r="GY42" s="8"/>
      <c r="GZ42" s="8"/>
      <c r="HA42" s="8">
        <v>0</v>
      </c>
      <c r="HB42" s="8">
        <v>0</v>
      </c>
      <c r="HC42" s="8">
        <f>GV42*GW42</f>
        <v>0</v>
      </c>
      <c r="HD42" s="8"/>
      <c r="HE42" s="8" t="s">
        <v>185</v>
      </c>
      <c r="HF42" s="8" t="s">
        <v>185</v>
      </c>
      <c r="HG42" s="8"/>
      <c r="HH42" s="8"/>
      <c r="HI42" s="8"/>
      <c r="HJ42" s="8"/>
      <c r="HK42" s="8"/>
      <c r="HL42" s="8"/>
      <c r="HM42" s="8" t="s">
        <v>185</v>
      </c>
      <c r="HN42" s="8" t="s">
        <v>91</v>
      </c>
      <c r="HO42" s="8" t="s">
        <v>93</v>
      </c>
      <c r="HP42" s="8" t="s">
        <v>231</v>
      </c>
      <c r="HQ42" s="8" t="s">
        <v>231</v>
      </c>
      <c r="HR42" s="8"/>
      <c r="HS42" s="8">
        <v>0</v>
      </c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>
        <v>0</v>
      </c>
      <c r="IL42" s="8"/>
      <c r="IM42" s="8"/>
      <c r="IN42" s="8"/>
      <c r="IO42" s="8"/>
      <c r="IP42" s="8"/>
      <c r="IQ42" s="8"/>
      <c r="IR42" s="8"/>
      <c r="IS42" s="8"/>
      <c r="IT42" s="8"/>
      <c r="IU42" s="8"/>
    </row>
    <row r="43" spans="1:245">
      <c r="A43">
        <v>17</v>
      </c>
      <c r="B43">
        <v>1</v>
      </c>
      <c r="C43">
        <f>ROW(SmtRes!A66)</f>
        <v>66</v>
      </c>
      <c r="D43">
        <f>ROW(EtalonRes!A82)</f>
        <v>82</v>
      </c>
      <c r="E43" t="s">
        <v>64</v>
      </c>
      <c r="F43" t="s">
        <v>250</v>
      </c>
      <c r="G43" t="s">
        <v>251</v>
      </c>
      <c r="H43" t="s">
        <v>252</v>
      </c>
      <c r="I43">
        <v>0.06</v>
      </c>
      <c r="J43">
        <v>0</v>
      </c>
      <c r="K43">
        <v>0.06</v>
      </c>
      <c r="L43">
        <v>0.06</v>
      </c>
      <c r="M43">
        <v>0</v>
      </c>
      <c r="N43">
        <f t="shared" si="12"/>
        <v>0.06</v>
      </c>
      <c r="O43">
        <f ca="1">ROUND(CP43,2)</f>
        <v>2150.55</v>
      </c>
      <c r="P43">
        <f ca="1">SUMIF(SmtRes!AQ58:SmtRes!AQ66,"=1",SmtRes!DF58:SmtRes!DF66)</f>
        <v>15.52</v>
      </c>
      <c r="Q43">
        <f ca="1">SUMIF(SmtRes!AQ58:SmtRes!AQ66,"=1",SmtRes!DG58:SmtRes!DG66)</f>
        <v>70.36</v>
      </c>
      <c r="R43">
        <f ca="1">SUMIF(SmtRes!AQ58:SmtRes!AQ66,"=1",SmtRes!DH58:SmtRes!DH66)</f>
        <v>53.92</v>
      </c>
      <c r="S43">
        <f ca="1">SUMIF(SmtRes!AQ58:SmtRes!AQ66,"=1",SmtRes!DI58:SmtRes!DI66)</f>
        <v>2010.75</v>
      </c>
      <c r="T43">
        <f t="shared" si="14"/>
        <v>0</v>
      </c>
      <c r="U43">
        <f ca="1">SUMIF(SmtRes!AQ58:SmtRes!AQ66,"=1",SmtRes!CV58:SmtRes!CV66)</f>
        <v>2.53368</v>
      </c>
      <c r="V43">
        <f ca="1">SUMIF(SmtRes!AQ58:SmtRes!AQ66,"=1",SmtRes!CW58:SmtRes!CW66)</f>
        <v>0.0567</v>
      </c>
      <c r="W43">
        <f t="shared" si="15"/>
        <v>0</v>
      </c>
      <c r="X43">
        <f ca="1" t="shared" si="16"/>
        <v>2002.73</v>
      </c>
      <c r="Y43">
        <f ca="1" t="shared" si="17"/>
        <v>1052.98</v>
      </c>
      <c r="AA43">
        <v>85314433</v>
      </c>
      <c r="AB43">
        <f ca="1" t="shared" si="18"/>
        <v>34930.963631</v>
      </c>
      <c r="AC43">
        <f ca="1">ROUND((SUM(SmtRes!BQ58:SmtRes!BQ66)),6)</f>
        <v>245.852516</v>
      </c>
      <c r="AD43">
        <f ca="1">ROUND((((SUM(SmtRes!BR58:SmtRes!BR66))-(SUM(SmtRes!BS58:SmtRes!BS66)))+AE43),6)</f>
        <v>1172.548035</v>
      </c>
      <c r="AE43">
        <f ca="1">ROUND((SUM(SmtRes!BS58:SmtRes!BS66)),6)</f>
        <v>898.813125</v>
      </c>
      <c r="AF43">
        <f ca="1">ROUND((SUM(SmtRes!BT58:SmtRes!BT66)),6)</f>
        <v>33512.56308</v>
      </c>
      <c r="AG43">
        <f t="shared" si="19"/>
        <v>0</v>
      </c>
      <c r="AH43">
        <f ca="1">(SUM(SmtRes!BU58:SmtRes!BU66))</f>
        <v>42.228</v>
      </c>
      <c r="AI43">
        <f ca="1">(SUM(SmtRes!BV58:SmtRes!BV66))</f>
        <v>0.945</v>
      </c>
      <c r="AJ43">
        <f t="shared" si="20"/>
        <v>0</v>
      </c>
      <c r="AK43">
        <v>26604.314916</v>
      </c>
      <c r="AL43">
        <v>245.852516</v>
      </c>
      <c r="AM43">
        <v>868.5541</v>
      </c>
      <c r="AN43">
        <v>665.7875</v>
      </c>
      <c r="AO43">
        <v>24824.1208</v>
      </c>
      <c r="AP43">
        <v>0</v>
      </c>
      <c r="AQ43">
        <v>31.28</v>
      </c>
      <c r="AR43">
        <v>0.7</v>
      </c>
      <c r="AS43">
        <v>0</v>
      </c>
      <c r="AT43">
        <v>97</v>
      </c>
      <c r="AU43">
        <v>51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185</v>
      </c>
      <c r="BE43" t="s">
        <v>185</v>
      </c>
      <c r="BF43" t="s">
        <v>185</v>
      </c>
      <c r="BG43" t="s">
        <v>185</v>
      </c>
      <c r="BH43">
        <v>0</v>
      </c>
      <c r="BI43">
        <v>2</v>
      </c>
      <c r="BJ43" t="s">
        <v>253</v>
      </c>
      <c r="BM43">
        <v>108001</v>
      </c>
      <c r="BN43">
        <v>0</v>
      </c>
      <c r="BO43" t="s">
        <v>185</v>
      </c>
      <c r="BP43">
        <v>0</v>
      </c>
      <c r="BQ43">
        <v>3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185</v>
      </c>
      <c r="BZ43">
        <v>97</v>
      </c>
      <c r="CA43">
        <v>51</v>
      </c>
      <c r="CB43" t="s">
        <v>185</v>
      </c>
      <c r="CE43">
        <v>0</v>
      </c>
      <c r="CF43">
        <v>0</v>
      </c>
      <c r="CG43">
        <v>0</v>
      </c>
      <c r="CH43">
        <v>6</v>
      </c>
      <c r="CI43">
        <v>0</v>
      </c>
      <c r="CJ43">
        <v>0</v>
      </c>
      <c r="CK43">
        <v>0</v>
      </c>
      <c r="CL43">
        <v>0</v>
      </c>
      <c r="CM43">
        <v>0</v>
      </c>
      <c r="CN43" t="s">
        <v>216</v>
      </c>
      <c r="CO43">
        <v>0</v>
      </c>
      <c r="CP43">
        <f ca="1">(P43+Q43+S43+R43)</f>
        <v>2150.55</v>
      </c>
      <c r="CQ43">
        <f ca="1">SUMIF(SmtRes!AQ58:SmtRes!AQ66,"=1",SmtRes!AA58:SmtRes!AA66)</f>
        <v>372.02</v>
      </c>
      <c r="CR43">
        <f ca="1">SUMIF(SmtRes!AQ58:SmtRes!AQ66,"=1",SmtRes!AB58:SmtRes!AB66)</f>
        <v>2302.6</v>
      </c>
      <c r="CS43">
        <f ca="1">SUMIF(SmtRes!AQ58:SmtRes!AQ66,"=1",SmtRes!AC58:SmtRes!AC66)</f>
        <v>1902.25</v>
      </c>
      <c r="CT43">
        <f ca="1">SUMIF(SmtRes!AQ58:SmtRes!AQ66,"=1",SmtRes!AD58:SmtRes!AD66)</f>
        <v>793.61</v>
      </c>
      <c r="CU43">
        <f>AG43</f>
        <v>0</v>
      </c>
      <c r="CV43">
        <f ca="1">SUMIF(SmtRes!AQ58:SmtRes!AQ66,"=1",SmtRes!BU58:SmtRes!BU66)</f>
        <v>42.228</v>
      </c>
      <c r="CW43">
        <f ca="1">SUMIF(SmtRes!AQ58:SmtRes!AQ66,"=1",SmtRes!BV58:SmtRes!BV66)</f>
        <v>0.945</v>
      </c>
      <c r="CX43">
        <f>AJ43</f>
        <v>0</v>
      </c>
      <c r="CY43">
        <f ca="1">(((S43+R43)*AT43)/100)</f>
        <v>2002.7299</v>
      </c>
      <c r="CZ43">
        <f ca="1">(((S43+R43)*AU43)/100)</f>
        <v>1052.9817</v>
      </c>
      <c r="DB43">
        <v>23</v>
      </c>
      <c r="DC43" t="s">
        <v>185</v>
      </c>
      <c r="DD43" t="s">
        <v>185</v>
      </c>
      <c r="DE43" t="s">
        <v>217</v>
      </c>
      <c r="DF43" t="s">
        <v>217</v>
      </c>
      <c r="DG43" t="s">
        <v>217</v>
      </c>
      <c r="DH43" t="s">
        <v>185</v>
      </c>
      <c r="DI43" t="s">
        <v>217</v>
      </c>
      <c r="DJ43" t="s">
        <v>217</v>
      </c>
      <c r="DK43" t="s">
        <v>185</v>
      </c>
      <c r="DL43" t="s">
        <v>185</v>
      </c>
      <c r="DM43" t="s">
        <v>185</v>
      </c>
      <c r="DN43">
        <v>0</v>
      </c>
      <c r="DO43">
        <v>0</v>
      </c>
      <c r="DP43">
        <v>1</v>
      </c>
      <c r="DQ43">
        <v>1</v>
      </c>
      <c r="DU43">
        <v>1003</v>
      </c>
      <c r="DV43" t="s">
        <v>252</v>
      </c>
      <c r="DW43" t="s">
        <v>252</v>
      </c>
      <c r="DX43">
        <v>100</v>
      </c>
      <c r="DZ43" t="s">
        <v>185</v>
      </c>
      <c r="EA43" t="s">
        <v>185</v>
      </c>
      <c r="EB43" t="s">
        <v>185</v>
      </c>
      <c r="EC43" t="s">
        <v>185</v>
      </c>
      <c r="EE43">
        <v>82815029</v>
      </c>
      <c r="EF43">
        <v>3</v>
      </c>
      <c r="EG43" t="s">
        <v>230</v>
      </c>
      <c r="EH43">
        <v>0</v>
      </c>
      <c r="EI43" t="s">
        <v>185</v>
      </c>
      <c r="EJ43">
        <v>2</v>
      </c>
      <c r="EK43">
        <v>108001</v>
      </c>
      <c r="EL43" t="s">
        <v>231</v>
      </c>
      <c r="EM43" t="s">
        <v>232</v>
      </c>
      <c r="EO43" t="s">
        <v>222</v>
      </c>
      <c r="EQ43">
        <v>131072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31.28</v>
      </c>
      <c r="EX43">
        <v>0.7</v>
      </c>
      <c r="EY43">
        <v>0</v>
      </c>
      <c r="FQ43">
        <v>0</v>
      </c>
      <c r="FR43">
        <v>0</v>
      </c>
      <c r="FS43">
        <v>0</v>
      </c>
      <c r="FX43">
        <v>97</v>
      </c>
      <c r="FY43">
        <v>51</v>
      </c>
      <c r="GA43" t="s">
        <v>185</v>
      </c>
      <c r="GD43">
        <v>1</v>
      </c>
      <c r="GF43">
        <v>-1894754197</v>
      </c>
      <c r="GG43">
        <v>2</v>
      </c>
      <c r="GH43">
        <v>1</v>
      </c>
      <c r="GI43">
        <v>-2</v>
      </c>
      <c r="GJ43">
        <v>0</v>
      </c>
      <c r="GK43">
        <v>0</v>
      </c>
      <c r="GL43">
        <f ca="1" t="shared" si="26"/>
        <v>0</v>
      </c>
      <c r="GM43">
        <f ca="1" t="shared" si="27"/>
        <v>5206.26</v>
      </c>
      <c r="GN43">
        <f ca="1" t="shared" si="28"/>
        <v>0</v>
      </c>
      <c r="GO43">
        <f ca="1" t="shared" si="29"/>
        <v>5206.26</v>
      </c>
      <c r="GP43">
        <f ca="1" t="shared" si="30"/>
        <v>0</v>
      </c>
      <c r="GR43">
        <v>0</v>
      </c>
      <c r="GS43">
        <v>3</v>
      </c>
      <c r="GT43">
        <v>0</v>
      </c>
      <c r="GU43" t="s">
        <v>185</v>
      </c>
      <c r="GV43">
        <f t="shared" si="31"/>
        <v>0</v>
      </c>
      <c r="GW43">
        <v>1</v>
      </c>
      <c r="GX43">
        <f t="shared" si="32"/>
        <v>0</v>
      </c>
      <c r="HA43">
        <v>0</v>
      </c>
      <c r="HB43">
        <v>0</v>
      </c>
      <c r="HC43">
        <f>GV43*GW43</f>
        <v>0</v>
      </c>
      <c r="HE43" t="s">
        <v>185</v>
      </c>
      <c r="HF43" t="s">
        <v>185</v>
      </c>
      <c r="HM43" t="s">
        <v>185</v>
      </c>
      <c r="HN43" t="s">
        <v>91</v>
      </c>
      <c r="HO43" t="s">
        <v>93</v>
      </c>
      <c r="HP43" t="s">
        <v>231</v>
      </c>
      <c r="HQ43" t="s">
        <v>231</v>
      </c>
      <c r="HS43">
        <v>0</v>
      </c>
      <c r="IK43">
        <v>0</v>
      </c>
    </row>
    <row r="44" spans="1:255">
      <c r="A44" s="8">
        <v>18</v>
      </c>
      <c r="B44" s="8">
        <v>1</v>
      </c>
      <c r="C44" s="8">
        <v>57</v>
      </c>
      <c r="D44" s="8"/>
      <c r="E44" s="8" t="s">
        <v>254</v>
      </c>
      <c r="F44" s="8" t="s">
        <v>234</v>
      </c>
      <c r="G44" s="8" t="s">
        <v>235</v>
      </c>
      <c r="H44" s="8" t="s">
        <v>59</v>
      </c>
      <c r="I44" s="8">
        <f>J44</f>
        <v>2</v>
      </c>
      <c r="J44" s="8">
        <v>2</v>
      </c>
      <c r="K44" s="8">
        <v>2</v>
      </c>
      <c r="L44" s="8">
        <v>0.12</v>
      </c>
      <c r="M44" s="8">
        <v>0</v>
      </c>
      <c r="N44" s="8">
        <f t="shared" si="12"/>
        <v>0.12</v>
      </c>
      <c r="O44" s="8">
        <f ca="1">ROUND(P44,2)</f>
        <v>29.79</v>
      </c>
      <c r="P44" s="8">
        <f ca="1">ROUND(ROUND(ROUND(SUMIF(SmtRes!AQ58:SmtRes!AQ66,"=1",SmtRes!CU58:SmtRes!CU66),2),2)*I44/100,2)</f>
        <v>29.79</v>
      </c>
      <c r="Q44" s="8">
        <f>ROUND(CR44*I44,2)</f>
        <v>0</v>
      </c>
      <c r="R44" s="8">
        <f>ROUND(CS44*I44,2)</f>
        <v>0</v>
      </c>
      <c r="S44" s="8">
        <f>ROUND(CT44*I44,2)</f>
        <v>0</v>
      </c>
      <c r="T44" s="8">
        <f t="shared" si="14"/>
        <v>0</v>
      </c>
      <c r="U44" s="8">
        <f>ROUND(CV44*I44,7)</f>
        <v>0</v>
      </c>
      <c r="V44" s="8">
        <f>ROUND(CW44*I44,7)</f>
        <v>0</v>
      </c>
      <c r="W44" s="8">
        <f t="shared" si="15"/>
        <v>0</v>
      </c>
      <c r="X44" s="8">
        <f t="shared" si="16"/>
        <v>0</v>
      </c>
      <c r="Y44" s="8">
        <f t="shared" si="17"/>
        <v>0</v>
      </c>
      <c r="Z44" s="8"/>
      <c r="AA44" s="8">
        <v>85314498</v>
      </c>
      <c r="AB44" s="8">
        <f t="shared" si="18"/>
        <v>0</v>
      </c>
      <c r="AC44" s="8">
        <f>ROUND((ES44),6)</f>
        <v>0</v>
      </c>
      <c r="AD44" s="8">
        <f>ROUND((((ET44)-(EU44))+AE44),6)</f>
        <v>0</v>
      </c>
      <c r="AE44" s="8">
        <f>ROUND((EU44),6)</f>
        <v>0</v>
      </c>
      <c r="AF44" s="8">
        <f>ROUND((EV44),6)</f>
        <v>0</v>
      </c>
      <c r="AG44" s="8">
        <f t="shared" si="19"/>
        <v>0</v>
      </c>
      <c r="AH44" s="8">
        <f>(EW44)</f>
        <v>0</v>
      </c>
      <c r="AI44" s="8">
        <f>(EX44)</f>
        <v>0</v>
      </c>
      <c r="AJ44" s="8">
        <f t="shared" si="20"/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97</v>
      </c>
      <c r="AU44" s="8">
        <v>51</v>
      </c>
      <c r="AV44" s="8">
        <v>1</v>
      </c>
      <c r="AW44" s="8">
        <v>1</v>
      </c>
      <c r="AX44" s="8"/>
      <c r="AY44" s="8"/>
      <c r="AZ44" s="8">
        <v>1</v>
      </c>
      <c r="BA44" s="8">
        <v>1</v>
      </c>
      <c r="BB44" s="8">
        <v>1</v>
      </c>
      <c r="BC44" s="8">
        <v>1</v>
      </c>
      <c r="BD44" s="8" t="s">
        <v>185</v>
      </c>
      <c r="BE44" s="8" t="s">
        <v>185</v>
      </c>
      <c r="BF44" s="8" t="s">
        <v>185</v>
      </c>
      <c r="BG44" s="8" t="s">
        <v>185</v>
      </c>
      <c r="BH44" s="8">
        <v>3</v>
      </c>
      <c r="BI44" s="8">
        <v>2</v>
      </c>
      <c r="BJ44" s="8" t="s">
        <v>185</v>
      </c>
      <c r="BK44" s="8"/>
      <c r="BL44" s="8"/>
      <c r="BM44" s="8">
        <v>108001</v>
      </c>
      <c r="BN44" s="8">
        <v>0</v>
      </c>
      <c r="BO44" s="8" t="s">
        <v>185</v>
      </c>
      <c r="BP44" s="8">
        <v>0</v>
      </c>
      <c r="BQ44" s="8">
        <v>3</v>
      </c>
      <c r="BR44" s="8">
        <v>0</v>
      </c>
      <c r="BS44" s="8">
        <v>1</v>
      </c>
      <c r="BT44" s="8">
        <v>1</v>
      </c>
      <c r="BU44" s="8">
        <v>1</v>
      </c>
      <c r="BV44" s="8">
        <v>1</v>
      </c>
      <c r="BW44" s="8">
        <v>1</v>
      </c>
      <c r="BX44" s="8">
        <v>1</v>
      </c>
      <c r="BY44" s="8" t="s">
        <v>185</v>
      </c>
      <c r="BZ44" s="8">
        <v>97</v>
      </c>
      <c r="CA44" s="8">
        <v>51</v>
      </c>
      <c r="CB44" s="8" t="s">
        <v>185</v>
      </c>
      <c r="CC44" s="8"/>
      <c r="CD44" s="8"/>
      <c r="CE44" s="8">
        <v>0</v>
      </c>
      <c r="CF44" s="8">
        <v>0</v>
      </c>
      <c r="CG44" s="8">
        <v>0</v>
      </c>
      <c r="CH44" s="8">
        <v>6</v>
      </c>
      <c r="CI44" s="8">
        <v>1</v>
      </c>
      <c r="CJ44" s="8">
        <v>0</v>
      </c>
      <c r="CK44" s="8">
        <v>0</v>
      </c>
      <c r="CL44" s="8">
        <v>0</v>
      </c>
      <c r="CM44" s="8">
        <v>0</v>
      </c>
      <c r="CN44" s="8" t="s">
        <v>185</v>
      </c>
      <c r="CO44" s="8">
        <v>0</v>
      </c>
      <c r="CP44" s="8">
        <f t="shared" ref="CP44:CZ44" si="38">0</f>
        <v>0</v>
      </c>
      <c r="CQ44" s="8">
        <f t="shared" si="38"/>
        <v>0</v>
      </c>
      <c r="CR44" s="8">
        <f t="shared" si="38"/>
        <v>0</v>
      </c>
      <c r="CS44" s="8">
        <f t="shared" si="38"/>
        <v>0</v>
      </c>
      <c r="CT44" s="8">
        <f t="shared" si="38"/>
        <v>0</v>
      </c>
      <c r="CU44" s="8">
        <f t="shared" si="38"/>
        <v>0</v>
      </c>
      <c r="CV44" s="8">
        <f t="shared" si="38"/>
        <v>0</v>
      </c>
      <c r="CW44" s="8">
        <f t="shared" si="38"/>
        <v>0</v>
      </c>
      <c r="CX44" s="8">
        <f t="shared" si="38"/>
        <v>0</v>
      </c>
      <c r="CY44" s="8">
        <f t="shared" si="38"/>
        <v>0</v>
      </c>
      <c r="CZ44" s="8">
        <f t="shared" si="38"/>
        <v>0</v>
      </c>
      <c r="DA44" s="8"/>
      <c r="DB44" s="8"/>
      <c r="DC44" s="8" t="s">
        <v>185</v>
      </c>
      <c r="DD44" s="8" t="s">
        <v>185</v>
      </c>
      <c r="DE44" s="8" t="s">
        <v>185</v>
      </c>
      <c r="DF44" s="8" t="s">
        <v>185</v>
      </c>
      <c r="DG44" s="8" t="s">
        <v>185</v>
      </c>
      <c r="DH44" s="8" t="s">
        <v>185</v>
      </c>
      <c r="DI44" s="8" t="s">
        <v>185</v>
      </c>
      <c r="DJ44" s="8" t="s">
        <v>185</v>
      </c>
      <c r="DK44" s="8" t="s">
        <v>185</v>
      </c>
      <c r="DL44" s="8" t="s">
        <v>185</v>
      </c>
      <c r="DM44" s="8" t="s">
        <v>185</v>
      </c>
      <c r="DN44" s="8">
        <v>0</v>
      </c>
      <c r="DO44" s="8">
        <v>0</v>
      </c>
      <c r="DP44" s="8">
        <v>1</v>
      </c>
      <c r="DQ44" s="8">
        <v>1</v>
      </c>
      <c r="DR44" s="8"/>
      <c r="DS44" s="8"/>
      <c r="DT44" s="8"/>
      <c r="DU44" s="8">
        <v>1013</v>
      </c>
      <c r="DV44" s="8" t="s">
        <v>59</v>
      </c>
      <c r="DW44" s="8" t="s">
        <v>59</v>
      </c>
      <c r="DX44" s="8">
        <v>1</v>
      </c>
      <c r="DY44" s="8"/>
      <c r="DZ44" s="8" t="s">
        <v>185</v>
      </c>
      <c r="EA44" s="8" t="s">
        <v>185</v>
      </c>
      <c r="EB44" s="8" t="s">
        <v>185</v>
      </c>
      <c r="EC44" s="8" t="s">
        <v>185</v>
      </c>
      <c r="ED44" s="8"/>
      <c r="EE44" s="8">
        <v>82815029</v>
      </c>
      <c r="EF44" s="8">
        <v>3</v>
      </c>
      <c r="EG44" s="8" t="s">
        <v>230</v>
      </c>
      <c r="EH44" s="8">
        <v>0</v>
      </c>
      <c r="EI44" s="8" t="s">
        <v>185</v>
      </c>
      <c r="EJ44" s="8">
        <v>2</v>
      </c>
      <c r="EK44" s="8">
        <v>108001</v>
      </c>
      <c r="EL44" s="8" t="s">
        <v>231</v>
      </c>
      <c r="EM44" s="8" t="s">
        <v>232</v>
      </c>
      <c r="EN44" s="8"/>
      <c r="EO44" s="8" t="s">
        <v>185</v>
      </c>
      <c r="EP44" s="8"/>
      <c r="EQ44" s="8">
        <v>0</v>
      </c>
      <c r="ER44" s="8">
        <v>0</v>
      </c>
      <c r="ES44" s="8">
        <v>0</v>
      </c>
      <c r="ET44" s="8">
        <v>0</v>
      </c>
      <c r="EU44" s="8">
        <v>0</v>
      </c>
      <c r="EV44" s="8">
        <v>0</v>
      </c>
      <c r="EW44" s="8">
        <v>0</v>
      </c>
      <c r="EX44" s="8">
        <v>0</v>
      </c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>
        <v>0</v>
      </c>
      <c r="FR44" s="8">
        <v>0</v>
      </c>
      <c r="FS44" s="8">
        <v>0</v>
      </c>
      <c r="FT44" s="8"/>
      <c r="FU44" s="8"/>
      <c r="FV44" s="8"/>
      <c r="FW44" s="8"/>
      <c r="FX44" s="8">
        <v>97</v>
      </c>
      <c r="FY44" s="8">
        <v>51</v>
      </c>
      <c r="FZ44" s="8"/>
      <c r="GA44" s="8" t="s">
        <v>185</v>
      </c>
      <c r="GB44" s="8"/>
      <c r="GC44" s="8"/>
      <c r="GD44" s="8">
        <v>1</v>
      </c>
      <c r="GE44" s="8"/>
      <c r="GF44" s="8">
        <v>274903907</v>
      </c>
      <c r="GG44" s="8">
        <v>2</v>
      </c>
      <c r="GH44" s="8">
        <v>1</v>
      </c>
      <c r="GI44" s="8">
        <v>-2</v>
      </c>
      <c r="GJ44" s="8">
        <v>0</v>
      </c>
      <c r="GK44" s="8">
        <v>0</v>
      </c>
      <c r="GL44" s="8">
        <f ca="1" t="shared" si="26"/>
        <v>0</v>
      </c>
      <c r="GM44" s="8">
        <f ca="1" t="shared" si="27"/>
        <v>29.79</v>
      </c>
      <c r="GN44" s="8">
        <f ca="1" t="shared" si="28"/>
        <v>0</v>
      </c>
      <c r="GO44" s="8">
        <f ca="1" t="shared" si="29"/>
        <v>29.79</v>
      </c>
      <c r="GP44" s="8">
        <f ca="1" t="shared" si="30"/>
        <v>0</v>
      </c>
      <c r="GQ44" s="8"/>
      <c r="GR44" s="8">
        <v>0</v>
      </c>
      <c r="GS44" s="8">
        <v>3</v>
      </c>
      <c r="GT44" s="8">
        <v>0</v>
      </c>
      <c r="GU44" s="8" t="s">
        <v>185</v>
      </c>
      <c r="GV44" s="8">
        <f t="shared" si="31"/>
        <v>0</v>
      </c>
      <c r="GW44" s="8">
        <v>1</v>
      </c>
      <c r="GX44" s="8">
        <f t="shared" si="32"/>
        <v>0</v>
      </c>
      <c r="GY44" s="8"/>
      <c r="GZ44" s="8"/>
      <c r="HA44" s="8">
        <v>0</v>
      </c>
      <c r="HB44" s="8">
        <v>0</v>
      </c>
      <c r="HC44" s="8">
        <f>0</f>
        <v>0</v>
      </c>
      <c r="HD44" s="8"/>
      <c r="HE44" s="8" t="s">
        <v>185</v>
      </c>
      <c r="HF44" s="8" t="s">
        <v>185</v>
      </c>
      <c r="HG44" s="8"/>
      <c r="HH44" s="8"/>
      <c r="HI44" s="8"/>
      <c r="HJ44" s="8"/>
      <c r="HK44" s="8"/>
      <c r="HL44" s="8"/>
      <c r="HM44" s="8" t="s">
        <v>185</v>
      </c>
      <c r="HN44" s="8" t="s">
        <v>91</v>
      </c>
      <c r="HO44" s="8" t="s">
        <v>93</v>
      </c>
      <c r="HP44" s="8" t="s">
        <v>231</v>
      </c>
      <c r="HQ44" s="8" t="s">
        <v>231</v>
      </c>
      <c r="HR44" s="8"/>
      <c r="HS44" s="8">
        <v>0</v>
      </c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>
        <v>0</v>
      </c>
      <c r="IL44" s="8"/>
      <c r="IM44" s="8"/>
      <c r="IN44" s="8"/>
      <c r="IO44" s="8"/>
      <c r="IP44" s="8"/>
      <c r="IQ44" s="8"/>
      <c r="IR44" s="8"/>
      <c r="IS44" s="8"/>
      <c r="IT44" s="8"/>
      <c r="IU44" s="8"/>
    </row>
    <row r="45" spans="1:245">
      <c r="A45">
        <v>18</v>
      </c>
      <c r="B45">
        <v>1</v>
      </c>
      <c r="C45">
        <v>66</v>
      </c>
      <c r="E45" t="s">
        <v>254</v>
      </c>
      <c r="F45" t="s">
        <v>234</v>
      </c>
      <c r="G45" t="s">
        <v>235</v>
      </c>
      <c r="H45" t="s">
        <v>59</v>
      </c>
      <c r="I45">
        <f>J45</f>
        <v>2</v>
      </c>
      <c r="J45">
        <v>2</v>
      </c>
      <c r="K45">
        <v>2</v>
      </c>
      <c r="L45">
        <v>0.12</v>
      </c>
      <c r="M45">
        <v>0</v>
      </c>
      <c r="N45">
        <f t="shared" si="12"/>
        <v>0.12</v>
      </c>
      <c r="O45">
        <f ca="1">ROUND(P45,2)</f>
        <v>29.79</v>
      </c>
      <c r="P45">
        <f ca="1">ROUND(ROUND(ROUND(SUMIF(SmtRes!AQ58:SmtRes!AQ66,"=1",SmtRes!CU58:SmtRes!CU66),2),2)*I45/100,2)</f>
        <v>29.79</v>
      </c>
      <c r="Q45">
        <f>ROUND(CR45*I45,2)</f>
        <v>0</v>
      </c>
      <c r="R45">
        <f>ROUND(CS45*I45,2)</f>
        <v>0</v>
      </c>
      <c r="S45">
        <f>ROUND(CT45*I45,2)</f>
        <v>0</v>
      </c>
      <c r="T45">
        <f t="shared" si="14"/>
        <v>0</v>
      </c>
      <c r="U45">
        <f>ROUND(CV45*I45,7)</f>
        <v>0</v>
      </c>
      <c r="V45">
        <f>ROUND(CW45*I45,7)</f>
        <v>0</v>
      </c>
      <c r="W45">
        <f t="shared" si="15"/>
        <v>0</v>
      </c>
      <c r="X45">
        <f t="shared" si="16"/>
        <v>0</v>
      </c>
      <c r="Y45">
        <f t="shared" si="17"/>
        <v>0</v>
      </c>
      <c r="AA45">
        <v>85314433</v>
      </c>
      <c r="AB45">
        <f t="shared" si="18"/>
        <v>0</v>
      </c>
      <c r="AC45">
        <f>ROUND((ES45),6)</f>
        <v>0</v>
      </c>
      <c r="AD45">
        <f>ROUND((((ET45)-(EU45))+AE45),6)</f>
        <v>0</v>
      </c>
      <c r="AE45">
        <f>ROUND((EU45),6)</f>
        <v>0</v>
      </c>
      <c r="AF45">
        <f>ROUND((EV45),6)</f>
        <v>0</v>
      </c>
      <c r="AG45">
        <f t="shared" si="19"/>
        <v>0</v>
      </c>
      <c r="AH45">
        <f>(EW45)</f>
        <v>0</v>
      </c>
      <c r="AI45">
        <f>(EX45)</f>
        <v>0</v>
      </c>
      <c r="AJ45">
        <f t="shared" si="20"/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97</v>
      </c>
      <c r="AU45">
        <v>51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185</v>
      </c>
      <c r="BE45" t="s">
        <v>185</v>
      </c>
      <c r="BF45" t="s">
        <v>185</v>
      </c>
      <c r="BG45" t="s">
        <v>185</v>
      </c>
      <c r="BH45">
        <v>3</v>
      </c>
      <c r="BI45">
        <v>2</v>
      </c>
      <c r="BJ45" t="s">
        <v>185</v>
      </c>
      <c r="BM45">
        <v>108001</v>
      </c>
      <c r="BN45">
        <v>0</v>
      </c>
      <c r="BO45" t="s">
        <v>185</v>
      </c>
      <c r="BP45">
        <v>0</v>
      </c>
      <c r="BQ45">
        <v>3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185</v>
      </c>
      <c r="BZ45">
        <v>97</v>
      </c>
      <c r="CA45">
        <v>51</v>
      </c>
      <c r="CB45" t="s">
        <v>185</v>
      </c>
      <c r="CE45">
        <v>0</v>
      </c>
      <c r="CF45">
        <v>0</v>
      </c>
      <c r="CG45">
        <v>0</v>
      </c>
      <c r="CH45">
        <v>6</v>
      </c>
      <c r="CI45">
        <v>1</v>
      </c>
      <c r="CJ45">
        <v>0</v>
      </c>
      <c r="CK45">
        <v>0</v>
      </c>
      <c r="CL45">
        <v>0</v>
      </c>
      <c r="CM45">
        <v>0</v>
      </c>
      <c r="CN45" t="s">
        <v>185</v>
      </c>
      <c r="CO45">
        <v>0</v>
      </c>
      <c r="CP45">
        <f t="shared" ref="CP45:CZ45" si="39">0</f>
        <v>0</v>
      </c>
      <c r="CQ45">
        <f t="shared" si="39"/>
        <v>0</v>
      </c>
      <c r="CR45">
        <f t="shared" si="39"/>
        <v>0</v>
      </c>
      <c r="CS45">
        <f t="shared" si="39"/>
        <v>0</v>
      </c>
      <c r="CT45">
        <f t="shared" si="39"/>
        <v>0</v>
      </c>
      <c r="CU45">
        <f t="shared" si="39"/>
        <v>0</v>
      </c>
      <c r="CV45">
        <f t="shared" si="39"/>
        <v>0</v>
      </c>
      <c r="CW45">
        <f t="shared" si="39"/>
        <v>0</v>
      </c>
      <c r="CX45">
        <f t="shared" si="39"/>
        <v>0</v>
      </c>
      <c r="CY45">
        <f t="shared" si="39"/>
        <v>0</v>
      </c>
      <c r="CZ45">
        <f t="shared" si="39"/>
        <v>0</v>
      </c>
      <c r="DC45" t="s">
        <v>185</v>
      </c>
      <c r="DD45" t="s">
        <v>185</v>
      </c>
      <c r="DE45" t="s">
        <v>185</v>
      </c>
      <c r="DF45" t="s">
        <v>185</v>
      </c>
      <c r="DG45" t="s">
        <v>185</v>
      </c>
      <c r="DH45" t="s">
        <v>185</v>
      </c>
      <c r="DI45" t="s">
        <v>185</v>
      </c>
      <c r="DJ45" t="s">
        <v>185</v>
      </c>
      <c r="DK45" t="s">
        <v>185</v>
      </c>
      <c r="DL45" t="s">
        <v>185</v>
      </c>
      <c r="DM45" t="s">
        <v>185</v>
      </c>
      <c r="DN45">
        <v>0</v>
      </c>
      <c r="DO45">
        <v>0</v>
      </c>
      <c r="DP45">
        <v>1</v>
      </c>
      <c r="DQ45">
        <v>1</v>
      </c>
      <c r="DU45">
        <v>1013</v>
      </c>
      <c r="DV45" t="s">
        <v>59</v>
      </c>
      <c r="DW45" t="s">
        <v>59</v>
      </c>
      <c r="DX45">
        <v>1</v>
      </c>
      <c r="DZ45" t="s">
        <v>185</v>
      </c>
      <c r="EA45" t="s">
        <v>185</v>
      </c>
      <c r="EB45" t="s">
        <v>185</v>
      </c>
      <c r="EC45" t="s">
        <v>185</v>
      </c>
      <c r="EE45">
        <v>82815029</v>
      </c>
      <c r="EF45">
        <v>3</v>
      </c>
      <c r="EG45" t="s">
        <v>230</v>
      </c>
      <c r="EH45">
        <v>0</v>
      </c>
      <c r="EI45" t="s">
        <v>185</v>
      </c>
      <c r="EJ45">
        <v>2</v>
      </c>
      <c r="EK45">
        <v>108001</v>
      </c>
      <c r="EL45" t="s">
        <v>231</v>
      </c>
      <c r="EM45" t="s">
        <v>232</v>
      </c>
      <c r="EO45" t="s">
        <v>185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v>0</v>
      </c>
      <c r="FS45">
        <v>0</v>
      </c>
      <c r="FX45">
        <v>97</v>
      </c>
      <c r="FY45">
        <v>51</v>
      </c>
      <c r="GA45" t="s">
        <v>185</v>
      </c>
      <c r="GD45">
        <v>1</v>
      </c>
      <c r="GF45">
        <v>274903907</v>
      </c>
      <c r="GG45">
        <v>2</v>
      </c>
      <c r="GH45">
        <v>1</v>
      </c>
      <c r="GI45">
        <v>-2</v>
      </c>
      <c r="GJ45">
        <v>0</v>
      </c>
      <c r="GK45">
        <v>0</v>
      </c>
      <c r="GL45">
        <f ca="1" t="shared" si="26"/>
        <v>0</v>
      </c>
      <c r="GM45">
        <f ca="1" t="shared" si="27"/>
        <v>29.79</v>
      </c>
      <c r="GN45">
        <f ca="1" t="shared" si="28"/>
        <v>0</v>
      </c>
      <c r="GO45">
        <f ca="1" t="shared" si="29"/>
        <v>29.79</v>
      </c>
      <c r="GP45">
        <f ca="1" t="shared" si="30"/>
        <v>0</v>
      </c>
      <c r="GR45">
        <v>0</v>
      </c>
      <c r="GS45">
        <v>3</v>
      </c>
      <c r="GT45">
        <v>0</v>
      </c>
      <c r="GU45" t="s">
        <v>185</v>
      </c>
      <c r="GV45">
        <f t="shared" si="31"/>
        <v>0</v>
      </c>
      <c r="GW45">
        <v>1</v>
      </c>
      <c r="GX45">
        <f t="shared" si="32"/>
        <v>0</v>
      </c>
      <c r="HA45">
        <v>0</v>
      </c>
      <c r="HB45">
        <v>0</v>
      </c>
      <c r="HC45">
        <f>0</f>
        <v>0</v>
      </c>
      <c r="HE45" t="s">
        <v>185</v>
      </c>
      <c r="HF45" t="s">
        <v>185</v>
      </c>
      <c r="HM45" t="s">
        <v>185</v>
      </c>
      <c r="HN45" t="s">
        <v>91</v>
      </c>
      <c r="HO45" t="s">
        <v>93</v>
      </c>
      <c r="HP45" t="s">
        <v>231</v>
      </c>
      <c r="HQ45" t="s">
        <v>231</v>
      </c>
      <c r="HS45">
        <v>0</v>
      </c>
      <c r="IK45">
        <v>0</v>
      </c>
    </row>
    <row r="46" spans="1:255">
      <c r="A46" s="8">
        <v>17</v>
      </c>
      <c r="B46" s="8">
        <v>1</v>
      </c>
      <c r="C46" s="8">
        <f>ROW(SmtRes!A76)</f>
        <v>76</v>
      </c>
      <c r="D46" s="8">
        <f>ROW(EtalonRes!A92)</f>
        <v>92</v>
      </c>
      <c r="E46" s="8" t="s">
        <v>178</v>
      </c>
      <c r="F46" s="8" t="s">
        <v>255</v>
      </c>
      <c r="G46" s="8" t="s">
        <v>256</v>
      </c>
      <c r="H46" s="8" t="s">
        <v>252</v>
      </c>
      <c r="I46" s="8">
        <v>0</v>
      </c>
      <c r="J46" s="8">
        <v>0</v>
      </c>
      <c r="K46" s="8">
        <v>0</v>
      </c>
      <c r="L46" s="8">
        <v>0.06</v>
      </c>
      <c r="M46" s="8">
        <v>0.06</v>
      </c>
      <c r="N46" s="8">
        <f t="shared" si="12"/>
        <v>0</v>
      </c>
      <c r="O46" s="8">
        <f ca="1">ROUND(CP46,2)</f>
        <v>0</v>
      </c>
      <c r="P46" s="8">
        <f ca="1">SUMIF(SmtRes!AQ67:SmtRes!AQ76,"=1",SmtRes!DF67:SmtRes!DF76)</f>
        <v>0</v>
      </c>
      <c r="Q46" s="8">
        <f ca="1">SUMIF(SmtRes!AQ67:SmtRes!AQ76,"=1",SmtRes!DG67:SmtRes!DG76)</f>
        <v>0</v>
      </c>
      <c r="R46" s="8">
        <f ca="1">SUMIF(SmtRes!AQ67:SmtRes!AQ76,"=1",SmtRes!DH67:SmtRes!DH76)</f>
        <v>0</v>
      </c>
      <c r="S46" s="8">
        <f ca="1">SUMIF(SmtRes!AQ67:SmtRes!AQ76,"=1",SmtRes!DI67:SmtRes!DI76)</f>
        <v>0</v>
      </c>
      <c r="T46" s="8">
        <f t="shared" si="14"/>
        <v>0</v>
      </c>
      <c r="U46" s="8">
        <f ca="1">SUMIF(SmtRes!AQ67:SmtRes!AQ76,"=1",SmtRes!CV67:SmtRes!CV76)</f>
        <v>0</v>
      </c>
      <c r="V46" s="8">
        <f ca="1">SUMIF(SmtRes!AQ67:SmtRes!AQ76,"=1",SmtRes!CW67:SmtRes!CW76)</f>
        <v>0</v>
      </c>
      <c r="W46" s="8">
        <f t="shared" si="15"/>
        <v>0</v>
      </c>
      <c r="X46" s="8">
        <f ca="1" t="shared" si="16"/>
        <v>0</v>
      </c>
      <c r="Y46" s="8">
        <f ca="1" t="shared" si="17"/>
        <v>0</v>
      </c>
      <c r="Z46" s="8"/>
      <c r="AA46" s="8">
        <v>85314498</v>
      </c>
      <c r="AB46" s="8">
        <f ca="1" t="shared" si="18"/>
        <v>16960.401468</v>
      </c>
      <c r="AC46" s="8">
        <f ca="1">ROUND((SUM(SmtRes!BQ67:SmtRes!BQ76)),6)</f>
        <v>920.265768</v>
      </c>
      <c r="AD46" s="8">
        <f ca="1">ROUND((((SUM(SmtRes!BR67:SmtRes!BR76))-(SUM(SmtRes!BS67:SmtRes!BS76)))+AE46),6)</f>
        <v>612.3573</v>
      </c>
      <c r="AE46" s="8">
        <f ca="1">ROUND((SUM(SmtRes!BS67:SmtRes!BS76)),6)</f>
        <v>513.6075</v>
      </c>
      <c r="AF46" s="8">
        <f ca="1">ROUND((SUM(SmtRes!BT67:SmtRes!BT76)),6)</f>
        <v>15427.7784</v>
      </c>
      <c r="AG46" s="8">
        <f t="shared" si="19"/>
        <v>0</v>
      </c>
      <c r="AH46" s="8">
        <f ca="1">(SUM(SmtRes!BU67:SmtRes!BU76))</f>
        <v>19.44</v>
      </c>
      <c r="AI46" s="8">
        <f ca="1">(SUM(SmtRes!BV67:SmtRes!BV76))</f>
        <v>0.54</v>
      </c>
      <c r="AJ46" s="8">
        <f t="shared" si="20"/>
        <v>0</v>
      </c>
      <c r="AK46" s="8">
        <v>13182.2977681</v>
      </c>
      <c r="AL46" s="8">
        <v>920.2657681</v>
      </c>
      <c r="AM46" s="8">
        <v>453.598</v>
      </c>
      <c r="AN46" s="8">
        <v>380.45</v>
      </c>
      <c r="AO46" s="8">
        <v>11427.984</v>
      </c>
      <c r="AP46" s="8">
        <v>0</v>
      </c>
      <c r="AQ46" s="8">
        <v>14.4</v>
      </c>
      <c r="AR46" s="8">
        <v>0.4</v>
      </c>
      <c r="AS46" s="8">
        <v>0</v>
      </c>
      <c r="AT46" s="8">
        <v>97</v>
      </c>
      <c r="AU46" s="8">
        <v>51</v>
      </c>
      <c r="AV46" s="8">
        <v>1</v>
      </c>
      <c r="AW46" s="8">
        <v>1</v>
      </c>
      <c r="AX46" s="8"/>
      <c r="AY46" s="8"/>
      <c r="AZ46" s="8">
        <v>1</v>
      </c>
      <c r="BA46" s="8">
        <v>1</v>
      </c>
      <c r="BB46" s="8">
        <v>1</v>
      </c>
      <c r="BC46" s="8">
        <v>1</v>
      </c>
      <c r="BD46" s="8" t="s">
        <v>185</v>
      </c>
      <c r="BE46" s="8" t="s">
        <v>185</v>
      </c>
      <c r="BF46" s="8" t="s">
        <v>185</v>
      </c>
      <c r="BG46" s="8" t="s">
        <v>185</v>
      </c>
      <c r="BH46" s="8">
        <v>0</v>
      </c>
      <c r="BI46" s="8">
        <v>2</v>
      </c>
      <c r="BJ46" s="8" t="s">
        <v>257</v>
      </c>
      <c r="BK46" s="8"/>
      <c r="BL46" s="8"/>
      <c r="BM46" s="8">
        <v>108001</v>
      </c>
      <c r="BN46" s="8">
        <v>0</v>
      </c>
      <c r="BO46" s="8" t="s">
        <v>185</v>
      </c>
      <c r="BP46" s="8">
        <v>0</v>
      </c>
      <c r="BQ46" s="8">
        <v>3</v>
      </c>
      <c r="BR46" s="8">
        <v>0</v>
      </c>
      <c r="BS46" s="8">
        <v>1</v>
      </c>
      <c r="BT46" s="8">
        <v>1</v>
      </c>
      <c r="BU46" s="8">
        <v>1</v>
      </c>
      <c r="BV46" s="8">
        <v>1</v>
      </c>
      <c r="BW46" s="8">
        <v>1</v>
      </c>
      <c r="BX46" s="8">
        <v>1</v>
      </c>
      <c r="BY46" s="8" t="s">
        <v>185</v>
      </c>
      <c r="BZ46" s="8">
        <v>97</v>
      </c>
      <c r="CA46" s="8">
        <v>51</v>
      </c>
      <c r="CB46" s="8" t="s">
        <v>185</v>
      </c>
      <c r="CC46" s="8"/>
      <c r="CD46" s="8"/>
      <c r="CE46" s="8">
        <v>0</v>
      </c>
      <c r="CF46" s="8">
        <v>0</v>
      </c>
      <c r="CG46" s="8">
        <v>0</v>
      </c>
      <c r="CH46" s="8">
        <v>7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8" t="s">
        <v>216</v>
      </c>
      <c r="CO46" s="8">
        <v>0</v>
      </c>
      <c r="CP46" s="8">
        <f ca="1">(P46+Q46+S46+R46)</f>
        <v>0</v>
      </c>
      <c r="CQ46" s="8">
        <f ca="1">SUMIF(SmtRes!AQ67:SmtRes!AQ76,"=1",SmtRes!AA67:SmtRes!AA76)</f>
        <v>80763.71</v>
      </c>
      <c r="CR46" s="8">
        <f ca="1">SUMIF(SmtRes!AQ67:SmtRes!AQ76,"=1",SmtRes!AB67:SmtRes!AB76)</f>
        <v>2267.99</v>
      </c>
      <c r="CS46" s="8">
        <f ca="1">SUMIF(SmtRes!AQ67:SmtRes!AQ76,"=1",SmtRes!AC67:SmtRes!AC76)</f>
        <v>1902.25</v>
      </c>
      <c r="CT46" s="8">
        <f ca="1">SUMIF(SmtRes!AQ67:SmtRes!AQ76,"=1",SmtRes!AD67:SmtRes!AD76)</f>
        <v>793.61</v>
      </c>
      <c r="CU46" s="8">
        <f>AG46</f>
        <v>0</v>
      </c>
      <c r="CV46" s="8">
        <f ca="1">SUMIF(SmtRes!AQ67:SmtRes!AQ76,"=1",SmtRes!BU67:SmtRes!BU76)</f>
        <v>19.44</v>
      </c>
      <c r="CW46" s="8">
        <f ca="1">SUMIF(SmtRes!AQ67:SmtRes!AQ76,"=1",SmtRes!BV67:SmtRes!BV76)</f>
        <v>0.54</v>
      </c>
      <c r="CX46" s="8">
        <f>AJ46</f>
        <v>0</v>
      </c>
      <c r="CY46" s="8">
        <f ca="1">(((S46+R46)*AT46)/100)</f>
        <v>0</v>
      </c>
      <c r="CZ46" s="8">
        <f ca="1">(((S46+R46)*AU46)/100)</f>
        <v>0</v>
      </c>
      <c r="DA46" s="8"/>
      <c r="DB46" s="8">
        <v>25</v>
      </c>
      <c r="DC46" s="8" t="s">
        <v>185</v>
      </c>
      <c r="DD46" s="8" t="s">
        <v>185</v>
      </c>
      <c r="DE46" s="8" t="s">
        <v>217</v>
      </c>
      <c r="DF46" s="8" t="s">
        <v>217</v>
      </c>
      <c r="DG46" s="8" t="s">
        <v>217</v>
      </c>
      <c r="DH46" s="8" t="s">
        <v>185</v>
      </c>
      <c r="DI46" s="8" t="s">
        <v>217</v>
      </c>
      <c r="DJ46" s="8" t="s">
        <v>217</v>
      </c>
      <c r="DK46" s="8" t="s">
        <v>185</v>
      </c>
      <c r="DL46" s="8" t="s">
        <v>185</v>
      </c>
      <c r="DM46" s="8" t="s">
        <v>185</v>
      </c>
      <c r="DN46" s="8">
        <v>0</v>
      </c>
      <c r="DO46" s="8">
        <v>0</v>
      </c>
      <c r="DP46" s="8">
        <v>1</v>
      </c>
      <c r="DQ46" s="8">
        <v>1</v>
      </c>
      <c r="DR46" s="8"/>
      <c r="DS46" s="8"/>
      <c r="DT46" s="8"/>
      <c r="DU46" s="8">
        <v>1003</v>
      </c>
      <c r="DV46" s="8" t="s">
        <v>252</v>
      </c>
      <c r="DW46" s="8" t="s">
        <v>252</v>
      </c>
      <c r="DX46" s="8">
        <v>100</v>
      </c>
      <c r="DY46" s="8"/>
      <c r="DZ46" s="8" t="s">
        <v>185</v>
      </c>
      <c r="EA46" s="8" t="s">
        <v>185</v>
      </c>
      <c r="EB46" s="8" t="s">
        <v>185</v>
      </c>
      <c r="EC46" s="8" t="s">
        <v>185</v>
      </c>
      <c r="ED46" s="8"/>
      <c r="EE46" s="8">
        <v>82815029</v>
      </c>
      <c r="EF46" s="8">
        <v>3</v>
      </c>
      <c r="EG46" s="8" t="s">
        <v>230</v>
      </c>
      <c r="EH46" s="8">
        <v>0</v>
      </c>
      <c r="EI46" s="8" t="s">
        <v>185</v>
      </c>
      <c r="EJ46" s="8">
        <v>2</v>
      </c>
      <c r="EK46" s="8">
        <v>108001</v>
      </c>
      <c r="EL46" s="8" t="s">
        <v>231</v>
      </c>
      <c r="EM46" s="8" t="s">
        <v>232</v>
      </c>
      <c r="EN46" s="8"/>
      <c r="EO46" s="8" t="s">
        <v>222</v>
      </c>
      <c r="EP46" s="8"/>
      <c r="EQ46" s="8">
        <v>131072</v>
      </c>
      <c r="ER46" s="8">
        <v>0</v>
      </c>
      <c r="ES46" s="8">
        <v>0</v>
      </c>
      <c r="ET46" s="8">
        <v>0</v>
      </c>
      <c r="EU46" s="8">
        <v>0</v>
      </c>
      <c r="EV46" s="8">
        <v>0</v>
      </c>
      <c r="EW46" s="8">
        <v>14.4</v>
      </c>
      <c r="EX46" s="8">
        <v>0.4</v>
      </c>
      <c r="EY46" s="8">
        <v>0</v>
      </c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>
        <v>0</v>
      </c>
      <c r="FR46" s="8">
        <v>0</v>
      </c>
      <c r="FS46" s="8">
        <v>0</v>
      </c>
      <c r="FT46" s="8"/>
      <c r="FU46" s="8"/>
      <c r="FV46" s="8"/>
      <c r="FW46" s="8"/>
      <c r="FX46" s="8">
        <v>97</v>
      </c>
      <c r="FY46" s="8">
        <v>51</v>
      </c>
      <c r="FZ46" s="8"/>
      <c r="GA46" s="8" t="s">
        <v>185</v>
      </c>
      <c r="GB46" s="8"/>
      <c r="GC46" s="8"/>
      <c r="GD46" s="8">
        <v>1</v>
      </c>
      <c r="GE46" s="8"/>
      <c r="GF46" s="8">
        <v>-931372916</v>
      </c>
      <c r="GG46" s="8">
        <v>2</v>
      </c>
      <c r="GH46" s="8">
        <v>1</v>
      </c>
      <c r="GI46" s="8">
        <v>-2</v>
      </c>
      <c r="GJ46" s="8">
        <v>0</v>
      </c>
      <c r="GK46" s="8">
        <v>0</v>
      </c>
      <c r="GL46" s="8">
        <f ca="1" t="shared" si="26"/>
        <v>0</v>
      </c>
      <c r="GM46" s="8">
        <f ca="1" t="shared" si="27"/>
        <v>0</v>
      </c>
      <c r="GN46" s="8">
        <f ca="1" t="shared" si="28"/>
        <v>0</v>
      </c>
      <c r="GO46" s="8">
        <f ca="1" t="shared" si="29"/>
        <v>0</v>
      </c>
      <c r="GP46" s="8">
        <f ca="1" t="shared" si="30"/>
        <v>0</v>
      </c>
      <c r="GQ46" s="8"/>
      <c r="GR46" s="8">
        <v>0</v>
      </c>
      <c r="GS46" s="8">
        <v>3</v>
      </c>
      <c r="GT46" s="8">
        <v>0</v>
      </c>
      <c r="GU46" s="8" t="s">
        <v>185</v>
      </c>
      <c r="GV46" s="8">
        <f t="shared" si="31"/>
        <v>0</v>
      </c>
      <c r="GW46" s="8">
        <v>1</v>
      </c>
      <c r="GX46" s="8">
        <f t="shared" si="32"/>
        <v>0</v>
      </c>
      <c r="GY46" s="8"/>
      <c r="GZ46" s="8"/>
      <c r="HA46" s="8">
        <v>0</v>
      </c>
      <c r="HB46" s="8">
        <v>0</v>
      </c>
      <c r="HC46" s="8">
        <f>GV46*GW46</f>
        <v>0</v>
      </c>
      <c r="HD46" s="8"/>
      <c r="HE46" s="8" t="s">
        <v>185</v>
      </c>
      <c r="HF46" s="8" t="s">
        <v>185</v>
      </c>
      <c r="HG46" s="8"/>
      <c r="HH46" s="8"/>
      <c r="HI46" s="8"/>
      <c r="HJ46" s="8"/>
      <c r="HK46" s="8"/>
      <c r="HL46" s="8"/>
      <c r="HM46" s="8" t="s">
        <v>185</v>
      </c>
      <c r="HN46" s="8" t="s">
        <v>91</v>
      </c>
      <c r="HO46" s="8" t="s">
        <v>93</v>
      </c>
      <c r="HP46" s="8" t="s">
        <v>231</v>
      </c>
      <c r="HQ46" s="8" t="s">
        <v>231</v>
      </c>
      <c r="HR46" s="8"/>
      <c r="HS46" s="8">
        <v>0</v>
      </c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>
        <v>0</v>
      </c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45">
      <c r="A47">
        <v>17</v>
      </c>
      <c r="B47">
        <v>1</v>
      </c>
      <c r="C47">
        <f>ROW(SmtRes!A86)</f>
        <v>86</v>
      </c>
      <c r="D47">
        <f>ROW(EtalonRes!A102)</f>
        <v>102</v>
      </c>
      <c r="E47" t="s">
        <v>178</v>
      </c>
      <c r="F47" t="s">
        <v>255</v>
      </c>
      <c r="G47" t="s">
        <v>256</v>
      </c>
      <c r="H47" t="s">
        <v>252</v>
      </c>
      <c r="I47">
        <v>0</v>
      </c>
      <c r="J47">
        <v>0</v>
      </c>
      <c r="K47">
        <v>0</v>
      </c>
      <c r="L47">
        <v>0.06</v>
      </c>
      <c r="M47">
        <v>0.06</v>
      </c>
      <c r="N47">
        <f t="shared" si="12"/>
        <v>0</v>
      </c>
      <c r="O47">
        <f ca="1">ROUND(CP47,2)</f>
        <v>0</v>
      </c>
      <c r="P47">
        <f ca="1">SUMIF(SmtRes!AQ77:SmtRes!AQ86,"=1",SmtRes!DF77:SmtRes!DF86)</f>
        <v>0</v>
      </c>
      <c r="Q47">
        <f ca="1">SUMIF(SmtRes!AQ77:SmtRes!AQ86,"=1",SmtRes!DG77:SmtRes!DG86)</f>
        <v>0</v>
      </c>
      <c r="R47">
        <f ca="1">SUMIF(SmtRes!AQ77:SmtRes!AQ86,"=1",SmtRes!DH77:SmtRes!DH86)</f>
        <v>0</v>
      </c>
      <c r="S47">
        <f ca="1">SUMIF(SmtRes!AQ77:SmtRes!AQ86,"=1",SmtRes!DI77:SmtRes!DI86)</f>
        <v>0</v>
      </c>
      <c r="T47">
        <f t="shared" si="14"/>
        <v>0</v>
      </c>
      <c r="U47">
        <f ca="1">SUMIF(SmtRes!AQ77:SmtRes!AQ86,"=1",SmtRes!CV77:SmtRes!CV86)</f>
        <v>0</v>
      </c>
      <c r="V47">
        <f ca="1">SUMIF(SmtRes!AQ77:SmtRes!AQ86,"=1",SmtRes!CW77:SmtRes!CW86)</f>
        <v>0</v>
      </c>
      <c r="W47">
        <f t="shared" si="15"/>
        <v>0</v>
      </c>
      <c r="X47">
        <f ca="1" t="shared" si="16"/>
        <v>0</v>
      </c>
      <c r="Y47">
        <f ca="1" t="shared" si="17"/>
        <v>0</v>
      </c>
      <c r="AA47">
        <v>85314433</v>
      </c>
      <c r="AB47">
        <f ca="1" t="shared" si="18"/>
        <v>16960.401468</v>
      </c>
      <c r="AC47">
        <f ca="1">ROUND((SUM(SmtRes!BQ77:SmtRes!BQ86)),6)</f>
        <v>920.265768</v>
      </c>
      <c r="AD47">
        <f ca="1">ROUND((((SUM(SmtRes!BR77:SmtRes!BR86))-(SUM(SmtRes!BS77:SmtRes!BS86)))+AE47),6)</f>
        <v>612.3573</v>
      </c>
      <c r="AE47">
        <f ca="1">ROUND((SUM(SmtRes!BS77:SmtRes!BS86)),6)</f>
        <v>513.6075</v>
      </c>
      <c r="AF47">
        <f ca="1">ROUND((SUM(SmtRes!BT77:SmtRes!BT86)),6)</f>
        <v>15427.7784</v>
      </c>
      <c r="AG47">
        <f t="shared" si="19"/>
        <v>0</v>
      </c>
      <c r="AH47">
        <f ca="1">(SUM(SmtRes!BU77:SmtRes!BU86))</f>
        <v>19.44</v>
      </c>
      <c r="AI47">
        <f ca="1">(SUM(SmtRes!BV77:SmtRes!BV86))</f>
        <v>0.54</v>
      </c>
      <c r="AJ47">
        <f t="shared" si="20"/>
        <v>0</v>
      </c>
      <c r="AK47">
        <v>13182.2977681</v>
      </c>
      <c r="AL47">
        <v>920.2657681</v>
      </c>
      <c r="AM47">
        <v>453.598</v>
      </c>
      <c r="AN47">
        <v>380.45</v>
      </c>
      <c r="AO47">
        <v>11427.984</v>
      </c>
      <c r="AP47">
        <v>0</v>
      </c>
      <c r="AQ47">
        <v>14.4</v>
      </c>
      <c r="AR47">
        <v>0.4</v>
      </c>
      <c r="AS47">
        <v>0</v>
      </c>
      <c r="AT47">
        <v>97</v>
      </c>
      <c r="AU47">
        <v>51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185</v>
      </c>
      <c r="BE47" t="s">
        <v>185</v>
      </c>
      <c r="BF47" t="s">
        <v>185</v>
      </c>
      <c r="BG47" t="s">
        <v>185</v>
      </c>
      <c r="BH47">
        <v>0</v>
      </c>
      <c r="BI47">
        <v>2</v>
      </c>
      <c r="BJ47" t="s">
        <v>257</v>
      </c>
      <c r="BM47">
        <v>108001</v>
      </c>
      <c r="BN47">
        <v>0</v>
      </c>
      <c r="BO47" t="s">
        <v>185</v>
      </c>
      <c r="BP47">
        <v>0</v>
      </c>
      <c r="BQ47">
        <v>3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185</v>
      </c>
      <c r="BZ47">
        <v>97</v>
      </c>
      <c r="CA47">
        <v>51</v>
      </c>
      <c r="CB47" t="s">
        <v>185</v>
      </c>
      <c r="CE47">
        <v>0</v>
      </c>
      <c r="CF47">
        <v>0</v>
      </c>
      <c r="CG47">
        <v>0</v>
      </c>
      <c r="CH47">
        <v>7</v>
      </c>
      <c r="CI47">
        <v>0</v>
      </c>
      <c r="CJ47">
        <v>0</v>
      </c>
      <c r="CK47">
        <v>0</v>
      </c>
      <c r="CL47">
        <v>0</v>
      </c>
      <c r="CM47">
        <v>0</v>
      </c>
      <c r="CN47" t="s">
        <v>216</v>
      </c>
      <c r="CO47">
        <v>0</v>
      </c>
      <c r="CP47">
        <f ca="1">(P47+Q47+S47+R47)</f>
        <v>0</v>
      </c>
      <c r="CQ47">
        <f ca="1">SUMIF(SmtRes!AQ77:SmtRes!AQ86,"=1",SmtRes!AA77:SmtRes!AA86)</f>
        <v>80763.71</v>
      </c>
      <c r="CR47">
        <f ca="1">SUMIF(SmtRes!AQ77:SmtRes!AQ86,"=1",SmtRes!AB77:SmtRes!AB86)</f>
        <v>2267.99</v>
      </c>
      <c r="CS47">
        <f ca="1">SUMIF(SmtRes!AQ77:SmtRes!AQ86,"=1",SmtRes!AC77:SmtRes!AC86)</f>
        <v>1902.25</v>
      </c>
      <c r="CT47">
        <f ca="1">SUMIF(SmtRes!AQ77:SmtRes!AQ86,"=1",SmtRes!AD77:SmtRes!AD86)</f>
        <v>793.61</v>
      </c>
      <c r="CU47">
        <f>AG47</f>
        <v>0</v>
      </c>
      <c r="CV47">
        <f ca="1">SUMIF(SmtRes!AQ77:SmtRes!AQ86,"=1",SmtRes!BU77:SmtRes!BU86)</f>
        <v>19.44</v>
      </c>
      <c r="CW47">
        <f ca="1">SUMIF(SmtRes!AQ77:SmtRes!AQ86,"=1",SmtRes!BV77:SmtRes!BV86)</f>
        <v>0.54</v>
      </c>
      <c r="CX47">
        <f>AJ47</f>
        <v>0</v>
      </c>
      <c r="CY47">
        <f ca="1">(((S47+R47)*AT47)/100)</f>
        <v>0</v>
      </c>
      <c r="CZ47">
        <f ca="1">(((S47+R47)*AU47)/100)</f>
        <v>0</v>
      </c>
      <c r="DB47">
        <v>27</v>
      </c>
      <c r="DC47" t="s">
        <v>185</v>
      </c>
      <c r="DD47" t="s">
        <v>185</v>
      </c>
      <c r="DE47" t="s">
        <v>217</v>
      </c>
      <c r="DF47" t="s">
        <v>217</v>
      </c>
      <c r="DG47" t="s">
        <v>217</v>
      </c>
      <c r="DH47" t="s">
        <v>185</v>
      </c>
      <c r="DI47" t="s">
        <v>217</v>
      </c>
      <c r="DJ47" t="s">
        <v>217</v>
      </c>
      <c r="DK47" t="s">
        <v>185</v>
      </c>
      <c r="DL47" t="s">
        <v>185</v>
      </c>
      <c r="DM47" t="s">
        <v>185</v>
      </c>
      <c r="DN47">
        <v>0</v>
      </c>
      <c r="DO47">
        <v>0</v>
      </c>
      <c r="DP47">
        <v>1</v>
      </c>
      <c r="DQ47">
        <v>1</v>
      </c>
      <c r="DU47">
        <v>1003</v>
      </c>
      <c r="DV47" t="s">
        <v>252</v>
      </c>
      <c r="DW47" t="s">
        <v>252</v>
      </c>
      <c r="DX47">
        <v>100</v>
      </c>
      <c r="DZ47" t="s">
        <v>185</v>
      </c>
      <c r="EA47" t="s">
        <v>185</v>
      </c>
      <c r="EB47" t="s">
        <v>185</v>
      </c>
      <c r="EC47" t="s">
        <v>185</v>
      </c>
      <c r="EE47">
        <v>82815029</v>
      </c>
      <c r="EF47">
        <v>3</v>
      </c>
      <c r="EG47" t="s">
        <v>230</v>
      </c>
      <c r="EH47">
        <v>0</v>
      </c>
      <c r="EI47" t="s">
        <v>185</v>
      </c>
      <c r="EJ47">
        <v>2</v>
      </c>
      <c r="EK47">
        <v>108001</v>
      </c>
      <c r="EL47" t="s">
        <v>231</v>
      </c>
      <c r="EM47" t="s">
        <v>232</v>
      </c>
      <c r="EO47" t="s">
        <v>222</v>
      </c>
      <c r="EQ47">
        <v>131072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14.4</v>
      </c>
      <c r="EX47">
        <v>0.4</v>
      </c>
      <c r="EY47">
        <v>0</v>
      </c>
      <c r="FQ47">
        <v>0</v>
      </c>
      <c r="FR47">
        <v>0</v>
      </c>
      <c r="FS47">
        <v>0</v>
      </c>
      <c r="FX47">
        <v>97</v>
      </c>
      <c r="FY47">
        <v>51</v>
      </c>
      <c r="GA47" t="s">
        <v>185</v>
      </c>
      <c r="GD47">
        <v>1</v>
      </c>
      <c r="GF47">
        <v>-931372916</v>
      </c>
      <c r="GG47">
        <v>2</v>
      </c>
      <c r="GH47">
        <v>1</v>
      </c>
      <c r="GI47">
        <v>-2</v>
      </c>
      <c r="GJ47">
        <v>0</v>
      </c>
      <c r="GK47">
        <v>0</v>
      </c>
      <c r="GL47">
        <f ca="1" t="shared" si="26"/>
        <v>0</v>
      </c>
      <c r="GM47">
        <f ca="1" t="shared" si="27"/>
        <v>0</v>
      </c>
      <c r="GN47">
        <f ca="1" t="shared" si="28"/>
        <v>0</v>
      </c>
      <c r="GO47">
        <f ca="1" t="shared" si="29"/>
        <v>0</v>
      </c>
      <c r="GP47">
        <f ca="1" t="shared" si="30"/>
        <v>0</v>
      </c>
      <c r="GR47">
        <v>0</v>
      </c>
      <c r="GS47">
        <v>3</v>
      </c>
      <c r="GT47">
        <v>0</v>
      </c>
      <c r="GU47" t="s">
        <v>185</v>
      </c>
      <c r="GV47">
        <f t="shared" si="31"/>
        <v>0</v>
      </c>
      <c r="GW47">
        <v>1</v>
      </c>
      <c r="GX47">
        <f t="shared" si="32"/>
        <v>0</v>
      </c>
      <c r="HA47">
        <v>0</v>
      </c>
      <c r="HB47">
        <v>0</v>
      </c>
      <c r="HC47">
        <f>GV47*GW47</f>
        <v>0</v>
      </c>
      <c r="HE47" t="s">
        <v>185</v>
      </c>
      <c r="HF47" t="s">
        <v>185</v>
      </c>
      <c r="HM47" t="s">
        <v>185</v>
      </c>
      <c r="HN47" t="s">
        <v>91</v>
      </c>
      <c r="HO47" t="s">
        <v>93</v>
      </c>
      <c r="HP47" t="s">
        <v>231</v>
      </c>
      <c r="HQ47" t="s">
        <v>231</v>
      </c>
      <c r="HS47">
        <v>0</v>
      </c>
      <c r="IK47">
        <v>0</v>
      </c>
    </row>
    <row r="48" spans="1:255">
      <c r="A48" s="8">
        <v>18</v>
      </c>
      <c r="B48" s="8">
        <v>1</v>
      </c>
      <c r="C48" s="8">
        <v>76</v>
      </c>
      <c r="D48" s="8"/>
      <c r="E48" s="8" t="s">
        <v>258</v>
      </c>
      <c r="F48" s="8" t="s">
        <v>234</v>
      </c>
      <c r="G48" s="8" t="s">
        <v>235</v>
      </c>
      <c r="H48" s="8" t="s">
        <v>59</v>
      </c>
      <c r="I48" s="8">
        <f>J48</f>
        <v>2</v>
      </c>
      <c r="J48" s="8">
        <v>2</v>
      </c>
      <c r="K48" s="8">
        <v>2</v>
      </c>
      <c r="L48" s="8">
        <v>0.12</v>
      </c>
      <c r="M48" s="8">
        <v>0.12</v>
      </c>
      <c r="N48" s="8">
        <f t="shared" si="12"/>
        <v>0</v>
      </c>
      <c r="O48" s="8">
        <f ca="1">ROUND(P48,2)</f>
        <v>0</v>
      </c>
      <c r="P48" s="8">
        <f ca="1">ROUND(ROUND(ROUND(SUMIF(SmtRes!AQ77:SmtRes!AQ86,"=1",SmtRes!CU77:SmtRes!CU86),2),2)*I48/100,2)</f>
        <v>0</v>
      </c>
      <c r="Q48" s="8">
        <f>ROUND(CR48*I48,2)</f>
        <v>0</v>
      </c>
      <c r="R48" s="8">
        <f>ROUND(CS48*I48,2)</f>
        <v>0</v>
      </c>
      <c r="S48" s="8">
        <f>ROUND(CT48*I48,2)</f>
        <v>0</v>
      </c>
      <c r="T48" s="8">
        <f t="shared" si="14"/>
        <v>0</v>
      </c>
      <c r="U48" s="8">
        <f>ROUND(CV48*I48,7)</f>
        <v>0</v>
      </c>
      <c r="V48" s="8">
        <f>ROUND(CW48*I48,7)</f>
        <v>0</v>
      </c>
      <c r="W48" s="8">
        <f t="shared" si="15"/>
        <v>0</v>
      </c>
      <c r="X48" s="8">
        <f t="shared" si="16"/>
        <v>0</v>
      </c>
      <c r="Y48" s="8">
        <f t="shared" si="17"/>
        <v>0</v>
      </c>
      <c r="Z48" s="8"/>
      <c r="AA48" s="8">
        <v>85314498</v>
      </c>
      <c r="AB48" s="8">
        <f t="shared" si="18"/>
        <v>0</v>
      </c>
      <c r="AC48" s="8">
        <f>ROUND((ES48),6)</f>
        <v>0</v>
      </c>
      <c r="AD48" s="8">
        <f>ROUND((((ET48)-(EU48))+AE48),6)</f>
        <v>0</v>
      </c>
      <c r="AE48" s="8">
        <f>ROUND((EU48),6)</f>
        <v>0</v>
      </c>
      <c r="AF48" s="8">
        <f>ROUND((EV48),6)</f>
        <v>0</v>
      </c>
      <c r="AG48" s="8">
        <f t="shared" si="19"/>
        <v>0</v>
      </c>
      <c r="AH48" s="8">
        <f>(EW48)</f>
        <v>0</v>
      </c>
      <c r="AI48" s="8">
        <f>(EX48)</f>
        <v>0</v>
      </c>
      <c r="AJ48" s="8">
        <f t="shared" si="20"/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97</v>
      </c>
      <c r="AU48" s="8">
        <v>51</v>
      </c>
      <c r="AV48" s="8">
        <v>1</v>
      </c>
      <c r="AW48" s="8">
        <v>1</v>
      </c>
      <c r="AX48" s="8"/>
      <c r="AY48" s="8"/>
      <c r="AZ48" s="8">
        <v>1</v>
      </c>
      <c r="BA48" s="8">
        <v>1</v>
      </c>
      <c r="BB48" s="8">
        <v>1</v>
      </c>
      <c r="BC48" s="8">
        <v>1</v>
      </c>
      <c r="BD48" s="8" t="s">
        <v>185</v>
      </c>
      <c r="BE48" s="8" t="s">
        <v>185</v>
      </c>
      <c r="BF48" s="8" t="s">
        <v>185</v>
      </c>
      <c r="BG48" s="8" t="s">
        <v>185</v>
      </c>
      <c r="BH48" s="8">
        <v>3</v>
      </c>
      <c r="BI48" s="8">
        <v>2</v>
      </c>
      <c r="BJ48" s="8" t="s">
        <v>185</v>
      </c>
      <c r="BK48" s="8"/>
      <c r="BL48" s="8"/>
      <c r="BM48" s="8">
        <v>108001</v>
      </c>
      <c r="BN48" s="8">
        <v>0</v>
      </c>
      <c r="BO48" s="8" t="s">
        <v>185</v>
      </c>
      <c r="BP48" s="8">
        <v>0</v>
      </c>
      <c r="BQ48" s="8">
        <v>3</v>
      </c>
      <c r="BR48" s="8">
        <v>0</v>
      </c>
      <c r="BS48" s="8">
        <v>1</v>
      </c>
      <c r="BT48" s="8">
        <v>1</v>
      </c>
      <c r="BU48" s="8">
        <v>1</v>
      </c>
      <c r="BV48" s="8">
        <v>1</v>
      </c>
      <c r="BW48" s="8">
        <v>1</v>
      </c>
      <c r="BX48" s="8">
        <v>1</v>
      </c>
      <c r="BY48" s="8" t="s">
        <v>185</v>
      </c>
      <c r="BZ48" s="8">
        <v>97</v>
      </c>
      <c r="CA48" s="8">
        <v>51</v>
      </c>
      <c r="CB48" s="8" t="s">
        <v>185</v>
      </c>
      <c r="CC48" s="8"/>
      <c r="CD48" s="8"/>
      <c r="CE48" s="8">
        <v>0</v>
      </c>
      <c r="CF48" s="8">
        <v>0</v>
      </c>
      <c r="CG48" s="8">
        <v>0</v>
      </c>
      <c r="CH48" s="8">
        <v>7</v>
      </c>
      <c r="CI48" s="8">
        <v>1</v>
      </c>
      <c r="CJ48" s="8">
        <v>0</v>
      </c>
      <c r="CK48" s="8">
        <v>0</v>
      </c>
      <c r="CL48" s="8">
        <v>0</v>
      </c>
      <c r="CM48" s="8">
        <v>0</v>
      </c>
      <c r="CN48" s="8" t="s">
        <v>185</v>
      </c>
      <c r="CO48" s="8">
        <v>0</v>
      </c>
      <c r="CP48" s="8">
        <f t="shared" ref="CP48:CZ48" si="40">0</f>
        <v>0</v>
      </c>
      <c r="CQ48" s="8">
        <f t="shared" si="40"/>
        <v>0</v>
      </c>
      <c r="CR48" s="8">
        <f t="shared" si="40"/>
        <v>0</v>
      </c>
      <c r="CS48" s="8">
        <f t="shared" si="40"/>
        <v>0</v>
      </c>
      <c r="CT48" s="8">
        <f t="shared" si="40"/>
        <v>0</v>
      </c>
      <c r="CU48" s="8">
        <f t="shared" si="40"/>
        <v>0</v>
      </c>
      <c r="CV48" s="8">
        <f t="shared" si="40"/>
        <v>0</v>
      </c>
      <c r="CW48" s="8">
        <f t="shared" si="40"/>
        <v>0</v>
      </c>
      <c r="CX48" s="8">
        <f t="shared" si="40"/>
        <v>0</v>
      </c>
      <c r="CY48" s="8">
        <f t="shared" si="40"/>
        <v>0</v>
      </c>
      <c r="CZ48" s="8">
        <f t="shared" si="40"/>
        <v>0</v>
      </c>
      <c r="DA48" s="8"/>
      <c r="DB48" s="8"/>
      <c r="DC48" s="8" t="s">
        <v>185</v>
      </c>
      <c r="DD48" s="8" t="s">
        <v>185</v>
      </c>
      <c r="DE48" s="8" t="s">
        <v>185</v>
      </c>
      <c r="DF48" s="8" t="s">
        <v>185</v>
      </c>
      <c r="DG48" s="8" t="s">
        <v>185</v>
      </c>
      <c r="DH48" s="8" t="s">
        <v>185</v>
      </c>
      <c r="DI48" s="8" t="s">
        <v>185</v>
      </c>
      <c r="DJ48" s="8" t="s">
        <v>185</v>
      </c>
      <c r="DK48" s="8" t="s">
        <v>185</v>
      </c>
      <c r="DL48" s="8" t="s">
        <v>185</v>
      </c>
      <c r="DM48" s="8" t="s">
        <v>185</v>
      </c>
      <c r="DN48" s="8">
        <v>0</v>
      </c>
      <c r="DO48" s="8">
        <v>0</v>
      </c>
      <c r="DP48" s="8">
        <v>1</v>
      </c>
      <c r="DQ48" s="8">
        <v>1</v>
      </c>
      <c r="DR48" s="8"/>
      <c r="DS48" s="8"/>
      <c r="DT48" s="8"/>
      <c r="DU48" s="8">
        <v>1013</v>
      </c>
      <c r="DV48" s="8" t="s">
        <v>59</v>
      </c>
      <c r="DW48" s="8" t="s">
        <v>59</v>
      </c>
      <c r="DX48" s="8">
        <v>1</v>
      </c>
      <c r="DY48" s="8"/>
      <c r="DZ48" s="8" t="s">
        <v>185</v>
      </c>
      <c r="EA48" s="8" t="s">
        <v>185</v>
      </c>
      <c r="EB48" s="8" t="s">
        <v>185</v>
      </c>
      <c r="EC48" s="8" t="s">
        <v>185</v>
      </c>
      <c r="ED48" s="8"/>
      <c r="EE48" s="8">
        <v>82815029</v>
      </c>
      <c r="EF48" s="8">
        <v>3</v>
      </c>
      <c r="EG48" s="8" t="s">
        <v>230</v>
      </c>
      <c r="EH48" s="8">
        <v>0</v>
      </c>
      <c r="EI48" s="8" t="s">
        <v>185</v>
      </c>
      <c r="EJ48" s="8">
        <v>2</v>
      </c>
      <c r="EK48" s="8">
        <v>108001</v>
      </c>
      <c r="EL48" s="8" t="s">
        <v>231</v>
      </c>
      <c r="EM48" s="8" t="s">
        <v>232</v>
      </c>
      <c r="EN48" s="8"/>
      <c r="EO48" s="8" t="s">
        <v>185</v>
      </c>
      <c r="EP48" s="8"/>
      <c r="EQ48" s="8">
        <v>0</v>
      </c>
      <c r="ER48" s="8">
        <v>0</v>
      </c>
      <c r="ES48" s="8">
        <v>0</v>
      </c>
      <c r="ET48" s="8">
        <v>0</v>
      </c>
      <c r="EU48" s="8">
        <v>0</v>
      </c>
      <c r="EV48" s="8">
        <v>0</v>
      </c>
      <c r="EW48" s="8">
        <v>0</v>
      </c>
      <c r="EX48" s="8">
        <v>0</v>
      </c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>
        <v>0</v>
      </c>
      <c r="FR48" s="8">
        <v>0</v>
      </c>
      <c r="FS48" s="8">
        <v>0</v>
      </c>
      <c r="FT48" s="8"/>
      <c r="FU48" s="8"/>
      <c r="FV48" s="8"/>
      <c r="FW48" s="8"/>
      <c r="FX48" s="8">
        <v>97</v>
      </c>
      <c r="FY48" s="8">
        <v>51</v>
      </c>
      <c r="FZ48" s="8"/>
      <c r="GA48" s="8" t="s">
        <v>185</v>
      </c>
      <c r="GB48" s="8"/>
      <c r="GC48" s="8"/>
      <c r="GD48" s="8">
        <v>1</v>
      </c>
      <c r="GE48" s="8"/>
      <c r="GF48" s="8">
        <v>274903907</v>
      </c>
      <c r="GG48" s="8">
        <v>2</v>
      </c>
      <c r="GH48" s="8">
        <v>1</v>
      </c>
      <c r="GI48" s="8">
        <v>-2</v>
      </c>
      <c r="GJ48" s="8">
        <v>0</v>
      </c>
      <c r="GK48" s="8">
        <v>0</v>
      </c>
      <c r="GL48" s="8">
        <f ca="1" t="shared" si="26"/>
        <v>0</v>
      </c>
      <c r="GM48" s="8">
        <f ca="1" t="shared" si="27"/>
        <v>0</v>
      </c>
      <c r="GN48" s="8">
        <f ca="1" t="shared" si="28"/>
        <v>0</v>
      </c>
      <c r="GO48" s="8">
        <f ca="1" t="shared" si="29"/>
        <v>0</v>
      </c>
      <c r="GP48" s="8">
        <f ca="1" t="shared" si="30"/>
        <v>0</v>
      </c>
      <c r="GQ48" s="8"/>
      <c r="GR48" s="8">
        <v>0</v>
      </c>
      <c r="GS48" s="8">
        <v>3</v>
      </c>
      <c r="GT48" s="8">
        <v>0</v>
      </c>
      <c r="GU48" s="8" t="s">
        <v>185</v>
      </c>
      <c r="GV48" s="8">
        <f t="shared" si="31"/>
        <v>0</v>
      </c>
      <c r="GW48" s="8">
        <v>1</v>
      </c>
      <c r="GX48" s="8">
        <f t="shared" si="32"/>
        <v>0</v>
      </c>
      <c r="GY48" s="8"/>
      <c r="GZ48" s="8"/>
      <c r="HA48" s="8">
        <v>0</v>
      </c>
      <c r="HB48" s="8">
        <v>0</v>
      </c>
      <c r="HC48" s="8">
        <f>0</f>
        <v>0</v>
      </c>
      <c r="HD48" s="8"/>
      <c r="HE48" s="8" t="s">
        <v>185</v>
      </c>
      <c r="HF48" s="8" t="s">
        <v>185</v>
      </c>
      <c r="HG48" s="8"/>
      <c r="HH48" s="8"/>
      <c r="HI48" s="8"/>
      <c r="HJ48" s="8"/>
      <c r="HK48" s="8"/>
      <c r="HL48" s="8"/>
      <c r="HM48" s="8" t="s">
        <v>185</v>
      </c>
      <c r="HN48" s="8" t="s">
        <v>91</v>
      </c>
      <c r="HO48" s="8" t="s">
        <v>93</v>
      </c>
      <c r="HP48" s="8" t="s">
        <v>231</v>
      </c>
      <c r="HQ48" s="8" t="s">
        <v>231</v>
      </c>
      <c r="HR48" s="8"/>
      <c r="HS48" s="8">
        <v>0</v>
      </c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>
        <v>0</v>
      </c>
      <c r="IL48" s="8"/>
      <c r="IM48" s="8"/>
      <c r="IN48" s="8"/>
      <c r="IO48" s="8"/>
      <c r="IP48" s="8"/>
      <c r="IQ48" s="8"/>
      <c r="IR48" s="8"/>
      <c r="IS48" s="8"/>
      <c r="IT48" s="8"/>
      <c r="IU48" s="8"/>
    </row>
    <row r="49" spans="1:245">
      <c r="A49">
        <v>18</v>
      </c>
      <c r="B49">
        <v>1</v>
      </c>
      <c r="C49">
        <v>86</v>
      </c>
      <c r="E49" t="s">
        <v>258</v>
      </c>
      <c r="F49" t="s">
        <v>234</v>
      </c>
      <c r="G49" t="s">
        <v>235</v>
      </c>
      <c r="H49" t="s">
        <v>59</v>
      </c>
      <c r="I49">
        <f>J49</f>
        <v>2</v>
      </c>
      <c r="J49">
        <v>2</v>
      </c>
      <c r="K49">
        <v>2</v>
      </c>
      <c r="L49">
        <v>0.12</v>
      </c>
      <c r="M49">
        <v>0.12</v>
      </c>
      <c r="N49">
        <f t="shared" si="12"/>
        <v>0</v>
      </c>
      <c r="O49">
        <f ca="1">ROUND(P49,2)</f>
        <v>0</v>
      </c>
      <c r="P49">
        <f ca="1">ROUND(ROUND(ROUND(SUMIF(SmtRes!AQ77:SmtRes!AQ86,"=1",SmtRes!CU77:SmtRes!CU86),2),2)*I49/100,2)</f>
        <v>0</v>
      </c>
      <c r="Q49">
        <f>ROUND(CR49*I49,2)</f>
        <v>0</v>
      </c>
      <c r="R49">
        <f>ROUND(CS49*I49,2)</f>
        <v>0</v>
      </c>
      <c r="S49">
        <f>ROUND(CT49*I49,2)</f>
        <v>0</v>
      </c>
      <c r="T49">
        <f t="shared" si="14"/>
        <v>0</v>
      </c>
      <c r="U49">
        <f>ROUND(CV49*I49,7)</f>
        <v>0</v>
      </c>
      <c r="V49">
        <f>ROUND(CW49*I49,7)</f>
        <v>0</v>
      </c>
      <c r="W49">
        <f t="shared" si="15"/>
        <v>0</v>
      </c>
      <c r="X49">
        <f t="shared" si="16"/>
        <v>0</v>
      </c>
      <c r="Y49">
        <f t="shared" si="17"/>
        <v>0</v>
      </c>
      <c r="AA49">
        <v>85314433</v>
      </c>
      <c r="AB49">
        <f t="shared" si="18"/>
        <v>0</v>
      </c>
      <c r="AC49">
        <f>ROUND((ES49),6)</f>
        <v>0</v>
      </c>
      <c r="AD49">
        <f>ROUND((((ET49)-(EU49))+AE49),6)</f>
        <v>0</v>
      </c>
      <c r="AE49">
        <f>ROUND((EU49),6)</f>
        <v>0</v>
      </c>
      <c r="AF49">
        <f>ROUND((EV49),6)</f>
        <v>0</v>
      </c>
      <c r="AG49">
        <f t="shared" si="19"/>
        <v>0</v>
      </c>
      <c r="AH49">
        <f>(EW49)</f>
        <v>0</v>
      </c>
      <c r="AI49">
        <f>(EX49)</f>
        <v>0</v>
      </c>
      <c r="AJ49">
        <f t="shared" si="20"/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97</v>
      </c>
      <c r="AU49">
        <v>51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</v>
      </c>
      <c r="BD49" t="s">
        <v>185</v>
      </c>
      <c r="BE49" t="s">
        <v>185</v>
      </c>
      <c r="BF49" t="s">
        <v>185</v>
      </c>
      <c r="BG49" t="s">
        <v>185</v>
      </c>
      <c r="BH49">
        <v>3</v>
      </c>
      <c r="BI49">
        <v>2</v>
      </c>
      <c r="BJ49" t="s">
        <v>185</v>
      </c>
      <c r="BM49">
        <v>108001</v>
      </c>
      <c r="BN49">
        <v>0</v>
      </c>
      <c r="BO49" t="s">
        <v>185</v>
      </c>
      <c r="BP49">
        <v>0</v>
      </c>
      <c r="BQ49">
        <v>3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185</v>
      </c>
      <c r="BZ49">
        <v>97</v>
      </c>
      <c r="CA49">
        <v>51</v>
      </c>
      <c r="CB49" t="s">
        <v>185</v>
      </c>
      <c r="CE49">
        <v>0</v>
      </c>
      <c r="CF49">
        <v>0</v>
      </c>
      <c r="CG49">
        <v>0</v>
      </c>
      <c r="CH49">
        <v>7</v>
      </c>
      <c r="CI49">
        <v>1</v>
      </c>
      <c r="CJ49">
        <v>0</v>
      </c>
      <c r="CK49">
        <v>0</v>
      </c>
      <c r="CL49">
        <v>0</v>
      </c>
      <c r="CM49">
        <v>0</v>
      </c>
      <c r="CN49" t="s">
        <v>185</v>
      </c>
      <c r="CO49">
        <v>0</v>
      </c>
      <c r="CP49">
        <f t="shared" ref="CP49:CZ49" si="41">0</f>
        <v>0</v>
      </c>
      <c r="CQ49">
        <f t="shared" si="41"/>
        <v>0</v>
      </c>
      <c r="CR49">
        <f t="shared" si="41"/>
        <v>0</v>
      </c>
      <c r="CS49">
        <f t="shared" si="41"/>
        <v>0</v>
      </c>
      <c r="CT49">
        <f t="shared" si="41"/>
        <v>0</v>
      </c>
      <c r="CU49">
        <f t="shared" si="41"/>
        <v>0</v>
      </c>
      <c r="CV49">
        <f t="shared" si="41"/>
        <v>0</v>
      </c>
      <c r="CW49">
        <f t="shared" si="41"/>
        <v>0</v>
      </c>
      <c r="CX49">
        <f t="shared" si="41"/>
        <v>0</v>
      </c>
      <c r="CY49">
        <f t="shared" si="41"/>
        <v>0</v>
      </c>
      <c r="CZ49">
        <f t="shared" si="41"/>
        <v>0</v>
      </c>
      <c r="DC49" t="s">
        <v>185</v>
      </c>
      <c r="DD49" t="s">
        <v>185</v>
      </c>
      <c r="DE49" t="s">
        <v>185</v>
      </c>
      <c r="DF49" t="s">
        <v>185</v>
      </c>
      <c r="DG49" t="s">
        <v>185</v>
      </c>
      <c r="DH49" t="s">
        <v>185</v>
      </c>
      <c r="DI49" t="s">
        <v>185</v>
      </c>
      <c r="DJ49" t="s">
        <v>185</v>
      </c>
      <c r="DK49" t="s">
        <v>185</v>
      </c>
      <c r="DL49" t="s">
        <v>185</v>
      </c>
      <c r="DM49" t="s">
        <v>185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59</v>
      </c>
      <c r="DW49" t="s">
        <v>59</v>
      </c>
      <c r="DX49">
        <v>1</v>
      </c>
      <c r="DZ49" t="s">
        <v>185</v>
      </c>
      <c r="EA49" t="s">
        <v>185</v>
      </c>
      <c r="EB49" t="s">
        <v>185</v>
      </c>
      <c r="EC49" t="s">
        <v>185</v>
      </c>
      <c r="EE49">
        <v>82815029</v>
      </c>
      <c r="EF49">
        <v>3</v>
      </c>
      <c r="EG49" t="s">
        <v>230</v>
      </c>
      <c r="EH49">
        <v>0</v>
      </c>
      <c r="EI49" t="s">
        <v>185</v>
      </c>
      <c r="EJ49">
        <v>2</v>
      </c>
      <c r="EK49">
        <v>108001</v>
      </c>
      <c r="EL49" t="s">
        <v>231</v>
      </c>
      <c r="EM49" t="s">
        <v>232</v>
      </c>
      <c r="EO49" t="s">
        <v>185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v>0</v>
      </c>
      <c r="FS49">
        <v>0</v>
      </c>
      <c r="FX49">
        <v>97</v>
      </c>
      <c r="FY49">
        <v>51</v>
      </c>
      <c r="GA49" t="s">
        <v>185</v>
      </c>
      <c r="GD49">
        <v>1</v>
      </c>
      <c r="GF49">
        <v>274903907</v>
      </c>
      <c r="GG49">
        <v>2</v>
      </c>
      <c r="GH49">
        <v>1</v>
      </c>
      <c r="GI49">
        <v>-2</v>
      </c>
      <c r="GJ49">
        <v>0</v>
      </c>
      <c r="GK49">
        <v>0</v>
      </c>
      <c r="GL49">
        <f ca="1" t="shared" si="26"/>
        <v>0</v>
      </c>
      <c r="GM49">
        <f ca="1" t="shared" si="27"/>
        <v>0</v>
      </c>
      <c r="GN49">
        <f ca="1" t="shared" si="28"/>
        <v>0</v>
      </c>
      <c r="GO49">
        <f ca="1" t="shared" si="29"/>
        <v>0</v>
      </c>
      <c r="GP49">
        <f ca="1" t="shared" si="30"/>
        <v>0</v>
      </c>
      <c r="GR49">
        <v>0</v>
      </c>
      <c r="GS49">
        <v>3</v>
      </c>
      <c r="GT49">
        <v>0</v>
      </c>
      <c r="GU49" t="s">
        <v>185</v>
      </c>
      <c r="GV49">
        <f t="shared" si="31"/>
        <v>0</v>
      </c>
      <c r="GW49">
        <v>1</v>
      </c>
      <c r="GX49">
        <f t="shared" si="32"/>
        <v>0</v>
      </c>
      <c r="HA49">
        <v>0</v>
      </c>
      <c r="HB49">
        <v>0</v>
      </c>
      <c r="HC49">
        <f>0</f>
        <v>0</v>
      </c>
      <c r="HE49" t="s">
        <v>185</v>
      </c>
      <c r="HF49" t="s">
        <v>185</v>
      </c>
      <c r="HM49" t="s">
        <v>185</v>
      </c>
      <c r="HN49" t="s">
        <v>91</v>
      </c>
      <c r="HO49" t="s">
        <v>93</v>
      </c>
      <c r="HP49" t="s">
        <v>231</v>
      </c>
      <c r="HQ49" t="s">
        <v>231</v>
      </c>
      <c r="HS49">
        <v>0</v>
      </c>
      <c r="IK49">
        <v>0</v>
      </c>
    </row>
    <row r="50" spans="1:255">
      <c r="A50" s="8">
        <v>17</v>
      </c>
      <c r="B50" s="8">
        <v>1</v>
      </c>
      <c r="C50" s="8">
        <f>ROW(SmtRes!A100)</f>
        <v>100</v>
      </c>
      <c r="D50" s="8">
        <f>ROW(EtalonRes!A116)</f>
        <v>116</v>
      </c>
      <c r="E50" s="8" t="s">
        <v>180</v>
      </c>
      <c r="F50" s="8" t="s">
        <v>259</v>
      </c>
      <c r="G50" s="8" t="s">
        <v>260</v>
      </c>
      <c r="H50" s="8" t="s">
        <v>99</v>
      </c>
      <c r="I50" s="8">
        <v>0</v>
      </c>
      <c r="J50" s="8">
        <v>0</v>
      </c>
      <c r="K50" s="8">
        <v>0</v>
      </c>
      <c r="L50" s="8">
        <v>0.08</v>
      </c>
      <c r="M50" s="8">
        <v>0.08</v>
      </c>
      <c r="N50" s="8">
        <f t="shared" si="12"/>
        <v>0</v>
      </c>
      <c r="O50" s="8">
        <f ca="1">ROUND(CP50,2)</f>
        <v>0</v>
      </c>
      <c r="P50" s="8">
        <f ca="1">SUMIF(SmtRes!AQ87:SmtRes!AQ100,"=1",SmtRes!DF87:SmtRes!DF100)</f>
        <v>0</v>
      </c>
      <c r="Q50" s="8">
        <f ca="1">SUMIF(SmtRes!AQ87:SmtRes!AQ100,"=1",SmtRes!DG87:SmtRes!DG100)</f>
        <v>0</v>
      </c>
      <c r="R50" s="8">
        <f ca="1">SUMIF(SmtRes!AQ87:SmtRes!AQ100,"=1",SmtRes!DH87:SmtRes!DH100)</f>
        <v>0</v>
      </c>
      <c r="S50" s="8">
        <f ca="1">SUMIF(SmtRes!AQ87:SmtRes!AQ100,"=1",SmtRes!DI87:SmtRes!DI100)</f>
        <v>0</v>
      </c>
      <c r="T50" s="8">
        <f t="shared" si="14"/>
        <v>0</v>
      </c>
      <c r="U50" s="8">
        <f ca="1">SUMIF(SmtRes!AQ87:SmtRes!AQ100,"=1",SmtRes!CV87:SmtRes!CV100)</f>
        <v>0</v>
      </c>
      <c r="V50" s="8">
        <f ca="1">SUMIF(SmtRes!AQ87:SmtRes!AQ100,"=1",SmtRes!CW87:SmtRes!CW100)</f>
        <v>0</v>
      </c>
      <c r="W50" s="8">
        <f t="shared" si="15"/>
        <v>0</v>
      </c>
      <c r="X50" s="8">
        <f ca="1" t="shared" si="16"/>
        <v>0</v>
      </c>
      <c r="Y50" s="8">
        <f ca="1" t="shared" si="17"/>
        <v>0</v>
      </c>
      <c r="Z50" s="8"/>
      <c r="AA50" s="8">
        <v>85314498</v>
      </c>
      <c r="AB50" s="8">
        <f ca="1" t="shared" si="18"/>
        <v>74335.16552</v>
      </c>
      <c r="AC50" s="8">
        <f ca="1">ROUND((SUM(SmtRes!BQ87:SmtRes!BQ100)),6)</f>
        <v>2902.24805</v>
      </c>
      <c r="AD50" s="8">
        <f ca="1">ROUND((((SUM(SmtRes!BR87:SmtRes!BR100))-(SUM(SmtRes!BS87:SmtRes!BS100)))+AE50),6)</f>
        <v>521.28306</v>
      </c>
      <c r="AE50" s="8">
        <f ca="1">ROUND((SUM(SmtRes!BS87:SmtRes!BS100)),6)</f>
        <v>102.7215</v>
      </c>
      <c r="AF50" s="8">
        <f ca="1">ROUND((SUM(SmtRes!BT87:SmtRes!BT100)),6)</f>
        <v>70911.63441</v>
      </c>
      <c r="AG50" s="8">
        <f t="shared" si="19"/>
        <v>0</v>
      </c>
      <c r="AH50" s="8">
        <f ca="1">(SUM(SmtRes!BU87:SmtRes!BU100))</f>
        <v>84.8205</v>
      </c>
      <c r="AI50" s="8">
        <f ca="1">(SUM(SmtRes!BV87:SmtRes!BV100))</f>
        <v>0.108</v>
      </c>
      <c r="AJ50" s="8">
        <f t="shared" si="20"/>
        <v>0</v>
      </c>
      <c r="AK50" s="8">
        <v>55891.61025</v>
      </c>
      <c r="AL50" s="8">
        <v>2902.24805</v>
      </c>
      <c r="AM50" s="8">
        <v>386.1356</v>
      </c>
      <c r="AN50" s="8">
        <v>76.09</v>
      </c>
      <c r="AO50" s="8">
        <v>52527.1366</v>
      </c>
      <c r="AP50" s="8">
        <v>0</v>
      </c>
      <c r="AQ50" s="8">
        <v>62.83</v>
      </c>
      <c r="AR50" s="8">
        <v>0.08</v>
      </c>
      <c r="AS50" s="8">
        <v>0</v>
      </c>
      <c r="AT50" s="8">
        <v>97</v>
      </c>
      <c r="AU50" s="8">
        <v>51</v>
      </c>
      <c r="AV50" s="8">
        <v>1</v>
      </c>
      <c r="AW50" s="8">
        <v>1</v>
      </c>
      <c r="AX50" s="8"/>
      <c r="AY50" s="8"/>
      <c r="AZ50" s="8">
        <v>1</v>
      </c>
      <c r="BA50" s="8">
        <v>1</v>
      </c>
      <c r="BB50" s="8">
        <v>1</v>
      </c>
      <c r="BC50" s="8">
        <v>1</v>
      </c>
      <c r="BD50" s="8" t="s">
        <v>185</v>
      </c>
      <c r="BE50" s="8" t="s">
        <v>185</v>
      </c>
      <c r="BF50" s="8" t="s">
        <v>185</v>
      </c>
      <c r="BG50" s="8" t="s">
        <v>185</v>
      </c>
      <c r="BH50" s="8">
        <v>0</v>
      </c>
      <c r="BI50" s="8">
        <v>2</v>
      </c>
      <c r="BJ50" s="8" t="s">
        <v>261</v>
      </c>
      <c r="BK50" s="8"/>
      <c r="BL50" s="8"/>
      <c r="BM50" s="8">
        <v>108001</v>
      </c>
      <c r="BN50" s="8">
        <v>0</v>
      </c>
      <c r="BO50" s="8" t="s">
        <v>185</v>
      </c>
      <c r="BP50" s="8">
        <v>0</v>
      </c>
      <c r="BQ50" s="8">
        <v>3</v>
      </c>
      <c r="BR50" s="8">
        <v>0</v>
      </c>
      <c r="BS50" s="8">
        <v>1</v>
      </c>
      <c r="BT50" s="8">
        <v>1</v>
      </c>
      <c r="BU50" s="8">
        <v>1</v>
      </c>
      <c r="BV50" s="8">
        <v>1</v>
      </c>
      <c r="BW50" s="8">
        <v>1</v>
      </c>
      <c r="BX50" s="8">
        <v>1</v>
      </c>
      <c r="BY50" s="8" t="s">
        <v>185</v>
      </c>
      <c r="BZ50" s="8">
        <v>97</v>
      </c>
      <c r="CA50" s="8">
        <v>51</v>
      </c>
      <c r="CB50" s="8" t="s">
        <v>185</v>
      </c>
      <c r="CC50" s="8"/>
      <c r="CD50" s="8"/>
      <c r="CE50" s="8">
        <v>0</v>
      </c>
      <c r="CF50" s="8">
        <v>0</v>
      </c>
      <c r="CG50" s="8">
        <v>0</v>
      </c>
      <c r="CH50" s="8">
        <v>8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8" t="s">
        <v>216</v>
      </c>
      <c r="CO50" s="8">
        <v>0</v>
      </c>
      <c r="CP50" s="8">
        <f ca="1">(P50+Q50+S50+R50)</f>
        <v>0</v>
      </c>
      <c r="CQ50" s="8">
        <f ca="1">SUMIF(SmtRes!AQ87:SmtRes!AQ100,"=1",SmtRes!AA87:SmtRes!AA100)</f>
        <v>372508.79</v>
      </c>
      <c r="CR50" s="8">
        <f ca="1">SUMIF(SmtRes!AQ87:SmtRes!AQ100,"=1",SmtRes!AB87:SmtRes!AB100)</f>
        <v>2283.83</v>
      </c>
      <c r="CS50" s="8">
        <f ca="1">SUMIF(SmtRes!AQ87:SmtRes!AQ100,"=1",SmtRes!AC87:SmtRes!AC100)</f>
        <v>1902.25</v>
      </c>
      <c r="CT50" s="8">
        <f ca="1">SUMIF(SmtRes!AQ87:SmtRes!AQ100,"=1",SmtRes!AD87:SmtRes!AD100)</f>
        <v>836.02</v>
      </c>
      <c r="CU50" s="8">
        <f>AG50</f>
        <v>0</v>
      </c>
      <c r="CV50" s="8">
        <f ca="1">SUMIF(SmtRes!AQ87:SmtRes!AQ100,"=1",SmtRes!BU87:SmtRes!BU100)</f>
        <v>84.8205</v>
      </c>
      <c r="CW50" s="8">
        <f ca="1">SUMIF(SmtRes!AQ87:SmtRes!AQ100,"=1",SmtRes!BV87:SmtRes!BV100)</f>
        <v>0.108</v>
      </c>
      <c r="CX50" s="8">
        <f>AJ50</f>
        <v>0</v>
      </c>
      <c r="CY50" s="8">
        <f ca="1">(((S50+R50)*AT50)/100)</f>
        <v>0</v>
      </c>
      <c r="CZ50" s="8">
        <f ca="1">(((S50+R50)*AU50)/100)</f>
        <v>0</v>
      </c>
      <c r="DA50" s="8"/>
      <c r="DB50" s="8">
        <v>29</v>
      </c>
      <c r="DC50" s="8" t="s">
        <v>185</v>
      </c>
      <c r="DD50" s="8" t="s">
        <v>185</v>
      </c>
      <c r="DE50" s="8" t="s">
        <v>217</v>
      </c>
      <c r="DF50" s="8" t="s">
        <v>217</v>
      </c>
      <c r="DG50" s="8" t="s">
        <v>217</v>
      </c>
      <c r="DH50" s="8" t="s">
        <v>185</v>
      </c>
      <c r="DI50" s="8" t="s">
        <v>217</v>
      </c>
      <c r="DJ50" s="8" t="s">
        <v>217</v>
      </c>
      <c r="DK50" s="8" t="s">
        <v>185</v>
      </c>
      <c r="DL50" s="8" t="s">
        <v>185</v>
      </c>
      <c r="DM50" s="8" t="s">
        <v>185</v>
      </c>
      <c r="DN50" s="8">
        <v>0</v>
      </c>
      <c r="DO50" s="8">
        <v>0</v>
      </c>
      <c r="DP50" s="8">
        <v>1</v>
      </c>
      <c r="DQ50" s="8">
        <v>1</v>
      </c>
      <c r="DR50" s="8"/>
      <c r="DS50" s="8"/>
      <c r="DT50" s="8"/>
      <c r="DU50" s="8">
        <v>1013</v>
      </c>
      <c r="DV50" s="8" t="s">
        <v>99</v>
      </c>
      <c r="DW50" s="8" t="s">
        <v>99</v>
      </c>
      <c r="DX50" s="8">
        <v>1</v>
      </c>
      <c r="DY50" s="8"/>
      <c r="DZ50" s="8" t="s">
        <v>185</v>
      </c>
      <c r="EA50" s="8" t="s">
        <v>185</v>
      </c>
      <c r="EB50" s="8" t="s">
        <v>185</v>
      </c>
      <c r="EC50" s="8" t="s">
        <v>185</v>
      </c>
      <c r="ED50" s="8"/>
      <c r="EE50" s="8">
        <v>82815029</v>
      </c>
      <c r="EF50" s="8">
        <v>3</v>
      </c>
      <c r="EG50" s="8" t="s">
        <v>230</v>
      </c>
      <c r="EH50" s="8">
        <v>0</v>
      </c>
      <c r="EI50" s="8" t="s">
        <v>185</v>
      </c>
      <c r="EJ50" s="8">
        <v>2</v>
      </c>
      <c r="EK50" s="8">
        <v>108001</v>
      </c>
      <c r="EL50" s="8" t="s">
        <v>231</v>
      </c>
      <c r="EM50" s="8" t="s">
        <v>232</v>
      </c>
      <c r="EN50" s="8"/>
      <c r="EO50" s="8" t="s">
        <v>222</v>
      </c>
      <c r="EP50" s="8"/>
      <c r="EQ50" s="8">
        <v>131072</v>
      </c>
      <c r="ER50" s="8">
        <v>0</v>
      </c>
      <c r="ES50" s="8">
        <v>0</v>
      </c>
      <c r="ET50" s="8">
        <v>0</v>
      </c>
      <c r="EU50" s="8">
        <v>0</v>
      </c>
      <c r="EV50" s="8">
        <v>0</v>
      </c>
      <c r="EW50" s="8">
        <v>62.83</v>
      </c>
      <c r="EX50" s="8">
        <v>0.08</v>
      </c>
      <c r="EY50" s="8">
        <v>0</v>
      </c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>
        <v>0</v>
      </c>
      <c r="FR50" s="8">
        <v>0</v>
      </c>
      <c r="FS50" s="8">
        <v>0</v>
      </c>
      <c r="FT50" s="8"/>
      <c r="FU50" s="8"/>
      <c r="FV50" s="8"/>
      <c r="FW50" s="8"/>
      <c r="FX50" s="8">
        <v>97</v>
      </c>
      <c r="FY50" s="8">
        <v>51</v>
      </c>
      <c r="FZ50" s="8"/>
      <c r="GA50" s="8" t="s">
        <v>185</v>
      </c>
      <c r="GB50" s="8"/>
      <c r="GC50" s="8"/>
      <c r="GD50" s="8">
        <v>1</v>
      </c>
      <c r="GE50" s="8"/>
      <c r="GF50" s="8">
        <v>1163166664</v>
      </c>
      <c r="GG50" s="8">
        <v>2</v>
      </c>
      <c r="GH50" s="8">
        <v>1</v>
      </c>
      <c r="GI50" s="8">
        <v>-2</v>
      </c>
      <c r="GJ50" s="8">
        <v>0</v>
      </c>
      <c r="GK50" s="8">
        <v>0</v>
      </c>
      <c r="GL50" s="8">
        <f ca="1" t="shared" si="26"/>
        <v>0</v>
      </c>
      <c r="GM50" s="8">
        <f ca="1" t="shared" si="27"/>
        <v>0</v>
      </c>
      <c r="GN50" s="8">
        <f ca="1" t="shared" si="28"/>
        <v>0</v>
      </c>
      <c r="GO50" s="8">
        <f ca="1" t="shared" si="29"/>
        <v>0</v>
      </c>
      <c r="GP50" s="8">
        <f ca="1" t="shared" si="30"/>
        <v>0</v>
      </c>
      <c r="GQ50" s="8"/>
      <c r="GR50" s="8">
        <v>0</v>
      </c>
      <c r="GS50" s="8">
        <v>3</v>
      </c>
      <c r="GT50" s="8">
        <v>0</v>
      </c>
      <c r="GU50" s="8" t="s">
        <v>185</v>
      </c>
      <c r="GV50" s="8">
        <f t="shared" si="31"/>
        <v>0</v>
      </c>
      <c r="GW50" s="8">
        <v>1</v>
      </c>
      <c r="GX50" s="8">
        <f t="shared" si="32"/>
        <v>0</v>
      </c>
      <c r="GY50" s="8"/>
      <c r="GZ50" s="8"/>
      <c r="HA50" s="8">
        <v>0</v>
      </c>
      <c r="HB50" s="8">
        <v>0</v>
      </c>
      <c r="HC50" s="8">
        <f>GV50*GW50</f>
        <v>0</v>
      </c>
      <c r="HD50" s="8"/>
      <c r="HE50" s="8" t="s">
        <v>185</v>
      </c>
      <c r="HF50" s="8" t="s">
        <v>185</v>
      </c>
      <c r="HG50" s="8"/>
      <c r="HH50" s="8"/>
      <c r="HI50" s="8"/>
      <c r="HJ50" s="8"/>
      <c r="HK50" s="8"/>
      <c r="HL50" s="8"/>
      <c r="HM50" s="8" t="s">
        <v>185</v>
      </c>
      <c r="HN50" s="8" t="s">
        <v>91</v>
      </c>
      <c r="HO50" s="8" t="s">
        <v>93</v>
      </c>
      <c r="HP50" s="8" t="s">
        <v>231</v>
      </c>
      <c r="HQ50" s="8" t="s">
        <v>231</v>
      </c>
      <c r="HR50" s="8"/>
      <c r="HS50" s="8">
        <v>0</v>
      </c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>
        <v>0</v>
      </c>
      <c r="IL50" s="8"/>
      <c r="IM50" s="8"/>
      <c r="IN50" s="8"/>
      <c r="IO50" s="8"/>
      <c r="IP50" s="8"/>
      <c r="IQ50" s="8"/>
      <c r="IR50" s="8"/>
      <c r="IS50" s="8"/>
      <c r="IT50" s="8"/>
      <c r="IU50" s="8"/>
    </row>
    <row r="51" spans="1:245">
      <c r="A51">
        <v>17</v>
      </c>
      <c r="B51">
        <v>1</v>
      </c>
      <c r="C51">
        <f>ROW(SmtRes!A114)</f>
        <v>114</v>
      </c>
      <c r="D51">
        <f>ROW(EtalonRes!A130)</f>
        <v>130</v>
      </c>
      <c r="E51" t="s">
        <v>180</v>
      </c>
      <c r="F51" t="s">
        <v>259</v>
      </c>
      <c r="G51" t="s">
        <v>260</v>
      </c>
      <c r="H51" t="s">
        <v>99</v>
      </c>
      <c r="I51">
        <v>0</v>
      </c>
      <c r="J51">
        <v>0</v>
      </c>
      <c r="K51">
        <v>0</v>
      </c>
      <c r="L51">
        <v>0.08</v>
      </c>
      <c r="M51">
        <v>0.08</v>
      </c>
      <c r="N51">
        <f t="shared" si="12"/>
        <v>0</v>
      </c>
      <c r="O51">
        <f ca="1">ROUND(CP51,2)</f>
        <v>0</v>
      </c>
      <c r="P51">
        <f ca="1">SUMIF(SmtRes!AQ101:SmtRes!AQ114,"=1",SmtRes!DF101:SmtRes!DF114)</f>
        <v>0</v>
      </c>
      <c r="Q51">
        <f ca="1">SUMIF(SmtRes!AQ101:SmtRes!AQ114,"=1",SmtRes!DG101:SmtRes!DG114)</f>
        <v>0</v>
      </c>
      <c r="R51">
        <f ca="1">SUMIF(SmtRes!AQ101:SmtRes!AQ114,"=1",SmtRes!DH101:SmtRes!DH114)</f>
        <v>0</v>
      </c>
      <c r="S51">
        <f ca="1">SUMIF(SmtRes!AQ101:SmtRes!AQ114,"=1",SmtRes!DI101:SmtRes!DI114)</f>
        <v>0</v>
      </c>
      <c r="T51">
        <f t="shared" si="14"/>
        <v>0</v>
      </c>
      <c r="U51">
        <f ca="1">SUMIF(SmtRes!AQ101:SmtRes!AQ114,"=1",SmtRes!CV101:SmtRes!CV114)</f>
        <v>0</v>
      </c>
      <c r="V51">
        <f ca="1">SUMIF(SmtRes!AQ101:SmtRes!AQ114,"=1",SmtRes!CW101:SmtRes!CW114)</f>
        <v>0</v>
      </c>
      <c r="W51">
        <f t="shared" si="15"/>
        <v>0</v>
      </c>
      <c r="X51">
        <f ca="1" t="shared" si="16"/>
        <v>0</v>
      </c>
      <c r="Y51">
        <f ca="1" t="shared" si="17"/>
        <v>0</v>
      </c>
      <c r="AA51">
        <v>85314433</v>
      </c>
      <c r="AB51">
        <f ca="1" t="shared" si="18"/>
        <v>74335.16552</v>
      </c>
      <c r="AC51">
        <f ca="1">ROUND((SUM(SmtRes!BQ101:SmtRes!BQ114)),6)</f>
        <v>2902.24805</v>
      </c>
      <c r="AD51">
        <f ca="1">ROUND((((SUM(SmtRes!BR101:SmtRes!BR114))-(SUM(SmtRes!BS101:SmtRes!BS114)))+AE51),6)</f>
        <v>521.28306</v>
      </c>
      <c r="AE51">
        <f ca="1">ROUND((SUM(SmtRes!BS101:SmtRes!BS114)),6)</f>
        <v>102.7215</v>
      </c>
      <c r="AF51">
        <f ca="1">ROUND((SUM(SmtRes!BT101:SmtRes!BT114)),6)</f>
        <v>70911.63441</v>
      </c>
      <c r="AG51">
        <f t="shared" si="19"/>
        <v>0</v>
      </c>
      <c r="AH51">
        <f ca="1">(SUM(SmtRes!BU101:SmtRes!BU114))</f>
        <v>84.8205</v>
      </c>
      <c r="AI51">
        <f ca="1">(SUM(SmtRes!BV101:SmtRes!BV114))</f>
        <v>0.108</v>
      </c>
      <c r="AJ51">
        <f t="shared" si="20"/>
        <v>0</v>
      </c>
      <c r="AK51">
        <v>55891.61025</v>
      </c>
      <c r="AL51">
        <v>2902.24805</v>
      </c>
      <c r="AM51">
        <v>386.1356</v>
      </c>
      <c r="AN51">
        <v>76.09</v>
      </c>
      <c r="AO51">
        <v>52527.1366</v>
      </c>
      <c r="AP51">
        <v>0</v>
      </c>
      <c r="AQ51">
        <v>62.83</v>
      </c>
      <c r="AR51">
        <v>0.08</v>
      </c>
      <c r="AS51">
        <v>0</v>
      </c>
      <c r="AT51">
        <v>97</v>
      </c>
      <c r="AU51">
        <v>51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</v>
      </c>
      <c r="BD51" t="s">
        <v>185</v>
      </c>
      <c r="BE51" t="s">
        <v>185</v>
      </c>
      <c r="BF51" t="s">
        <v>185</v>
      </c>
      <c r="BG51" t="s">
        <v>185</v>
      </c>
      <c r="BH51">
        <v>0</v>
      </c>
      <c r="BI51">
        <v>2</v>
      </c>
      <c r="BJ51" t="s">
        <v>261</v>
      </c>
      <c r="BM51">
        <v>108001</v>
      </c>
      <c r="BN51">
        <v>0</v>
      </c>
      <c r="BO51" t="s">
        <v>185</v>
      </c>
      <c r="BP51">
        <v>0</v>
      </c>
      <c r="BQ51">
        <v>3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185</v>
      </c>
      <c r="BZ51">
        <v>97</v>
      </c>
      <c r="CA51">
        <v>51</v>
      </c>
      <c r="CB51" t="s">
        <v>185</v>
      </c>
      <c r="CE51">
        <v>0</v>
      </c>
      <c r="CF51">
        <v>0</v>
      </c>
      <c r="CG51">
        <v>0</v>
      </c>
      <c r="CH51">
        <v>8</v>
      </c>
      <c r="CI51">
        <v>0</v>
      </c>
      <c r="CJ51">
        <v>0</v>
      </c>
      <c r="CK51">
        <v>0</v>
      </c>
      <c r="CL51">
        <v>0</v>
      </c>
      <c r="CM51">
        <v>0</v>
      </c>
      <c r="CN51" t="s">
        <v>216</v>
      </c>
      <c r="CO51">
        <v>0</v>
      </c>
      <c r="CP51">
        <f ca="1">(P51+Q51+S51+R51)</f>
        <v>0</v>
      </c>
      <c r="CQ51">
        <f ca="1">SUMIF(SmtRes!AQ101:SmtRes!AQ114,"=1",SmtRes!AA101:SmtRes!AA114)</f>
        <v>372508.79</v>
      </c>
      <c r="CR51">
        <f ca="1">SUMIF(SmtRes!AQ101:SmtRes!AQ114,"=1",SmtRes!AB101:SmtRes!AB114)</f>
        <v>2283.83</v>
      </c>
      <c r="CS51">
        <f ca="1">SUMIF(SmtRes!AQ101:SmtRes!AQ114,"=1",SmtRes!AC101:SmtRes!AC114)</f>
        <v>1902.25</v>
      </c>
      <c r="CT51">
        <f ca="1">SUMIF(SmtRes!AQ101:SmtRes!AQ114,"=1",SmtRes!AD101:SmtRes!AD114)</f>
        <v>836.02</v>
      </c>
      <c r="CU51">
        <f>AG51</f>
        <v>0</v>
      </c>
      <c r="CV51">
        <f ca="1">SUMIF(SmtRes!AQ101:SmtRes!AQ114,"=1",SmtRes!BU101:SmtRes!BU114)</f>
        <v>84.8205</v>
      </c>
      <c r="CW51">
        <f ca="1">SUMIF(SmtRes!AQ101:SmtRes!AQ114,"=1",SmtRes!BV101:SmtRes!BV114)</f>
        <v>0.108</v>
      </c>
      <c r="CX51">
        <f>AJ51</f>
        <v>0</v>
      </c>
      <c r="CY51">
        <f ca="1">(((S51+R51)*AT51)/100)</f>
        <v>0</v>
      </c>
      <c r="CZ51">
        <f ca="1">(((S51+R51)*AU51)/100)</f>
        <v>0</v>
      </c>
      <c r="DB51">
        <v>31</v>
      </c>
      <c r="DC51" t="s">
        <v>185</v>
      </c>
      <c r="DD51" t="s">
        <v>185</v>
      </c>
      <c r="DE51" t="s">
        <v>217</v>
      </c>
      <c r="DF51" t="s">
        <v>217</v>
      </c>
      <c r="DG51" t="s">
        <v>217</v>
      </c>
      <c r="DH51" t="s">
        <v>185</v>
      </c>
      <c r="DI51" t="s">
        <v>217</v>
      </c>
      <c r="DJ51" t="s">
        <v>217</v>
      </c>
      <c r="DK51" t="s">
        <v>185</v>
      </c>
      <c r="DL51" t="s">
        <v>185</v>
      </c>
      <c r="DM51" t="s">
        <v>185</v>
      </c>
      <c r="DN51">
        <v>0</v>
      </c>
      <c r="DO51">
        <v>0</v>
      </c>
      <c r="DP51">
        <v>1</v>
      </c>
      <c r="DQ51">
        <v>1</v>
      </c>
      <c r="DU51">
        <v>1013</v>
      </c>
      <c r="DV51" t="s">
        <v>99</v>
      </c>
      <c r="DW51" t="s">
        <v>99</v>
      </c>
      <c r="DX51">
        <v>1</v>
      </c>
      <c r="DZ51" t="s">
        <v>185</v>
      </c>
      <c r="EA51" t="s">
        <v>185</v>
      </c>
      <c r="EB51" t="s">
        <v>185</v>
      </c>
      <c r="EC51" t="s">
        <v>185</v>
      </c>
      <c r="EE51">
        <v>82815029</v>
      </c>
      <c r="EF51">
        <v>3</v>
      </c>
      <c r="EG51" t="s">
        <v>230</v>
      </c>
      <c r="EH51">
        <v>0</v>
      </c>
      <c r="EI51" t="s">
        <v>185</v>
      </c>
      <c r="EJ51">
        <v>2</v>
      </c>
      <c r="EK51">
        <v>108001</v>
      </c>
      <c r="EL51" t="s">
        <v>231</v>
      </c>
      <c r="EM51" t="s">
        <v>232</v>
      </c>
      <c r="EO51" t="s">
        <v>222</v>
      </c>
      <c r="EQ51">
        <v>131072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62.83</v>
      </c>
      <c r="EX51">
        <v>0.08</v>
      </c>
      <c r="EY51">
        <v>0</v>
      </c>
      <c r="FQ51">
        <v>0</v>
      </c>
      <c r="FR51">
        <v>0</v>
      </c>
      <c r="FS51">
        <v>0</v>
      </c>
      <c r="FX51">
        <v>97</v>
      </c>
      <c r="FY51">
        <v>51</v>
      </c>
      <c r="GA51" t="s">
        <v>185</v>
      </c>
      <c r="GD51">
        <v>1</v>
      </c>
      <c r="GF51">
        <v>1163166664</v>
      </c>
      <c r="GG51">
        <v>2</v>
      </c>
      <c r="GH51">
        <v>1</v>
      </c>
      <c r="GI51">
        <v>-2</v>
      </c>
      <c r="GJ51">
        <v>0</v>
      </c>
      <c r="GK51">
        <v>0</v>
      </c>
      <c r="GL51">
        <f ca="1" t="shared" si="26"/>
        <v>0</v>
      </c>
      <c r="GM51">
        <f ca="1" t="shared" si="27"/>
        <v>0</v>
      </c>
      <c r="GN51">
        <f ca="1" t="shared" si="28"/>
        <v>0</v>
      </c>
      <c r="GO51">
        <f ca="1" t="shared" si="29"/>
        <v>0</v>
      </c>
      <c r="GP51">
        <f ca="1" t="shared" si="30"/>
        <v>0</v>
      </c>
      <c r="GR51">
        <v>0</v>
      </c>
      <c r="GS51">
        <v>3</v>
      </c>
      <c r="GT51">
        <v>0</v>
      </c>
      <c r="GU51" t="s">
        <v>185</v>
      </c>
      <c r="GV51">
        <f t="shared" si="31"/>
        <v>0</v>
      </c>
      <c r="GW51">
        <v>1</v>
      </c>
      <c r="GX51">
        <f t="shared" si="32"/>
        <v>0</v>
      </c>
      <c r="HA51">
        <v>0</v>
      </c>
      <c r="HB51">
        <v>0</v>
      </c>
      <c r="HC51">
        <f>GV51*GW51</f>
        <v>0</v>
      </c>
      <c r="HE51" t="s">
        <v>185</v>
      </c>
      <c r="HF51" t="s">
        <v>185</v>
      </c>
      <c r="HM51" t="s">
        <v>185</v>
      </c>
      <c r="HN51" t="s">
        <v>91</v>
      </c>
      <c r="HO51" t="s">
        <v>93</v>
      </c>
      <c r="HP51" t="s">
        <v>231</v>
      </c>
      <c r="HQ51" t="s">
        <v>231</v>
      </c>
      <c r="HS51">
        <v>0</v>
      </c>
      <c r="IK51">
        <v>0</v>
      </c>
    </row>
    <row r="52" spans="1:255">
      <c r="A52" s="8">
        <v>18</v>
      </c>
      <c r="B52" s="8">
        <v>1</v>
      </c>
      <c r="C52" s="8">
        <v>100</v>
      </c>
      <c r="D52" s="8"/>
      <c r="E52" s="8" t="s">
        <v>262</v>
      </c>
      <c r="F52" s="8" t="s">
        <v>234</v>
      </c>
      <c r="G52" s="8" t="s">
        <v>235</v>
      </c>
      <c r="H52" s="8" t="s">
        <v>59</v>
      </c>
      <c r="I52" s="8">
        <f>J52</f>
        <v>2</v>
      </c>
      <c r="J52" s="8">
        <v>2</v>
      </c>
      <c r="K52" s="8">
        <v>2</v>
      </c>
      <c r="L52" s="8">
        <v>0.16</v>
      </c>
      <c r="M52" s="8">
        <v>0.16</v>
      </c>
      <c r="N52" s="8">
        <f t="shared" si="12"/>
        <v>0</v>
      </c>
      <c r="O52" s="8">
        <f ca="1">ROUND(P52,2)</f>
        <v>0</v>
      </c>
      <c r="P52" s="8">
        <f ca="1">ROUND(ROUND(ROUND(SUMIF(SmtRes!AQ101:SmtRes!AQ114,"=1",SmtRes!CU101:SmtRes!CU114),2),2)*I52/100,2)</f>
        <v>0</v>
      </c>
      <c r="Q52" s="8">
        <f>ROUND(CR52*I52,2)</f>
        <v>0</v>
      </c>
      <c r="R52" s="8">
        <f>ROUND(CS52*I52,2)</f>
        <v>0</v>
      </c>
      <c r="S52" s="8">
        <f>ROUND(CT52*I52,2)</f>
        <v>0</v>
      </c>
      <c r="T52" s="8">
        <f t="shared" si="14"/>
        <v>0</v>
      </c>
      <c r="U52" s="8">
        <f>ROUND(CV52*I52,7)</f>
        <v>0</v>
      </c>
      <c r="V52" s="8">
        <f>ROUND(CW52*I52,7)</f>
        <v>0</v>
      </c>
      <c r="W52" s="8">
        <f t="shared" si="15"/>
        <v>0</v>
      </c>
      <c r="X52" s="8">
        <f t="shared" si="16"/>
        <v>0</v>
      </c>
      <c r="Y52" s="8">
        <f t="shared" si="17"/>
        <v>0</v>
      </c>
      <c r="Z52" s="8"/>
      <c r="AA52" s="8">
        <v>85314498</v>
      </c>
      <c r="AB52" s="8">
        <f t="shared" si="18"/>
        <v>0</v>
      </c>
      <c r="AC52" s="8">
        <f>ROUND((ES52),6)</f>
        <v>0</v>
      </c>
      <c r="AD52" s="8">
        <f>ROUND((((ET52)-(EU52))+AE52),6)</f>
        <v>0</v>
      </c>
      <c r="AE52" s="8">
        <f>ROUND((EU52),6)</f>
        <v>0</v>
      </c>
      <c r="AF52" s="8">
        <f>ROUND((EV52),6)</f>
        <v>0</v>
      </c>
      <c r="AG52" s="8">
        <f t="shared" si="19"/>
        <v>0</v>
      </c>
      <c r="AH52" s="8">
        <f>(EW52)</f>
        <v>0</v>
      </c>
      <c r="AI52" s="8">
        <f>(EX52)</f>
        <v>0</v>
      </c>
      <c r="AJ52" s="8">
        <f t="shared" si="20"/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97</v>
      </c>
      <c r="AU52" s="8">
        <v>51</v>
      </c>
      <c r="AV52" s="8">
        <v>1</v>
      </c>
      <c r="AW52" s="8">
        <v>1</v>
      </c>
      <c r="AX52" s="8"/>
      <c r="AY52" s="8"/>
      <c r="AZ52" s="8">
        <v>1</v>
      </c>
      <c r="BA52" s="8">
        <v>1</v>
      </c>
      <c r="BB52" s="8">
        <v>1</v>
      </c>
      <c r="BC52" s="8">
        <v>1</v>
      </c>
      <c r="BD52" s="8" t="s">
        <v>185</v>
      </c>
      <c r="BE52" s="8" t="s">
        <v>185</v>
      </c>
      <c r="BF52" s="8" t="s">
        <v>185</v>
      </c>
      <c r="BG52" s="8" t="s">
        <v>185</v>
      </c>
      <c r="BH52" s="8">
        <v>3</v>
      </c>
      <c r="BI52" s="8">
        <v>2</v>
      </c>
      <c r="BJ52" s="8" t="s">
        <v>185</v>
      </c>
      <c r="BK52" s="8"/>
      <c r="BL52" s="8"/>
      <c r="BM52" s="8">
        <v>108001</v>
      </c>
      <c r="BN52" s="8">
        <v>0</v>
      </c>
      <c r="BO52" s="8" t="s">
        <v>185</v>
      </c>
      <c r="BP52" s="8">
        <v>0</v>
      </c>
      <c r="BQ52" s="8">
        <v>3</v>
      </c>
      <c r="BR52" s="8">
        <v>0</v>
      </c>
      <c r="BS52" s="8">
        <v>1</v>
      </c>
      <c r="BT52" s="8">
        <v>1</v>
      </c>
      <c r="BU52" s="8">
        <v>1</v>
      </c>
      <c r="BV52" s="8">
        <v>1</v>
      </c>
      <c r="BW52" s="8">
        <v>1</v>
      </c>
      <c r="BX52" s="8">
        <v>1</v>
      </c>
      <c r="BY52" s="8" t="s">
        <v>185</v>
      </c>
      <c r="BZ52" s="8">
        <v>97</v>
      </c>
      <c r="CA52" s="8">
        <v>51</v>
      </c>
      <c r="CB52" s="8" t="s">
        <v>185</v>
      </c>
      <c r="CC52" s="8"/>
      <c r="CD52" s="8"/>
      <c r="CE52" s="8">
        <v>0</v>
      </c>
      <c r="CF52" s="8">
        <v>0</v>
      </c>
      <c r="CG52" s="8">
        <v>0</v>
      </c>
      <c r="CH52" s="8">
        <v>8</v>
      </c>
      <c r="CI52" s="8">
        <v>1</v>
      </c>
      <c r="CJ52" s="8">
        <v>0</v>
      </c>
      <c r="CK52" s="8">
        <v>0</v>
      </c>
      <c r="CL52" s="8">
        <v>0</v>
      </c>
      <c r="CM52" s="8">
        <v>0</v>
      </c>
      <c r="CN52" s="8" t="s">
        <v>185</v>
      </c>
      <c r="CO52" s="8">
        <v>0</v>
      </c>
      <c r="CP52" s="8">
        <f t="shared" ref="CP52:CZ52" si="42">0</f>
        <v>0</v>
      </c>
      <c r="CQ52" s="8">
        <f t="shared" si="42"/>
        <v>0</v>
      </c>
      <c r="CR52" s="8">
        <f t="shared" si="42"/>
        <v>0</v>
      </c>
      <c r="CS52" s="8">
        <f t="shared" si="42"/>
        <v>0</v>
      </c>
      <c r="CT52" s="8">
        <f t="shared" si="42"/>
        <v>0</v>
      </c>
      <c r="CU52" s="8">
        <f t="shared" si="42"/>
        <v>0</v>
      </c>
      <c r="CV52" s="8">
        <f t="shared" si="42"/>
        <v>0</v>
      </c>
      <c r="CW52" s="8">
        <f t="shared" si="42"/>
        <v>0</v>
      </c>
      <c r="CX52" s="8">
        <f t="shared" si="42"/>
        <v>0</v>
      </c>
      <c r="CY52" s="8">
        <f t="shared" si="42"/>
        <v>0</v>
      </c>
      <c r="CZ52" s="8">
        <f t="shared" si="42"/>
        <v>0</v>
      </c>
      <c r="DA52" s="8"/>
      <c r="DB52" s="8"/>
      <c r="DC52" s="8" t="s">
        <v>185</v>
      </c>
      <c r="DD52" s="8" t="s">
        <v>185</v>
      </c>
      <c r="DE52" s="8" t="s">
        <v>185</v>
      </c>
      <c r="DF52" s="8" t="s">
        <v>185</v>
      </c>
      <c r="DG52" s="8" t="s">
        <v>185</v>
      </c>
      <c r="DH52" s="8" t="s">
        <v>185</v>
      </c>
      <c r="DI52" s="8" t="s">
        <v>185</v>
      </c>
      <c r="DJ52" s="8" t="s">
        <v>185</v>
      </c>
      <c r="DK52" s="8" t="s">
        <v>185</v>
      </c>
      <c r="DL52" s="8" t="s">
        <v>185</v>
      </c>
      <c r="DM52" s="8" t="s">
        <v>185</v>
      </c>
      <c r="DN52" s="8">
        <v>0</v>
      </c>
      <c r="DO52" s="8">
        <v>0</v>
      </c>
      <c r="DP52" s="8">
        <v>1</v>
      </c>
      <c r="DQ52" s="8">
        <v>1</v>
      </c>
      <c r="DR52" s="8"/>
      <c r="DS52" s="8"/>
      <c r="DT52" s="8"/>
      <c r="DU52" s="8">
        <v>1013</v>
      </c>
      <c r="DV52" s="8" t="s">
        <v>59</v>
      </c>
      <c r="DW52" s="8" t="s">
        <v>59</v>
      </c>
      <c r="DX52" s="8">
        <v>1</v>
      </c>
      <c r="DY52" s="8"/>
      <c r="DZ52" s="8" t="s">
        <v>185</v>
      </c>
      <c r="EA52" s="8" t="s">
        <v>185</v>
      </c>
      <c r="EB52" s="8" t="s">
        <v>185</v>
      </c>
      <c r="EC52" s="8" t="s">
        <v>185</v>
      </c>
      <c r="ED52" s="8"/>
      <c r="EE52" s="8">
        <v>82815029</v>
      </c>
      <c r="EF52" s="8">
        <v>3</v>
      </c>
      <c r="EG52" s="8" t="s">
        <v>230</v>
      </c>
      <c r="EH52" s="8">
        <v>0</v>
      </c>
      <c r="EI52" s="8" t="s">
        <v>185</v>
      </c>
      <c r="EJ52" s="8">
        <v>2</v>
      </c>
      <c r="EK52" s="8">
        <v>108001</v>
      </c>
      <c r="EL52" s="8" t="s">
        <v>231</v>
      </c>
      <c r="EM52" s="8" t="s">
        <v>232</v>
      </c>
      <c r="EN52" s="8"/>
      <c r="EO52" s="8" t="s">
        <v>185</v>
      </c>
      <c r="EP52" s="8"/>
      <c r="EQ52" s="8">
        <v>0</v>
      </c>
      <c r="ER52" s="8">
        <v>0</v>
      </c>
      <c r="ES52" s="8">
        <v>0</v>
      </c>
      <c r="ET52" s="8">
        <v>0</v>
      </c>
      <c r="EU52" s="8">
        <v>0</v>
      </c>
      <c r="EV52" s="8">
        <v>0</v>
      </c>
      <c r="EW52" s="8">
        <v>0</v>
      </c>
      <c r="EX52" s="8">
        <v>0</v>
      </c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>
        <v>0</v>
      </c>
      <c r="FR52" s="8">
        <v>0</v>
      </c>
      <c r="FS52" s="8">
        <v>0</v>
      </c>
      <c r="FT52" s="8"/>
      <c r="FU52" s="8"/>
      <c r="FV52" s="8"/>
      <c r="FW52" s="8"/>
      <c r="FX52" s="8">
        <v>97</v>
      </c>
      <c r="FY52" s="8">
        <v>51</v>
      </c>
      <c r="FZ52" s="8"/>
      <c r="GA52" s="8" t="s">
        <v>185</v>
      </c>
      <c r="GB52" s="8"/>
      <c r="GC52" s="8"/>
      <c r="GD52" s="8">
        <v>1</v>
      </c>
      <c r="GE52" s="8"/>
      <c r="GF52" s="8">
        <v>274903907</v>
      </c>
      <c r="GG52" s="8">
        <v>2</v>
      </c>
      <c r="GH52" s="8">
        <v>1</v>
      </c>
      <c r="GI52" s="8">
        <v>-2</v>
      </c>
      <c r="GJ52" s="8">
        <v>0</v>
      </c>
      <c r="GK52" s="8">
        <v>0</v>
      </c>
      <c r="GL52" s="8">
        <f ca="1" t="shared" si="26"/>
        <v>0</v>
      </c>
      <c r="GM52" s="8">
        <f ca="1" t="shared" si="27"/>
        <v>0</v>
      </c>
      <c r="GN52" s="8">
        <f ca="1" t="shared" si="28"/>
        <v>0</v>
      </c>
      <c r="GO52" s="8">
        <f ca="1" t="shared" si="29"/>
        <v>0</v>
      </c>
      <c r="GP52" s="8">
        <f ca="1" t="shared" si="30"/>
        <v>0</v>
      </c>
      <c r="GQ52" s="8"/>
      <c r="GR52" s="8">
        <v>0</v>
      </c>
      <c r="GS52" s="8">
        <v>3</v>
      </c>
      <c r="GT52" s="8">
        <v>0</v>
      </c>
      <c r="GU52" s="8" t="s">
        <v>185</v>
      </c>
      <c r="GV52" s="8">
        <f t="shared" si="31"/>
        <v>0</v>
      </c>
      <c r="GW52" s="8">
        <v>1</v>
      </c>
      <c r="GX52" s="8">
        <f t="shared" si="32"/>
        <v>0</v>
      </c>
      <c r="GY52" s="8"/>
      <c r="GZ52" s="8"/>
      <c r="HA52" s="8">
        <v>0</v>
      </c>
      <c r="HB52" s="8">
        <v>0</v>
      </c>
      <c r="HC52" s="8">
        <f>0</f>
        <v>0</v>
      </c>
      <c r="HD52" s="8"/>
      <c r="HE52" s="8" t="s">
        <v>185</v>
      </c>
      <c r="HF52" s="8" t="s">
        <v>185</v>
      </c>
      <c r="HG52" s="8"/>
      <c r="HH52" s="8"/>
      <c r="HI52" s="8"/>
      <c r="HJ52" s="8"/>
      <c r="HK52" s="8"/>
      <c r="HL52" s="8"/>
      <c r="HM52" s="8" t="s">
        <v>185</v>
      </c>
      <c r="HN52" s="8" t="s">
        <v>91</v>
      </c>
      <c r="HO52" s="8" t="s">
        <v>93</v>
      </c>
      <c r="HP52" s="8" t="s">
        <v>231</v>
      </c>
      <c r="HQ52" s="8" t="s">
        <v>231</v>
      </c>
      <c r="HR52" s="8"/>
      <c r="HS52" s="8">
        <v>0</v>
      </c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>
        <v>0</v>
      </c>
      <c r="IL52" s="8"/>
      <c r="IM52" s="8"/>
      <c r="IN52" s="8"/>
      <c r="IO52" s="8"/>
      <c r="IP52" s="8"/>
      <c r="IQ52" s="8"/>
      <c r="IR52" s="8"/>
      <c r="IS52" s="8"/>
      <c r="IT52" s="8"/>
      <c r="IU52" s="8"/>
    </row>
    <row r="53" spans="1:245">
      <c r="A53">
        <v>18</v>
      </c>
      <c r="B53">
        <v>1</v>
      </c>
      <c r="C53">
        <v>114</v>
      </c>
      <c r="E53" t="s">
        <v>262</v>
      </c>
      <c r="F53" t="s">
        <v>234</v>
      </c>
      <c r="G53" t="s">
        <v>235</v>
      </c>
      <c r="H53" t="s">
        <v>59</v>
      </c>
      <c r="I53">
        <f>J53</f>
        <v>2</v>
      </c>
      <c r="J53">
        <v>2</v>
      </c>
      <c r="K53">
        <v>2</v>
      </c>
      <c r="L53">
        <v>0.16</v>
      </c>
      <c r="M53">
        <v>0.16</v>
      </c>
      <c r="N53">
        <f t="shared" si="12"/>
        <v>0</v>
      </c>
      <c r="O53">
        <f ca="1">ROUND(P53,2)</f>
        <v>0</v>
      </c>
      <c r="P53">
        <f ca="1">ROUND(ROUND(ROUND(SUMIF(SmtRes!AQ101:SmtRes!AQ114,"=1",SmtRes!CU101:SmtRes!CU114),2),2)*I53/100,2)</f>
        <v>0</v>
      </c>
      <c r="Q53">
        <f>ROUND(CR53*I53,2)</f>
        <v>0</v>
      </c>
      <c r="R53">
        <f>ROUND(CS53*I53,2)</f>
        <v>0</v>
      </c>
      <c r="S53">
        <f>ROUND(CT53*I53,2)</f>
        <v>0</v>
      </c>
      <c r="T53">
        <f t="shared" si="14"/>
        <v>0</v>
      </c>
      <c r="U53">
        <f>ROUND(CV53*I53,7)</f>
        <v>0</v>
      </c>
      <c r="V53">
        <f>ROUND(CW53*I53,7)</f>
        <v>0</v>
      </c>
      <c r="W53">
        <f t="shared" si="15"/>
        <v>0</v>
      </c>
      <c r="X53">
        <f t="shared" si="16"/>
        <v>0</v>
      </c>
      <c r="Y53">
        <f t="shared" si="17"/>
        <v>0</v>
      </c>
      <c r="AA53">
        <v>85314433</v>
      </c>
      <c r="AB53">
        <f t="shared" si="18"/>
        <v>0</v>
      </c>
      <c r="AC53">
        <f>ROUND((ES53),6)</f>
        <v>0</v>
      </c>
      <c r="AD53">
        <f>ROUND((((ET53)-(EU53))+AE53),6)</f>
        <v>0</v>
      </c>
      <c r="AE53">
        <f>ROUND((EU53),6)</f>
        <v>0</v>
      </c>
      <c r="AF53">
        <f>ROUND((EV53),6)</f>
        <v>0</v>
      </c>
      <c r="AG53">
        <f t="shared" si="19"/>
        <v>0</v>
      </c>
      <c r="AH53">
        <f>(EW53)</f>
        <v>0</v>
      </c>
      <c r="AI53">
        <f>(EX53)</f>
        <v>0</v>
      </c>
      <c r="AJ53">
        <f t="shared" si="20"/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97</v>
      </c>
      <c r="AU53">
        <v>51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</v>
      </c>
      <c r="BD53" t="s">
        <v>185</v>
      </c>
      <c r="BE53" t="s">
        <v>185</v>
      </c>
      <c r="BF53" t="s">
        <v>185</v>
      </c>
      <c r="BG53" t="s">
        <v>185</v>
      </c>
      <c r="BH53">
        <v>3</v>
      </c>
      <c r="BI53">
        <v>2</v>
      </c>
      <c r="BJ53" t="s">
        <v>185</v>
      </c>
      <c r="BM53">
        <v>108001</v>
      </c>
      <c r="BN53">
        <v>0</v>
      </c>
      <c r="BO53" t="s">
        <v>185</v>
      </c>
      <c r="BP53">
        <v>0</v>
      </c>
      <c r="BQ53">
        <v>3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185</v>
      </c>
      <c r="BZ53">
        <v>97</v>
      </c>
      <c r="CA53">
        <v>51</v>
      </c>
      <c r="CB53" t="s">
        <v>185</v>
      </c>
      <c r="CE53">
        <v>0</v>
      </c>
      <c r="CF53">
        <v>0</v>
      </c>
      <c r="CG53">
        <v>0</v>
      </c>
      <c r="CH53">
        <v>8</v>
      </c>
      <c r="CI53">
        <v>1</v>
      </c>
      <c r="CJ53">
        <v>0</v>
      </c>
      <c r="CK53">
        <v>0</v>
      </c>
      <c r="CL53">
        <v>0</v>
      </c>
      <c r="CM53">
        <v>0</v>
      </c>
      <c r="CN53" t="s">
        <v>185</v>
      </c>
      <c r="CO53">
        <v>0</v>
      </c>
      <c r="CP53">
        <f t="shared" ref="CP53:CZ53" si="43">0</f>
        <v>0</v>
      </c>
      <c r="CQ53">
        <f t="shared" si="43"/>
        <v>0</v>
      </c>
      <c r="CR53">
        <f t="shared" si="43"/>
        <v>0</v>
      </c>
      <c r="CS53">
        <f t="shared" si="43"/>
        <v>0</v>
      </c>
      <c r="CT53">
        <f t="shared" si="43"/>
        <v>0</v>
      </c>
      <c r="CU53">
        <f t="shared" si="43"/>
        <v>0</v>
      </c>
      <c r="CV53">
        <f t="shared" si="43"/>
        <v>0</v>
      </c>
      <c r="CW53">
        <f t="shared" si="43"/>
        <v>0</v>
      </c>
      <c r="CX53">
        <f t="shared" si="43"/>
        <v>0</v>
      </c>
      <c r="CY53">
        <f t="shared" si="43"/>
        <v>0</v>
      </c>
      <c r="CZ53">
        <f t="shared" si="43"/>
        <v>0</v>
      </c>
      <c r="DC53" t="s">
        <v>185</v>
      </c>
      <c r="DD53" t="s">
        <v>185</v>
      </c>
      <c r="DE53" t="s">
        <v>185</v>
      </c>
      <c r="DF53" t="s">
        <v>185</v>
      </c>
      <c r="DG53" t="s">
        <v>185</v>
      </c>
      <c r="DH53" t="s">
        <v>185</v>
      </c>
      <c r="DI53" t="s">
        <v>185</v>
      </c>
      <c r="DJ53" t="s">
        <v>185</v>
      </c>
      <c r="DK53" t="s">
        <v>185</v>
      </c>
      <c r="DL53" t="s">
        <v>185</v>
      </c>
      <c r="DM53" t="s">
        <v>185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59</v>
      </c>
      <c r="DW53" t="s">
        <v>59</v>
      </c>
      <c r="DX53">
        <v>1</v>
      </c>
      <c r="DZ53" t="s">
        <v>185</v>
      </c>
      <c r="EA53" t="s">
        <v>185</v>
      </c>
      <c r="EB53" t="s">
        <v>185</v>
      </c>
      <c r="EC53" t="s">
        <v>185</v>
      </c>
      <c r="EE53">
        <v>82815029</v>
      </c>
      <c r="EF53">
        <v>3</v>
      </c>
      <c r="EG53" t="s">
        <v>230</v>
      </c>
      <c r="EH53">
        <v>0</v>
      </c>
      <c r="EI53" t="s">
        <v>185</v>
      </c>
      <c r="EJ53">
        <v>2</v>
      </c>
      <c r="EK53">
        <v>108001</v>
      </c>
      <c r="EL53" t="s">
        <v>231</v>
      </c>
      <c r="EM53" t="s">
        <v>232</v>
      </c>
      <c r="EO53" t="s">
        <v>185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FQ53">
        <v>0</v>
      </c>
      <c r="FR53">
        <v>0</v>
      </c>
      <c r="FS53">
        <v>0</v>
      </c>
      <c r="FX53">
        <v>97</v>
      </c>
      <c r="FY53">
        <v>51</v>
      </c>
      <c r="GA53" t="s">
        <v>185</v>
      </c>
      <c r="GD53">
        <v>1</v>
      </c>
      <c r="GF53">
        <v>274903907</v>
      </c>
      <c r="GG53">
        <v>2</v>
      </c>
      <c r="GH53">
        <v>1</v>
      </c>
      <c r="GI53">
        <v>-2</v>
      </c>
      <c r="GJ53">
        <v>0</v>
      </c>
      <c r="GK53">
        <v>0</v>
      </c>
      <c r="GL53">
        <f ca="1" t="shared" si="26"/>
        <v>0</v>
      </c>
      <c r="GM53">
        <f ca="1" t="shared" si="27"/>
        <v>0</v>
      </c>
      <c r="GN53">
        <f ca="1" t="shared" si="28"/>
        <v>0</v>
      </c>
      <c r="GO53">
        <f ca="1" t="shared" si="29"/>
        <v>0</v>
      </c>
      <c r="GP53">
        <f ca="1" t="shared" si="30"/>
        <v>0</v>
      </c>
      <c r="GR53">
        <v>0</v>
      </c>
      <c r="GS53">
        <v>3</v>
      </c>
      <c r="GT53">
        <v>0</v>
      </c>
      <c r="GU53" t="s">
        <v>185</v>
      </c>
      <c r="GV53">
        <f t="shared" si="31"/>
        <v>0</v>
      </c>
      <c r="GW53">
        <v>1</v>
      </c>
      <c r="GX53">
        <f t="shared" si="32"/>
        <v>0</v>
      </c>
      <c r="HA53">
        <v>0</v>
      </c>
      <c r="HB53">
        <v>0</v>
      </c>
      <c r="HC53">
        <f>0</f>
        <v>0</v>
      </c>
      <c r="HE53" t="s">
        <v>185</v>
      </c>
      <c r="HF53" t="s">
        <v>185</v>
      </c>
      <c r="HM53" t="s">
        <v>185</v>
      </c>
      <c r="HN53" t="s">
        <v>91</v>
      </c>
      <c r="HO53" t="s">
        <v>93</v>
      </c>
      <c r="HP53" t="s">
        <v>231</v>
      </c>
      <c r="HQ53" t="s">
        <v>231</v>
      </c>
      <c r="HS53">
        <v>0</v>
      </c>
      <c r="IK53">
        <v>0</v>
      </c>
    </row>
    <row r="54" spans="1:255">
      <c r="A54" s="8">
        <v>17</v>
      </c>
      <c r="B54" s="8">
        <v>1</v>
      </c>
      <c r="C54" s="8">
        <f>ROW(SmtRes!A122)</f>
        <v>122</v>
      </c>
      <c r="D54" s="8">
        <f>ROW(EtalonRes!A138)</f>
        <v>138</v>
      </c>
      <c r="E54" s="8" t="s">
        <v>95</v>
      </c>
      <c r="F54" s="8" t="s">
        <v>263</v>
      </c>
      <c r="G54" s="8" t="s">
        <v>264</v>
      </c>
      <c r="H54" s="8" t="s">
        <v>252</v>
      </c>
      <c r="I54" s="8">
        <v>0.01</v>
      </c>
      <c r="J54" s="8">
        <v>0</v>
      </c>
      <c r="K54" s="8">
        <v>0.01</v>
      </c>
      <c r="L54" s="8">
        <v>0.01</v>
      </c>
      <c r="M54" s="8">
        <v>0</v>
      </c>
      <c r="N54" s="8">
        <f t="shared" si="12"/>
        <v>0.01</v>
      </c>
      <c r="O54" s="8">
        <f ca="1">ROUND(CP54,2)</f>
        <v>348.32</v>
      </c>
      <c r="P54" s="8">
        <f ca="1">SUMIF(SmtRes!AQ115:SmtRes!AQ122,"=1",SmtRes!DF115:SmtRes!DF122)</f>
        <v>2.08</v>
      </c>
      <c r="Q54" s="8">
        <f ca="1">SUMIF(SmtRes!AQ115:SmtRes!AQ122,"=1",SmtRes!DG115:SmtRes!DG122)</f>
        <v>0.92</v>
      </c>
      <c r="R54" s="8">
        <f ca="1">SUMIF(SmtRes!AQ115:SmtRes!AQ122,"=1",SmtRes!DH115:SmtRes!DH122)</f>
        <v>0.77</v>
      </c>
      <c r="S54" s="8">
        <f ca="1">SUMIF(SmtRes!AQ115:SmtRes!AQ122,"=1",SmtRes!DI115:SmtRes!DI122)</f>
        <v>344.55</v>
      </c>
      <c r="T54" s="8">
        <f t="shared" si="14"/>
        <v>0</v>
      </c>
      <c r="U54" s="8">
        <f ca="1">SUMIF(SmtRes!AQ115:SmtRes!AQ122,"=1",SmtRes!CV115:SmtRes!CV122)</f>
        <v>0.43416</v>
      </c>
      <c r="V54" s="8">
        <f ca="1">SUMIF(SmtRes!AQ115:SmtRes!AQ122,"=1",SmtRes!CW115:SmtRes!CW122)</f>
        <v>0.00081</v>
      </c>
      <c r="W54" s="8">
        <f t="shared" si="15"/>
        <v>0</v>
      </c>
      <c r="X54" s="8">
        <f ca="1" t="shared" si="16"/>
        <v>334.96</v>
      </c>
      <c r="Y54" s="8">
        <f ca="1" t="shared" si="17"/>
        <v>176.11</v>
      </c>
      <c r="Z54" s="8"/>
      <c r="AA54" s="8">
        <v>85314498</v>
      </c>
      <c r="AB54" s="8">
        <f ca="1" t="shared" si="18"/>
        <v>34718.857275</v>
      </c>
      <c r="AC54" s="8">
        <f ca="1">ROUND((SUM(SmtRes!BQ115:SmtRes!BQ122)),6)</f>
        <v>171.63192</v>
      </c>
      <c r="AD54" s="8">
        <f ca="1">ROUND((((SUM(SmtRes!BR115:SmtRes!BR122))-(SUM(SmtRes!BS115:SmtRes!BS122)))+AE54),6)</f>
        <v>91.853595</v>
      </c>
      <c r="AE54" s="8">
        <f ca="1">ROUND((SUM(SmtRes!BS115:SmtRes!BS122)),6)</f>
        <v>77.041125</v>
      </c>
      <c r="AF54" s="8">
        <f ca="1">ROUND((SUM(SmtRes!BT115:SmtRes!BT122)),6)</f>
        <v>34455.37176</v>
      </c>
      <c r="AG54" s="8">
        <f t="shared" si="19"/>
        <v>0</v>
      </c>
      <c r="AH54" s="8">
        <f ca="1">(SUM(SmtRes!BU115:SmtRes!BU122))</f>
        <v>43.416</v>
      </c>
      <c r="AI54" s="8">
        <f ca="1">(SUM(SmtRes!BV115:SmtRes!BV122))</f>
        <v>0.081</v>
      </c>
      <c r="AJ54" s="8">
        <f t="shared" si="20"/>
        <v>0</v>
      </c>
      <c r="AK54" s="8">
        <v>25819.23672</v>
      </c>
      <c r="AL54" s="8">
        <v>171.63192</v>
      </c>
      <c r="AM54" s="8">
        <v>68.0397</v>
      </c>
      <c r="AN54" s="8">
        <v>57.0675</v>
      </c>
      <c r="AO54" s="8">
        <v>25522.4976</v>
      </c>
      <c r="AP54" s="8">
        <v>0</v>
      </c>
      <c r="AQ54" s="8">
        <v>32.16</v>
      </c>
      <c r="AR54" s="8">
        <v>0.06</v>
      </c>
      <c r="AS54" s="8">
        <v>0</v>
      </c>
      <c r="AT54" s="8">
        <v>97</v>
      </c>
      <c r="AU54" s="8">
        <v>51</v>
      </c>
      <c r="AV54" s="8">
        <v>1</v>
      </c>
      <c r="AW54" s="8">
        <v>1</v>
      </c>
      <c r="AX54" s="8"/>
      <c r="AY54" s="8"/>
      <c r="AZ54" s="8">
        <v>1</v>
      </c>
      <c r="BA54" s="8">
        <v>1</v>
      </c>
      <c r="BB54" s="8">
        <v>1</v>
      </c>
      <c r="BC54" s="8">
        <v>1</v>
      </c>
      <c r="BD54" s="8" t="s">
        <v>185</v>
      </c>
      <c r="BE54" s="8" t="s">
        <v>185</v>
      </c>
      <c r="BF54" s="8" t="s">
        <v>185</v>
      </c>
      <c r="BG54" s="8" t="s">
        <v>185</v>
      </c>
      <c r="BH54" s="8">
        <v>0</v>
      </c>
      <c r="BI54" s="8">
        <v>2</v>
      </c>
      <c r="BJ54" s="8" t="s">
        <v>265</v>
      </c>
      <c r="BK54" s="8"/>
      <c r="BL54" s="8"/>
      <c r="BM54" s="8">
        <v>108001</v>
      </c>
      <c r="BN54" s="8">
        <v>0</v>
      </c>
      <c r="BO54" s="8" t="s">
        <v>185</v>
      </c>
      <c r="BP54" s="8">
        <v>0</v>
      </c>
      <c r="BQ54" s="8">
        <v>3</v>
      </c>
      <c r="BR54" s="8">
        <v>0</v>
      </c>
      <c r="BS54" s="8">
        <v>1</v>
      </c>
      <c r="BT54" s="8">
        <v>1</v>
      </c>
      <c r="BU54" s="8">
        <v>1</v>
      </c>
      <c r="BV54" s="8">
        <v>1</v>
      </c>
      <c r="BW54" s="8">
        <v>1</v>
      </c>
      <c r="BX54" s="8">
        <v>1</v>
      </c>
      <c r="BY54" s="8" t="s">
        <v>185</v>
      </c>
      <c r="BZ54" s="8">
        <v>97</v>
      </c>
      <c r="CA54" s="8">
        <v>51</v>
      </c>
      <c r="CB54" s="8" t="s">
        <v>185</v>
      </c>
      <c r="CC54" s="8"/>
      <c r="CD54" s="8"/>
      <c r="CE54" s="8">
        <v>0</v>
      </c>
      <c r="CF54" s="8">
        <v>0</v>
      </c>
      <c r="CG54" s="8">
        <v>0</v>
      </c>
      <c r="CH54" s="8">
        <v>9</v>
      </c>
      <c r="CI54" s="8">
        <v>0</v>
      </c>
      <c r="CJ54" s="8">
        <v>0</v>
      </c>
      <c r="CK54" s="8">
        <v>0</v>
      </c>
      <c r="CL54" s="8">
        <v>0</v>
      </c>
      <c r="CM54" s="8">
        <v>0</v>
      </c>
      <c r="CN54" s="8" t="s">
        <v>216</v>
      </c>
      <c r="CO54" s="8">
        <v>0</v>
      </c>
      <c r="CP54" s="8">
        <f ca="1">(P54+Q54+S54+R54)</f>
        <v>348.32</v>
      </c>
      <c r="CQ54" s="8">
        <f ca="1">SUMIF(SmtRes!AQ115:SmtRes!AQ122,"=1",SmtRes!AA115:SmtRes!AA122)</f>
        <v>85.05</v>
      </c>
      <c r="CR54" s="8">
        <f ca="1">SUMIF(SmtRes!AQ115:SmtRes!AQ122,"=1",SmtRes!AB115:SmtRes!AB122)</f>
        <v>2267.99</v>
      </c>
      <c r="CS54" s="8">
        <f ca="1">SUMIF(SmtRes!AQ115:SmtRes!AQ122,"=1",SmtRes!AC115:SmtRes!AC122)</f>
        <v>1902.25</v>
      </c>
      <c r="CT54" s="8">
        <f ca="1">SUMIF(SmtRes!AQ115:SmtRes!AQ122,"=1",SmtRes!AD115:SmtRes!AD122)</f>
        <v>793.61</v>
      </c>
      <c r="CU54" s="8">
        <f>AG54</f>
        <v>0</v>
      </c>
      <c r="CV54" s="8">
        <f ca="1">SUMIF(SmtRes!AQ115:SmtRes!AQ122,"=1",SmtRes!BU115:SmtRes!BU122)</f>
        <v>43.416</v>
      </c>
      <c r="CW54" s="8">
        <f ca="1">SUMIF(SmtRes!AQ115:SmtRes!AQ122,"=1",SmtRes!BV115:SmtRes!BV122)</f>
        <v>0.081</v>
      </c>
      <c r="CX54" s="8">
        <f>AJ54</f>
        <v>0</v>
      </c>
      <c r="CY54" s="8">
        <f ca="1">(((S54+R54)*AT54)/100)</f>
        <v>334.9604</v>
      </c>
      <c r="CZ54" s="8">
        <f ca="1">(((S54+R54)*AU54)/100)</f>
        <v>176.1132</v>
      </c>
      <c r="DA54" s="8"/>
      <c r="DB54" s="8">
        <v>33</v>
      </c>
      <c r="DC54" s="8" t="s">
        <v>185</v>
      </c>
      <c r="DD54" s="8" t="s">
        <v>185</v>
      </c>
      <c r="DE54" s="8" t="s">
        <v>217</v>
      </c>
      <c r="DF54" s="8" t="s">
        <v>217</v>
      </c>
      <c r="DG54" s="8" t="s">
        <v>217</v>
      </c>
      <c r="DH54" s="8" t="s">
        <v>185</v>
      </c>
      <c r="DI54" s="8" t="s">
        <v>217</v>
      </c>
      <c r="DJ54" s="8" t="s">
        <v>217</v>
      </c>
      <c r="DK54" s="8" t="s">
        <v>185</v>
      </c>
      <c r="DL54" s="8" t="s">
        <v>185</v>
      </c>
      <c r="DM54" s="8" t="s">
        <v>185</v>
      </c>
      <c r="DN54" s="8">
        <v>0</v>
      </c>
      <c r="DO54" s="8">
        <v>0</v>
      </c>
      <c r="DP54" s="8">
        <v>1</v>
      </c>
      <c r="DQ54" s="8">
        <v>1</v>
      </c>
      <c r="DR54" s="8"/>
      <c r="DS54" s="8"/>
      <c r="DT54" s="8"/>
      <c r="DU54" s="8">
        <v>1003</v>
      </c>
      <c r="DV54" s="8" t="s">
        <v>252</v>
      </c>
      <c r="DW54" s="8" t="s">
        <v>252</v>
      </c>
      <c r="DX54" s="8">
        <v>100</v>
      </c>
      <c r="DY54" s="8"/>
      <c r="DZ54" s="8" t="s">
        <v>185</v>
      </c>
      <c r="EA54" s="8" t="s">
        <v>185</v>
      </c>
      <c r="EB54" s="8" t="s">
        <v>185</v>
      </c>
      <c r="EC54" s="8" t="s">
        <v>185</v>
      </c>
      <c r="ED54" s="8"/>
      <c r="EE54" s="8">
        <v>82815029</v>
      </c>
      <c r="EF54" s="8">
        <v>3</v>
      </c>
      <c r="EG54" s="8" t="s">
        <v>230</v>
      </c>
      <c r="EH54" s="8">
        <v>0</v>
      </c>
      <c r="EI54" s="8" t="s">
        <v>185</v>
      </c>
      <c r="EJ54" s="8">
        <v>2</v>
      </c>
      <c r="EK54" s="8">
        <v>108001</v>
      </c>
      <c r="EL54" s="8" t="s">
        <v>231</v>
      </c>
      <c r="EM54" s="8" t="s">
        <v>232</v>
      </c>
      <c r="EN54" s="8"/>
      <c r="EO54" s="8" t="s">
        <v>222</v>
      </c>
      <c r="EP54" s="8"/>
      <c r="EQ54" s="8">
        <v>131072</v>
      </c>
      <c r="ER54" s="8">
        <v>0</v>
      </c>
      <c r="ES54" s="8">
        <v>0</v>
      </c>
      <c r="ET54" s="8">
        <v>0</v>
      </c>
      <c r="EU54" s="8">
        <v>0</v>
      </c>
      <c r="EV54" s="8">
        <v>0</v>
      </c>
      <c r="EW54" s="8">
        <v>32.16</v>
      </c>
      <c r="EX54" s="8">
        <v>0.06</v>
      </c>
      <c r="EY54" s="8">
        <v>0</v>
      </c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>
        <v>0</v>
      </c>
      <c r="FR54" s="8">
        <v>0</v>
      </c>
      <c r="FS54" s="8">
        <v>0</v>
      </c>
      <c r="FT54" s="8"/>
      <c r="FU54" s="8"/>
      <c r="FV54" s="8"/>
      <c r="FW54" s="8"/>
      <c r="FX54" s="8">
        <v>97</v>
      </c>
      <c r="FY54" s="8">
        <v>51</v>
      </c>
      <c r="FZ54" s="8"/>
      <c r="GA54" s="8" t="s">
        <v>185</v>
      </c>
      <c r="GB54" s="8"/>
      <c r="GC54" s="8"/>
      <c r="GD54" s="8">
        <v>1</v>
      </c>
      <c r="GE54" s="8"/>
      <c r="GF54" s="8">
        <v>267652801</v>
      </c>
      <c r="GG54" s="8">
        <v>2</v>
      </c>
      <c r="GH54" s="8">
        <v>1</v>
      </c>
      <c r="GI54" s="8">
        <v>-2</v>
      </c>
      <c r="GJ54" s="8">
        <v>0</v>
      </c>
      <c r="GK54" s="8">
        <v>0</v>
      </c>
      <c r="GL54" s="8">
        <f ca="1" t="shared" si="26"/>
        <v>0</v>
      </c>
      <c r="GM54" s="8">
        <f ca="1" t="shared" si="27"/>
        <v>859.39</v>
      </c>
      <c r="GN54" s="8">
        <f ca="1" t="shared" si="28"/>
        <v>0</v>
      </c>
      <c r="GO54" s="8">
        <f ca="1" t="shared" si="29"/>
        <v>859.39</v>
      </c>
      <c r="GP54" s="8">
        <f ca="1" t="shared" si="30"/>
        <v>0</v>
      </c>
      <c r="GQ54" s="8"/>
      <c r="GR54" s="8">
        <v>0</v>
      </c>
      <c r="GS54" s="8">
        <v>3</v>
      </c>
      <c r="GT54" s="8">
        <v>0</v>
      </c>
      <c r="GU54" s="8" t="s">
        <v>185</v>
      </c>
      <c r="GV54" s="8">
        <f t="shared" si="31"/>
        <v>0</v>
      </c>
      <c r="GW54" s="8">
        <v>1</v>
      </c>
      <c r="GX54" s="8">
        <f t="shared" si="32"/>
        <v>0</v>
      </c>
      <c r="GY54" s="8"/>
      <c r="GZ54" s="8"/>
      <c r="HA54" s="8">
        <v>0</v>
      </c>
      <c r="HB54" s="8">
        <v>0</v>
      </c>
      <c r="HC54" s="8">
        <f>GV54*GW54</f>
        <v>0</v>
      </c>
      <c r="HD54" s="8"/>
      <c r="HE54" s="8" t="s">
        <v>185</v>
      </c>
      <c r="HF54" s="8" t="s">
        <v>185</v>
      </c>
      <c r="HG54" s="8"/>
      <c r="HH54" s="8"/>
      <c r="HI54" s="8"/>
      <c r="HJ54" s="8"/>
      <c r="HK54" s="8"/>
      <c r="HL54" s="8"/>
      <c r="HM54" s="8" t="s">
        <v>185</v>
      </c>
      <c r="HN54" s="8" t="s">
        <v>91</v>
      </c>
      <c r="HO54" s="8" t="s">
        <v>93</v>
      </c>
      <c r="HP54" s="8" t="s">
        <v>231</v>
      </c>
      <c r="HQ54" s="8" t="s">
        <v>231</v>
      </c>
      <c r="HR54" s="8"/>
      <c r="HS54" s="8">
        <v>0</v>
      </c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>
        <v>0</v>
      </c>
      <c r="IL54" s="8"/>
      <c r="IM54" s="8"/>
      <c r="IN54" s="8"/>
      <c r="IO54" s="8"/>
      <c r="IP54" s="8"/>
      <c r="IQ54" s="8"/>
      <c r="IR54" s="8"/>
      <c r="IS54" s="8"/>
      <c r="IT54" s="8"/>
      <c r="IU54" s="8"/>
    </row>
    <row r="55" spans="1:245">
      <c r="A55">
        <v>17</v>
      </c>
      <c r="B55">
        <v>1</v>
      </c>
      <c r="C55">
        <f>ROW(SmtRes!A130)</f>
        <v>130</v>
      </c>
      <c r="D55">
        <f>ROW(EtalonRes!A146)</f>
        <v>146</v>
      </c>
      <c r="E55" t="s">
        <v>95</v>
      </c>
      <c r="F55" t="s">
        <v>263</v>
      </c>
      <c r="G55" t="s">
        <v>264</v>
      </c>
      <c r="H55" t="s">
        <v>252</v>
      </c>
      <c r="I55">
        <v>0.01</v>
      </c>
      <c r="J55">
        <v>0</v>
      </c>
      <c r="K55">
        <v>0.01</v>
      </c>
      <c r="L55">
        <v>0.01</v>
      </c>
      <c r="M55">
        <v>0</v>
      </c>
      <c r="N55">
        <f t="shared" si="12"/>
        <v>0.01</v>
      </c>
      <c r="O55">
        <f ca="1">ROUND(CP55,2)</f>
        <v>348.32</v>
      </c>
      <c r="P55">
        <f ca="1">SUMIF(SmtRes!AQ123:SmtRes!AQ130,"=1",SmtRes!DF123:SmtRes!DF130)</f>
        <v>2.08</v>
      </c>
      <c r="Q55">
        <f ca="1">SUMIF(SmtRes!AQ123:SmtRes!AQ130,"=1",SmtRes!DG123:SmtRes!DG130)</f>
        <v>0.92</v>
      </c>
      <c r="R55">
        <f ca="1">SUMIF(SmtRes!AQ123:SmtRes!AQ130,"=1",SmtRes!DH123:SmtRes!DH130)</f>
        <v>0.77</v>
      </c>
      <c r="S55">
        <f ca="1">SUMIF(SmtRes!AQ123:SmtRes!AQ130,"=1",SmtRes!DI123:SmtRes!DI130)</f>
        <v>344.55</v>
      </c>
      <c r="T55">
        <f t="shared" si="14"/>
        <v>0</v>
      </c>
      <c r="U55">
        <f ca="1">SUMIF(SmtRes!AQ123:SmtRes!AQ130,"=1",SmtRes!CV123:SmtRes!CV130)</f>
        <v>0.43416</v>
      </c>
      <c r="V55">
        <f ca="1">SUMIF(SmtRes!AQ123:SmtRes!AQ130,"=1",SmtRes!CW123:SmtRes!CW130)</f>
        <v>0.00081</v>
      </c>
      <c r="W55">
        <f t="shared" si="15"/>
        <v>0</v>
      </c>
      <c r="X55">
        <f ca="1" t="shared" si="16"/>
        <v>334.96</v>
      </c>
      <c r="Y55">
        <f ca="1" t="shared" si="17"/>
        <v>176.11</v>
      </c>
      <c r="AA55">
        <v>85314433</v>
      </c>
      <c r="AB55">
        <f ca="1" t="shared" si="18"/>
        <v>34718.857275</v>
      </c>
      <c r="AC55">
        <f ca="1">ROUND((SUM(SmtRes!BQ123:SmtRes!BQ130)),6)</f>
        <v>171.63192</v>
      </c>
      <c r="AD55">
        <f ca="1">ROUND((((SUM(SmtRes!BR123:SmtRes!BR130))-(SUM(SmtRes!BS123:SmtRes!BS130)))+AE55),6)</f>
        <v>91.853595</v>
      </c>
      <c r="AE55">
        <f ca="1">ROUND((SUM(SmtRes!BS123:SmtRes!BS130)),6)</f>
        <v>77.041125</v>
      </c>
      <c r="AF55">
        <f ca="1">ROUND((SUM(SmtRes!BT123:SmtRes!BT130)),6)</f>
        <v>34455.37176</v>
      </c>
      <c r="AG55">
        <f t="shared" si="19"/>
        <v>0</v>
      </c>
      <c r="AH55">
        <f ca="1">(SUM(SmtRes!BU123:SmtRes!BU130))</f>
        <v>43.416</v>
      </c>
      <c r="AI55">
        <f ca="1">(SUM(SmtRes!BV123:SmtRes!BV130))</f>
        <v>0.081</v>
      </c>
      <c r="AJ55">
        <f t="shared" si="20"/>
        <v>0</v>
      </c>
      <c r="AK55">
        <v>25819.23672</v>
      </c>
      <c r="AL55">
        <v>171.63192</v>
      </c>
      <c r="AM55">
        <v>68.0397</v>
      </c>
      <c r="AN55">
        <v>57.0675</v>
      </c>
      <c r="AO55">
        <v>25522.4976</v>
      </c>
      <c r="AP55">
        <v>0</v>
      </c>
      <c r="AQ55">
        <v>32.16</v>
      </c>
      <c r="AR55">
        <v>0.06</v>
      </c>
      <c r="AS55">
        <v>0</v>
      </c>
      <c r="AT55">
        <v>97</v>
      </c>
      <c r="AU55">
        <v>51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1</v>
      </c>
      <c r="BD55" t="s">
        <v>185</v>
      </c>
      <c r="BE55" t="s">
        <v>185</v>
      </c>
      <c r="BF55" t="s">
        <v>185</v>
      </c>
      <c r="BG55" t="s">
        <v>185</v>
      </c>
      <c r="BH55">
        <v>0</v>
      </c>
      <c r="BI55">
        <v>2</v>
      </c>
      <c r="BJ55" t="s">
        <v>265</v>
      </c>
      <c r="BM55">
        <v>108001</v>
      </c>
      <c r="BN55">
        <v>0</v>
      </c>
      <c r="BO55" t="s">
        <v>185</v>
      </c>
      <c r="BP55">
        <v>0</v>
      </c>
      <c r="BQ55">
        <v>3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185</v>
      </c>
      <c r="BZ55">
        <v>97</v>
      </c>
      <c r="CA55">
        <v>51</v>
      </c>
      <c r="CB55" t="s">
        <v>185</v>
      </c>
      <c r="CE55">
        <v>0</v>
      </c>
      <c r="CF55">
        <v>0</v>
      </c>
      <c r="CG55">
        <v>0</v>
      </c>
      <c r="CH55">
        <v>9</v>
      </c>
      <c r="CI55">
        <v>0</v>
      </c>
      <c r="CJ55">
        <v>0</v>
      </c>
      <c r="CK55">
        <v>0</v>
      </c>
      <c r="CL55">
        <v>0</v>
      </c>
      <c r="CM55">
        <v>0</v>
      </c>
      <c r="CN55" t="s">
        <v>216</v>
      </c>
      <c r="CO55">
        <v>0</v>
      </c>
      <c r="CP55">
        <f ca="1">(P55+Q55+S55+R55)</f>
        <v>348.32</v>
      </c>
      <c r="CQ55">
        <f ca="1">SUMIF(SmtRes!AQ123:SmtRes!AQ130,"=1",SmtRes!AA123:SmtRes!AA130)</f>
        <v>85.05</v>
      </c>
      <c r="CR55">
        <f ca="1">SUMIF(SmtRes!AQ123:SmtRes!AQ130,"=1",SmtRes!AB123:SmtRes!AB130)</f>
        <v>2267.99</v>
      </c>
      <c r="CS55">
        <f ca="1">SUMIF(SmtRes!AQ123:SmtRes!AQ130,"=1",SmtRes!AC123:SmtRes!AC130)</f>
        <v>1902.25</v>
      </c>
      <c r="CT55">
        <f ca="1">SUMIF(SmtRes!AQ123:SmtRes!AQ130,"=1",SmtRes!AD123:SmtRes!AD130)</f>
        <v>793.61</v>
      </c>
      <c r="CU55">
        <f>AG55</f>
        <v>0</v>
      </c>
      <c r="CV55">
        <f ca="1">SUMIF(SmtRes!AQ123:SmtRes!AQ130,"=1",SmtRes!BU123:SmtRes!BU130)</f>
        <v>43.416</v>
      </c>
      <c r="CW55">
        <f ca="1">SUMIF(SmtRes!AQ123:SmtRes!AQ130,"=1",SmtRes!BV123:SmtRes!BV130)</f>
        <v>0.081</v>
      </c>
      <c r="CX55">
        <f>AJ55</f>
        <v>0</v>
      </c>
      <c r="CY55">
        <f ca="1">(((S55+R55)*AT55)/100)</f>
        <v>334.9604</v>
      </c>
      <c r="CZ55">
        <f ca="1">(((S55+R55)*AU55)/100)</f>
        <v>176.1132</v>
      </c>
      <c r="DB55">
        <v>35</v>
      </c>
      <c r="DC55" t="s">
        <v>185</v>
      </c>
      <c r="DD55" t="s">
        <v>185</v>
      </c>
      <c r="DE55" t="s">
        <v>217</v>
      </c>
      <c r="DF55" t="s">
        <v>217</v>
      </c>
      <c r="DG55" t="s">
        <v>217</v>
      </c>
      <c r="DH55" t="s">
        <v>185</v>
      </c>
      <c r="DI55" t="s">
        <v>217</v>
      </c>
      <c r="DJ55" t="s">
        <v>217</v>
      </c>
      <c r="DK55" t="s">
        <v>185</v>
      </c>
      <c r="DL55" t="s">
        <v>185</v>
      </c>
      <c r="DM55" t="s">
        <v>185</v>
      </c>
      <c r="DN55">
        <v>0</v>
      </c>
      <c r="DO55">
        <v>0</v>
      </c>
      <c r="DP55">
        <v>1</v>
      </c>
      <c r="DQ55">
        <v>1</v>
      </c>
      <c r="DU55">
        <v>1003</v>
      </c>
      <c r="DV55" t="s">
        <v>252</v>
      </c>
      <c r="DW55" t="s">
        <v>252</v>
      </c>
      <c r="DX55">
        <v>100</v>
      </c>
      <c r="DZ55" t="s">
        <v>185</v>
      </c>
      <c r="EA55" t="s">
        <v>185</v>
      </c>
      <c r="EB55" t="s">
        <v>185</v>
      </c>
      <c r="EC55" t="s">
        <v>185</v>
      </c>
      <c r="EE55">
        <v>82815029</v>
      </c>
      <c r="EF55">
        <v>3</v>
      </c>
      <c r="EG55" t="s">
        <v>230</v>
      </c>
      <c r="EH55">
        <v>0</v>
      </c>
      <c r="EI55" t="s">
        <v>185</v>
      </c>
      <c r="EJ55">
        <v>2</v>
      </c>
      <c r="EK55">
        <v>108001</v>
      </c>
      <c r="EL55" t="s">
        <v>231</v>
      </c>
      <c r="EM55" t="s">
        <v>232</v>
      </c>
      <c r="EO55" t="s">
        <v>222</v>
      </c>
      <c r="EQ55">
        <v>131072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32.16</v>
      </c>
      <c r="EX55">
        <v>0.06</v>
      </c>
      <c r="EY55">
        <v>0</v>
      </c>
      <c r="FQ55">
        <v>0</v>
      </c>
      <c r="FR55">
        <v>0</v>
      </c>
      <c r="FS55">
        <v>0</v>
      </c>
      <c r="FX55">
        <v>97</v>
      </c>
      <c r="FY55">
        <v>51</v>
      </c>
      <c r="GA55" t="s">
        <v>185</v>
      </c>
      <c r="GD55">
        <v>1</v>
      </c>
      <c r="GF55">
        <v>267652801</v>
      </c>
      <c r="GG55">
        <v>2</v>
      </c>
      <c r="GH55">
        <v>1</v>
      </c>
      <c r="GI55">
        <v>-2</v>
      </c>
      <c r="GJ55">
        <v>0</v>
      </c>
      <c r="GK55">
        <v>0</v>
      </c>
      <c r="GL55">
        <f ca="1" t="shared" si="26"/>
        <v>0</v>
      </c>
      <c r="GM55">
        <f ca="1" t="shared" si="27"/>
        <v>859.39</v>
      </c>
      <c r="GN55">
        <f ca="1" t="shared" si="28"/>
        <v>0</v>
      </c>
      <c r="GO55">
        <f ca="1" t="shared" si="29"/>
        <v>859.39</v>
      </c>
      <c r="GP55">
        <f ca="1" t="shared" si="30"/>
        <v>0</v>
      </c>
      <c r="GR55">
        <v>0</v>
      </c>
      <c r="GS55">
        <v>3</v>
      </c>
      <c r="GT55">
        <v>0</v>
      </c>
      <c r="GU55" t="s">
        <v>185</v>
      </c>
      <c r="GV55">
        <f t="shared" si="31"/>
        <v>0</v>
      </c>
      <c r="GW55">
        <v>1</v>
      </c>
      <c r="GX55">
        <f t="shared" si="32"/>
        <v>0</v>
      </c>
      <c r="HA55">
        <v>0</v>
      </c>
      <c r="HB55">
        <v>0</v>
      </c>
      <c r="HC55">
        <f>GV55*GW55</f>
        <v>0</v>
      </c>
      <c r="HE55" t="s">
        <v>185</v>
      </c>
      <c r="HF55" t="s">
        <v>185</v>
      </c>
      <c r="HM55" t="s">
        <v>185</v>
      </c>
      <c r="HN55" t="s">
        <v>91</v>
      </c>
      <c r="HO55" t="s">
        <v>93</v>
      </c>
      <c r="HP55" t="s">
        <v>231</v>
      </c>
      <c r="HQ55" t="s">
        <v>231</v>
      </c>
      <c r="HS55">
        <v>0</v>
      </c>
      <c r="IK55">
        <v>0</v>
      </c>
    </row>
    <row r="56" spans="1:255">
      <c r="A56" s="8">
        <v>18</v>
      </c>
      <c r="B56" s="8">
        <v>1</v>
      </c>
      <c r="C56" s="8">
        <v>122</v>
      </c>
      <c r="D56" s="8"/>
      <c r="E56" s="8" t="s">
        <v>266</v>
      </c>
      <c r="F56" s="8" t="s">
        <v>234</v>
      </c>
      <c r="G56" s="8" t="s">
        <v>235</v>
      </c>
      <c r="H56" s="8" t="s">
        <v>59</v>
      </c>
      <c r="I56" s="8">
        <f>J56</f>
        <v>2</v>
      </c>
      <c r="J56" s="8">
        <v>2</v>
      </c>
      <c r="K56" s="8">
        <v>2</v>
      </c>
      <c r="L56" s="8">
        <v>0.02</v>
      </c>
      <c r="M56" s="8">
        <v>0</v>
      </c>
      <c r="N56" s="8">
        <f t="shared" si="12"/>
        <v>0.02</v>
      </c>
      <c r="O56" s="8">
        <f ca="1">ROUND(P56,2)</f>
        <v>5.1</v>
      </c>
      <c r="P56" s="8">
        <f ca="1">ROUND(ROUND(ROUND(SUMIF(SmtRes!AQ123:SmtRes!AQ130,"=1",SmtRes!CU123:SmtRes!CU130),2),2)*I56/100,2)</f>
        <v>5.1</v>
      </c>
      <c r="Q56" s="8">
        <f>ROUND(CR56*I56,2)</f>
        <v>0</v>
      </c>
      <c r="R56" s="8">
        <f>ROUND(CS56*I56,2)</f>
        <v>0</v>
      </c>
      <c r="S56" s="8">
        <f>ROUND(CT56*I56,2)</f>
        <v>0</v>
      </c>
      <c r="T56" s="8">
        <f t="shared" si="14"/>
        <v>0</v>
      </c>
      <c r="U56" s="8">
        <f>ROUND(CV56*I56,7)</f>
        <v>0</v>
      </c>
      <c r="V56" s="8">
        <f>ROUND(CW56*I56,7)</f>
        <v>0</v>
      </c>
      <c r="W56" s="8">
        <f t="shared" si="15"/>
        <v>0</v>
      </c>
      <c r="X56" s="8">
        <f t="shared" si="16"/>
        <v>0</v>
      </c>
      <c r="Y56" s="8">
        <f t="shared" si="17"/>
        <v>0</v>
      </c>
      <c r="Z56" s="8"/>
      <c r="AA56" s="8">
        <v>85314498</v>
      </c>
      <c r="AB56" s="8">
        <f t="shared" si="18"/>
        <v>0</v>
      </c>
      <c r="AC56" s="8">
        <f>ROUND((ES56),6)</f>
        <v>0</v>
      </c>
      <c r="AD56" s="8">
        <f>ROUND((((ET56)-(EU56))+AE56),6)</f>
        <v>0</v>
      </c>
      <c r="AE56" s="8">
        <f>ROUND((EU56),6)</f>
        <v>0</v>
      </c>
      <c r="AF56" s="8">
        <f>ROUND((EV56),6)</f>
        <v>0</v>
      </c>
      <c r="AG56" s="8">
        <f t="shared" si="19"/>
        <v>0</v>
      </c>
      <c r="AH56" s="8">
        <f>(EW56)</f>
        <v>0</v>
      </c>
      <c r="AI56" s="8">
        <f>(EX56)</f>
        <v>0</v>
      </c>
      <c r="AJ56" s="8">
        <f t="shared" si="20"/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97</v>
      </c>
      <c r="AU56" s="8">
        <v>51</v>
      </c>
      <c r="AV56" s="8">
        <v>1</v>
      </c>
      <c r="AW56" s="8">
        <v>1</v>
      </c>
      <c r="AX56" s="8"/>
      <c r="AY56" s="8"/>
      <c r="AZ56" s="8">
        <v>1</v>
      </c>
      <c r="BA56" s="8">
        <v>1</v>
      </c>
      <c r="BB56" s="8">
        <v>1</v>
      </c>
      <c r="BC56" s="8">
        <v>1</v>
      </c>
      <c r="BD56" s="8" t="s">
        <v>185</v>
      </c>
      <c r="BE56" s="8" t="s">
        <v>185</v>
      </c>
      <c r="BF56" s="8" t="s">
        <v>185</v>
      </c>
      <c r="BG56" s="8" t="s">
        <v>185</v>
      </c>
      <c r="BH56" s="8">
        <v>3</v>
      </c>
      <c r="BI56" s="8">
        <v>2</v>
      </c>
      <c r="BJ56" s="8" t="s">
        <v>185</v>
      </c>
      <c r="BK56" s="8"/>
      <c r="BL56" s="8"/>
      <c r="BM56" s="8">
        <v>108001</v>
      </c>
      <c r="BN56" s="8">
        <v>0</v>
      </c>
      <c r="BO56" s="8" t="s">
        <v>185</v>
      </c>
      <c r="BP56" s="8">
        <v>0</v>
      </c>
      <c r="BQ56" s="8">
        <v>3</v>
      </c>
      <c r="BR56" s="8">
        <v>0</v>
      </c>
      <c r="BS56" s="8">
        <v>1</v>
      </c>
      <c r="BT56" s="8">
        <v>1</v>
      </c>
      <c r="BU56" s="8">
        <v>1</v>
      </c>
      <c r="BV56" s="8">
        <v>1</v>
      </c>
      <c r="BW56" s="8">
        <v>1</v>
      </c>
      <c r="BX56" s="8">
        <v>1</v>
      </c>
      <c r="BY56" s="8" t="s">
        <v>185</v>
      </c>
      <c r="BZ56" s="8">
        <v>97</v>
      </c>
      <c r="CA56" s="8">
        <v>51</v>
      </c>
      <c r="CB56" s="8" t="s">
        <v>185</v>
      </c>
      <c r="CC56" s="8"/>
      <c r="CD56" s="8"/>
      <c r="CE56" s="8">
        <v>0</v>
      </c>
      <c r="CF56" s="8">
        <v>0</v>
      </c>
      <c r="CG56" s="8">
        <v>0</v>
      </c>
      <c r="CH56" s="8">
        <v>9</v>
      </c>
      <c r="CI56" s="8">
        <v>1</v>
      </c>
      <c r="CJ56" s="8">
        <v>0</v>
      </c>
      <c r="CK56" s="8">
        <v>0</v>
      </c>
      <c r="CL56" s="8">
        <v>0</v>
      </c>
      <c r="CM56" s="8">
        <v>0</v>
      </c>
      <c r="CN56" s="8" t="s">
        <v>185</v>
      </c>
      <c r="CO56" s="8">
        <v>0</v>
      </c>
      <c r="CP56" s="8">
        <f t="shared" ref="CP56:CZ56" si="44">0</f>
        <v>0</v>
      </c>
      <c r="CQ56" s="8">
        <f t="shared" si="44"/>
        <v>0</v>
      </c>
      <c r="CR56" s="8">
        <f t="shared" si="44"/>
        <v>0</v>
      </c>
      <c r="CS56" s="8">
        <f t="shared" si="44"/>
        <v>0</v>
      </c>
      <c r="CT56" s="8">
        <f t="shared" si="44"/>
        <v>0</v>
      </c>
      <c r="CU56" s="8">
        <f t="shared" si="44"/>
        <v>0</v>
      </c>
      <c r="CV56" s="8">
        <f t="shared" si="44"/>
        <v>0</v>
      </c>
      <c r="CW56" s="8">
        <f t="shared" si="44"/>
        <v>0</v>
      </c>
      <c r="CX56" s="8">
        <f t="shared" si="44"/>
        <v>0</v>
      </c>
      <c r="CY56" s="8">
        <f t="shared" si="44"/>
        <v>0</v>
      </c>
      <c r="CZ56" s="8">
        <f t="shared" si="44"/>
        <v>0</v>
      </c>
      <c r="DA56" s="8"/>
      <c r="DB56" s="8"/>
      <c r="DC56" s="8" t="s">
        <v>185</v>
      </c>
      <c r="DD56" s="8" t="s">
        <v>185</v>
      </c>
      <c r="DE56" s="8" t="s">
        <v>185</v>
      </c>
      <c r="DF56" s="8" t="s">
        <v>185</v>
      </c>
      <c r="DG56" s="8" t="s">
        <v>185</v>
      </c>
      <c r="DH56" s="8" t="s">
        <v>185</v>
      </c>
      <c r="DI56" s="8" t="s">
        <v>185</v>
      </c>
      <c r="DJ56" s="8" t="s">
        <v>185</v>
      </c>
      <c r="DK56" s="8" t="s">
        <v>185</v>
      </c>
      <c r="DL56" s="8" t="s">
        <v>185</v>
      </c>
      <c r="DM56" s="8" t="s">
        <v>185</v>
      </c>
      <c r="DN56" s="8">
        <v>0</v>
      </c>
      <c r="DO56" s="8">
        <v>0</v>
      </c>
      <c r="DP56" s="8">
        <v>1</v>
      </c>
      <c r="DQ56" s="8">
        <v>1</v>
      </c>
      <c r="DR56" s="8"/>
      <c r="DS56" s="8"/>
      <c r="DT56" s="8"/>
      <c r="DU56" s="8">
        <v>1013</v>
      </c>
      <c r="DV56" s="8" t="s">
        <v>59</v>
      </c>
      <c r="DW56" s="8" t="s">
        <v>59</v>
      </c>
      <c r="DX56" s="8">
        <v>1</v>
      </c>
      <c r="DY56" s="8"/>
      <c r="DZ56" s="8" t="s">
        <v>185</v>
      </c>
      <c r="EA56" s="8" t="s">
        <v>185</v>
      </c>
      <c r="EB56" s="8" t="s">
        <v>185</v>
      </c>
      <c r="EC56" s="8" t="s">
        <v>185</v>
      </c>
      <c r="ED56" s="8"/>
      <c r="EE56" s="8">
        <v>82815029</v>
      </c>
      <c r="EF56" s="8">
        <v>3</v>
      </c>
      <c r="EG56" s="8" t="s">
        <v>230</v>
      </c>
      <c r="EH56" s="8">
        <v>0</v>
      </c>
      <c r="EI56" s="8" t="s">
        <v>185</v>
      </c>
      <c r="EJ56" s="8">
        <v>2</v>
      </c>
      <c r="EK56" s="8">
        <v>108001</v>
      </c>
      <c r="EL56" s="8" t="s">
        <v>231</v>
      </c>
      <c r="EM56" s="8" t="s">
        <v>232</v>
      </c>
      <c r="EN56" s="8"/>
      <c r="EO56" s="8" t="s">
        <v>185</v>
      </c>
      <c r="EP56" s="8"/>
      <c r="EQ56" s="8">
        <v>0</v>
      </c>
      <c r="ER56" s="8">
        <v>0</v>
      </c>
      <c r="ES56" s="8">
        <v>0</v>
      </c>
      <c r="ET56" s="8">
        <v>0</v>
      </c>
      <c r="EU56" s="8">
        <v>0</v>
      </c>
      <c r="EV56" s="8">
        <v>0</v>
      </c>
      <c r="EW56" s="8">
        <v>0</v>
      </c>
      <c r="EX56" s="8">
        <v>0</v>
      </c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>
        <v>0</v>
      </c>
      <c r="FR56" s="8">
        <v>0</v>
      </c>
      <c r="FS56" s="8">
        <v>0</v>
      </c>
      <c r="FT56" s="8"/>
      <c r="FU56" s="8"/>
      <c r="FV56" s="8"/>
      <c r="FW56" s="8"/>
      <c r="FX56" s="8">
        <v>97</v>
      </c>
      <c r="FY56" s="8">
        <v>51</v>
      </c>
      <c r="FZ56" s="8"/>
      <c r="GA56" s="8" t="s">
        <v>185</v>
      </c>
      <c r="GB56" s="8"/>
      <c r="GC56" s="8"/>
      <c r="GD56" s="8">
        <v>1</v>
      </c>
      <c r="GE56" s="8"/>
      <c r="GF56" s="8">
        <v>274903907</v>
      </c>
      <c r="GG56" s="8">
        <v>2</v>
      </c>
      <c r="GH56" s="8">
        <v>1</v>
      </c>
      <c r="GI56" s="8">
        <v>-2</v>
      </c>
      <c r="GJ56" s="8">
        <v>0</v>
      </c>
      <c r="GK56" s="8">
        <v>0</v>
      </c>
      <c r="GL56" s="8">
        <f ca="1" t="shared" si="26"/>
        <v>0</v>
      </c>
      <c r="GM56" s="8">
        <f ca="1" t="shared" si="27"/>
        <v>5.1</v>
      </c>
      <c r="GN56" s="8">
        <f ca="1" t="shared" si="28"/>
        <v>0</v>
      </c>
      <c r="GO56" s="8">
        <f ca="1" t="shared" si="29"/>
        <v>5.1</v>
      </c>
      <c r="GP56" s="8">
        <f ca="1" t="shared" si="30"/>
        <v>0</v>
      </c>
      <c r="GQ56" s="8"/>
      <c r="GR56" s="8">
        <v>0</v>
      </c>
      <c r="GS56" s="8">
        <v>3</v>
      </c>
      <c r="GT56" s="8">
        <v>0</v>
      </c>
      <c r="GU56" s="8" t="s">
        <v>185</v>
      </c>
      <c r="GV56" s="8">
        <f t="shared" si="31"/>
        <v>0</v>
      </c>
      <c r="GW56" s="8">
        <v>1</v>
      </c>
      <c r="GX56" s="8">
        <f t="shared" si="32"/>
        <v>0</v>
      </c>
      <c r="GY56" s="8"/>
      <c r="GZ56" s="8"/>
      <c r="HA56" s="8">
        <v>0</v>
      </c>
      <c r="HB56" s="8">
        <v>0</v>
      </c>
      <c r="HC56" s="8">
        <f>0</f>
        <v>0</v>
      </c>
      <c r="HD56" s="8"/>
      <c r="HE56" s="8" t="s">
        <v>185</v>
      </c>
      <c r="HF56" s="8" t="s">
        <v>185</v>
      </c>
      <c r="HG56" s="8"/>
      <c r="HH56" s="8"/>
      <c r="HI56" s="8"/>
      <c r="HJ56" s="8"/>
      <c r="HK56" s="8"/>
      <c r="HL56" s="8"/>
      <c r="HM56" s="8" t="s">
        <v>185</v>
      </c>
      <c r="HN56" s="8" t="s">
        <v>91</v>
      </c>
      <c r="HO56" s="8" t="s">
        <v>93</v>
      </c>
      <c r="HP56" s="8" t="s">
        <v>231</v>
      </c>
      <c r="HQ56" s="8" t="s">
        <v>231</v>
      </c>
      <c r="HR56" s="8"/>
      <c r="HS56" s="8">
        <v>0</v>
      </c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>
        <v>0</v>
      </c>
      <c r="IL56" s="8"/>
      <c r="IM56" s="8"/>
      <c r="IN56" s="8"/>
      <c r="IO56" s="8"/>
      <c r="IP56" s="8"/>
      <c r="IQ56" s="8"/>
      <c r="IR56" s="8"/>
      <c r="IS56" s="8"/>
      <c r="IT56" s="8"/>
      <c r="IU56" s="8"/>
    </row>
    <row r="57" spans="1:245">
      <c r="A57">
        <v>18</v>
      </c>
      <c r="B57">
        <v>1</v>
      </c>
      <c r="C57">
        <v>130</v>
      </c>
      <c r="E57" t="s">
        <v>266</v>
      </c>
      <c r="F57" t="s">
        <v>234</v>
      </c>
      <c r="G57" t="s">
        <v>235</v>
      </c>
      <c r="H57" t="s">
        <v>59</v>
      </c>
      <c r="I57">
        <f>J57</f>
        <v>2</v>
      </c>
      <c r="J57">
        <v>2</v>
      </c>
      <c r="K57">
        <v>2</v>
      </c>
      <c r="L57">
        <v>0.02</v>
      </c>
      <c r="M57">
        <v>0</v>
      </c>
      <c r="N57">
        <f t="shared" si="12"/>
        <v>0.02</v>
      </c>
      <c r="O57">
        <f ca="1">ROUND(P57,2)</f>
        <v>5.1</v>
      </c>
      <c r="P57">
        <f ca="1">ROUND(ROUND(ROUND(SUMIF(SmtRes!AQ123:SmtRes!AQ130,"=1",SmtRes!CU123:SmtRes!CU130),2),2)*I57/100,2)</f>
        <v>5.1</v>
      </c>
      <c r="Q57">
        <f>ROUND(CR57*I57,2)</f>
        <v>0</v>
      </c>
      <c r="R57">
        <f>ROUND(CS57*I57,2)</f>
        <v>0</v>
      </c>
      <c r="S57">
        <f>ROUND(CT57*I57,2)</f>
        <v>0</v>
      </c>
      <c r="T57">
        <f t="shared" si="14"/>
        <v>0</v>
      </c>
      <c r="U57">
        <f>ROUND(CV57*I57,7)</f>
        <v>0</v>
      </c>
      <c r="V57">
        <f>ROUND(CW57*I57,7)</f>
        <v>0</v>
      </c>
      <c r="W57">
        <f t="shared" si="15"/>
        <v>0</v>
      </c>
      <c r="X57">
        <f t="shared" si="16"/>
        <v>0</v>
      </c>
      <c r="Y57">
        <f t="shared" si="17"/>
        <v>0</v>
      </c>
      <c r="AA57">
        <v>85314433</v>
      </c>
      <c r="AB57">
        <f t="shared" si="18"/>
        <v>0</v>
      </c>
      <c r="AC57">
        <f>ROUND((ES57),6)</f>
        <v>0</v>
      </c>
      <c r="AD57">
        <f>ROUND((((ET57)-(EU57))+AE57),6)</f>
        <v>0</v>
      </c>
      <c r="AE57">
        <f>ROUND((EU57),6)</f>
        <v>0</v>
      </c>
      <c r="AF57">
        <f>ROUND((EV57),6)</f>
        <v>0</v>
      </c>
      <c r="AG57">
        <f t="shared" si="19"/>
        <v>0</v>
      </c>
      <c r="AH57">
        <f>(EW57)</f>
        <v>0</v>
      </c>
      <c r="AI57">
        <f>(EX57)</f>
        <v>0</v>
      </c>
      <c r="AJ57">
        <f t="shared" si="20"/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97</v>
      </c>
      <c r="AU57">
        <v>51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1</v>
      </c>
      <c r="BD57" t="s">
        <v>185</v>
      </c>
      <c r="BE57" t="s">
        <v>185</v>
      </c>
      <c r="BF57" t="s">
        <v>185</v>
      </c>
      <c r="BG57" t="s">
        <v>185</v>
      </c>
      <c r="BH57">
        <v>3</v>
      </c>
      <c r="BI57">
        <v>2</v>
      </c>
      <c r="BJ57" t="s">
        <v>185</v>
      </c>
      <c r="BM57">
        <v>108001</v>
      </c>
      <c r="BN57">
        <v>0</v>
      </c>
      <c r="BO57" t="s">
        <v>185</v>
      </c>
      <c r="BP57">
        <v>0</v>
      </c>
      <c r="BQ57">
        <v>3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185</v>
      </c>
      <c r="BZ57">
        <v>97</v>
      </c>
      <c r="CA57">
        <v>51</v>
      </c>
      <c r="CB57" t="s">
        <v>185</v>
      </c>
      <c r="CE57">
        <v>0</v>
      </c>
      <c r="CF57">
        <v>0</v>
      </c>
      <c r="CG57">
        <v>0</v>
      </c>
      <c r="CH57">
        <v>9</v>
      </c>
      <c r="CI57">
        <v>1</v>
      </c>
      <c r="CJ57">
        <v>0</v>
      </c>
      <c r="CK57">
        <v>0</v>
      </c>
      <c r="CL57">
        <v>0</v>
      </c>
      <c r="CM57">
        <v>0</v>
      </c>
      <c r="CN57" t="s">
        <v>185</v>
      </c>
      <c r="CO57">
        <v>0</v>
      </c>
      <c r="CP57">
        <f t="shared" ref="CP57:CZ57" si="45">0</f>
        <v>0</v>
      </c>
      <c r="CQ57">
        <f t="shared" si="45"/>
        <v>0</v>
      </c>
      <c r="CR57">
        <f t="shared" si="45"/>
        <v>0</v>
      </c>
      <c r="CS57">
        <f t="shared" si="45"/>
        <v>0</v>
      </c>
      <c r="CT57">
        <f t="shared" si="45"/>
        <v>0</v>
      </c>
      <c r="CU57">
        <f t="shared" si="45"/>
        <v>0</v>
      </c>
      <c r="CV57">
        <f t="shared" si="45"/>
        <v>0</v>
      </c>
      <c r="CW57">
        <f t="shared" si="45"/>
        <v>0</v>
      </c>
      <c r="CX57">
        <f t="shared" si="45"/>
        <v>0</v>
      </c>
      <c r="CY57">
        <f t="shared" si="45"/>
        <v>0</v>
      </c>
      <c r="CZ57">
        <f t="shared" si="45"/>
        <v>0</v>
      </c>
      <c r="DC57" t="s">
        <v>185</v>
      </c>
      <c r="DD57" t="s">
        <v>185</v>
      </c>
      <c r="DE57" t="s">
        <v>185</v>
      </c>
      <c r="DF57" t="s">
        <v>185</v>
      </c>
      <c r="DG57" t="s">
        <v>185</v>
      </c>
      <c r="DH57" t="s">
        <v>185</v>
      </c>
      <c r="DI57" t="s">
        <v>185</v>
      </c>
      <c r="DJ57" t="s">
        <v>185</v>
      </c>
      <c r="DK57" t="s">
        <v>185</v>
      </c>
      <c r="DL57" t="s">
        <v>185</v>
      </c>
      <c r="DM57" t="s">
        <v>185</v>
      </c>
      <c r="DN57">
        <v>0</v>
      </c>
      <c r="DO57">
        <v>0</v>
      </c>
      <c r="DP57">
        <v>1</v>
      </c>
      <c r="DQ57">
        <v>1</v>
      </c>
      <c r="DU57">
        <v>1013</v>
      </c>
      <c r="DV57" t="s">
        <v>59</v>
      </c>
      <c r="DW57" t="s">
        <v>59</v>
      </c>
      <c r="DX57">
        <v>1</v>
      </c>
      <c r="DZ57" t="s">
        <v>185</v>
      </c>
      <c r="EA57" t="s">
        <v>185</v>
      </c>
      <c r="EB57" t="s">
        <v>185</v>
      </c>
      <c r="EC57" t="s">
        <v>185</v>
      </c>
      <c r="EE57">
        <v>82815029</v>
      </c>
      <c r="EF57">
        <v>3</v>
      </c>
      <c r="EG57" t="s">
        <v>230</v>
      </c>
      <c r="EH57">
        <v>0</v>
      </c>
      <c r="EI57" t="s">
        <v>185</v>
      </c>
      <c r="EJ57">
        <v>2</v>
      </c>
      <c r="EK57">
        <v>108001</v>
      </c>
      <c r="EL57" t="s">
        <v>231</v>
      </c>
      <c r="EM57" t="s">
        <v>232</v>
      </c>
      <c r="EO57" t="s">
        <v>185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FQ57">
        <v>0</v>
      </c>
      <c r="FR57">
        <v>0</v>
      </c>
      <c r="FS57">
        <v>0</v>
      </c>
      <c r="FX57">
        <v>97</v>
      </c>
      <c r="FY57">
        <v>51</v>
      </c>
      <c r="GA57" t="s">
        <v>185</v>
      </c>
      <c r="GD57">
        <v>1</v>
      </c>
      <c r="GF57">
        <v>274903907</v>
      </c>
      <c r="GG57">
        <v>2</v>
      </c>
      <c r="GH57">
        <v>1</v>
      </c>
      <c r="GI57">
        <v>-2</v>
      </c>
      <c r="GJ57">
        <v>0</v>
      </c>
      <c r="GK57">
        <v>0</v>
      </c>
      <c r="GL57">
        <f ca="1" t="shared" si="26"/>
        <v>0</v>
      </c>
      <c r="GM57">
        <f ca="1" t="shared" si="27"/>
        <v>5.1</v>
      </c>
      <c r="GN57">
        <f ca="1" t="shared" si="28"/>
        <v>0</v>
      </c>
      <c r="GO57">
        <f ca="1" t="shared" si="29"/>
        <v>5.1</v>
      </c>
      <c r="GP57">
        <f ca="1" t="shared" si="30"/>
        <v>0</v>
      </c>
      <c r="GR57">
        <v>0</v>
      </c>
      <c r="GS57">
        <v>3</v>
      </c>
      <c r="GT57">
        <v>0</v>
      </c>
      <c r="GU57" t="s">
        <v>185</v>
      </c>
      <c r="GV57">
        <f t="shared" si="31"/>
        <v>0</v>
      </c>
      <c r="GW57">
        <v>1</v>
      </c>
      <c r="GX57">
        <f t="shared" si="32"/>
        <v>0</v>
      </c>
      <c r="HA57">
        <v>0</v>
      </c>
      <c r="HB57">
        <v>0</v>
      </c>
      <c r="HC57">
        <f>0</f>
        <v>0</v>
      </c>
      <c r="HE57" t="s">
        <v>185</v>
      </c>
      <c r="HF57" t="s">
        <v>185</v>
      </c>
      <c r="HM57" t="s">
        <v>185</v>
      </c>
      <c r="HN57" t="s">
        <v>91</v>
      </c>
      <c r="HO57" t="s">
        <v>93</v>
      </c>
      <c r="HP57" t="s">
        <v>231</v>
      </c>
      <c r="HQ57" t="s">
        <v>231</v>
      </c>
      <c r="HS57">
        <v>0</v>
      </c>
      <c r="IK57">
        <v>0</v>
      </c>
    </row>
    <row r="58" spans="1:255">
      <c r="A58" s="8">
        <v>17</v>
      </c>
      <c r="B58" s="8">
        <v>1</v>
      </c>
      <c r="C58" s="8">
        <f>ROW(SmtRes!A134)</f>
        <v>134</v>
      </c>
      <c r="D58" s="8">
        <f>ROW(EtalonRes!A152)</f>
        <v>152</v>
      </c>
      <c r="E58" s="8" t="s">
        <v>267</v>
      </c>
      <c r="F58" s="8" t="s">
        <v>268</v>
      </c>
      <c r="G58" s="8" t="s">
        <v>269</v>
      </c>
      <c r="H58" s="8" t="s">
        <v>270</v>
      </c>
      <c r="I58" s="8">
        <v>0</v>
      </c>
      <c r="J58" s="8">
        <v>0</v>
      </c>
      <c r="K58" s="8">
        <v>0</v>
      </c>
      <c r="L58" s="8">
        <v>8</v>
      </c>
      <c r="M58" s="8">
        <v>8</v>
      </c>
      <c r="N58" s="8">
        <f t="shared" si="12"/>
        <v>0</v>
      </c>
      <c r="O58" s="8">
        <f ca="1">ROUND(CP58,2)</f>
        <v>0</v>
      </c>
      <c r="P58" s="8">
        <f ca="1">SUMIF(SmtRes!AQ131:SmtRes!AQ134,"=1",SmtRes!DF131:SmtRes!DF134)</f>
        <v>0</v>
      </c>
      <c r="Q58" s="8">
        <f ca="1">SUMIF(SmtRes!AQ131:SmtRes!AQ134,"=1",SmtRes!DG131:SmtRes!DG134)</f>
        <v>0</v>
      </c>
      <c r="R58" s="8">
        <f ca="1">SUMIF(SmtRes!AQ131:SmtRes!AQ134,"=1",SmtRes!DH131:SmtRes!DH134)</f>
        <v>0</v>
      </c>
      <c r="S58" s="8">
        <f ca="1">SUMIF(SmtRes!AQ131:SmtRes!AQ134,"=1",SmtRes!DI131:SmtRes!DI134)</f>
        <v>0</v>
      </c>
      <c r="T58" s="8">
        <f t="shared" si="14"/>
        <v>0</v>
      </c>
      <c r="U58" s="8">
        <f ca="1">SUMIF(SmtRes!AQ131:SmtRes!AQ134,"=1",SmtRes!CV131:SmtRes!CV134)</f>
        <v>0</v>
      </c>
      <c r="V58" s="8">
        <f ca="1">SUMIF(SmtRes!AQ131:SmtRes!AQ134,"=1",SmtRes!CW131:SmtRes!CW134)</f>
        <v>0</v>
      </c>
      <c r="W58" s="8">
        <f t="shared" si="15"/>
        <v>0</v>
      </c>
      <c r="X58" s="8">
        <f ca="1" t="shared" si="16"/>
        <v>0</v>
      </c>
      <c r="Y58" s="8">
        <f ca="1" t="shared" si="17"/>
        <v>0</v>
      </c>
      <c r="Z58" s="8"/>
      <c r="AA58" s="8">
        <v>85314498</v>
      </c>
      <c r="AB58" s="8">
        <f ca="1" t="shared" si="18"/>
        <v>617.277055</v>
      </c>
      <c r="AC58" s="8">
        <f ca="1">ROUND((SUM(SmtRes!BQ131:SmtRes!BQ134)),6)</f>
        <v>6.87928</v>
      </c>
      <c r="AD58" s="8">
        <f>ROUND((((0)-(0))+AE58),6)</f>
        <v>0</v>
      </c>
      <c r="AE58" s="8">
        <f>ROUND((0),6)</f>
        <v>0</v>
      </c>
      <c r="AF58" s="8">
        <f ca="1">ROUND((SUM(SmtRes!BT131:SmtRes!BT134)),6)</f>
        <v>610.397775</v>
      </c>
      <c r="AG58" s="8">
        <f t="shared" si="19"/>
        <v>0</v>
      </c>
      <c r="AH58" s="8">
        <f ca="1">(SUM(SmtRes!BU131:SmtRes!BU134))</f>
        <v>0.7965</v>
      </c>
      <c r="AI58" s="8">
        <f>(0)</f>
        <v>0</v>
      </c>
      <c r="AJ58" s="8">
        <f t="shared" si="20"/>
        <v>0</v>
      </c>
      <c r="AK58" s="8">
        <v>459.02578</v>
      </c>
      <c r="AL58" s="8">
        <v>6.87928</v>
      </c>
      <c r="AM58" s="8">
        <v>0</v>
      </c>
      <c r="AN58" s="8">
        <v>0</v>
      </c>
      <c r="AO58" s="8">
        <v>452.1465</v>
      </c>
      <c r="AP58" s="8">
        <v>0</v>
      </c>
      <c r="AQ58" s="8">
        <v>0.59</v>
      </c>
      <c r="AR58" s="8">
        <v>0</v>
      </c>
      <c r="AS58" s="8">
        <v>0</v>
      </c>
      <c r="AT58" s="8">
        <v>97</v>
      </c>
      <c r="AU58" s="8">
        <v>51</v>
      </c>
      <c r="AV58" s="8">
        <v>1</v>
      </c>
      <c r="AW58" s="8">
        <v>1</v>
      </c>
      <c r="AX58" s="8"/>
      <c r="AY58" s="8"/>
      <c r="AZ58" s="8">
        <v>1</v>
      </c>
      <c r="BA58" s="8">
        <v>1</v>
      </c>
      <c r="BB58" s="8">
        <v>1</v>
      </c>
      <c r="BC58" s="8">
        <v>1</v>
      </c>
      <c r="BD58" s="8" t="s">
        <v>185</v>
      </c>
      <c r="BE58" s="8" t="s">
        <v>185</v>
      </c>
      <c r="BF58" s="8" t="s">
        <v>185</v>
      </c>
      <c r="BG58" s="8" t="s">
        <v>185</v>
      </c>
      <c r="BH58" s="8">
        <v>0</v>
      </c>
      <c r="BI58" s="8">
        <v>2</v>
      </c>
      <c r="BJ58" s="8" t="s">
        <v>271</v>
      </c>
      <c r="BK58" s="8"/>
      <c r="BL58" s="8"/>
      <c r="BM58" s="8">
        <v>108001</v>
      </c>
      <c r="BN58" s="8">
        <v>0</v>
      </c>
      <c r="BO58" s="8" t="s">
        <v>185</v>
      </c>
      <c r="BP58" s="8">
        <v>0</v>
      </c>
      <c r="BQ58" s="8">
        <v>3</v>
      </c>
      <c r="BR58" s="8">
        <v>0</v>
      </c>
      <c r="BS58" s="8">
        <v>1</v>
      </c>
      <c r="BT58" s="8">
        <v>1</v>
      </c>
      <c r="BU58" s="8">
        <v>1</v>
      </c>
      <c r="BV58" s="8">
        <v>1</v>
      </c>
      <c r="BW58" s="8">
        <v>1</v>
      </c>
      <c r="BX58" s="8">
        <v>1</v>
      </c>
      <c r="BY58" s="8" t="s">
        <v>185</v>
      </c>
      <c r="BZ58" s="8">
        <v>97</v>
      </c>
      <c r="CA58" s="8">
        <v>51</v>
      </c>
      <c r="CB58" s="8" t="s">
        <v>185</v>
      </c>
      <c r="CC58" s="8"/>
      <c r="CD58" s="8"/>
      <c r="CE58" s="8">
        <v>0</v>
      </c>
      <c r="CF58" s="8">
        <v>0</v>
      </c>
      <c r="CG58" s="8">
        <v>0</v>
      </c>
      <c r="CH58" s="8">
        <v>10</v>
      </c>
      <c r="CI58" s="8">
        <v>0</v>
      </c>
      <c r="CJ58" s="8">
        <v>0</v>
      </c>
      <c r="CK58" s="8">
        <v>0</v>
      </c>
      <c r="CL58" s="8">
        <v>0</v>
      </c>
      <c r="CM58" s="8">
        <v>0</v>
      </c>
      <c r="CN58" s="8" t="s">
        <v>216</v>
      </c>
      <c r="CO58" s="8">
        <v>0</v>
      </c>
      <c r="CP58" s="8">
        <f ca="1">(P58+Q58+S58+R58)</f>
        <v>0</v>
      </c>
      <c r="CQ58" s="8">
        <f ca="1">SUMIF(SmtRes!AQ131:SmtRes!AQ134,"=1",SmtRes!AA131:SmtRes!AA134)</f>
        <v>212.47</v>
      </c>
      <c r="CR58" s="8">
        <f ca="1">SUMIF(SmtRes!AQ131:SmtRes!AQ134,"=1",SmtRes!AB131:SmtRes!AB134)</f>
        <v>0</v>
      </c>
      <c r="CS58" s="8">
        <f ca="1">SUMIF(SmtRes!AQ131:SmtRes!AQ134,"=1",SmtRes!AC131:SmtRes!AC134)</f>
        <v>0</v>
      </c>
      <c r="CT58" s="8">
        <f ca="1">SUMIF(SmtRes!AQ131:SmtRes!AQ134,"=1",SmtRes!AD131:SmtRes!AD134)</f>
        <v>766.35</v>
      </c>
      <c r="CU58" s="8">
        <f>AG58</f>
        <v>0</v>
      </c>
      <c r="CV58" s="8">
        <f ca="1">SUMIF(SmtRes!AQ131:SmtRes!AQ134,"=1",SmtRes!BU131:SmtRes!BU134)</f>
        <v>0.7965</v>
      </c>
      <c r="CW58" s="8">
        <f ca="1">SUMIF(SmtRes!AQ131:SmtRes!AQ134,"=1",SmtRes!BV131:SmtRes!BV134)</f>
        <v>0</v>
      </c>
      <c r="CX58" s="8">
        <f>AJ58</f>
        <v>0</v>
      </c>
      <c r="CY58" s="8">
        <f ca="1">(((S58+R58)*AT58)/100)</f>
        <v>0</v>
      </c>
      <c r="CZ58" s="8">
        <f ca="1">(((S58+R58)*AU58)/100)</f>
        <v>0</v>
      </c>
      <c r="DA58" s="8"/>
      <c r="DB58" s="8">
        <v>37</v>
      </c>
      <c r="DC58" s="8" t="s">
        <v>185</v>
      </c>
      <c r="DD58" s="8" t="s">
        <v>185</v>
      </c>
      <c r="DE58" s="8" t="s">
        <v>217</v>
      </c>
      <c r="DF58" s="8" t="s">
        <v>217</v>
      </c>
      <c r="DG58" s="8" t="s">
        <v>217</v>
      </c>
      <c r="DH58" s="8" t="s">
        <v>185</v>
      </c>
      <c r="DI58" s="8" t="s">
        <v>217</v>
      </c>
      <c r="DJ58" s="8" t="s">
        <v>217</v>
      </c>
      <c r="DK58" s="8" t="s">
        <v>185</v>
      </c>
      <c r="DL58" s="8" t="s">
        <v>185</v>
      </c>
      <c r="DM58" s="8" t="s">
        <v>185</v>
      </c>
      <c r="DN58" s="8">
        <v>0</v>
      </c>
      <c r="DO58" s="8">
        <v>0</v>
      </c>
      <c r="DP58" s="8">
        <v>1</v>
      </c>
      <c r="DQ58" s="8">
        <v>1</v>
      </c>
      <c r="DR58" s="8"/>
      <c r="DS58" s="8"/>
      <c r="DT58" s="8"/>
      <c r="DU58" s="8">
        <v>1013</v>
      </c>
      <c r="DV58" s="8" t="s">
        <v>270</v>
      </c>
      <c r="DW58" s="8" t="s">
        <v>270</v>
      </c>
      <c r="DX58" s="8">
        <v>1</v>
      </c>
      <c r="DY58" s="8"/>
      <c r="DZ58" s="8" t="s">
        <v>185</v>
      </c>
      <c r="EA58" s="8" t="s">
        <v>185</v>
      </c>
      <c r="EB58" s="8" t="s">
        <v>185</v>
      </c>
      <c r="EC58" s="8" t="s">
        <v>185</v>
      </c>
      <c r="ED58" s="8"/>
      <c r="EE58" s="8">
        <v>82815029</v>
      </c>
      <c r="EF58" s="8">
        <v>3</v>
      </c>
      <c r="EG58" s="8" t="s">
        <v>230</v>
      </c>
      <c r="EH58" s="8">
        <v>0</v>
      </c>
      <c r="EI58" s="8" t="s">
        <v>185</v>
      </c>
      <c r="EJ58" s="8">
        <v>2</v>
      </c>
      <c r="EK58" s="8">
        <v>108001</v>
      </c>
      <c r="EL58" s="8" t="s">
        <v>231</v>
      </c>
      <c r="EM58" s="8" t="s">
        <v>232</v>
      </c>
      <c r="EN58" s="8"/>
      <c r="EO58" s="8" t="s">
        <v>222</v>
      </c>
      <c r="EP58" s="8"/>
      <c r="EQ58" s="8">
        <v>131072</v>
      </c>
      <c r="ER58" s="8">
        <v>0</v>
      </c>
      <c r="ES58" s="8">
        <v>0</v>
      </c>
      <c r="ET58" s="8">
        <v>0</v>
      </c>
      <c r="EU58" s="8">
        <v>0</v>
      </c>
      <c r="EV58" s="8">
        <v>0</v>
      </c>
      <c r="EW58" s="8">
        <v>0.59</v>
      </c>
      <c r="EX58" s="8">
        <v>0</v>
      </c>
      <c r="EY58" s="8">
        <v>0</v>
      </c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>
        <v>0</v>
      </c>
      <c r="FR58" s="8">
        <v>0</v>
      </c>
      <c r="FS58" s="8">
        <v>0</v>
      </c>
      <c r="FT58" s="8"/>
      <c r="FU58" s="8"/>
      <c r="FV58" s="8"/>
      <c r="FW58" s="8"/>
      <c r="FX58" s="8">
        <v>97</v>
      </c>
      <c r="FY58" s="8">
        <v>51</v>
      </c>
      <c r="FZ58" s="8"/>
      <c r="GA58" s="8" t="s">
        <v>185</v>
      </c>
      <c r="GB58" s="8"/>
      <c r="GC58" s="8"/>
      <c r="GD58" s="8">
        <v>1</v>
      </c>
      <c r="GE58" s="8"/>
      <c r="GF58" s="8">
        <v>1770804424</v>
      </c>
      <c r="GG58" s="8">
        <v>2</v>
      </c>
      <c r="GH58" s="8">
        <v>1</v>
      </c>
      <c r="GI58" s="8">
        <v>-2</v>
      </c>
      <c r="GJ58" s="8">
        <v>0</v>
      </c>
      <c r="GK58" s="8">
        <v>0</v>
      </c>
      <c r="GL58" s="8">
        <f ca="1" t="shared" si="26"/>
        <v>0</v>
      </c>
      <c r="GM58" s="8">
        <f ca="1" t="shared" si="27"/>
        <v>0</v>
      </c>
      <c r="GN58" s="8">
        <f ca="1" t="shared" si="28"/>
        <v>0</v>
      </c>
      <c r="GO58" s="8">
        <f ca="1" t="shared" si="29"/>
        <v>0</v>
      </c>
      <c r="GP58" s="8">
        <f ca="1" t="shared" si="30"/>
        <v>0</v>
      </c>
      <c r="GQ58" s="8"/>
      <c r="GR58" s="8">
        <v>0</v>
      </c>
      <c r="GS58" s="8">
        <v>3</v>
      </c>
      <c r="GT58" s="8">
        <v>0</v>
      </c>
      <c r="GU58" s="8" t="s">
        <v>185</v>
      </c>
      <c r="GV58" s="8">
        <f t="shared" si="31"/>
        <v>0</v>
      </c>
      <c r="GW58" s="8">
        <v>1</v>
      </c>
      <c r="GX58" s="8">
        <f t="shared" si="32"/>
        <v>0</v>
      </c>
      <c r="GY58" s="8"/>
      <c r="GZ58" s="8"/>
      <c r="HA58" s="8">
        <v>0</v>
      </c>
      <c r="HB58" s="8">
        <v>0</v>
      </c>
      <c r="HC58" s="8">
        <f>GV58*GW58</f>
        <v>0</v>
      </c>
      <c r="HD58" s="8"/>
      <c r="HE58" s="8" t="s">
        <v>185</v>
      </c>
      <c r="HF58" s="8" t="s">
        <v>185</v>
      </c>
      <c r="HG58" s="8"/>
      <c r="HH58" s="8"/>
      <c r="HI58" s="8"/>
      <c r="HJ58" s="8"/>
      <c r="HK58" s="8"/>
      <c r="HL58" s="8"/>
      <c r="HM58" s="8" t="s">
        <v>185</v>
      </c>
      <c r="HN58" s="8" t="s">
        <v>91</v>
      </c>
      <c r="HO58" s="8" t="s">
        <v>93</v>
      </c>
      <c r="HP58" s="8" t="s">
        <v>231</v>
      </c>
      <c r="HQ58" s="8" t="s">
        <v>231</v>
      </c>
      <c r="HR58" s="8"/>
      <c r="HS58" s="8">
        <v>0</v>
      </c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>
        <v>0</v>
      </c>
      <c r="IL58" s="8"/>
      <c r="IM58" s="8"/>
      <c r="IN58" s="8"/>
      <c r="IO58" s="8"/>
      <c r="IP58" s="8"/>
      <c r="IQ58" s="8"/>
      <c r="IR58" s="8"/>
      <c r="IS58" s="8"/>
      <c r="IT58" s="8"/>
      <c r="IU58" s="8"/>
    </row>
    <row r="59" spans="1:245">
      <c r="A59">
        <v>17</v>
      </c>
      <c r="B59">
        <v>1</v>
      </c>
      <c r="C59">
        <f>ROW(SmtRes!A138)</f>
        <v>138</v>
      </c>
      <c r="D59">
        <f>ROW(EtalonRes!A158)</f>
        <v>158</v>
      </c>
      <c r="E59" t="s">
        <v>267</v>
      </c>
      <c r="F59" t="s">
        <v>268</v>
      </c>
      <c r="G59" t="s">
        <v>269</v>
      </c>
      <c r="H59" t="s">
        <v>270</v>
      </c>
      <c r="I59">
        <v>0</v>
      </c>
      <c r="J59">
        <v>0</v>
      </c>
      <c r="K59">
        <v>0</v>
      </c>
      <c r="L59">
        <v>8</v>
      </c>
      <c r="M59">
        <v>8</v>
      </c>
      <c r="N59">
        <f t="shared" si="12"/>
        <v>0</v>
      </c>
      <c r="O59">
        <f ca="1">ROUND(CP59,2)</f>
        <v>0</v>
      </c>
      <c r="P59">
        <f ca="1">SUMIF(SmtRes!AQ135:SmtRes!AQ138,"=1",SmtRes!DF135:SmtRes!DF138)</f>
        <v>0</v>
      </c>
      <c r="Q59">
        <f ca="1">SUMIF(SmtRes!AQ135:SmtRes!AQ138,"=1",SmtRes!DG135:SmtRes!DG138)</f>
        <v>0</v>
      </c>
      <c r="R59">
        <f ca="1">SUMIF(SmtRes!AQ135:SmtRes!AQ138,"=1",SmtRes!DH135:SmtRes!DH138)</f>
        <v>0</v>
      </c>
      <c r="S59">
        <f ca="1">SUMIF(SmtRes!AQ135:SmtRes!AQ138,"=1",SmtRes!DI135:SmtRes!DI138)</f>
        <v>0</v>
      </c>
      <c r="T59">
        <f t="shared" si="14"/>
        <v>0</v>
      </c>
      <c r="U59">
        <f ca="1">SUMIF(SmtRes!AQ135:SmtRes!AQ138,"=1",SmtRes!CV135:SmtRes!CV138)</f>
        <v>0</v>
      </c>
      <c r="V59">
        <f ca="1">SUMIF(SmtRes!AQ135:SmtRes!AQ138,"=1",SmtRes!CW135:SmtRes!CW138)</f>
        <v>0</v>
      </c>
      <c r="W59">
        <f t="shared" si="15"/>
        <v>0</v>
      </c>
      <c r="X59">
        <f ca="1" t="shared" si="16"/>
        <v>0</v>
      </c>
      <c r="Y59">
        <f ca="1" t="shared" si="17"/>
        <v>0</v>
      </c>
      <c r="AA59">
        <v>85314433</v>
      </c>
      <c r="AB59">
        <f ca="1" t="shared" si="18"/>
        <v>617.277055</v>
      </c>
      <c r="AC59">
        <f ca="1">ROUND((SUM(SmtRes!BQ135:SmtRes!BQ138)),6)</f>
        <v>6.87928</v>
      </c>
      <c r="AD59">
        <f>ROUND((((0)-(0))+AE59),6)</f>
        <v>0</v>
      </c>
      <c r="AE59">
        <f>ROUND((0),6)</f>
        <v>0</v>
      </c>
      <c r="AF59">
        <f ca="1">ROUND((SUM(SmtRes!BT135:SmtRes!BT138)),6)</f>
        <v>610.397775</v>
      </c>
      <c r="AG59">
        <f t="shared" si="19"/>
        <v>0</v>
      </c>
      <c r="AH59">
        <f ca="1">(SUM(SmtRes!BU135:SmtRes!BU138))</f>
        <v>0.7965</v>
      </c>
      <c r="AI59">
        <f>(0)</f>
        <v>0</v>
      </c>
      <c r="AJ59">
        <f t="shared" si="20"/>
        <v>0</v>
      </c>
      <c r="AK59">
        <v>459.02578</v>
      </c>
      <c r="AL59">
        <v>6.87928</v>
      </c>
      <c r="AM59">
        <v>0</v>
      </c>
      <c r="AN59">
        <v>0</v>
      </c>
      <c r="AO59">
        <v>452.1465</v>
      </c>
      <c r="AP59">
        <v>0</v>
      </c>
      <c r="AQ59">
        <v>0.59</v>
      </c>
      <c r="AR59">
        <v>0</v>
      </c>
      <c r="AS59">
        <v>0</v>
      </c>
      <c r="AT59">
        <v>97</v>
      </c>
      <c r="AU59">
        <v>51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1</v>
      </c>
      <c r="BD59" t="s">
        <v>185</v>
      </c>
      <c r="BE59" t="s">
        <v>185</v>
      </c>
      <c r="BF59" t="s">
        <v>185</v>
      </c>
      <c r="BG59" t="s">
        <v>185</v>
      </c>
      <c r="BH59">
        <v>0</v>
      </c>
      <c r="BI59">
        <v>2</v>
      </c>
      <c r="BJ59" t="s">
        <v>271</v>
      </c>
      <c r="BM59">
        <v>108001</v>
      </c>
      <c r="BN59">
        <v>0</v>
      </c>
      <c r="BO59" t="s">
        <v>185</v>
      </c>
      <c r="BP59">
        <v>0</v>
      </c>
      <c r="BQ59">
        <v>3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185</v>
      </c>
      <c r="BZ59">
        <v>97</v>
      </c>
      <c r="CA59">
        <v>51</v>
      </c>
      <c r="CB59" t="s">
        <v>185</v>
      </c>
      <c r="CE59">
        <v>0</v>
      </c>
      <c r="CF59">
        <v>0</v>
      </c>
      <c r="CG59">
        <v>0</v>
      </c>
      <c r="CH59">
        <v>10</v>
      </c>
      <c r="CI59">
        <v>0</v>
      </c>
      <c r="CJ59">
        <v>0</v>
      </c>
      <c r="CK59">
        <v>0</v>
      </c>
      <c r="CL59">
        <v>0</v>
      </c>
      <c r="CM59">
        <v>0</v>
      </c>
      <c r="CN59" t="s">
        <v>216</v>
      </c>
      <c r="CO59">
        <v>0</v>
      </c>
      <c r="CP59">
        <f ca="1">(P59+Q59+S59+R59)</f>
        <v>0</v>
      </c>
      <c r="CQ59">
        <f ca="1">SUMIF(SmtRes!AQ135:SmtRes!AQ138,"=1",SmtRes!AA135:SmtRes!AA138)</f>
        <v>212.47</v>
      </c>
      <c r="CR59">
        <f ca="1">SUMIF(SmtRes!AQ135:SmtRes!AQ138,"=1",SmtRes!AB135:SmtRes!AB138)</f>
        <v>0</v>
      </c>
      <c r="CS59">
        <f ca="1">SUMIF(SmtRes!AQ135:SmtRes!AQ138,"=1",SmtRes!AC135:SmtRes!AC138)</f>
        <v>0</v>
      </c>
      <c r="CT59">
        <f ca="1">SUMIF(SmtRes!AQ135:SmtRes!AQ138,"=1",SmtRes!AD135:SmtRes!AD138)</f>
        <v>766.35</v>
      </c>
      <c r="CU59">
        <f>AG59</f>
        <v>0</v>
      </c>
      <c r="CV59">
        <f ca="1">SUMIF(SmtRes!AQ135:SmtRes!AQ138,"=1",SmtRes!BU135:SmtRes!BU138)</f>
        <v>0.7965</v>
      </c>
      <c r="CW59">
        <f ca="1">SUMIF(SmtRes!AQ135:SmtRes!AQ138,"=1",SmtRes!BV135:SmtRes!BV138)</f>
        <v>0</v>
      </c>
      <c r="CX59">
        <f>AJ59</f>
        <v>0</v>
      </c>
      <c r="CY59">
        <f ca="1">(((S59+R59)*AT59)/100)</f>
        <v>0</v>
      </c>
      <c r="CZ59">
        <f ca="1">(((S59+R59)*AU59)/100)</f>
        <v>0</v>
      </c>
      <c r="DB59">
        <v>39</v>
      </c>
      <c r="DC59" t="s">
        <v>185</v>
      </c>
      <c r="DD59" t="s">
        <v>185</v>
      </c>
      <c r="DE59" t="s">
        <v>217</v>
      </c>
      <c r="DF59" t="s">
        <v>217</v>
      </c>
      <c r="DG59" t="s">
        <v>217</v>
      </c>
      <c r="DH59" t="s">
        <v>185</v>
      </c>
      <c r="DI59" t="s">
        <v>217</v>
      </c>
      <c r="DJ59" t="s">
        <v>217</v>
      </c>
      <c r="DK59" t="s">
        <v>185</v>
      </c>
      <c r="DL59" t="s">
        <v>185</v>
      </c>
      <c r="DM59" t="s">
        <v>185</v>
      </c>
      <c r="DN59">
        <v>0</v>
      </c>
      <c r="DO59">
        <v>0</v>
      </c>
      <c r="DP59">
        <v>1</v>
      </c>
      <c r="DQ59">
        <v>1</v>
      </c>
      <c r="DU59">
        <v>1013</v>
      </c>
      <c r="DV59" t="s">
        <v>270</v>
      </c>
      <c r="DW59" t="s">
        <v>270</v>
      </c>
      <c r="DX59">
        <v>1</v>
      </c>
      <c r="DZ59" t="s">
        <v>185</v>
      </c>
      <c r="EA59" t="s">
        <v>185</v>
      </c>
      <c r="EB59" t="s">
        <v>185</v>
      </c>
      <c r="EC59" t="s">
        <v>185</v>
      </c>
      <c r="EE59">
        <v>82815029</v>
      </c>
      <c r="EF59">
        <v>3</v>
      </c>
      <c r="EG59" t="s">
        <v>230</v>
      </c>
      <c r="EH59">
        <v>0</v>
      </c>
      <c r="EI59" t="s">
        <v>185</v>
      </c>
      <c r="EJ59">
        <v>2</v>
      </c>
      <c r="EK59">
        <v>108001</v>
      </c>
      <c r="EL59" t="s">
        <v>231</v>
      </c>
      <c r="EM59" t="s">
        <v>232</v>
      </c>
      <c r="EO59" t="s">
        <v>222</v>
      </c>
      <c r="EQ59">
        <v>131072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0.59</v>
      </c>
      <c r="EX59">
        <v>0</v>
      </c>
      <c r="EY59">
        <v>0</v>
      </c>
      <c r="FQ59">
        <v>0</v>
      </c>
      <c r="FR59">
        <v>0</v>
      </c>
      <c r="FS59">
        <v>0</v>
      </c>
      <c r="FX59">
        <v>97</v>
      </c>
      <c r="FY59">
        <v>51</v>
      </c>
      <c r="GA59" t="s">
        <v>185</v>
      </c>
      <c r="GD59">
        <v>1</v>
      </c>
      <c r="GF59">
        <v>1770804424</v>
      </c>
      <c r="GG59">
        <v>2</v>
      </c>
      <c r="GH59">
        <v>1</v>
      </c>
      <c r="GI59">
        <v>-2</v>
      </c>
      <c r="GJ59">
        <v>0</v>
      </c>
      <c r="GK59">
        <v>0</v>
      </c>
      <c r="GL59">
        <f ca="1" t="shared" si="26"/>
        <v>0</v>
      </c>
      <c r="GM59">
        <f ca="1" t="shared" si="27"/>
        <v>0</v>
      </c>
      <c r="GN59">
        <f ca="1" t="shared" si="28"/>
        <v>0</v>
      </c>
      <c r="GO59">
        <f ca="1" t="shared" si="29"/>
        <v>0</v>
      </c>
      <c r="GP59">
        <f ca="1" t="shared" si="30"/>
        <v>0</v>
      </c>
      <c r="GR59">
        <v>0</v>
      </c>
      <c r="GS59">
        <v>3</v>
      </c>
      <c r="GT59">
        <v>0</v>
      </c>
      <c r="GU59" t="s">
        <v>185</v>
      </c>
      <c r="GV59">
        <f t="shared" si="31"/>
        <v>0</v>
      </c>
      <c r="GW59">
        <v>1</v>
      </c>
      <c r="GX59">
        <f t="shared" si="32"/>
        <v>0</v>
      </c>
      <c r="HA59">
        <v>0</v>
      </c>
      <c r="HB59">
        <v>0</v>
      </c>
      <c r="HC59">
        <f>GV59*GW59</f>
        <v>0</v>
      </c>
      <c r="HE59" t="s">
        <v>185</v>
      </c>
      <c r="HF59" t="s">
        <v>185</v>
      </c>
      <c r="HM59" t="s">
        <v>185</v>
      </c>
      <c r="HN59" t="s">
        <v>91</v>
      </c>
      <c r="HO59" t="s">
        <v>93</v>
      </c>
      <c r="HP59" t="s">
        <v>231</v>
      </c>
      <c r="HQ59" t="s">
        <v>231</v>
      </c>
      <c r="HS59">
        <v>0</v>
      </c>
      <c r="IK59">
        <v>0</v>
      </c>
    </row>
    <row r="60" spans="1:255">
      <c r="A60" s="8">
        <v>18</v>
      </c>
      <c r="B60" s="8">
        <v>1</v>
      </c>
      <c r="C60" s="8">
        <v>134</v>
      </c>
      <c r="D60" s="8"/>
      <c r="E60" s="8" t="s">
        <v>272</v>
      </c>
      <c r="F60" s="8" t="s">
        <v>234</v>
      </c>
      <c r="G60" s="8" t="s">
        <v>235</v>
      </c>
      <c r="H60" s="8" t="s">
        <v>59</v>
      </c>
      <c r="I60" s="8">
        <f>J60</f>
        <v>2</v>
      </c>
      <c r="J60" s="8">
        <v>2</v>
      </c>
      <c r="K60" s="8">
        <v>2</v>
      </c>
      <c r="L60" s="8">
        <v>16</v>
      </c>
      <c r="M60" s="8">
        <v>16</v>
      </c>
      <c r="N60" s="8">
        <f t="shared" si="12"/>
        <v>0</v>
      </c>
      <c r="O60" s="8">
        <f ca="1">ROUND(P60,2)</f>
        <v>0</v>
      </c>
      <c r="P60" s="8">
        <f ca="1">ROUND(ROUND(ROUND(SUMIF(SmtRes!AQ135:SmtRes!AQ138,"=1",SmtRes!CU135:SmtRes!CU138),2),2)*I60/100,2)</f>
        <v>0</v>
      </c>
      <c r="Q60" s="8">
        <f>ROUND(CR60*I60,2)</f>
        <v>0</v>
      </c>
      <c r="R60" s="8">
        <f>ROUND(CS60*I60,2)</f>
        <v>0</v>
      </c>
      <c r="S60" s="8">
        <f>ROUND(CT60*I60,2)</f>
        <v>0</v>
      </c>
      <c r="T60" s="8">
        <f t="shared" si="14"/>
        <v>0</v>
      </c>
      <c r="U60" s="8">
        <f>ROUND(CV60*I60,7)</f>
        <v>0</v>
      </c>
      <c r="V60" s="8">
        <f>ROUND(CW60*I60,7)</f>
        <v>0</v>
      </c>
      <c r="W60" s="8">
        <f t="shared" si="15"/>
        <v>0</v>
      </c>
      <c r="X60" s="8">
        <f t="shared" si="16"/>
        <v>0</v>
      </c>
      <c r="Y60" s="8">
        <f t="shared" si="17"/>
        <v>0</v>
      </c>
      <c r="Z60" s="8"/>
      <c r="AA60" s="8">
        <v>85314498</v>
      </c>
      <c r="AB60" s="8">
        <f t="shared" si="18"/>
        <v>0</v>
      </c>
      <c r="AC60" s="8">
        <f>ROUND((ES60),6)</f>
        <v>0</v>
      </c>
      <c r="AD60" s="8">
        <f>ROUND((((ET60)-(EU60))+AE60),6)</f>
        <v>0</v>
      </c>
      <c r="AE60" s="8">
        <f>ROUND((EU60),6)</f>
        <v>0</v>
      </c>
      <c r="AF60" s="8">
        <f>ROUND((EV60),6)</f>
        <v>0</v>
      </c>
      <c r="AG60" s="8">
        <f t="shared" si="19"/>
        <v>0</v>
      </c>
      <c r="AH60" s="8">
        <f>(EW60)</f>
        <v>0</v>
      </c>
      <c r="AI60" s="8">
        <f>(EX60)</f>
        <v>0</v>
      </c>
      <c r="AJ60" s="8">
        <f t="shared" si="20"/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97</v>
      </c>
      <c r="AU60" s="8">
        <v>51</v>
      </c>
      <c r="AV60" s="8">
        <v>1</v>
      </c>
      <c r="AW60" s="8">
        <v>1</v>
      </c>
      <c r="AX60" s="8"/>
      <c r="AY60" s="8"/>
      <c r="AZ60" s="8">
        <v>1</v>
      </c>
      <c r="BA60" s="8">
        <v>1</v>
      </c>
      <c r="BB60" s="8">
        <v>1</v>
      </c>
      <c r="BC60" s="8">
        <v>1</v>
      </c>
      <c r="BD60" s="8" t="s">
        <v>185</v>
      </c>
      <c r="BE60" s="8" t="s">
        <v>185</v>
      </c>
      <c r="BF60" s="8" t="s">
        <v>185</v>
      </c>
      <c r="BG60" s="8" t="s">
        <v>185</v>
      </c>
      <c r="BH60" s="8">
        <v>3</v>
      </c>
      <c r="BI60" s="8">
        <v>2</v>
      </c>
      <c r="BJ60" s="8" t="s">
        <v>185</v>
      </c>
      <c r="BK60" s="8"/>
      <c r="BL60" s="8"/>
      <c r="BM60" s="8">
        <v>108001</v>
      </c>
      <c r="BN60" s="8">
        <v>0</v>
      </c>
      <c r="BO60" s="8" t="s">
        <v>185</v>
      </c>
      <c r="BP60" s="8">
        <v>0</v>
      </c>
      <c r="BQ60" s="8">
        <v>3</v>
      </c>
      <c r="BR60" s="8">
        <v>0</v>
      </c>
      <c r="BS60" s="8">
        <v>1</v>
      </c>
      <c r="BT60" s="8">
        <v>1</v>
      </c>
      <c r="BU60" s="8">
        <v>1</v>
      </c>
      <c r="BV60" s="8">
        <v>1</v>
      </c>
      <c r="BW60" s="8">
        <v>1</v>
      </c>
      <c r="BX60" s="8">
        <v>1</v>
      </c>
      <c r="BY60" s="8" t="s">
        <v>185</v>
      </c>
      <c r="BZ60" s="8">
        <v>97</v>
      </c>
      <c r="CA60" s="8">
        <v>51</v>
      </c>
      <c r="CB60" s="8" t="s">
        <v>185</v>
      </c>
      <c r="CC60" s="8"/>
      <c r="CD60" s="8"/>
      <c r="CE60" s="8">
        <v>0</v>
      </c>
      <c r="CF60" s="8">
        <v>0</v>
      </c>
      <c r="CG60" s="8">
        <v>0</v>
      </c>
      <c r="CH60" s="8">
        <v>10</v>
      </c>
      <c r="CI60" s="8">
        <v>1</v>
      </c>
      <c r="CJ60" s="8">
        <v>0</v>
      </c>
      <c r="CK60" s="8">
        <v>0</v>
      </c>
      <c r="CL60" s="8">
        <v>0</v>
      </c>
      <c r="CM60" s="8">
        <v>0</v>
      </c>
      <c r="CN60" s="8" t="s">
        <v>185</v>
      </c>
      <c r="CO60" s="8">
        <v>0</v>
      </c>
      <c r="CP60" s="8">
        <f t="shared" ref="CP60:CZ60" si="46">0</f>
        <v>0</v>
      </c>
      <c r="CQ60" s="8">
        <f t="shared" si="46"/>
        <v>0</v>
      </c>
      <c r="CR60" s="8">
        <f t="shared" si="46"/>
        <v>0</v>
      </c>
      <c r="CS60" s="8">
        <f t="shared" si="46"/>
        <v>0</v>
      </c>
      <c r="CT60" s="8">
        <f t="shared" si="46"/>
        <v>0</v>
      </c>
      <c r="CU60" s="8">
        <f t="shared" si="46"/>
        <v>0</v>
      </c>
      <c r="CV60" s="8">
        <f t="shared" si="46"/>
        <v>0</v>
      </c>
      <c r="CW60" s="8">
        <f t="shared" si="46"/>
        <v>0</v>
      </c>
      <c r="CX60" s="8">
        <f t="shared" si="46"/>
        <v>0</v>
      </c>
      <c r="CY60" s="8">
        <f t="shared" si="46"/>
        <v>0</v>
      </c>
      <c r="CZ60" s="8">
        <f t="shared" si="46"/>
        <v>0</v>
      </c>
      <c r="DA60" s="8"/>
      <c r="DB60" s="8"/>
      <c r="DC60" s="8" t="s">
        <v>185</v>
      </c>
      <c r="DD60" s="8" t="s">
        <v>185</v>
      </c>
      <c r="DE60" s="8" t="s">
        <v>185</v>
      </c>
      <c r="DF60" s="8" t="s">
        <v>185</v>
      </c>
      <c r="DG60" s="8" t="s">
        <v>185</v>
      </c>
      <c r="DH60" s="8" t="s">
        <v>185</v>
      </c>
      <c r="DI60" s="8" t="s">
        <v>185</v>
      </c>
      <c r="DJ60" s="8" t="s">
        <v>185</v>
      </c>
      <c r="DK60" s="8" t="s">
        <v>185</v>
      </c>
      <c r="DL60" s="8" t="s">
        <v>185</v>
      </c>
      <c r="DM60" s="8" t="s">
        <v>185</v>
      </c>
      <c r="DN60" s="8">
        <v>0</v>
      </c>
      <c r="DO60" s="8">
        <v>0</v>
      </c>
      <c r="DP60" s="8">
        <v>1</v>
      </c>
      <c r="DQ60" s="8">
        <v>1</v>
      </c>
      <c r="DR60" s="8"/>
      <c r="DS60" s="8"/>
      <c r="DT60" s="8"/>
      <c r="DU60" s="8">
        <v>1013</v>
      </c>
      <c r="DV60" s="8" t="s">
        <v>59</v>
      </c>
      <c r="DW60" s="8" t="s">
        <v>59</v>
      </c>
      <c r="DX60" s="8">
        <v>1</v>
      </c>
      <c r="DY60" s="8"/>
      <c r="DZ60" s="8" t="s">
        <v>185</v>
      </c>
      <c r="EA60" s="8" t="s">
        <v>185</v>
      </c>
      <c r="EB60" s="8" t="s">
        <v>185</v>
      </c>
      <c r="EC60" s="8" t="s">
        <v>185</v>
      </c>
      <c r="ED60" s="8"/>
      <c r="EE60" s="8">
        <v>82815029</v>
      </c>
      <c r="EF60" s="8">
        <v>3</v>
      </c>
      <c r="EG60" s="8" t="s">
        <v>230</v>
      </c>
      <c r="EH60" s="8">
        <v>0</v>
      </c>
      <c r="EI60" s="8" t="s">
        <v>185</v>
      </c>
      <c r="EJ60" s="8">
        <v>2</v>
      </c>
      <c r="EK60" s="8">
        <v>108001</v>
      </c>
      <c r="EL60" s="8" t="s">
        <v>231</v>
      </c>
      <c r="EM60" s="8" t="s">
        <v>232</v>
      </c>
      <c r="EN60" s="8"/>
      <c r="EO60" s="8" t="s">
        <v>185</v>
      </c>
      <c r="EP60" s="8"/>
      <c r="EQ60" s="8">
        <v>0</v>
      </c>
      <c r="ER60" s="8">
        <v>0</v>
      </c>
      <c r="ES60" s="8">
        <v>0</v>
      </c>
      <c r="ET60" s="8">
        <v>0</v>
      </c>
      <c r="EU60" s="8">
        <v>0</v>
      </c>
      <c r="EV60" s="8">
        <v>0</v>
      </c>
      <c r="EW60" s="8">
        <v>0</v>
      </c>
      <c r="EX60" s="8">
        <v>0</v>
      </c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>
        <v>0</v>
      </c>
      <c r="FR60" s="8">
        <v>0</v>
      </c>
      <c r="FS60" s="8">
        <v>0</v>
      </c>
      <c r="FT60" s="8"/>
      <c r="FU60" s="8"/>
      <c r="FV60" s="8"/>
      <c r="FW60" s="8"/>
      <c r="FX60" s="8">
        <v>97</v>
      </c>
      <c r="FY60" s="8">
        <v>51</v>
      </c>
      <c r="FZ60" s="8"/>
      <c r="GA60" s="8" t="s">
        <v>185</v>
      </c>
      <c r="GB60" s="8"/>
      <c r="GC60" s="8"/>
      <c r="GD60" s="8">
        <v>1</v>
      </c>
      <c r="GE60" s="8"/>
      <c r="GF60" s="8">
        <v>274903907</v>
      </c>
      <c r="GG60" s="8">
        <v>2</v>
      </c>
      <c r="GH60" s="8">
        <v>1</v>
      </c>
      <c r="GI60" s="8">
        <v>-2</v>
      </c>
      <c r="GJ60" s="8">
        <v>0</v>
      </c>
      <c r="GK60" s="8">
        <v>0</v>
      </c>
      <c r="GL60" s="8">
        <f ca="1" t="shared" si="26"/>
        <v>0</v>
      </c>
      <c r="GM60" s="8">
        <f ca="1" t="shared" si="27"/>
        <v>0</v>
      </c>
      <c r="GN60" s="8">
        <f ca="1" t="shared" si="28"/>
        <v>0</v>
      </c>
      <c r="GO60" s="8">
        <f ca="1" t="shared" si="29"/>
        <v>0</v>
      </c>
      <c r="GP60" s="8">
        <f ca="1" t="shared" si="30"/>
        <v>0</v>
      </c>
      <c r="GQ60" s="8"/>
      <c r="GR60" s="8">
        <v>0</v>
      </c>
      <c r="GS60" s="8">
        <v>3</v>
      </c>
      <c r="GT60" s="8">
        <v>0</v>
      </c>
      <c r="GU60" s="8" t="s">
        <v>185</v>
      </c>
      <c r="GV60" s="8">
        <f t="shared" si="31"/>
        <v>0</v>
      </c>
      <c r="GW60" s="8">
        <v>1</v>
      </c>
      <c r="GX60" s="8">
        <f t="shared" si="32"/>
        <v>0</v>
      </c>
      <c r="GY60" s="8"/>
      <c r="GZ60" s="8"/>
      <c r="HA60" s="8">
        <v>0</v>
      </c>
      <c r="HB60" s="8">
        <v>0</v>
      </c>
      <c r="HC60" s="8">
        <f>0</f>
        <v>0</v>
      </c>
      <c r="HD60" s="8"/>
      <c r="HE60" s="8" t="s">
        <v>185</v>
      </c>
      <c r="HF60" s="8" t="s">
        <v>185</v>
      </c>
      <c r="HG60" s="8"/>
      <c r="HH60" s="8"/>
      <c r="HI60" s="8"/>
      <c r="HJ60" s="8"/>
      <c r="HK60" s="8"/>
      <c r="HL60" s="8"/>
      <c r="HM60" s="8" t="s">
        <v>185</v>
      </c>
      <c r="HN60" s="8" t="s">
        <v>91</v>
      </c>
      <c r="HO60" s="8" t="s">
        <v>93</v>
      </c>
      <c r="HP60" s="8" t="s">
        <v>231</v>
      </c>
      <c r="HQ60" s="8" t="s">
        <v>231</v>
      </c>
      <c r="HR60" s="8"/>
      <c r="HS60" s="8">
        <v>0</v>
      </c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>
        <v>0</v>
      </c>
      <c r="IL60" s="8"/>
      <c r="IM60" s="8"/>
      <c r="IN60" s="8"/>
      <c r="IO60" s="8"/>
      <c r="IP60" s="8"/>
      <c r="IQ60" s="8"/>
      <c r="IR60" s="8"/>
      <c r="IS60" s="8"/>
      <c r="IT60" s="8"/>
      <c r="IU60" s="8"/>
    </row>
    <row r="61" spans="1:245">
      <c r="A61">
        <v>18</v>
      </c>
      <c r="B61">
        <v>1</v>
      </c>
      <c r="C61">
        <v>138</v>
      </c>
      <c r="E61" t="s">
        <v>272</v>
      </c>
      <c r="F61" t="s">
        <v>234</v>
      </c>
      <c r="G61" t="s">
        <v>235</v>
      </c>
      <c r="H61" t="s">
        <v>59</v>
      </c>
      <c r="I61">
        <f>J61</f>
        <v>2</v>
      </c>
      <c r="J61">
        <v>2</v>
      </c>
      <c r="K61">
        <v>2</v>
      </c>
      <c r="L61">
        <v>16</v>
      </c>
      <c r="M61">
        <v>16</v>
      </c>
      <c r="N61">
        <f t="shared" si="12"/>
        <v>0</v>
      </c>
      <c r="O61">
        <f ca="1">ROUND(P61,2)</f>
        <v>0</v>
      </c>
      <c r="P61">
        <f ca="1">ROUND(ROUND(ROUND(SUMIF(SmtRes!AQ135:SmtRes!AQ138,"=1",SmtRes!CU135:SmtRes!CU138),2),2)*I61/100,2)</f>
        <v>0</v>
      </c>
      <c r="Q61">
        <f>ROUND(CR61*I61,2)</f>
        <v>0</v>
      </c>
      <c r="R61">
        <f>ROUND(CS61*I61,2)</f>
        <v>0</v>
      </c>
      <c r="S61">
        <f>ROUND(CT61*I61,2)</f>
        <v>0</v>
      </c>
      <c r="T61">
        <f t="shared" si="14"/>
        <v>0</v>
      </c>
      <c r="U61">
        <f>ROUND(CV61*I61,7)</f>
        <v>0</v>
      </c>
      <c r="V61">
        <f>ROUND(CW61*I61,7)</f>
        <v>0</v>
      </c>
      <c r="W61">
        <f t="shared" si="15"/>
        <v>0</v>
      </c>
      <c r="X61">
        <f t="shared" si="16"/>
        <v>0</v>
      </c>
      <c r="Y61">
        <f t="shared" si="17"/>
        <v>0</v>
      </c>
      <c r="AA61">
        <v>85314433</v>
      </c>
      <c r="AB61">
        <f t="shared" si="18"/>
        <v>0</v>
      </c>
      <c r="AC61">
        <f>ROUND((ES61),6)</f>
        <v>0</v>
      </c>
      <c r="AD61">
        <f>ROUND((((ET61)-(EU61))+AE61),6)</f>
        <v>0</v>
      </c>
      <c r="AE61">
        <f>ROUND((EU61),6)</f>
        <v>0</v>
      </c>
      <c r="AF61">
        <f>ROUND((EV61),6)</f>
        <v>0</v>
      </c>
      <c r="AG61">
        <f t="shared" si="19"/>
        <v>0</v>
      </c>
      <c r="AH61">
        <f>(EW61)</f>
        <v>0</v>
      </c>
      <c r="AI61">
        <f>(EX61)</f>
        <v>0</v>
      </c>
      <c r="AJ61">
        <f t="shared" si="20"/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97</v>
      </c>
      <c r="AU61">
        <v>51</v>
      </c>
      <c r="AV61">
        <v>1</v>
      </c>
      <c r="AW61">
        <v>1</v>
      </c>
      <c r="AZ61">
        <v>1</v>
      </c>
      <c r="BA61">
        <v>1</v>
      </c>
      <c r="BB61">
        <v>1</v>
      </c>
      <c r="BC61">
        <v>1</v>
      </c>
      <c r="BD61" t="s">
        <v>185</v>
      </c>
      <c r="BE61" t="s">
        <v>185</v>
      </c>
      <c r="BF61" t="s">
        <v>185</v>
      </c>
      <c r="BG61" t="s">
        <v>185</v>
      </c>
      <c r="BH61">
        <v>3</v>
      </c>
      <c r="BI61">
        <v>2</v>
      </c>
      <c r="BJ61" t="s">
        <v>185</v>
      </c>
      <c r="BM61">
        <v>108001</v>
      </c>
      <c r="BN61">
        <v>0</v>
      </c>
      <c r="BO61" t="s">
        <v>185</v>
      </c>
      <c r="BP61">
        <v>0</v>
      </c>
      <c r="BQ61">
        <v>3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185</v>
      </c>
      <c r="BZ61">
        <v>97</v>
      </c>
      <c r="CA61">
        <v>51</v>
      </c>
      <c r="CB61" t="s">
        <v>185</v>
      </c>
      <c r="CE61">
        <v>0</v>
      </c>
      <c r="CF61">
        <v>0</v>
      </c>
      <c r="CG61">
        <v>0</v>
      </c>
      <c r="CH61">
        <v>10</v>
      </c>
      <c r="CI61">
        <v>1</v>
      </c>
      <c r="CJ61">
        <v>0</v>
      </c>
      <c r="CK61">
        <v>0</v>
      </c>
      <c r="CL61">
        <v>0</v>
      </c>
      <c r="CM61">
        <v>0</v>
      </c>
      <c r="CN61" t="s">
        <v>185</v>
      </c>
      <c r="CO61">
        <v>0</v>
      </c>
      <c r="CP61">
        <f t="shared" ref="CP61:CZ61" si="47">0</f>
        <v>0</v>
      </c>
      <c r="CQ61">
        <f t="shared" si="47"/>
        <v>0</v>
      </c>
      <c r="CR61">
        <f t="shared" si="47"/>
        <v>0</v>
      </c>
      <c r="CS61">
        <f t="shared" si="47"/>
        <v>0</v>
      </c>
      <c r="CT61">
        <f t="shared" si="47"/>
        <v>0</v>
      </c>
      <c r="CU61">
        <f t="shared" si="47"/>
        <v>0</v>
      </c>
      <c r="CV61">
        <f t="shared" si="47"/>
        <v>0</v>
      </c>
      <c r="CW61">
        <f t="shared" si="47"/>
        <v>0</v>
      </c>
      <c r="CX61">
        <f t="shared" si="47"/>
        <v>0</v>
      </c>
      <c r="CY61">
        <f t="shared" si="47"/>
        <v>0</v>
      </c>
      <c r="CZ61">
        <f t="shared" si="47"/>
        <v>0</v>
      </c>
      <c r="DC61" t="s">
        <v>185</v>
      </c>
      <c r="DD61" t="s">
        <v>185</v>
      </c>
      <c r="DE61" t="s">
        <v>185</v>
      </c>
      <c r="DF61" t="s">
        <v>185</v>
      </c>
      <c r="DG61" t="s">
        <v>185</v>
      </c>
      <c r="DH61" t="s">
        <v>185</v>
      </c>
      <c r="DI61" t="s">
        <v>185</v>
      </c>
      <c r="DJ61" t="s">
        <v>185</v>
      </c>
      <c r="DK61" t="s">
        <v>185</v>
      </c>
      <c r="DL61" t="s">
        <v>185</v>
      </c>
      <c r="DM61" t="s">
        <v>185</v>
      </c>
      <c r="DN61">
        <v>0</v>
      </c>
      <c r="DO61">
        <v>0</v>
      </c>
      <c r="DP61">
        <v>1</v>
      </c>
      <c r="DQ61">
        <v>1</v>
      </c>
      <c r="DU61">
        <v>1013</v>
      </c>
      <c r="DV61" t="s">
        <v>59</v>
      </c>
      <c r="DW61" t="s">
        <v>59</v>
      </c>
      <c r="DX61">
        <v>1</v>
      </c>
      <c r="DZ61" t="s">
        <v>185</v>
      </c>
      <c r="EA61" t="s">
        <v>185</v>
      </c>
      <c r="EB61" t="s">
        <v>185</v>
      </c>
      <c r="EC61" t="s">
        <v>185</v>
      </c>
      <c r="EE61">
        <v>82815029</v>
      </c>
      <c r="EF61">
        <v>3</v>
      </c>
      <c r="EG61" t="s">
        <v>230</v>
      </c>
      <c r="EH61">
        <v>0</v>
      </c>
      <c r="EI61" t="s">
        <v>185</v>
      </c>
      <c r="EJ61">
        <v>2</v>
      </c>
      <c r="EK61">
        <v>108001</v>
      </c>
      <c r="EL61" t="s">
        <v>231</v>
      </c>
      <c r="EM61" t="s">
        <v>232</v>
      </c>
      <c r="EO61" t="s">
        <v>185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FQ61">
        <v>0</v>
      </c>
      <c r="FR61">
        <v>0</v>
      </c>
      <c r="FS61">
        <v>0</v>
      </c>
      <c r="FX61">
        <v>97</v>
      </c>
      <c r="FY61">
        <v>51</v>
      </c>
      <c r="GA61" t="s">
        <v>185</v>
      </c>
      <c r="GD61">
        <v>1</v>
      </c>
      <c r="GF61">
        <v>274903907</v>
      </c>
      <c r="GG61">
        <v>2</v>
      </c>
      <c r="GH61">
        <v>1</v>
      </c>
      <c r="GI61">
        <v>-2</v>
      </c>
      <c r="GJ61">
        <v>0</v>
      </c>
      <c r="GK61">
        <v>0</v>
      </c>
      <c r="GL61">
        <f ca="1" t="shared" si="26"/>
        <v>0</v>
      </c>
      <c r="GM61">
        <f ca="1" t="shared" si="27"/>
        <v>0</v>
      </c>
      <c r="GN61">
        <f ca="1" t="shared" si="28"/>
        <v>0</v>
      </c>
      <c r="GO61">
        <f ca="1" t="shared" si="29"/>
        <v>0</v>
      </c>
      <c r="GP61">
        <f ca="1" t="shared" si="30"/>
        <v>0</v>
      </c>
      <c r="GR61">
        <v>0</v>
      </c>
      <c r="GS61">
        <v>3</v>
      </c>
      <c r="GT61">
        <v>0</v>
      </c>
      <c r="GU61" t="s">
        <v>185</v>
      </c>
      <c r="GV61">
        <f t="shared" si="31"/>
        <v>0</v>
      </c>
      <c r="GW61">
        <v>1</v>
      </c>
      <c r="GX61">
        <f t="shared" si="32"/>
        <v>0</v>
      </c>
      <c r="HA61">
        <v>0</v>
      </c>
      <c r="HB61">
        <v>0</v>
      </c>
      <c r="HC61">
        <f>0</f>
        <v>0</v>
      </c>
      <c r="HE61" t="s">
        <v>185</v>
      </c>
      <c r="HF61" t="s">
        <v>185</v>
      </c>
      <c r="HM61" t="s">
        <v>185</v>
      </c>
      <c r="HN61" t="s">
        <v>91</v>
      </c>
      <c r="HO61" t="s">
        <v>93</v>
      </c>
      <c r="HP61" t="s">
        <v>231</v>
      </c>
      <c r="HQ61" t="s">
        <v>231</v>
      </c>
      <c r="HS61">
        <v>0</v>
      </c>
      <c r="IK61">
        <v>0</v>
      </c>
    </row>
    <row r="63" spans="1:206">
      <c r="A63" s="7">
        <v>51</v>
      </c>
      <c r="B63" s="7">
        <f>B24</f>
        <v>1</v>
      </c>
      <c r="C63" s="7">
        <f>A24</f>
        <v>4</v>
      </c>
      <c r="D63" s="7">
        <f>ROW(A24)</f>
        <v>24</v>
      </c>
      <c r="E63" s="7"/>
      <c r="F63" s="7" t="str">
        <f>IF(F24&lt;&gt;"",F24,"")</f>
        <v>Новый раздел</v>
      </c>
      <c r="G63" s="7" t="str">
        <f>IF(G24&lt;&gt;"",G24,"")</f>
        <v>СМР</v>
      </c>
      <c r="H63" s="7">
        <v>0</v>
      </c>
      <c r="I63" s="7"/>
      <c r="J63" s="7"/>
      <c r="K63" s="7"/>
      <c r="L63" s="7"/>
      <c r="M63" s="7"/>
      <c r="N63" s="7"/>
      <c r="O63" s="7">
        <f ca="1" t="shared" ref="O63:T63" si="48">ROUND(AB63,2)</f>
        <v>2832.82</v>
      </c>
      <c r="P63" s="7">
        <f ca="1" t="shared" si="48"/>
        <v>52.49</v>
      </c>
      <c r="Q63" s="7">
        <f ca="1" t="shared" si="48"/>
        <v>71.28</v>
      </c>
      <c r="R63" s="7">
        <f ca="1" t="shared" si="48"/>
        <v>54.69</v>
      </c>
      <c r="S63" s="7">
        <f ca="1" t="shared" si="48"/>
        <v>2654.36</v>
      </c>
      <c r="T63" s="7">
        <f t="shared" si="48"/>
        <v>0</v>
      </c>
      <c r="U63" s="7">
        <f ca="1">AH63</f>
        <v>3.440232</v>
      </c>
      <c r="V63" s="7">
        <f ca="1">AI63</f>
        <v>0.05751</v>
      </c>
      <c r="W63" s="7">
        <f>ROUND(AJ63,2)</f>
        <v>0</v>
      </c>
      <c r="X63" s="7">
        <f ca="1">ROUND(AK63,2)</f>
        <v>2603.85</v>
      </c>
      <c r="Y63" s="7">
        <f ca="1">ROUND(AL63,2)</f>
        <v>1348.71</v>
      </c>
      <c r="Z63" s="7"/>
      <c r="AA63" s="7"/>
      <c r="AB63" s="7">
        <f ca="1">ROUND(SUMIF(AA28:AA61,"=85314498",O28:O61),2)</f>
        <v>2832.82</v>
      </c>
      <c r="AC63" s="7">
        <f ca="1">ROUND(SUMIF(AA28:AA61,"=85314498",P28:P61),2)</f>
        <v>52.49</v>
      </c>
      <c r="AD63" s="7">
        <f ca="1">ROUND(SUMIF(AA28:AA61,"=85314498",Q28:Q61),2)</f>
        <v>71.28</v>
      </c>
      <c r="AE63" s="7">
        <f ca="1">ROUND(SUMIF(AA28:AA61,"=85314498",R28:R61),2)</f>
        <v>54.69</v>
      </c>
      <c r="AF63" s="7">
        <f ca="1">ROUND(SUMIF(AA28:AA61,"=85314498",S28:S61),2)</f>
        <v>2654.36</v>
      </c>
      <c r="AG63" s="7">
        <f>ROUND(SUMIF(AA28:AA61,"=85314498",T28:T61),2)</f>
        <v>0</v>
      </c>
      <c r="AH63" s="7">
        <f ca="1">SUMIF(AA28:AA61,"=85314498",U28:U61)</f>
        <v>3.440232</v>
      </c>
      <c r="AI63" s="7">
        <f ca="1">SUMIF(AA28:AA61,"=85314498",V28:V61)</f>
        <v>0.05751</v>
      </c>
      <c r="AJ63" s="7">
        <f>ROUND(SUMIF(AA28:AA61,"=85314498",W28:W61),2)</f>
        <v>0</v>
      </c>
      <c r="AK63" s="7">
        <f ca="1">ROUND(SUMIF(AA28:AA61,"=85314498",X28:X61),2)</f>
        <v>2603.85</v>
      </c>
      <c r="AL63" s="7">
        <f ca="1">ROUND(SUMIF(AA28:AA61,"=85314498",Y28:Y61),2)</f>
        <v>1348.71</v>
      </c>
      <c r="AM63" s="7"/>
      <c r="AN63" s="7"/>
      <c r="AO63" s="7">
        <f t="shared" ref="AO63:BD63" si="49">ROUND(BX63,2)</f>
        <v>0</v>
      </c>
      <c r="AP63" s="7">
        <f t="shared" si="49"/>
        <v>0</v>
      </c>
      <c r="AQ63" s="7">
        <f ca="1" t="shared" si="49"/>
        <v>0</v>
      </c>
      <c r="AR63" s="7">
        <f ca="1" t="shared" si="49"/>
        <v>6785.38</v>
      </c>
      <c r="AS63" s="7">
        <f ca="1" t="shared" si="49"/>
        <v>684.84</v>
      </c>
      <c r="AT63" s="7">
        <f ca="1" t="shared" si="49"/>
        <v>6100.54</v>
      </c>
      <c r="AU63" s="7">
        <f ca="1" t="shared" si="49"/>
        <v>0</v>
      </c>
      <c r="AV63" s="7">
        <f ca="1" t="shared" si="49"/>
        <v>52.49</v>
      </c>
      <c r="AW63" s="7">
        <f ca="1" t="shared" si="49"/>
        <v>52.49</v>
      </c>
      <c r="AX63" s="7">
        <f ca="1" t="shared" si="49"/>
        <v>0</v>
      </c>
      <c r="AY63" s="7">
        <f ca="1" t="shared" si="49"/>
        <v>52.49</v>
      </c>
      <c r="AZ63" s="7">
        <f ca="1" t="shared" si="49"/>
        <v>0</v>
      </c>
      <c r="BA63" s="7">
        <f t="shared" si="49"/>
        <v>0</v>
      </c>
      <c r="BB63" s="7">
        <f t="shared" si="49"/>
        <v>0</v>
      </c>
      <c r="BC63" s="7">
        <f t="shared" si="49"/>
        <v>0</v>
      </c>
      <c r="BD63" s="7">
        <f t="shared" si="49"/>
        <v>0</v>
      </c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>
        <f>ROUND(SUMIF(AA28:AA61,"=85314498",FQ28:FQ61),2)</f>
        <v>0</v>
      </c>
      <c r="BY63" s="7">
        <f>ROUND(SUMIF(AA28:AA61,"=85314498",FR28:FR61),2)</f>
        <v>0</v>
      </c>
      <c r="BZ63" s="7">
        <f ca="1">ROUND(SUMIF(AA28:AA61,"=85314498",GL28:GL61),2)</f>
        <v>0</v>
      </c>
      <c r="CA63" s="7">
        <f ca="1">ROUND(SUMIF(AA28:AA61,"=85314498",GM28:GM61),2)</f>
        <v>6785.38</v>
      </c>
      <c r="CB63" s="7">
        <f ca="1">ROUND(SUMIF(AA28:AA61,"=85314498",GN28:GN61),2)</f>
        <v>684.84</v>
      </c>
      <c r="CC63" s="7">
        <f ca="1">ROUND(SUMIF(AA28:AA61,"=85314498",GO28:GO61),2)</f>
        <v>6100.54</v>
      </c>
      <c r="CD63" s="7">
        <f ca="1">ROUND(SUMIF(AA28:AA61,"=85314498",GP28:GP61),2)</f>
        <v>0</v>
      </c>
      <c r="CE63" s="7">
        <f ca="1">AC63-BX63</f>
        <v>52.49</v>
      </c>
      <c r="CF63" s="7">
        <f ca="1">AC63-BY63</f>
        <v>52.49</v>
      </c>
      <c r="CG63" s="7">
        <f ca="1">BX63-BZ63</f>
        <v>0</v>
      </c>
      <c r="CH63" s="7">
        <f ca="1">AC63-BX63-BY63+BZ63</f>
        <v>52.49</v>
      </c>
      <c r="CI63" s="7">
        <f ca="1">BY63-BZ63</f>
        <v>0</v>
      </c>
      <c r="CJ63" s="7">
        <f>ROUND(SUMIF(AA28:AA61,"=85314498",GX28:GX61),2)</f>
        <v>0</v>
      </c>
      <c r="CK63" s="7">
        <f>ROUND(SUMIF(AA28:AA61,"=85314498",GY28:GY61),2)</f>
        <v>0</v>
      </c>
      <c r="CL63" s="7">
        <f>ROUND(SUMIF(AA28:AA61,"=85314498",GZ28:GZ61),2)</f>
        <v>0</v>
      </c>
      <c r="CM63" s="7">
        <f>ROUND(SUMIF(AA28:AA61,"=85314498",HD28:HD61),2)</f>
        <v>0</v>
      </c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4">
        <f ca="1" t="shared" ref="DG63:DL63" si="50">ROUND(DT63,2)</f>
        <v>2832.82</v>
      </c>
      <c r="DH63" s="4">
        <f ca="1" t="shared" si="50"/>
        <v>52.49</v>
      </c>
      <c r="DI63" s="4">
        <f ca="1" t="shared" si="50"/>
        <v>71.28</v>
      </c>
      <c r="DJ63" s="4">
        <f ca="1" t="shared" si="50"/>
        <v>54.69</v>
      </c>
      <c r="DK63" s="4">
        <f ca="1" t="shared" si="50"/>
        <v>2654.36</v>
      </c>
      <c r="DL63" s="4">
        <f t="shared" si="50"/>
        <v>0</v>
      </c>
      <c r="DM63" s="4">
        <f ca="1">DZ63</f>
        <v>3.440232</v>
      </c>
      <c r="DN63" s="4">
        <f ca="1">EA63</f>
        <v>0.05751</v>
      </c>
      <c r="DO63" s="4">
        <f>ROUND(EB63,2)</f>
        <v>0</v>
      </c>
      <c r="DP63" s="4">
        <f ca="1">ROUND(EC63,2)</f>
        <v>2603.85</v>
      </c>
      <c r="DQ63" s="4">
        <f ca="1">ROUND(ED63,2)</f>
        <v>1348.71</v>
      </c>
      <c r="DR63" s="4"/>
      <c r="DS63" s="4"/>
      <c r="DT63" s="4">
        <f ca="1">ROUND(SUMIF(AA28:AA61,"=85314433",O28:O61),2)</f>
        <v>2832.82</v>
      </c>
      <c r="DU63" s="4">
        <f ca="1">ROUND(SUMIF(AA28:AA61,"=85314433",P28:P61),2)</f>
        <v>52.49</v>
      </c>
      <c r="DV63" s="4">
        <f ca="1">ROUND(SUMIF(AA28:AA61,"=85314433",Q28:Q61),2)</f>
        <v>71.28</v>
      </c>
      <c r="DW63" s="4">
        <f ca="1">ROUND(SUMIF(AA28:AA61,"=85314433",R28:R61),2)</f>
        <v>54.69</v>
      </c>
      <c r="DX63" s="4">
        <f ca="1">ROUND(SUMIF(AA28:AA61,"=85314433",S28:S61),2)</f>
        <v>2654.36</v>
      </c>
      <c r="DY63" s="4">
        <f>ROUND(SUMIF(AA28:AA61,"=85314433",T28:T61),2)</f>
        <v>0</v>
      </c>
      <c r="DZ63" s="4">
        <f ca="1">SUMIF(AA28:AA61,"=85314433",U28:U61)</f>
        <v>3.440232</v>
      </c>
      <c r="EA63" s="4">
        <f ca="1">SUMIF(AA28:AA61,"=85314433",V28:V61)</f>
        <v>0.05751</v>
      </c>
      <c r="EB63" s="4">
        <f>ROUND(SUMIF(AA28:AA61,"=85314433",W28:W61),2)</f>
        <v>0</v>
      </c>
      <c r="EC63" s="4">
        <f ca="1">ROUND(SUMIF(AA28:AA61,"=85314433",X28:X61),2)</f>
        <v>2603.85</v>
      </c>
      <c r="ED63" s="4">
        <f ca="1">ROUND(SUMIF(AA28:AA61,"=85314433",Y28:Y61),2)</f>
        <v>1348.71</v>
      </c>
      <c r="EE63" s="4"/>
      <c r="EF63" s="4"/>
      <c r="EG63" s="4">
        <f t="shared" ref="EG63:EV63" si="51">ROUND(FP63,2)</f>
        <v>0</v>
      </c>
      <c r="EH63" s="4">
        <f t="shared" si="51"/>
        <v>0</v>
      </c>
      <c r="EI63" s="4">
        <f ca="1" t="shared" si="51"/>
        <v>0</v>
      </c>
      <c r="EJ63" s="4">
        <f ca="1" t="shared" si="51"/>
        <v>6785.38</v>
      </c>
      <c r="EK63" s="4">
        <f ca="1" t="shared" si="51"/>
        <v>684.84</v>
      </c>
      <c r="EL63" s="4">
        <f ca="1" t="shared" si="51"/>
        <v>6100.54</v>
      </c>
      <c r="EM63" s="4">
        <f ca="1" t="shared" si="51"/>
        <v>0</v>
      </c>
      <c r="EN63" s="4">
        <f ca="1" t="shared" si="51"/>
        <v>52.49</v>
      </c>
      <c r="EO63" s="4">
        <f ca="1" t="shared" si="51"/>
        <v>52.49</v>
      </c>
      <c r="EP63" s="4">
        <f ca="1" t="shared" si="51"/>
        <v>0</v>
      </c>
      <c r="EQ63" s="4">
        <f ca="1" t="shared" si="51"/>
        <v>52.49</v>
      </c>
      <c r="ER63" s="4">
        <f ca="1" t="shared" si="51"/>
        <v>0</v>
      </c>
      <c r="ES63" s="4">
        <f t="shared" si="51"/>
        <v>0</v>
      </c>
      <c r="ET63" s="4">
        <f t="shared" si="51"/>
        <v>0</v>
      </c>
      <c r="EU63" s="4">
        <f t="shared" si="51"/>
        <v>0</v>
      </c>
      <c r="EV63" s="4">
        <f t="shared" si="51"/>
        <v>0</v>
      </c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>
        <f>ROUND(SUMIF(AA28:AA61,"=85314433",FQ28:FQ61),2)</f>
        <v>0</v>
      </c>
      <c r="FQ63" s="4">
        <f>ROUND(SUMIF(AA28:AA61,"=85314433",FR28:FR61),2)</f>
        <v>0</v>
      </c>
      <c r="FR63" s="4">
        <f ca="1">ROUND(SUMIF(AA28:AA61,"=85314433",GL28:GL61),2)</f>
        <v>0</v>
      </c>
      <c r="FS63" s="4">
        <f ca="1">ROUND(SUMIF(AA28:AA61,"=85314433",GM28:GM61),2)</f>
        <v>6785.38</v>
      </c>
      <c r="FT63" s="4">
        <f ca="1">ROUND(SUMIF(AA28:AA61,"=85314433",GN28:GN61),2)</f>
        <v>684.84</v>
      </c>
      <c r="FU63" s="4">
        <f ca="1">ROUND(SUMIF(AA28:AA61,"=85314433",GO28:GO61),2)</f>
        <v>6100.54</v>
      </c>
      <c r="FV63" s="4">
        <f ca="1">ROUND(SUMIF(AA28:AA61,"=85314433",GP28:GP61),2)</f>
        <v>0</v>
      </c>
      <c r="FW63" s="4">
        <f ca="1">DU63-FP63</f>
        <v>52.49</v>
      </c>
      <c r="FX63" s="4">
        <f ca="1">DU63-FQ63</f>
        <v>52.49</v>
      </c>
      <c r="FY63" s="4">
        <f ca="1">FP63-FR63</f>
        <v>0</v>
      </c>
      <c r="FZ63" s="4">
        <f ca="1">DU63-FP63-FQ63+FR63</f>
        <v>52.49</v>
      </c>
      <c r="GA63" s="4">
        <f ca="1">FQ63-FR63</f>
        <v>0</v>
      </c>
      <c r="GB63" s="4">
        <f>ROUND(SUMIF(AA28:AA61,"=85314433",GX28:GX61),2)</f>
        <v>0</v>
      </c>
      <c r="GC63" s="4">
        <f>ROUND(SUMIF(AA28:AA61,"=85314433",GY28:GY61),2)</f>
        <v>0</v>
      </c>
      <c r="GD63" s="4">
        <f>ROUND(SUMIF(AA28:AA61,"=85314433",GZ28:GZ61),2)</f>
        <v>0</v>
      </c>
      <c r="GE63" s="4">
        <f>ROUND(SUMIF(AA28:AA61,"=85314433",HD28:HD61),2)</f>
        <v>0</v>
      </c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>
        <v>0</v>
      </c>
    </row>
    <row r="65" spans="1:28">
      <c r="A65" s="9">
        <v>50</v>
      </c>
      <c r="B65" s="9">
        <v>0</v>
      </c>
      <c r="C65" s="9">
        <v>0</v>
      </c>
      <c r="D65" s="9">
        <v>1</v>
      </c>
      <c r="E65" s="9">
        <v>201</v>
      </c>
      <c r="F65" s="9">
        <f ca="1">ROUND(Source!O63,O65)</f>
        <v>2832.82</v>
      </c>
      <c r="G65" s="9" t="s">
        <v>273</v>
      </c>
      <c r="H65" s="9" t="s">
        <v>274</v>
      </c>
      <c r="I65" s="9"/>
      <c r="J65" s="9"/>
      <c r="K65" s="9">
        <v>201</v>
      </c>
      <c r="L65" s="9">
        <v>1</v>
      </c>
      <c r="M65" s="9">
        <v>3</v>
      </c>
      <c r="N65" s="9" t="s">
        <v>185</v>
      </c>
      <c r="O65" s="9">
        <v>2</v>
      </c>
      <c r="P65" s="9">
        <f ca="1">ROUND(Source!DG63,O65)</f>
        <v>2832.82</v>
      </c>
      <c r="Q65" s="9"/>
      <c r="R65" s="9"/>
      <c r="S65" s="9"/>
      <c r="T65" s="9"/>
      <c r="U65" s="9"/>
      <c r="V65" s="9"/>
      <c r="W65" s="9">
        <v>2832.82</v>
      </c>
      <c r="X65" s="9">
        <v>1</v>
      </c>
      <c r="Y65" s="9">
        <v>2832.82</v>
      </c>
      <c r="Z65" s="9">
        <v>2832.82</v>
      </c>
      <c r="AA65" s="9">
        <v>1</v>
      </c>
      <c r="AB65" s="9">
        <v>2832.82</v>
      </c>
    </row>
    <row r="66" spans="1:28">
      <c r="A66" s="9">
        <v>50</v>
      </c>
      <c r="B66" s="9">
        <v>0</v>
      </c>
      <c r="C66" s="9">
        <v>0</v>
      </c>
      <c r="D66" s="9">
        <v>1</v>
      </c>
      <c r="E66" s="9">
        <v>202</v>
      </c>
      <c r="F66" s="9">
        <f ca="1">ROUND(Source!P63,O66)</f>
        <v>52.49</v>
      </c>
      <c r="G66" s="9" t="s">
        <v>275</v>
      </c>
      <c r="H66" s="9" t="s">
        <v>276</v>
      </c>
      <c r="I66" s="9"/>
      <c r="J66" s="9"/>
      <c r="K66" s="9">
        <v>202</v>
      </c>
      <c r="L66" s="9">
        <v>2</v>
      </c>
      <c r="M66" s="9">
        <v>3</v>
      </c>
      <c r="N66" s="9" t="s">
        <v>185</v>
      </c>
      <c r="O66" s="9">
        <v>2</v>
      </c>
      <c r="P66" s="9">
        <f ca="1">ROUND(Source!DH63,O66)</f>
        <v>52.49</v>
      </c>
      <c r="Q66" s="9"/>
      <c r="R66" s="9"/>
      <c r="S66" s="9"/>
      <c r="T66" s="9"/>
      <c r="U66" s="9"/>
      <c r="V66" s="9"/>
      <c r="W66" s="9">
        <v>52.49</v>
      </c>
      <c r="X66" s="9">
        <v>1</v>
      </c>
      <c r="Y66" s="9">
        <v>52.49</v>
      </c>
      <c r="Z66" s="9">
        <v>52.49</v>
      </c>
      <c r="AA66" s="9">
        <v>1</v>
      </c>
      <c r="AB66" s="9">
        <v>52.49</v>
      </c>
    </row>
    <row r="67" spans="1:28">
      <c r="A67" s="9">
        <v>50</v>
      </c>
      <c r="B67" s="9">
        <v>0</v>
      </c>
      <c r="C67" s="9">
        <v>0</v>
      </c>
      <c r="D67" s="9">
        <v>1</v>
      </c>
      <c r="E67" s="9">
        <v>222</v>
      </c>
      <c r="F67" s="9">
        <f>ROUND(Source!AO63,O67)</f>
        <v>0</v>
      </c>
      <c r="G67" s="9" t="s">
        <v>277</v>
      </c>
      <c r="H67" s="9" t="s">
        <v>278</v>
      </c>
      <c r="I67" s="9"/>
      <c r="J67" s="9"/>
      <c r="K67" s="9">
        <v>222</v>
      </c>
      <c r="L67" s="9">
        <v>3</v>
      </c>
      <c r="M67" s="9">
        <v>3</v>
      </c>
      <c r="N67" s="9" t="s">
        <v>185</v>
      </c>
      <c r="O67" s="9">
        <v>2</v>
      </c>
      <c r="P67" s="9">
        <f>ROUND(Source!EG63,O67)</f>
        <v>0</v>
      </c>
      <c r="Q67" s="9"/>
      <c r="R67" s="9"/>
      <c r="S67" s="9"/>
      <c r="T67" s="9"/>
      <c r="U67" s="9"/>
      <c r="V67" s="9"/>
      <c r="W67" s="9">
        <v>0</v>
      </c>
      <c r="X67" s="9">
        <v>1</v>
      </c>
      <c r="Y67" s="9">
        <v>0</v>
      </c>
      <c r="Z67" s="9">
        <v>0</v>
      </c>
      <c r="AA67" s="9">
        <v>1</v>
      </c>
      <c r="AB67" s="9">
        <v>0</v>
      </c>
    </row>
    <row r="68" spans="1:28">
      <c r="A68" s="9">
        <v>50</v>
      </c>
      <c r="B68" s="9">
        <v>0</v>
      </c>
      <c r="C68" s="9">
        <v>0</v>
      </c>
      <c r="D68" s="9">
        <v>1</v>
      </c>
      <c r="E68" s="9">
        <v>225</v>
      </c>
      <c r="F68" s="9">
        <f ca="1">ROUND(Source!AV63,O68)</f>
        <v>52.49</v>
      </c>
      <c r="G68" s="9" t="s">
        <v>279</v>
      </c>
      <c r="H68" s="9" t="s">
        <v>280</v>
      </c>
      <c r="I68" s="9"/>
      <c r="J68" s="9"/>
      <c r="K68" s="9">
        <v>225</v>
      </c>
      <c r="L68" s="9">
        <v>4</v>
      </c>
      <c r="M68" s="9">
        <v>3</v>
      </c>
      <c r="N68" s="9" t="s">
        <v>185</v>
      </c>
      <c r="O68" s="9">
        <v>2</v>
      </c>
      <c r="P68" s="9">
        <f ca="1">ROUND(Source!EN63,O68)</f>
        <v>52.49</v>
      </c>
      <c r="Q68" s="9"/>
      <c r="R68" s="9"/>
      <c r="S68" s="9"/>
      <c r="T68" s="9"/>
      <c r="U68" s="9"/>
      <c r="V68" s="9"/>
      <c r="W68" s="9">
        <v>52.49</v>
      </c>
      <c r="X68" s="9">
        <v>1</v>
      </c>
      <c r="Y68" s="9">
        <v>52.49</v>
      </c>
      <c r="Z68" s="9">
        <v>52.49</v>
      </c>
      <c r="AA68" s="9">
        <v>1</v>
      </c>
      <c r="AB68" s="9">
        <v>52.49</v>
      </c>
    </row>
    <row r="69" spans="1:28">
      <c r="A69" s="9">
        <v>50</v>
      </c>
      <c r="B69" s="9">
        <v>0</v>
      </c>
      <c r="C69" s="9">
        <v>0</v>
      </c>
      <c r="D69" s="9">
        <v>1</v>
      </c>
      <c r="E69" s="9">
        <v>226</v>
      </c>
      <c r="F69" s="9">
        <f ca="1">ROUND(Source!AW63,O69)</f>
        <v>52.49</v>
      </c>
      <c r="G69" s="9" t="s">
        <v>281</v>
      </c>
      <c r="H69" s="9" t="s">
        <v>282</v>
      </c>
      <c r="I69" s="9"/>
      <c r="J69" s="9"/>
      <c r="K69" s="9">
        <v>226</v>
      </c>
      <c r="L69" s="9">
        <v>5</v>
      </c>
      <c r="M69" s="9">
        <v>3</v>
      </c>
      <c r="N69" s="9" t="s">
        <v>185</v>
      </c>
      <c r="O69" s="9">
        <v>2</v>
      </c>
      <c r="P69" s="9">
        <f ca="1">ROUND(Source!EO63,O69)</f>
        <v>52.49</v>
      </c>
      <c r="Q69" s="9"/>
      <c r="R69" s="9"/>
      <c r="S69" s="9"/>
      <c r="T69" s="9"/>
      <c r="U69" s="9"/>
      <c r="V69" s="9"/>
      <c r="W69" s="9">
        <v>52.49</v>
      </c>
      <c r="X69" s="9">
        <v>1</v>
      </c>
      <c r="Y69" s="9">
        <v>52.49</v>
      </c>
      <c r="Z69" s="9">
        <v>52.49</v>
      </c>
      <c r="AA69" s="9">
        <v>1</v>
      </c>
      <c r="AB69" s="9">
        <v>52.49</v>
      </c>
    </row>
    <row r="70" spans="1:28">
      <c r="A70" s="9">
        <v>50</v>
      </c>
      <c r="B70" s="9">
        <v>0</v>
      </c>
      <c r="C70" s="9">
        <v>0</v>
      </c>
      <c r="D70" s="9">
        <v>1</v>
      </c>
      <c r="E70" s="9">
        <v>227</v>
      </c>
      <c r="F70" s="9">
        <f ca="1">ROUND(Source!AX63,O70)</f>
        <v>0</v>
      </c>
      <c r="G70" s="9" t="s">
        <v>283</v>
      </c>
      <c r="H70" s="9" t="s">
        <v>284</v>
      </c>
      <c r="I70" s="9"/>
      <c r="J70" s="9"/>
      <c r="K70" s="9">
        <v>227</v>
      </c>
      <c r="L70" s="9">
        <v>6</v>
      </c>
      <c r="M70" s="9">
        <v>3</v>
      </c>
      <c r="N70" s="9" t="s">
        <v>185</v>
      </c>
      <c r="O70" s="9">
        <v>2</v>
      </c>
      <c r="P70" s="9">
        <f ca="1">ROUND(Source!EP63,O70)</f>
        <v>0</v>
      </c>
      <c r="Q70" s="9"/>
      <c r="R70" s="9"/>
      <c r="S70" s="9"/>
      <c r="T70" s="9"/>
      <c r="U70" s="9"/>
      <c r="V70" s="9"/>
      <c r="W70" s="9">
        <v>0</v>
      </c>
      <c r="X70" s="9">
        <v>1</v>
      </c>
      <c r="Y70" s="9">
        <v>0</v>
      </c>
      <c r="Z70" s="9">
        <v>0</v>
      </c>
      <c r="AA70" s="9">
        <v>1</v>
      </c>
      <c r="AB70" s="9">
        <v>0</v>
      </c>
    </row>
    <row r="71" spans="1:28">
      <c r="A71" s="9">
        <v>50</v>
      </c>
      <c r="B71" s="9">
        <v>0</v>
      </c>
      <c r="C71" s="9">
        <v>0</v>
      </c>
      <c r="D71" s="9">
        <v>1</v>
      </c>
      <c r="E71" s="9">
        <v>228</v>
      </c>
      <c r="F71" s="9">
        <f ca="1">ROUND(Source!AY63,O71)</f>
        <v>52.49</v>
      </c>
      <c r="G71" s="9" t="s">
        <v>285</v>
      </c>
      <c r="H71" s="9" t="s">
        <v>286</v>
      </c>
      <c r="I71" s="9"/>
      <c r="J71" s="9"/>
      <c r="K71" s="9">
        <v>228</v>
      </c>
      <c r="L71" s="9">
        <v>7</v>
      </c>
      <c r="M71" s="9">
        <v>3</v>
      </c>
      <c r="N71" s="9" t="s">
        <v>185</v>
      </c>
      <c r="O71" s="9">
        <v>2</v>
      </c>
      <c r="P71" s="9">
        <f ca="1">ROUND(Source!EQ63,O71)</f>
        <v>52.49</v>
      </c>
      <c r="Q71" s="9"/>
      <c r="R71" s="9"/>
      <c r="S71" s="9"/>
      <c r="T71" s="9"/>
      <c r="U71" s="9"/>
      <c r="V71" s="9"/>
      <c r="W71" s="9">
        <v>52.49</v>
      </c>
      <c r="X71" s="9">
        <v>1</v>
      </c>
      <c r="Y71" s="9">
        <v>52.49</v>
      </c>
      <c r="Z71" s="9">
        <v>52.49</v>
      </c>
      <c r="AA71" s="9">
        <v>1</v>
      </c>
      <c r="AB71" s="9">
        <v>52.49</v>
      </c>
    </row>
    <row r="72" spans="1:28">
      <c r="A72" s="9">
        <v>50</v>
      </c>
      <c r="B72" s="9">
        <v>0</v>
      </c>
      <c r="C72" s="9">
        <v>0</v>
      </c>
      <c r="D72" s="9">
        <v>1</v>
      </c>
      <c r="E72" s="9">
        <v>216</v>
      </c>
      <c r="F72" s="9">
        <f>ROUND(Source!AP63,O72)</f>
        <v>0</v>
      </c>
      <c r="G72" s="9" t="s">
        <v>287</v>
      </c>
      <c r="H72" s="9" t="s">
        <v>288</v>
      </c>
      <c r="I72" s="9"/>
      <c r="J72" s="9"/>
      <c r="K72" s="9">
        <v>216</v>
      </c>
      <c r="L72" s="9">
        <v>8</v>
      </c>
      <c r="M72" s="9">
        <v>3</v>
      </c>
      <c r="N72" s="9" t="s">
        <v>185</v>
      </c>
      <c r="O72" s="9">
        <v>2</v>
      </c>
      <c r="P72" s="9">
        <f>ROUND(Source!EH63,O72)</f>
        <v>0</v>
      </c>
      <c r="Q72" s="9"/>
      <c r="R72" s="9"/>
      <c r="S72" s="9"/>
      <c r="T72" s="9"/>
      <c r="U72" s="9"/>
      <c r="V72" s="9"/>
      <c r="W72" s="9">
        <v>0</v>
      </c>
      <c r="X72" s="9">
        <v>1</v>
      </c>
      <c r="Y72" s="9">
        <v>0</v>
      </c>
      <c r="Z72" s="9">
        <v>0</v>
      </c>
      <c r="AA72" s="9">
        <v>1</v>
      </c>
      <c r="AB72" s="9">
        <v>0</v>
      </c>
    </row>
    <row r="73" spans="1:28">
      <c r="A73" s="9">
        <v>50</v>
      </c>
      <c r="B73" s="9">
        <v>0</v>
      </c>
      <c r="C73" s="9">
        <v>0</v>
      </c>
      <c r="D73" s="9">
        <v>1</v>
      </c>
      <c r="E73" s="9">
        <v>223</v>
      </c>
      <c r="F73" s="9">
        <f ca="1">ROUND(Source!AQ63,O73)</f>
        <v>0</v>
      </c>
      <c r="G73" s="9" t="s">
        <v>289</v>
      </c>
      <c r="H73" s="9" t="s">
        <v>290</v>
      </c>
      <c r="I73" s="9"/>
      <c r="J73" s="9"/>
      <c r="K73" s="9">
        <v>223</v>
      </c>
      <c r="L73" s="9">
        <v>9</v>
      </c>
      <c r="M73" s="9">
        <v>3</v>
      </c>
      <c r="N73" s="9" t="s">
        <v>185</v>
      </c>
      <c r="O73" s="9">
        <v>2</v>
      </c>
      <c r="P73" s="9">
        <f ca="1">ROUND(Source!EI63,O73)</f>
        <v>0</v>
      </c>
      <c r="Q73" s="9"/>
      <c r="R73" s="9"/>
      <c r="S73" s="9"/>
      <c r="T73" s="9"/>
      <c r="U73" s="9"/>
      <c r="V73" s="9"/>
      <c r="W73" s="9">
        <v>0</v>
      </c>
      <c r="X73" s="9">
        <v>1</v>
      </c>
      <c r="Y73" s="9">
        <v>0</v>
      </c>
      <c r="Z73" s="9">
        <v>0</v>
      </c>
      <c r="AA73" s="9">
        <v>1</v>
      </c>
      <c r="AB73" s="9">
        <v>0</v>
      </c>
    </row>
    <row r="74" spans="1:28">
      <c r="A74" s="9">
        <v>50</v>
      </c>
      <c r="B74" s="9">
        <v>0</v>
      </c>
      <c r="C74" s="9">
        <v>0</v>
      </c>
      <c r="D74" s="9">
        <v>1</v>
      </c>
      <c r="E74" s="9">
        <v>229</v>
      </c>
      <c r="F74" s="9">
        <f ca="1">ROUND(Source!AZ63,O74)</f>
        <v>0</v>
      </c>
      <c r="G74" s="9" t="s">
        <v>291</v>
      </c>
      <c r="H74" s="9" t="s">
        <v>292</v>
      </c>
      <c r="I74" s="9"/>
      <c r="J74" s="9"/>
      <c r="K74" s="9">
        <v>229</v>
      </c>
      <c r="L74" s="9">
        <v>10</v>
      </c>
      <c r="M74" s="9">
        <v>3</v>
      </c>
      <c r="N74" s="9" t="s">
        <v>185</v>
      </c>
      <c r="O74" s="9">
        <v>2</v>
      </c>
      <c r="P74" s="9">
        <f ca="1">ROUND(Source!ER63,O74)</f>
        <v>0</v>
      </c>
      <c r="Q74" s="9"/>
      <c r="R74" s="9"/>
      <c r="S74" s="9"/>
      <c r="T74" s="9"/>
      <c r="U74" s="9"/>
      <c r="V74" s="9"/>
      <c r="W74" s="9">
        <v>0</v>
      </c>
      <c r="X74" s="9">
        <v>1</v>
      </c>
      <c r="Y74" s="9">
        <v>0</v>
      </c>
      <c r="Z74" s="9">
        <v>0</v>
      </c>
      <c r="AA74" s="9">
        <v>1</v>
      </c>
      <c r="AB74" s="9">
        <v>0</v>
      </c>
    </row>
    <row r="75" spans="1:28">
      <c r="A75" s="9">
        <v>50</v>
      </c>
      <c r="B75" s="9">
        <v>0</v>
      </c>
      <c r="C75" s="9">
        <v>0</v>
      </c>
      <c r="D75" s="9">
        <v>1</v>
      </c>
      <c r="E75" s="9">
        <v>203</v>
      </c>
      <c r="F75" s="9">
        <f ca="1">ROUND(Source!Q63,O75)</f>
        <v>71.28</v>
      </c>
      <c r="G75" s="9" t="s">
        <v>293</v>
      </c>
      <c r="H75" s="9" t="s">
        <v>294</v>
      </c>
      <c r="I75" s="9"/>
      <c r="J75" s="9"/>
      <c r="K75" s="9">
        <v>203</v>
      </c>
      <c r="L75" s="9">
        <v>11</v>
      </c>
      <c r="M75" s="9">
        <v>3</v>
      </c>
      <c r="N75" s="9" t="s">
        <v>185</v>
      </c>
      <c r="O75" s="9">
        <v>2</v>
      </c>
      <c r="P75" s="9">
        <f ca="1">ROUND(Source!DI63,O75)</f>
        <v>71.28</v>
      </c>
      <c r="Q75" s="9"/>
      <c r="R75" s="9"/>
      <c r="S75" s="9"/>
      <c r="T75" s="9"/>
      <c r="U75" s="9"/>
      <c r="V75" s="9"/>
      <c r="W75" s="9">
        <v>71.28</v>
      </c>
      <c r="X75" s="9">
        <v>1</v>
      </c>
      <c r="Y75" s="9">
        <v>71.28</v>
      </c>
      <c r="Z75" s="9">
        <v>71.28</v>
      </c>
      <c r="AA75" s="9">
        <v>1</v>
      </c>
      <c r="AB75" s="9">
        <v>71.28</v>
      </c>
    </row>
    <row r="76" spans="1:28">
      <c r="A76" s="9">
        <v>50</v>
      </c>
      <c r="B76" s="9">
        <v>0</v>
      </c>
      <c r="C76" s="9">
        <v>0</v>
      </c>
      <c r="D76" s="9">
        <v>1</v>
      </c>
      <c r="E76" s="9">
        <v>231</v>
      </c>
      <c r="F76" s="9">
        <f>ROUND(Source!BB63,O76)</f>
        <v>0</v>
      </c>
      <c r="G76" s="9" t="s">
        <v>295</v>
      </c>
      <c r="H76" s="9" t="s">
        <v>296</v>
      </c>
      <c r="I76" s="9"/>
      <c r="J76" s="9"/>
      <c r="K76" s="9">
        <v>231</v>
      </c>
      <c r="L76" s="9">
        <v>12</v>
      </c>
      <c r="M76" s="9">
        <v>3</v>
      </c>
      <c r="N76" s="9" t="s">
        <v>185</v>
      </c>
      <c r="O76" s="9">
        <v>2</v>
      </c>
      <c r="P76" s="9">
        <f>ROUND(Source!ET63,O76)</f>
        <v>0</v>
      </c>
      <c r="Q76" s="9"/>
      <c r="R76" s="9"/>
      <c r="S76" s="9"/>
      <c r="T76" s="9"/>
      <c r="U76" s="9"/>
      <c r="V76" s="9"/>
      <c r="W76" s="9">
        <v>0</v>
      </c>
      <c r="X76" s="9">
        <v>1</v>
      </c>
      <c r="Y76" s="9">
        <v>0</v>
      </c>
      <c r="Z76" s="9">
        <v>0</v>
      </c>
      <c r="AA76" s="9">
        <v>1</v>
      </c>
      <c r="AB76" s="9">
        <v>0</v>
      </c>
    </row>
    <row r="77" spans="1:28">
      <c r="A77" s="9">
        <v>50</v>
      </c>
      <c r="B77" s="9">
        <v>0</v>
      </c>
      <c r="C77" s="9">
        <v>0</v>
      </c>
      <c r="D77" s="9">
        <v>1</v>
      </c>
      <c r="E77" s="9">
        <v>204</v>
      </c>
      <c r="F77" s="9">
        <f ca="1">ROUND(Source!R63,O77)</f>
        <v>54.69</v>
      </c>
      <c r="G77" s="9" t="s">
        <v>297</v>
      </c>
      <c r="H77" s="9" t="s">
        <v>298</v>
      </c>
      <c r="I77" s="9"/>
      <c r="J77" s="9"/>
      <c r="K77" s="9">
        <v>204</v>
      </c>
      <c r="L77" s="9">
        <v>13</v>
      </c>
      <c r="M77" s="9">
        <v>3</v>
      </c>
      <c r="N77" s="9" t="s">
        <v>185</v>
      </c>
      <c r="O77" s="9">
        <v>2</v>
      </c>
      <c r="P77" s="9">
        <f ca="1">ROUND(Source!DJ63,O77)</f>
        <v>54.69</v>
      </c>
      <c r="Q77" s="9"/>
      <c r="R77" s="9"/>
      <c r="S77" s="9"/>
      <c r="T77" s="9"/>
      <c r="U77" s="9"/>
      <c r="V77" s="9"/>
      <c r="W77" s="9">
        <v>54.69</v>
      </c>
      <c r="X77" s="9">
        <v>1</v>
      </c>
      <c r="Y77" s="9">
        <v>54.69</v>
      </c>
      <c r="Z77" s="9">
        <v>54.69</v>
      </c>
      <c r="AA77" s="9">
        <v>1</v>
      </c>
      <c r="AB77" s="9">
        <v>54.69</v>
      </c>
    </row>
    <row r="78" spans="1:28">
      <c r="A78" s="9">
        <v>50</v>
      </c>
      <c r="B78" s="9">
        <v>0</v>
      </c>
      <c r="C78" s="9">
        <v>0</v>
      </c>
      <c r="D78" s="9">
        <v>1</v>
      </c>
      <c r="E78" s="9">
        <v>205</v>
      </c>
      <c r="F78" s="9">
        <f ca="1">ROUND(Source!S63,O78)</f>
        <v>2654.36</v>
      </c>
      <c r="G78" s="9" t="s">
        <v>299</v>
      </c>
      <c r="H78" s="9" t="s">
        <v>300</v>
      </c>
      <c r="I78" s="9"/>
      <c r="J78" s="9"/>
      <c r="K78" s="9">
        <v>205</v>
      </c>
      <c r="L78" s="9">
        <v>14</v>
      </c>
      <c r="M78" s="9">
        <v>3</v>
      </c>
      <c r="N78" s="9" t="s">
        <v>185</v>
      </c>
      <c r="O78" s="9">
        <v>2</v>
      </c>
      <c r="P78" s="9">
        <f ca="1">ROUND(Source!DK63,O78)</f>
        <v>2654.36</v>
      </c>
      <c r="Q78" s="9"/>
      <c r="R78" s="9"/>
      <c r="S78" s="9"/>
      <c r="T78" s="9"/>
      <c r="U78" s="9"/>
      <c r="V78" s="9"/>
      <c r="W78" s="9">
        <v>2654.36</v>
      </c>
      <c r="X78" s="9">
        <v>1</v>
      </c>
      <c r="Y78" s="9">
        <v>2654.36</v>
      </c>
      <c r="Z78" s="9">
        <v>2654.36</v>
      </c>
      <c r="AA78" s="9">
        <v>1</v>
      </c>
      <c r="AB78" s="9">
        <v>2654.36</v>
      </c>
    </row>
    <row r="79" spans="1:28">
      <c r="A79" s="9">
        <v>50</v>
      </c>
      <c r="B79" s="9">
        <v>0</v>
      </c>
      <c r="C79" s="9">
        <v>0</v>
      </c>
      <c r="D79" s="9">
        <v>1</v>
      </c>
      <c r="E79" s="9">
        <v>232</v>
      </c>
      <c r="F79" s="9">
        <f>ROUND(Source!BC63,O79)</f>
        <v>0</v>
      </c>
      <c r="G79" s="9" t="s">
        <v>301</v>
      </c>
      <c r="H79" s="9" t="s">
        <v>302</v>
      </c>
      <c r="I79" s="9"/>
      <c r="J79" s="9"/>
      <c r="K79" s="9">
        <v>232</v>
      </c>
      <c r="L79" s="9">
        <v>15</v>
      </c>
      <c r="M79" s="9">
        <v>3</v>
      </c>
      <c r="N79" s="9" t="s">
        <v>185</v>
      </c>
      <c r="O79" s="9">
        <v>2</v>
      </c>
      <c r="P79" s="9">
        <f>ROUND(Source!EU63,O79)</f>
        <v>0</v>
      </c>
      <c r="Q79" s="9"/>
      <c r="R79" s="9"/>
      <c r="S79" s="9"/>
      <c r="T79" s="9"/>
      <c r="U79" s="9"/>
      <c r="V79" s="9"/>
      <c r="W79" s="9">
        <v>0</v>
      </c>
      <c r="X79" s="9">
        <v>1</v>
      </c>
      <c r="Y79" s="9">
        <v>0</v>
      </c>
      <c r="Z79" s="9">
        <v>0</v>
      </c>
      <c r="AA79" s="9">
        <v>1</v>
      </c>
      <c r="AB79" s="9">
        <v>0</v>
      </c>
    </row>
    <row r="80" spans="1:28">
      <c r="A80" s="9">
        <v>50</v>
      </c>
      <c r="B80" s="9">
        <v>0</v>
      </c>
      <c r="C80" s="9">
        <v>0</v>
      </c>
      <c r="D80" s="9">
        <v>1</v>
      </c>
      <c r="E80" s="9">
        <v>214</v>
      </c>
      <c r="F80" s="9">
        <f ca="1">ROUND(Source!AS63,O80)</f>
        <v>684.84</v>
      </c>
      <c r="G80" s="9" t="s">
        <v>303</v>
      </c>
      <c r="H80" s="9" t="s">
        <v>304</v>
      </c>
      <c r="I80" s="9"/>
      <c r="J80" s="9"/>
      <c r="K80" s="9">
        <v>214</v>
      </c>
      <c r="L80" s="9">
        <v>16</v>
      </c>
      <c r="M80" s="9">
        <v>3</v>
      </c>
      <c r="N80" s="9" t="s">
        <v>185</v>
      </c>
      <c r="O80" s="9">
        <v>2</v>
      </c>
      <c r="P80" s="9">
        <f ca="1">ROUND(Source!EK63,O80)</f>
        <v>684.84</v>
      </c>
      <c r="Q80" s="9"/>
      <c r="R80" s="9"/>
      <c r="S80" s="9"/>
      <c r="T80" s="9"/>
      <c r="U80" s="9"/>
      <c r="V80" s="9"/>
      <c r="W80" s="9">
        <v>684.84</v>
      </c>
      <c r="X80" s="9">
        <v>1</v>
      </c>
      <c r="Y80" s="9">
        <v>684.84</v>
      </c>
      <c r="Z80" s="9">
        <v>684.84</v>
      </c>
      <c r="AA80" s="9">
        <v>1</v>
      </c>
      <c r="AB80" s="9">
        <v>684.84</v>
      </c>
    </row>
    <row r="81" spans="1:28">
      <c r="A81" s="9">
        <v>50</v>
      </c>
      <c r="B81" s="9">
        <v>0</v>
      </c>
      <c r="C81" s="9">
        <v>0</v>
      </c>
      <c r="D81" s="9">
        <v>1</v>
      </c>
      <c r="E81" s="9">
        <v>215</v>
      </c>
      <c r="F81" s="9">
        <f ca="1">ROUND(Source!AT63,O81)</f>
        <v>6100.54</v>
      </c>
      <c r="G81" s="9" t="s">
        <v>305</v>
      </c>
      <c r="H81" s="9" t="s">
        <v>306</v>
      </c>
      <c r="I81" s="9"/>
      <c r="J81" s="9"/>
      <c r="K81" s="9">
        <v>215</v>
      </c>
      <c r="L81" s="9">
        <v>17</v>
      </c>
      <c r="M81" s="9">
        <v>3</v>
      </c>
      <c r="N81" s="9" t="s">
        <v>185</v>
      </c>
      <c r="O81" s="9">
        <v>2</v>
      </c>
      <c r="P81" s="9">
        <f ca="1">ROUND(Source!EL63,O81)</f>
        <v>6100.54</v>
      </c>
      <c r="Q81" s="9"/>
      <c r="R81" s="9"/>
      <c r="S81" s="9"/>
      <c r="T81" s="9"/>
      <c r="U81" s="9"/>
      <c r="V81" s="9"/>
      <c r="W81" s="9">
        <v>6100.54</v>
      </c>
      <c r="X81" s="9">
        <v>1</v>
      </c>
      <c r="Y81" s="9">
        <v>6100.54</v>
      </c>
      <c r="Z81" s="9">
        <v>6100.54</v>
      </c>
      <c r="AA81" s="9">
        <v>1</v>
      </c>
      <c r="AB81" s="9">
        <v>6100.54</v>
      </c>
    </row>
    <row r="82" spans="1:28">
      <c r="A82" s="9">
        <v>50</v>
      </c>
      <c r="B82" s="9">
        <v>0</v>
      </c>
      <c r="C82" s="9">
        <v>0</v>
      </c>
      <c r="D82" s="9">
        <v>1</v>
      </c>
      <c r="E82" s="9">
        <v>217</v>
      </c>
      <c r="F82" s="9">
        <f ca="1">ROUND(Source!AU63,O82)</f>
        <v>0</v>
      </c>
      <c r="G82" s="9" t="s">
        <v>307</v>
      </c>
      <c r="H82" s="9" t="s">
        <v>308</v>
      </c>
      <c r="I82" s="9"/>
      <c r="J82" s="9"/>
      <c r="K82" s="9">
        <v>217</v>
      </c>
      <c r="L82" s="9">
        <v>18</v>
      </c>
      <c r="M82" s="9">
        <v>3</v>
      </c>
      <c r="N82" s="9" t="s">
        <v>185</v>
      </c>
      <c r="O82" s="9">
        <v>2</v>
      </c>
      <c r="P82" s="9">
        <f ca="1">ROUND(Source!EM63,O82)</f>
        <v>0</v>
      </c>
      <c r="Q82" s="9"/>
      <c r="R82" s="9"/>
      <c r="S82" s="9"/>
      <c r="T82" s="9"/>
      <c r="U82" s="9"/>
      <c r="V82" s="9"/>
      <c r="W82" s="9">
        <v>0</v>
      </c>
      <c r="X82" s="9">
        <v>1</v>
      </c>
      <c r="Y82" s="9">
        <v>0</v>
      </c>
      <c r="Z82" s="9">
        <v>0</v>
      </c>
      <c r="AA82" s="9">
        <v>1</v>
      </c>
      <c r="AB82" s="9">
        <v>0</v>
      </c>
    </row>
    <row r="83" spans="1:28">
      <c r="A83" s="9">
        <v>50</v>
      </c>
      <c r="B83" s="9">
        <v>0</v>
      </c>
      <c r="C83" s="9">
        <v>0</v>
      </c>
      <c r="D83" s="9">
        <v>1</v>
      </c>
      <c r="E83" s="9">
        <v>230</v>
      </c>
      <c r="F83" s="9">
        <f>ROUND(Source!BA63,O83)</f>
        <v>0</v>
      </c>
      <c r="G83" s="9" t="s">
        <v>309</v>
      </c>
      <c r="H83" s="9" t="s">
        <v>310</v>
      </c>
      <c r="I83" s="9"/>
      <c r="J83" s="9"/>
      <c r="K83" s="9">
        <v>230</v>
      </c>
      <c r="L83" s="9">
        <v>19</v>
      </c>
      <c r="M83" s="9">
        <v>3</v>
      </c>
      <c r="N83" s="9" t="s">
        <v>185</v>
      </c>
      <c r="O83" s="9">
        <v>2</v>
      </c>
      <c r="P83" s="9">
        <f>ROUND(Source!ES63,O83)</f>
        <v>0</v>
      </c>
      <c r="Q83" s="9"/>
      <c r="R83" s="9"/>
      <c r="S83" s="9"/>
      <c r="T83" s="9"/>
      <c r="U83" s="9"/>
      <c r="V83" s="9"/>
      <c r="W83" s="9">
        <v>0</v>
      </c>
      <c r="X83" s="9">
        <v>1</v>
      </c>
      <c r="Y83" s="9">
        <v>0</v>
      </c>
      <c r="Z83" s="9">
        <v>0</v>
      </c>
      <c r="AA83" s="9">
        <v>1</v>
      </c>
      <c r="AB83" s="9">
        <v>0</v>
      </c>
    </row>
    <row r="84" spans="1:28">
      <c r="A84" s="9">
        <v>50</v>
      </c>
      <c r="B84" s="9">
        <v>0</v>
      </c>
      <c r="C84" s="9">
        <v>0</v>
      </c>
      <c r="D84" s="9">
        <v>1</v>
      </c>
      <c r="E84" s="9">
        <v>206</v>
      </c>
      <c r="F84" s="9">
        <f>ROUND(Source!T63,O84)</f>
        <v>0</v>
      </c>
      <c r="G84" s="9" t="s">
        <v>311</v>
      </c>
      <c r="H84" s="9" t="s">
        <v>312</v>
      </c>
      <c r="I84" s="9"/>
      <c r="J84" s="9"/>
      <c r="K84" s="9">
        <v>206</v>
      </c>
      <c r="L84" s="9">
        <v>20</v>
      </c>
      <c r="M84" s="9">
        <v>3</v>
      </c>
      <c r="N84" s="9" t="s">
        <v>185</v>
      </c>
      <c r="O84" s="9">
        <v>2</v>
      </c>
      <c r="P84" s="9">
        <f>ROUND(Source!DL63,O84)</f>
        <v>0</v>
      </c>
      <c r="Q84" s="9"/>
      <c r="R84" s="9"/>
      <c r="S84" s="9"/>
      <c r="T84" s="9"/>
      <c r="U84" s="9"/>
      <c r="V84" s="9"/>
      <c r="W84" s="9">
        <v>0</v>
      </c>
      <c r="X84" s="9">
        <v>1</v>
      </c>
      <c r="Y84" s="9">
        <v>0</v>
      </c>
      <c r="Z84" s="9">
        <v>0</v>
      </c>
      <c r="AA84" s="9">
        <v>1</v>
      </c>
      <c r="AB84" s="9">
        <v>0</v>
      </c>
    </row>
    <row r="85" spans="1:28">
      <c r="A85" s="9">
        <v>50</v>
      </c>
      <c r="B85" s="9">
        <v>0</v>
      </c>
      <c r="C85" s="9">
        <v>0</v>
      </c>
      <c r="D85" s="9">
        <v>1</v>
      </c>
      <c r="E85" s="9">
        <v>207</v>
      </c>
      <c r="F85" s="9">
        <f ca="1">ROUND(Source!U63,O85)</f>
        <v>3.440232</v>
      </c>
      <c r="G85" s="9" t="s">
        <v>313</v>
      </c>
      <c r="H85" s="9" t="s">
        <v>314</v>
      </c>
      <c r="I85" s="9"/>
      <c r="J85" s="9"/>
      <c r="K85" s="9">
        <v>207</v>
      </c>
      <c r="L85" s="9">
        <v>21</v>
      </c>
      <c r="M85" s="9">
        <v>3</v>
      </c>
      <c r="N85" s="9" t="s">
        <v>185</v>
      </c>
      <c r="O85" s="9">
        <v>7</v>
      </c>
      <c r="P85" s="9">
        <f ca="1">ROUND(Source!DM63,O85)</f>
        <v>3.440232</v>
      </c>
      <c r="Q85" s="9"/>
      <c r="R85" s="9"/>
      <c r="S85" s="9"/>
      <c r="T85" s="9"/>
      <c r="U85" s="9"/>
      <c r="V85" s="9"/>
      <c r="W85" s="9">
        <v>3.440232</v>
      </c>
      <c r="X85" s="9">
        <v>1</v>
      </c>
      <c r="Y85" s="9">
        <v>3.440232</v>
      </c>
      <c r="Z85" s="9">
        <v>3.440232</v>
      </c>
      <c r="AA85" s="9">
        <v>1</v>
      </c>
      <c r="AB85" s="9">
        <v>3.440232</v>
      </c>
    </row>
    <row r="86" spans="1:28">
      <c r="A86" s="9">
        <v>50</v>
      </c>
      <c r="B86" s="9">
        <v>0</v>
      </c>
      <c r="C86" s="9">
        <v>0</v>
      </c>
      <c r="D86" s="9">
        <v>1</v>
      </c>
      <c r="E86" s="9">
        <v>208</v>
      </c>
      <c r="F86" s="9">
        <f ca="1">ROUND(Source!V63,O86)</f>
        <v>0.05751</v>
      </c>
      <c r="G86" s="9" t="s">
        <v>315</v>
      </c>
      <c r="H86" s="9" t="s">
        <v>316</v>
      </c>
      <c r="I86" s="9"/>
      <c r="J86" s="9"/>
      <c r="K86" s="9">
        <v>208</v>
      </c>
      <c r="L86" s="9">
        <v>22</v>
      </c>
      <c r="M86" s="9">
        <v>3</v>
      </c>
      <c r="N86" s="9" t="s">
        <v>185</v>
      </c>
      <c r="O86" s="9">
        <v>7</v>
      </c>
      <c r="P86" s="9">
        <f ca="1">ROUND(Source!DN63,O86)</f>
        <v>0.05751</v>
      </c>
      <c r="Q86" s="9"/>
      <c r="R86" s="9"/>
      <c r="S86" s="9"/>
      <c r="T86" s="9"/>
      <c r="U86" s="9"/>
      <c r="V86" s="9"/>
      <c r="W86" s="9">
        <v>0.05751</v>
      </c>
      <c r="X86" s="9">
        <v>1</v>
      </c>
      <c r="Y86" s="9">
        <v>0.05751</v>
      </c>
      <c r="Z86" s="9">
        <v>0.05751</v>
      </c>
      <c r="AA86" s="9">
        <v>1</v>
      </c>
      <c r="AB86" s="9">
        <v>0.05751</v>
      </c>
    </row>
    <row r="87" spans="1:28">
      <c r="A87" s="9">
        <v>50</v>
      </c>
      <c r="B87" s="9">
        <v>0</v>
      </c>
      <c r="C87" s="9">
        <v>0</v>
      </c>
      <c r="D87" s="9">
        <v>1</v>
      </c>
      <c r="E87" s="9">
        <v>209</v>
      </c>
      <c r="F87" s="9">
        <f>ROUND(Source!W63,O87)</f>
        <v>0</v>
      </c>
      <c r="G87" s="9" t="s">
        <v>317</v>
      </c>
      <c r="H87" s="9" t="s">
        <v>318</v>
      </c>
      <c r="I87" s="9"/>
      <c r="J87" s="9"/>
      <c r="K87" s="9">
        <v>209</v>
      </c>
      <c r="L87" s="9">
        <v>23</v>
      </c>
      <c r="M87" s="9">
        <v>3</v>
      </c>
      <c r="N87" s="9" t="s">
        <v>185</v>
      </c>
      <c r="O87" s="9">
        <v>2</v>
      </c>
      <c r="P87" s="9">
        <f>ROUND(Source!DO63,O87)</f>
        <v>0</v>
      </c>
      <c r="Q87" s="9"/>
      <c r="R87" s="9"/>
      <c r="S87" s="9"/>
      <c r="T87" s="9"/>
      <c r="U87" s="9"/>
      <c r="V87" s="9"/>
      <c r="W87" s="9">
        <v>0</v>
      </c>
      <c r="X87" s="9">
        <v>1</v>
      </c>
      <c r="Y87" s="9">
        <v>0</v>
      </c>
      <c r="Z87" s="9">
        <v>0</v>
      </c>
      <c r="AA87" s="9">
        <v>1</v>
      </c>
      <c r="AB87" s="9">
        <v>0</v>
      </c>
    </row>
    <row r="88" spans="1:28">
      <c r="A88" s="9">
        <v>50</v>
      </c>
      <c r="B88" s="9">
        <v>0</v>
      </c>
      <c r="C88" s="9">
        <v>0</v>
      </c>
      <c r="D88" s="9">
        <v>1</v>
      </c>
      <c r="E88" s="9">
        <v>233</v>
      </c>
      <c r="F88" s="9">
        <f>ROUND(Source!BD63,O88)</f>
        <v>0</v>
      </c>
      <c r="G88" s="9" t="s">
        <v>319</v>
      </c>
      <c r="H88" s="9" t="s">
        <v>320</v>
      </c>
      <c r="I88" s="9"/>
      <c r="J88" s="9"/>
      <c r="K88" s="9">
        <v>233</v>
      </c>
      <c r="L88" s="9">
        <v>24</v>
      </c>
      <c r="M88" s="9">
        <v>3</v>
      </c>
      <c r="N88" s="9" t="s">
        <v>185</v>
      </c>
      <c r="O88" s="9">
        <v>2</v>
      </c>
      <c r="P88" s="9">
        <f>ROUND(Source!EV63,O88)</f>
        <v>0</v>
      </c>
      <c r="Q88" s="9"/>
      <c r="R88" s="9"/>
      <c r="S88" s="9"/>
      <c r="T88" s="9"/>
      <c r="U88" s="9"/>
      <c r="V88" s="9"/>
      <c r="W88" s="9">
        <v>0</v>
      </c>
      <c r="X88" s="9">
        <v>1</v>
      </c>
      <c r="Y88" s="9">
        <v>0</v>
      </c>
      <c r="Z88" s="9">
        <v>0</v>
      </c>
      <c r="AA88" s="9">
        <v>1</v>
      </c>
      <c r="AB88" s="9">
        <v>0</v>
      </c>
    </row>
    <row r="89" spans="1:28">
      <c r="A89" s="9">
        <v>50</v>
      </c>
      <c r="B89" s="9">
        <v>0</v>
      </c>
      <c r="C89" s="9">
        <v>0</v>
      </c>
      <c r="D89" s="9">
        <v>1</v>
      </c>
      <c r="E89" s="9">
        <v>210</v>
      </c>
      <c r="F89" s="9">
        <f ca="1">ROUND(Source!X63,O89)</f>
        <v>2603.85</v>
      </c>
      <c r="G89" s="9" t="s">
        <v>321</v>
      </c>
      <c r="H89" s="9" t="s">
        <v>322</v>
      </c>
      <c r="I89" s="9"/>
      <c r="J89" s="9"/>
      <c r="K89" s="9">
        <v>210</v>
      </c>
      <c r="L89" s="9">
        <v>25</v>
      </c>
      <c r="M89" s="9">
        <v>3</v>
      </c>
      <c r="N89" s="9" t="s">
        <v>185</v>
      </c>
      <c r="O89" s="9">
        <v>2</v>
      </c>
      <c r="P89" s="9">
        <f ca="1">ROUND(Source!DP63,O89)</f>
        <v>2603.85</v>
      </c>
      <c r="Q89" s="9"/>
      <c r="R89" s="9"/>
      <c r="S89" s="9"/>
      <c r="T89" s="9"/>
      <c r="U89" s="9"/>
      <c r="V89" s="9"/>
      <c r="W89" s="9">
        <v>2603.85</v>
      </c>
      <c r="X89" s="9">
        <v>1</v>
      </c>
      <c r="Y89" s="9">
        <v>2603.85</v>
      </c>
      <c r="Z89" s="9">
        <v>2603.85</v>
      </c>
      <c r="AA89" s="9">
        <v>1</v>
      </c>
      <c r="AB89" s="9">
        <v>2603.85</v>
      </c>
    </row>
    <row r="90" spans="1:28">
      <c r="A90" s="9">
        <v>50</v>
      </c>
      <c r="B90" s="9">
        <v>0</v>
      </c>
      <c r="C90" s="9">
        <v>0</v>
      </c>
      <c r="D90" s="9">
        <v>1</v>
      </c>
      <c r="E90" s="9">
        <v>211</v>
      </c>
      <c r="F90" s="9">
        <f ca="1">ROUND(Source!Y63,O90)</f>
        <v>1348.71</v>
      </c>
      <c r="G90" s="9" t="s">
        <v>323</v>
      </c>
      <c r="H90" s="9" t="s">
        <v>324</v>
      </c>
      <c r="I90" s="9"/>
      <c r="J90" s="9"/>
      <c r="K90" s="9">
        <v>211</v>
      </c>
      <c r="L90" s="9">
        <v>26</v>
      </c>
      <c r="M90" s="9">
        <v>3</v>
      </c>
      <c r="N90" s="9" t="s">
        <v>185</v>
      </c>
      <c r="O90" s="9">
        <v>2</v>
      </c>
      <c r="P90" s="9">
        <f ca="1">ROUND(Source!DQ63,O90)</f>
        <v>1348.71</v>
      </c>
      <c r="Q90" s="9"/>
      <c r="R90" s="9"/>
      <c r="S90" s="9"/>
      <c r="T90" s="9"/>
      <c r="U90" s="9"/>
      <c r="V90" s="9"/>
      <c r="W90" s="9">
        <v>1348.71</v>
      </c>
      <c r="X90" s="9">
        <v>1</v>
      </c>
      <c r="Y90" s="9">
        <v>1348.71</v>
      </c>
      <c r="Z90" s="9">
        <v>1348.71</v>
      </c>
      <c r="AA90" s="9">
        <v>1</v>
      </c>
      <c r="AB90" s="9">
        <v>1348.71</v>
      </c>
    </row>
    <row r="91" spans="1:28">
      <c r="A91" s="9">
        <v>50</v>
      </c>
      <c r="B91" s="9">
        <v>0</v>
      </c>
      <c r="C91" s="9">
        <v>0</v>
      </c>
      <c r="D91" s="9">
        <v>1</v>
      </c>
      <c r="E91" s="9">
        <v>224</v>
      </c>
      <c r="F91" s="9">
        <f ca="1">ROUND(Source!AR63,O91)</f>
        <v>6785.38</v>
      </c>
      <c r="G91" s="9" t="s">
        <v>325</v>
      </c>
      <c r="H91" s="9" t="s">
        <v>326</v>
      </c>
      <c r="I91" s="9"/>
      <c r="J91" s="9"/>
      <c r="K91" s="9">
        <v>224</v>
      </c>
      <c r="L91" s="9">
        <v>27</v>
      </c>
      <c r="M91" s="9">
        <v>3</v>
      </c>
      <c r="N91" s="9" t="s">
        <v>185</v>
      </c>
      <c r="O91" s="9">
        <v>2</v>
      </c>
      <c r="P91" s="9">
        <f ca="1">ROUND(Source!EJ63,O91)</f>
        <v>6785.38</v>
      </c>
      <c r="Q91" s="9"/>
      <c r="R91" s="9"/>
      <c r="S91" s="9"/>
      <c r="T91" s="9"/>
      <c r="U91" s="9"/>
      <c r="V91" s="9"/>
      <c r="W91" s="9">
        <v>6785.38</v>
      </c>
      <c r="X91" s="9">
        <v>1</v>
      </c>
      <c r="Y91" s="9">
        <v>6785.38</v>
      </c>
      <c r="Z91" s="9">
        <v>6785.38</v>
      </c>
      <c r="AA91" s="9">
        <v>1</v>
      </c>
      <c r="AB91" s="9">
        <v>6785.38</v>
      </c>
    </row>
    <row r="93" spans="1:88">
      <c r="A93" s="1">
        <v>4</v>
      </c>
      <c r="B93" s="1">
        <v>0</v>
      </c>
      <c r="C93" s="1"/>
      <c r="D93" s="1">
        <f>ROW(A114)</f>
        <v>114</v>
      </c>
      <c r="E93" s="1"/>
      <c r="F93" s="1" t="s">
        <v>210</v>
      </c>
      <c r="G93" s="1" t="s">
        <v>327</v>
      </c>
      <c r="H93" s="1" t="s">
        <v>185</v>
      </c>
      <c r="I93" s="1">
        <v>0</v>
      </c>
      <c r="J93" s="1"/>
      <c r="K93" s="1">
        <v>0</v>
      </c>
      <c r="L93" s="1"/>
      <c r="M93" s="1" t="s">
        <v>185</v>
      </c>
      <c r="N93" s="1"/>
      <c r="O93" s="1"/>
      <c r="P93" s="1"/>
      <c r="Q93" s="1"/>
      <c r="R93" s="1"/>
      <c r="S93" s="1">
        <v>0</v>
      </c>
      <c r="T93" s="1">
        <v>0</v>
      </c>
      <c r="U93" s="1" t="s">
        <v>185</v>
      </c>
      <c r="V93" s="1">
        <v>0</v>
      </c>
      <c r="W93" s="1"/>
      <c r="X93" s="1"/>
      <c r="Y93" s="1"/>
      <c r="Z93" s="1"/>
      <c r="AA93" s="1"/>
      <c r="AB93" s="1" t="s">
        <v>185</v>
      </c>
      <c r="AC93" s="1" t="s">
        <v>185</v>
      </c>
      <c r="AD93" s="1" t="s">
        <v>185</v>
      </c>
      <c r="AE93" s="1" t="s">
        <v>185</v>
      </c>
      <c r="AF93" s="1" t="s">
        <v>185</v>
      </c>
      <c r="AG93" s="1" t="s">
        <v>185</v>
      </c>
      <c r="AH93" s="1"/>
      <c r="AI93" s="1"/>
      <c r="AJ93" s="1"/>
      <c r="AK93" s="1"/>
      <c r="AL93" s="1"/>
      <c r="AM93" s="1"/>
      <c r="AN93" s="1"/>
      <c r="AO93" s="1"/>
      <c r="AP93" s="1" t="s">
        <v>185</v>
      </c>
      <c r="AQ93" s="1" t="s">
        <v>185</v>
      </c>
      <c r="AR93" s="1" t="s">
        <v>185</v>
      </c>
      <c r="AS93" s="1"/>
      <c r="AT93" s="1"/>
      <c r="AU93" s="1"/>
      <c r="AV93" s="1"/>
      <c r="AW93" s="1"/>
      <c r="AX93" s="1"/>
      <c r="AY93" s="1"/>
      <c r="AZ93" s="1" t="s">
        <v>185</v>
      </c>
      <c r="BA93" s="1"/>
      <c r="BB93" s="1" t="s">
        <v>185</v>
      </c>
      <c r="BC93" s="1" t="s">
        <v>185</v>
      </c>
      <c r="BD93" s="1" t="s">
        <v>185</v>
      </c>
      <c r="BE93" s="1" t="s">
        <v>185</v>
      </c>
      <c r="BF93" s="1" t="s">
        <v>185</v>
      </c>
      <c r="BG93" s="1" t="s">
        <v>185</v>
      </c>
      <c r="BH93" s="1" t="s">
        <v>185</v>
      </c>
      <c r="BI93" s="1" t="s">
        <v>185</v>
      </c>
      <c r="BJ93" s="1" t="s">
        <v>185</v>
      </c>
      <c r="BK93" s="1" t="s">
        <v>185</v>
      </c>
      <c r="BL93" s="1" t="s">
        <v>185</v>
      </c>
      <c r="BM93" s="1" t="s">
        <v>185</v>
      </c>
      <c r="BN93" s="1" t="s">
        <v>185</v>
      </c>
      <c r="BO93" s="1" t="s">
        <v>185</v>
      </c>
      <c r="BP93" s="1" t="s">
        <v>185</v>
      </c>
      <c r="BQ93" s="1"/>
      <c r="BR93" s="1"/>
      <c r="BS93" s="1"/>
      <c r="BT93" s="1"/>
      <c r="BU93" s="1"/>
      <c r="BV93" s="1"/>
      <c r="BW93" s="1"/>
      <c r="BX93" s="1">
        <v>0</v>
      </c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>
        <v>0</v>
      </c>
    </row>
    <row r="95" spans="1:206">
      <c r="A95" s="7">
        <v>52</v>
      </c>
      <c r="B95" s="7">
        <f t="shared" ref="B95:G95" si="52">B114</f>
        <v>0</v>
      </c>
      <c r="C95" s="7">
        <f t="shared" si="52"/>
        <v>4</v>
      </c>
      <c r="D95" s="7">
        <f t="shared" si="52"/>
        <v>93</v>
      </c>
      <c r="E95" s="7">
        <f t="shared" si="52"/>
        <v>0</v>
      </c>
      <c r="F95" s="7" t="str">
        <f t="shared" si="52"/>
        <v>Новый раздел</v>
      </c>
      <c r="G95" s="7" t="str">
        <f t="shared" si="52"/>
        <v>Заземление</v>
      </c>
      <c r="H95" s="7"/>
      <c r="I95" s="7"/>
      <c r="J95" s="7"/>
      <c r="K95" s="7"/>
      <c r="L95" s="7"/>
      <c r="M95" s="7"/>
      <c r="N95" s="7"/>
      <c r="O95" s="7">
        <f ca="1" t="shared" ref="O95:BZ95" si="53">O114</f>
        <v>0</v>
      </c>
      <c r="P95" s="7">
        <f ca="1" t="shared" si="53"/>
        <v>0</v>
      </c>
      <c r="Q95" s="7">
        <f ca="1" t="shared" si="53"/>
        <v>0</v>
      </c>
      <c r="R95" s="7">
        <f ca="1" t="shared" si="53"/>
        <v>0</v>
      </c>
      <c r="S95" s="7">
        <f ca="1" t="shared" si="53"/>
        <v>0</v>
      </c>
      <c r="T95" s="7">
        <f t="shared" si="53"/>
        <v>0</v>
      </c>
      <c r="U95" s="7">
        <f ca="1" t="shared" si="53"/>
        <v>0</v>
      </c>
      <c r="V95" s="7">
        <f ca="1" t="shared" si="53"/>
        <v>0</v>
      </c>
      <c r="W95" s="7">
        <f t="shared" si="53"/>
        <v>0</v>
      </c>
      <c r="X95" s="7">
        <f ca="1" t="shared" si="53"/>
        <v>0</v>
      </c>
      <c r="Y95" s="7">
        <f ca="1" t="shared" si="53"/>
        <v>0</v>
      </c>
      <c r="Z95" s="7">
        <f t="shared" si="53"/>
        <v>0</v>
      </c>
      <c r="AA95" s="7">
        <f t="shared" si="53"/>
        <v>0</v>
      </c>
      <c r="AB95" s="7">
        <f ca="1" t="shared" si="53"/>
        <v>0</v>
      </c>
      <c r="AC95" s="7">
        <f ca="1" t="shared" si="53"/>
        <v>0</v>
      </c>
      <c r="AD95" s="7">
        <f ca="1" t="shared" si="53"/>
        <v>0</v>
      </c>
      <c r="AE95" s="7">
        <f ca="1" t="shared" si="53"/>
        <v>0</v>
      </c>
      <c r="AF95" s="7">
        <f ca="1" t="shared" si="53"/>
        <v>0</v>
      </c>
      <c r="AG95" s="7">
        <f t="shared" si="53"/>
        <v>0</v>
      </c>
      <c r="AH95" s="7">
        <f ca="1" t="shared" si="53"/>
        <v>0</v>
      </c>
      <c r="AI95" s="7">
        <f ca="1" t="shared" si="53"/>
        <v>0</v>
      </c>
      <c r="AJ95" s="7">
        <f t="shared" si="53"/>
        <v>0</v>
      </c>
      <c r="AK95" s="7">
        <f ca="1" t="shared" si="53"/>
        <v>0</v>
      </c>
      <c r="AL95" s="7">
        <f ca="1" t="shared" si="53"/>
        <v>0</v>
      </c>
      <c r="AM95" s="7">
        <f t="shared" si="53"/>
        <v>0</v>
      </c>
      <c r="AN95" s="7">
        <f t="shared" si="53"/>
        <v>0</v>
      </c>
      <c r="AO95" s="7">
        <f t="shared" si="53"/>
        <v>0</v>
      </c>
      <c r="AP95" s="7">
        <f t="shared" si="53"/>
        <v>0</v>
      </c>
      <c r="AQ95" s="7">
        <f ca="1" t="shared" si="53"/>
        <v>0</v>
      </c>
      <c r="AR95" s="7">
        <f ca="1" t="shared" si="53"/>
        <v>0</v>
      </c>
      <c r="AS95" s="7">
        <f ca="1" t="shared" si="53"/>
        <v>0</v>
      </c>
      <c r="AT95" s="7">
        <f ca="1" t="shared" si="53"/>
        <v>0</v>
      </c>
      <c r="AU95" s="7">
        <f ca="1" t="shared" si="53"/>
        <v>0</v>
      </c>
      <c r="AV95" s="7">
        <f ca="1" t="shared" si="53"/>
        <v>0</v>
      </c>
      <c r="AW95" s="7">
        <f ca="1" t="shared" si="53"/>
        <v>0</v>
      </c>
      <c r="AX95" s="7">
        <f ca="1" t="shared" si="53"/>
        <v>0</v>
      </c>
      <c r="AY95" s="7">
        <f ca="1" t="shared" si="53"/>
        <v>0</v>
      </c>
      <c r="AZ95" s="7">
        <f ca="1" t="shared" si="53"/>
        <v>0</v>
      </c>
      <c r="BA95" s="7">
        <f t="shared" si="53"/>
        <v>0</v>
      </c>
      <c r="BB95" s="7">
        <f t="shared" si="53"/>
        <v>0</v>
      </c>
      <c r="BC95" s="7">
        <f t="shared" si="53"/>
        <v>0</v>
      </c>
      <c r="BD95" s="7">
        <f t="shared" si="53"/>
        <v>0</v>
      </c>
      <c r="BE95" s="7">
        <f t="shared" si="53"/>
        <v>0</v>
      </c>
      <c r="BF95" s="7">
        <f t="shared" si="53"/>
        <v>0</v>
      </c>
      <c r="BG95" s="7">
        <f t="shared" si="53"/>
        <v>0</v>
      </c>
      <c r="BH95" s="7">
        <f t="shared" si="53"/>
        <v>0</v>
      </c>
      <c r="BI95" s="7">
        <f t="shared" si="53"/>
        <v>0</v>
      </c>
      <c r="BJ95" s="7">
        <f t="shared" si="53"/>
        <v>0</v>
      </c>
      <c r="BK95" s="7">
        <f t="shared" si="53"/>
        <v>0</v>
      </c>
      <c r="BL95" s="7">
        <f t="shared" si="53"/>
        <v>0</v>
      </c>
      <c r="BM95" s="7">
        <f t="shared" si="53"/>
        <v>0</v>
      </c>
      <c r="BN95" s="7">
        <f t="shared" si="53"/>
        <v>0</v>
      </c>
      <c r="BO95" s="7">
        <f t="shared" si="53"/>
        <v>0</v>
      </c>
      <c r="BP95" s="7">
        <f t="shared" si="53"/>
        <v>0</v>
      </c>
      <c r="BQ95" s="7">
        <f t="shared" si="53"/>
        <v>0</v>
      </c>
      <c r="BR95" s="7">
        <f t="shared" si="53"/>
        <v>0</v>
      </c>
      <c r="BS95" s="7">
        <f t="shared" si="53"/>
        <v>0</v>
      </c>
      <c r="BT95" s="7">
        <f t="shared" si="53"/>
        <v>0</v>
      </c>
      <c r="BU95" s="7">
        <f t="shared" si="53"/>
        <v>0</v>
      </c>
      <c r="BV95" s="7">
        <f t="shared" si="53"/>
        <v>0</v>
      </c>
      <c r="BW95" s="7">
        <f t="shared" si="53"/>
        <v>0</v>
      </c>
      <c r="BX95" s="7">
        <f t="shared" si="53"/>
        <v>0</v>
      </c>
      <c r="BY95" s="7">
        <f t="shared" si="53"/>
        <v>0</v>
      </c>
      <c r="BZ95" s="7">
        <f ca="1" t="shared" si="53"/>
        <v>0</v>
      </c>
      <c r="CA95" s="7">
        <f ca="1" t="shared" ref="CA95:EL95" si="54">CA114</f>
        <v>0</v>
      </c>
      <c r="CB95" s="7">
        <f ca="1" t="shared" si="54"/>
        <v>0</v>
      </c>
      <c r="CC95" s="7">
        <f ca="1" t="shared" si="54"/>
        <v>0</v>
      </c>
      <c r="CD95" s="7">
        <f ca="1" t="shared" si="54"/>
        <v>0</v>
      </c>
      <c r="CE95" s="7">
        <f ca="1" t="shared" si="54"/>
        <v>0</v>
      </c>
      <c r="CF95" s="7">
        <f ca="1" t="shared" si="54"/>
        <v>0</v>
      </c>
      <c r="CG95" s="7">
        <f ca="1" t="shared" si="54"/>
        <v>0</v>
      </c>
      <c r="CH95" s="7">
        <f ca="1" t="shared" si="54"/>
        <v>0</v>
      </c>
      <c r="CI95" s="7">
        <f ca="1" t="shared" si="54"/>
        <v>0</v>
      </c>
      <c r="CJ95" s="7">
        <f t="shared" si="54"/>
        <v>0</v>
      </c>
      <c r="CK95" s="7">
        <f t="shared" si="54"/>
        <v>0</v>
      </c>
      <c r="CL95" s="7">
        <f t="shared" si="54"/>
        <v>0</v>
      </c>
      <c r="CM95" s="7">
        <f t="shared" si="54"/>
        <v>0</v>
      </c>
      <c r="CN95" s="7">
        <f t="shared" si="54"/>
        <v>0</v>
      </c>
      <c r="CO95" s="7">
        <f t="shared" si="54"/>
        <v>0</v>
      </c>
      <c r="CP95" s="7">
        <f t="shared" si="54"/>
        <v>0</v>
      </c>
      <c r="CQ95" s="7">
        <f t="shared" si="54"/>
        <v>0</v>
      </c>
      <c r="CR95" s="7">
        <f t="shared" si="54"/>
        <v>0</v>
      </c>
      <c r="CS95" s="7">
        <f t="shared" si="54"/>
        <v>0</v>
      </c>
      <c r="CT95" s="7">
        <f t="shared" si="54"/>
        <v>0</v>
      </c>
      <c r="CU95" s="7">
        <f t="shared" si="54"/>
        <v>0</v>
      </c>
      <c r="CV95" s="7">
        <f t="shared" si="54"/>
        <v>0</v>
      </c>
      <c r="CW95" s="7">
        <f t="shared" si="54"/>
        <v>0</v>
      </c>
      <c r="CX95" s="7">
        <f t="shared" si="54"/>
        <v>0</v>
      </c>
      <c r="CY95" s="7">
        <f t="shared" si="54"/>
        <v>0</v>
      </c>
      <c r="CZ95" s="7">
        <f t="shared" si="54"/>
        <v>0</v>
      </c>
      <c r="DA95" s="7">
        <f t="shared" si="54"/>
        <v>0</v>
      </c>
      <c r="DB95" s="7">
        <f t="shared" si="54"/>
        <v>0</v>
      </c>
      <c r="DC95" s="7">
        <f t="shared" si="54"/>
        <v>0</v>
      </c>
      <c r="DD95" s="7">
        <f t="shared" si="54"/>
        <v>0</v>
      </c>
      <c r="DE95" s="7">
        <f t="shared" si="54"/>
        <v>0</v>
      </c>
      <c r="DF95" s="7">
        <f t="shared" si="54"/>
        <v>0</v>
      </c>
      <c r="DG95" s="4">
        <f ca="1" t="shared" si="54"/>
        <v>0</v>
      </c>
      <c r="DH95" s="4">
        <f ca="1" t="shared" si="54"/>
        <v>0</v>
      </c>
      <c r="DI95" s="4">
        <f ca="1" t="shared" si="54"/>
        <v>0</v>
      </c>
      <c r="DJ95" s="4">
        <f ca="1" t="shared" si="54"/>
        <v>0</v>
      </c>
      <c r="DK95" s="4">
        <f ca="1" t="shared" si="54"/>
        <v>0</v>
      </c>
      <c r="DL95" s="4">
        <f t="shared" si="54"/>
        <v>0</v>
      </c>
      <c r="DM95" s="4">
        <f ca="1" t="shared" si="54"/>
        <v>0</v>
      </c>
      <c r="DN95" s="4">
        <f ca="1" t="shared" si="54"/>
        <v>0</v>
      </c>
      <c r="DO95" s="4">
        <f t="shared" si="54"/>
        <v>0</v>
      </c>
      <c r="DP95" s="4">
        <f ca="1" t="shared" si="54"/>
        <v>0</v>
      </c>
      <c r="DQ95" s="4">
        <f ca="1" t="shared" si="54"/>
        <v>0</v>
      </c>
      <c r="DR95" s="4">
        <f t="shared" si="54"/>
        <v>0</v>
      </c>
      <c r="DS95" s="4">
        <f t="shared" si="54"/>
        <v>0</v>
      </c>
      <c r="DT95" s="4">
        <f ca="1" t="shared" si="54"/>
        <v>0</v>
      </c>
      <c r="DU95" s="4">
        <f ca="1" t="shared" si="54"/>
        <v>0</v>
      </c>
      <c r="DV95" s="4">
        <f ca="1" t="shared" si="54"/>
        <v>0</v>
      </c>
      <c r="DW95" s="4">
        <f ca="1" t="shared" si="54"/>
        <v>0</v>
      </c>
      <c r="DX95" s="4">
        <f ca="1" t="shared" si="54"/>
        <v>0</v>
      </c>
      <c r="DY95" s="4">
        <f t="shared" si="54"/>
        <v>0</v>
      </c>
      <c r="DZ95" s="4">
        <f ca="1" t="shared" si="54"/>
        <v>0</v>
      </c>
      <c r="EA95" s="4">
        <f ca="1" t="shared" si="54"/>
        <v>0</v>
      </c>
      <c r="EB95" s="4">
        <f t="shared" si="54"/>
        <v>0</v>
      </c>
      <c r="EC95" s="4">
        <f ca="1" t="shared" si="54"/>
        <v>0</v>
      </c>
      <c r="ED95" s="4">
        <f ca="1" t="shared" si="54"/>
        <v>0</v>
      </c>
      <c r="EE95" s="4">
        <f t="shared" si="54"/>
        <v>0</v>
      </c>
      <c r="EF95" s="4">
        <f t="shared" si="54"/>
        <v>0</v>
      </c>
      <c r="EG95" s="4">
        <f t="shared" si="54"/>
        <v>0</v>
      </c>
      <c r="EH95" s="4">
        <f t="shared" si="54"/>
        <v>0</v>
      </c>
      <c r="EI95" s="4">
        <f ca="1" t="shared" si="54"/>
        <v>0</v>
      </c>
      <c r="EJ95" s="4">
        <f ca="1" t="shared" si="54"/>
        <v>0</v>
      </c>
      <c r="EK95" s="4">
        <f ca="1" t="shared" si="54"/>
        <v>0</v>
      </c>
      <c r="EL95" s="4">
        <f ca="1" t="shared" si="54"/>
        <v>0</v>
      </c>
      <c r="EM95" s="4">
        <f ca="1" t="shared" ref="EM95:GX95" si="55">EM114</f>
        <v>0</v>
      </c>
      <c r="EN95" s="4">
        <f ca="1" t="shared" si="55"/>
        <v>0</v>
      </c>
      <c r="EO95" s="4">
        <f ca="1" t="shared" si="55"/>
        <v>0</v>
      </c>
      <c r="EP95" s="4">
        <f ca="1" t="shared" si="55"/>
        <v>0</v>
      </c>
      <c r="EQ95" s="4">
        <f ca="1" t="shared" si="55"/>
        <v>0</v>
      </c>
      <c r="ER95" s="4">
        <f ca="1" t="shared" si="55"/>
        <v>0</v>
      </c>
      <c r="ES95" s="4">
        <f t="shared" si="55"/>
        <v>0</v>
      </c>
      <c r="ET95" s="4">
        <f t="shared" si="55"/>
        <v>0</v>
      </c>
      <c r="EU95" s="4">
        <f t="shared" si="55"/>
        <v>0</v>
      </c>
      <c r="EV95" s="4">
        <f t="shared" si="55"/>
        <v>0</v>
      </c>
      <c r="EW95" s="4">
        <f t="shared" si="55"/>
        <v>0</v>
      </c>
      <c r="EX95" s="4">
        <f t="shared" si="55"/>
        <v>0</v>
      </c>
      <c r="EY95" s="4">
        <f t="shared" si="55"/>
        <v>0</v>
      </c>
      <c r="EZ95" s="4">
        <f t="shared" si="55"/>
        <v>0</v>
      </c>
      <c r="FA95" s="4">
        <f t="shared" si="55"/>
        <v>0</v>
      </c>
      <c r="FB95" s="4">
        <f t="shared" si="55"/>
        <v>0</v>
      </c>
      <c r="FC95" s="4">
        <f t="shared" si="55"/>
        <v>0</v>
      </c>
      <c r="FD95" s="4">
        <f t="shared" si="55"/>
        <v>0</v>
      </c>
      <c r="FE95" s="4">
        <f t="shared" si="55"/>
        <v>0</v>
      </c>
      <c r="FF95" s="4">
        <f t="shared" si="55"/>
        <v>0</v>
      </c>
      <c r="FG95" s="4">
        <f t="shared" si="55"/>
        <v>0</v>
      </c>
      <c r="FH95" s="4">
        <f t="shared" si="55"/>
        <v>0</v>
      </c>
      <c r="FI95" s="4">
        <f t="shared" si="55"/>
        <v>0</v>
      </c>
      <c r="FJ95" s="4">
        <f t="shared" si="55"/>
        <v>0</v>
      </c>
      <c r="FK95" s="4">
        <f t="shared" si="55"/>
        <v>0</v>
      </c>
      <c r="FL95" s="4">
        <f t="shared" si="55"/>
        <v>0</v>
      </c>
      <c r="FM95" s="4">
        <f t="shared" si="55"/>
        <v>0</v>
      </c>
      <c r="FN95" s="4">
        <f t="shared" si="55"/>
        <v>0</v>
      </c>
      <c r="FO95" s="4">
        <f t="shared" si="55"/>
        <v>0</v>
      </c>
      <c r="FP95" s="4">
        <f t="shared" si="55"/>
        <v>0</v>
      </c>
      <c r="FQ95" s="4">
        <f t="shared" si="55"/>
        <v>0</v>
      </c>
      <c r="FR95" s="4">
        <f ca="1" t="shared" si="55"/>
        <v>0</v>
      </c>
      <c r="FS95" s="4">
        <f ca="1" t="shared" si="55"/>
        <v>0</v>
      </c>
      <c r="FT95" s="4">
        <f ca="1" t="shared" si="55"/>
        <v>0</v>
      </c>
      <c r="FU95" s="4">
        <f ca="1" t="shared" si="55"/>
        <v>0</v>
      </c>
      <c r="FV95" s="4">
        <f ca="1" t="shared" si="55"/>
        <v>0</v>
      </c>
      <c r="FW95" s="4">
        <f ca="1" t="shared" si="55"/>
        <v>0</v>
      </c>
      <c r="FX95" s="4">
        <f ca="1" t="shared" si="55"/>
        <v>0</v>
      </c>
      <c r="FY95" s="4">
        <f ca="1" t="shared" si="55"/>
        <v>0</v>
      </c>
      <c r="FZ95" s="4">
        <f ca="1" t="shared" si="55"/>
        <v>0</v>
      </c>
      <c r="GA95" s="4">
        <f ca="1" t="shared" si="55"/>
        <v>0</v>
      </c>
      <c r="GB95" s="4">
        <f t="shared" si="55"/>
        <v>0</v>
      </c>
      <c r="GC95" s="4">
        <f t="shared" si="55"/>
        <v>0</v>
      </c>
      <c r="GD95" s="4">
        <f t="shared" si="55"/>
        <v>0</v>
      </c>
      <c r="GE95" s="4">
        <f t="shared" si="55"/>
        <v>0</v>
      </c>
      <c r="GF95" s="4">
        <f t="shared" si="55"/>
        <v>0</v>
      </c>
      <c r="GG95" s="4">
        <f t="shared" si="55"/>
        <v>0</v>
      </c>
      <c r="GH95" s="4">
        <f t="shared" si="55"/>
        <v>0</v>
      </c>
      <c r="GI95" s="4">
        <f t="shared" si="55"/>
        <v>0</v>
      </c>
      <c r="GJ95" s="4">
        <f t="shared" si="55"/>
        <v>0</v>
      </c>
      <c r="GK95" s="4">
        <f t="shared" si="55"/>
        <v>0</v>
      </c>
      <c r="GL95" s="4">
        <f t="shared" si="55"/>
        <v>0</v>
      </c>
      <c r="GM95" s="4">
        <f t="shared" si="55"/>
        <v>0</v>
      </c>
      <c r="GN95" s="4">
        <f t="shared" si="55"/>
        <v>0</v>
      </c>
      <c r="GO95" s="4">
        <f t="shared" si="55"/>
        <v>0</v>
      </c>
      <c r="GP95" s="4">
        <f t="shared" si="55"/>
        <v>0</v>
      </c>
      <c r="GQ95" s="4">
        <f t="shared" si="55"/>
        <v>0</v>
      </c>
      <c r="GR95" s="4">
        <f t="shared" si="55"/>
        <v>0</v>
      </c>
      <c r="GS95" s="4">
        <f t="shared" si="55"/>
        <v>0</v>
      </c>
      <c r="GT95" s="4">
        <f t="shared" si="55"/>
        <v>0</v>
      </c>
      <c r="GU95" s="4">
        <f t="shared" si="55"/>
        <v>0</v>
      </c>
      <c r="GV95" s="4">
        <f t="shared" si="55"/>
        <v>0</v>
      </c>
      <c r="GW95" s="4">
        <f t="shared" si="55"/>
        <v>0</v>
      </c>
      <c r="GX95" s="4">
        <f t="shared" si="55"/>
        <v>0</v>
      </c>
    </row>
    <row r="97" spans="1:255">
      <c r="A97" s="8">
        <v>17</v>
      </c>
      <c r="B97" s="8">
        <v>0</v>
      </c>
      <c r="C97" s="8">
        <f>ROW(SmtRes!A139)</f>
        <v>139</v>
      </c>
      <c r="D97" s="8">
        <f>ROW(EtalonRes!A159)</f>
        <v>159</v>
      </c>
      <c r="E97" s="8" t="s">
        <v>328</v>
      </c>
      <c r="F97" s="8" t="s">
        <v>212</v>
      </c>
      <c r="G97" s="8" t="s">
        <v>329</v>
      </c>
      <c r="H97" s="8" t="s">
        <v>214</v>
      </c>
      <c r="I97" s="8">
        <v>0</v>
      </c>
      <c r="J97" s="8">
        <v>0</v>
      </c>
      <c r="K97" s="8">
        <v>0</v>
      </c>
      <c r="L97" s="8">
        <v>0.0045</v>
      </c>
      <c r="M97" s="8">
        <v>0.0045</v>
      </c>
      <c r="N97" s="8">
        <f t="shared" ref="N97:N112" si="56">ROUND(L97-M97,4)</f>
        <v>0</v>
      </c>
      <c r="O97" s="8">
        <f ca="1" t="shared" ref="O97:O102" si="57">ROUND(CP97,2)</f>
        <v>0</v>
      </c>
      <c r="P97" s="8">
        <f ca="1">SUMIF(SmtRes!AQ139:SmtRes!AQ139,"=1",SmtRes!DF139:SmtRes!DF139)</f>
        <v>0</v>
      </c>
      <c r="Q97" s="8">
        <f ca="1">SUMIF(SmtRes!AQ139:SmtRes!AQ139,"=1",SmtRes!DG139:SmtRes!DG139)</f>
        <v>0</v>
      </c>
      <c r="R97" s="8">
        <f ca="1">SUMIF(SmtRes!AQ139:SmtRes!AQ139,"=1",SmtRes!DH139:SmtRes!DH139)</f>
        <v>0</v>
      </c>
      <c r="S97" s="8">
        <f ca="1">SUMIF(SmtRes!AQ139:SmtRes!AQ139,"=1",SmtRes!DI139:SmtRes!DI139)</f>
        <v>0</v>
      </c>
      <c r="T97" s="8">
        <f t="shared" ref="T97:T112" si="58">ROUND(CU97*I97,2)</f>
        <v>0</v>
      </c>
      <c r="U97" s="8">
        <f ca="1">SUMIF(SmtRes!AQ139:SmtRes!AQ139,"=1",SmtRes!CV139:SmtRes!CV139)</f>
        <v>0</v>
      </c>
      <c r="V97" s="8">
        <f ca="1">SUMIF(SmtRes!AQ139:SmtRes!AQ139,"=1",SmtRes!CW139:SmtRes!CW139)</f>
        <v>0</v>
      </c>
      <c r="W97" s="8">
        <f t="shared" ref="W97:W112" si="59">ROUND(CX97*I97,2)</f>
        <v>0</v>
      </c>
      <c r="X97" s="8">
        <f ca="1" t="shared" ref="X97:X112" si="60">ROUND(CY97,2)</f>
        <v>0</v>
      </c>
      <c r="Y97" s="8">
        <f ca="1" t="shared" ref="Y97:Y112" si="61">ROUND(CZ97,2)</f>
        <v>0</v>
      </c>
      <c r="Z97" s="8"/>
      <c r="AA97" s="8">
        <v>85314498</v>
      </c>
      <c r="AB97" s="8">
        <f ca="1" t="shared" ref="AB97:AB112" si="62">ROUND((AC97+AD97+AF97),6)</f>
        <v>137282.607</v>
      </c>
      <c r="AC97" s="8">
        <f>ROUND((0),6)</f>
        <v>0</v>
      </c>
      <c r="AD97" s="8">
        <f>ROUND((((0)-(0))+AE97),6)</f>
        <v>0</v>
      </c>
      <c r="AE97" s="8">
        <f>ROUND((0),6)</f>
        <v>0</v>
      </c>
      <c r="AF97" s="8">
        <f ca="1">ROUND((SUM(SmtRes!BT139:SmtRes!BT139)),6)</f>
        <v>137282.607</v>
      </c>
      <c r="AG97" s="8">
        <f t="shared" ref="AG97:AG112" si="63">ROUND((AP97),6)</f>
        <v>0</v>
      </c>
      <c r="AH97" s="8">
        <f ca="1">(SUM(SmtRes!BU139:SmtRes!BU139))</f>
        <v>207.9</v>
      </c>
      <c r="AI97" s="8">
        <f>(0)</f>
        <v>0</v>
      </c>
      <c r="AJ97" s="8">
        <f t="shared" ref="AJ97:AJ112" si="64">(AS97)</f>
        <v>0</v>
      </c>
      <c r="AK97" s="8">
        <v>101690.82</v>
      </c>
      <c r="AL97" s="8">
        <v>0</v>
      </c>
      <c r="AM97" s="8">
        <v>0</v>
      </c>
      <c r="AN97" s="8">
        <v>0</v>
      </c>
      <c r="AO97" s="8">
        <v>101690.82</v>
      </c>
      <c r="AP97" s="8">
        <v>0</v>
      </c>
      <c r="AQ97" s="8">
        <v>154</v>
      </c>
      <c r="AR97" s="8">
        <v>0</v>
      </c>
      <c r="AS97" s="8">
        <v>0</v>
      </c>
      <c r="AT97" s="8">
        <v>89</v>
      </c>
      <c r="AU97" s="8">
        <v>40</v>
      </c>
      <c r="AV97" s="8">
        <v>1</v>
      </c>
      <c r="AW97" s="8">
        <v>1</v>
      </c>
      <c r="AX97" s="8"/>
      <c r="AY97" s="8"/>
      <c r="AZ97" s="8">
        <v>1</v>
      </c>
      <c r="BA97" s="8">
        <v>1</v>
      </c>
      <c r="BB97" s="8">
        <v>1</v>
      </c>
      <c r="BC97" s="8">
        <v>1</v>
      </c>
      <c r="BD97" s="8" t="s">
        <v>185</v>
      </c>
      <c r="BE97" s="8" t="s">
        <v>185</v>
      </c>
      <c r="BF97" s="8" t="s">
        <v>185</v>
      </c>
      <c r="BG97" s="8" t="s">
        <v>185</v>
      </c>
      <c r="BH97" s="8">
        <v>0</v>
      </c>
      <c r="BI97" s="8">
        <v>1</v>
      </c>
      <c r="BJ97" s="8" t="s">
        <v>215</v>
      </c>
      <c r="BK97" s="8"/>
      <c r="BL97" s="8"/>
      <c r="BM97" s="8">
        <v>1003</v>
      </c>
      <c r="BN97" s="8">
        <v>0</v>
      </c>
      <c r="BO97" s="8" t="s">
        <v>185</v>
      </c>
      <c r="BP97" s="8">
        <v>0</v>
      </c>
      <c r="BQ97" s="8">
        <v>2</v>
      </c>
      <c r="BR97" s="8">
        <v>0</v>
      </c>
      <c r="BS97" s="8">
        <v>1</v>
      </c>
      <c r="BT97" s="8">
        <v>1</v>
      </c>
      <c r="BU97" s="8">
        <v>1</v>
      </c>
      <c r="BV97" s="8">
        <v>1</v>
      </c>
      <c r="BW97" s="8">
        <v>1</v>
      </c>
      <c r="BX97" s="8">
        <v>1</v>
      </c>
      <c r="BY97" s="8" t="s">
        <v>185</v>
      </c>
      <c r="BZ97" s="8">
        <v>89</v>
      </c>
      <c r="CA97" s="8">
        <v>40</v>
      </c>
      <c r="CB97" s="8" t="s">
        <v>185</v>
      </c>
      <c r="CC97" s="8"/>
      <c r="CD97" s="8"/>
      <c r="CE97" s="8">
        <v>0</v>
      </c>
      <c r="CF97" s="8">
        <v>0</v>
      </c>
      <c r="CG97" s="8">
        <v>0</v>
      </c>
      <c r="CH97" s="8">
        <v>11</v>
      </c>
      <c r="CI97" s="8">
        <v>0</v>
      </c>
      <c r="CJ97" s="8">
        <v>0</v>
      </c>
      <c r="CK97" s="8">
        <v>0</v>
      </c>
      <c r="CL97" s="8">
        <v>0</v>
      </c>
      <c r="CM97" s="8">
        <v>0</v>
      </c>
      <c r="CN97" s="8" t="s">
        <v>216</v>
      </c>
      <c r="CO97" s="8">
        <v>0</v>
      </c>
      <c r="CP97" s="8">
        <f ca="1" t="shared" ref="CP97:CP102" si="65">(P97+Q97+S97+R97)</f>
        <v>0</v>
      </c>
      <c r="CQ97" s="8">
        <f ca="1">SUMIF(SmtRes!AQ139:SmtRes!AQ139,"=1",SmtRes!AA139:SmtRes!AA139)</f>
        <v>0</v>
      </c>
      <c r="CR97" s="8">
        <f ca="1">SUMIF(SmtRes!AQ139:SmtRes!AQ139,"=1",SmtRes!AB139:SmtRes!AB139)</f>
        <v>0</v>
      </c>
      <c r="CS97" s="8">
        <f ca="1">SUMIF(SmtRes!AQ139:SmtRes!AQ139,"=1",SmtRes!AC139:SmtRes!AC139)</f>
        <v>0</v>
      </c>
      <c r="CT97" s="8">
        <f ca="1">SUMIF(SmtRes!AQ139:SmtRes!AQ139,"=1",SmtRes!AD139:SmtRes!AD139)</f>
        <v>660.33</v>
      </c>
      <c r="CU97" s="8">
        <f t="shared" ref="CU97:CU102" si="66">AG97</f>
        <v>0</v>
      </c>
      <c r="CV97" s="8">
        <f ca="1">SUMIF(SmtRes!AQ139:SmtRes!AQ139,"=1",SmtRes!BU139:SmtRes!BU139)</f>
        <v>207.9</v>
      </c>
      <c r="CW97" s="8">
        <f ca="1">SUMIF(SmtRes!AQ139:SmtRes!AQ139,"=1",SmtRes!BV139:SmtRes!BV139)</f>
        <v>0</v>
      </c>
      <c r="CX97" s="8">
        <f t="shared" ref="CX97:CX102" si="67">AJ97</f>
        <v>0</v>
      </c>
      <c r="CY97" s="8">
        <f ca="1" t="shared" ref="CY97:CY102" si="68">(((S97+R97)*AT97)/100)</f>
        <v>0</v>
      </c>
      <c r="CZ97" s="8">
        <f ca="1" t="shared" ref="CZ97:CZ102" si="69">(((S97+R97)*AU97)/100)</f>
        <v>0</v>
      </c>
      <c r="DA97" s="8"/>
      <c r="DB97" s="8">
        <v>41</v>
      </c>
      <c r="DC97" s="8" t="s">
        <v>185</v>
      </c>
      <c r="DD97" s="8" t="s">
        <v>185</v>
      </c>
      <c r="DE97" s="8" t="s">
        <v>217</v>
      </c>
      <c r="DF97" s="8" t="s">
        <v>217</v>
      </c>
      <c r="DG97" s="8" t="s">
        <v>217</v>
      </c>
      <c r="DH97" s="8" t="s">
        <v>185</v>
      </c>
      <c r="DI97" s="8" t="s">
        <v>217</v>
      </c>
      <c r="DJ97" s="8" t="s">
        <v>217</v>
      </c>
      <c r="DK97" s="8" t="s">
        <v>185</v>
      </c>
      <c r="DL97" s="8" t="s">
        <v>185</v>
      </c>
      <c r="DM97" s="8" t="s">
        <v>185</v>
      </c>
      <c r="DN97" s="8">
        <v>0</v>
      </c>
      <c r="DO97" s="8">
        <v>0</v>
      </c>
      <c r="DP97" s="8">
        <v>1</v>
      </c>
      <c r="DQ97" s="8">
        <v>1</v>
      </c>
      <c r="DR97" s="8"/>
      <c r="DS97" s="8"/>
      <c r="DT97" s="8"/>
      <c r="DU97" s="8">
        <v>1007</v>
      </c>
      <c r="DV97" s="8" t="s">
        <v>214</v>
      </c>
      <c r="DW97" s="8" t="s">
        <v>214</v>
      </c>
      <c r="DX97" s="8">
        <v>100</v>
      </c>
      <c r="DY97" s="8"/>
      <c r="DZ97" s="8" t="s">
        <v>185</v>
      </c>
      <c r="EA97" s="8" t="s">
        <v>185</v>
      </c>
      <c r="EB97" s="8" t="s">
        <v>185</v>
      </c>
      <c r="EC97" s="8" t="s">
        <v>185</v>
      </c>
      <c r="ED97" s="8"/>
      <c r="EE97" s="8">
        <v>82815128</v>
      </c>
      <c r="EF97" s="8">
        <v>2</v>
      </c>
      <c r="EG97" s="8" t="s">
        <v>218</v>
      </c>
      <c r="EH97" s="8">
        <v>1</v>
      </c>
      <c r="EI97" s="8" t="s">
        <v>219</v>
      </c>
      <c r="EJ97" s="8">
        <v>1</v>
      </c>
      <c r="EK97" s="8">
        <v>1003</v>
      </c>
      <c r="EL97" s="8" t="s">
        <v>220</v>
      </c>
      <c r="EM97" s="8" t="s">
        <v>221</v>
      </c>
      <c r="EN97" s="8"/>
      <c r="EO97" s="8" t="s">
        <v>222</v>
      </c>
      <c r="EP97" s="8"/>
      <c r="EQ97" s="8">
        <v>131072</v>
      </c>
      <c r="ER97" s="8">
        <v>0</v>
      </c>
      <c r="ES97" s="8">
        <v>0</v>
      </c>
      <c r="ET97" s="8">
        <v>0</v>
      </c>
      <c r="EU97" s="8">
        <v>0</v>
      </c>
      <c r="EV97" s="8">
        <v>0</v>
      </c>
      <c r="EW97" s="8">
        <v>154</v>
      </c>
      <c r="EX97" s="8">
        <v>0</v>
      </c>
      <c r="EY97" s="8">
        <v>0</v>
      </c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>
        <v>0</v>
      </c>
      <c r="FR97" s="8">
        <v>0</v>
      </c>
      <c r="FS97" s="8">
        <v>0</v>
      </c>
      <c r="FT97" s="8"/>
      <c r="FU97" s="8"/>
      <c r="FV97" s="8"/>
      <c r="FW97" s="8"/>
      <c r="FX97" s="8">
        <v>89</v>
      </c>
      <c r="FY97" s="8">
        <v>40</v>
      </c>
      <c r="FZ97" s="8"/>
      <c r="GA97" s="8" t="s">
        <v>185</v>
      </c>
      <c r="GB97" s="8"/>
      <c r="GC97" s="8"/>
      <c r="GD97" s="8">
        <v>1</v>
      </c>
      <c r="GE97" s="8"/>
      <c r="GF97" s="8">
        <v>-179514182</v>
      </c>
      <c r="GG97" s="8">
        <v>2</v>
      </c>
      <c r="GH97" s="8">
        <v>1</v>
      </c>
      <c r="GI97" s="8">
        <v>-2</v>
      </c>
      <c r="GJ97" s="8">
        <v>0</v>
      </c>
      <c r="GK97" s="8">
        <v>0</v>
      </c>
      <c r="GL97" s="8">
        <f ca="1" t="shared" ref="GL97:GL112" si="70">ROUND(IF(AND(BH97=3,BI97=3,FS97&lt;&gt;0),P97,0),2)</f>
        <v>0</v>
      </c>
      <c r="GM97" s="8">
        <f ca="1" t="shared" ref="GM97:GM112" si="71">ROUND(O97+X97+Y97,2)+GX97</f>
        <v>0</v>
      </c>
      <c r="GN97" s="8">
        <f ca="1" t="shared" ref="GN97:GN112" si="72">IF(OR(BI97=0,BI97=1),GM97-GX97,0)</f>
        <v>0</v>
      </c>
      <c r="GO97" s="8">
        <f ca="1" t="shared" ref="GO97:GO112" si="73">IF(BI97=2,GM97-GX97,0)</f>
        <v>0</v>
      </c>
      <c r="GP97" s="8">
        <f ca="1" t="shared" ref="GP97:GP112" si="74">IF(BI97=4,GM97-GX97,0)</f>
        <v>0</v>
      </c>
      <c r="GQ97" s="8"/>
      <c r="GR97" s="8">
        <v>0</v>
      </c>
      <c r="GS97" s="8">
        <v>3</v>
      </c>
      <c r="GT97" s="8">
        <v>0</v>
      </c>
      <c r="GU97" s="8" t="s">
        <v>185</v>
      </c>
      <c r="GV97" s="8">
        <f t="shared" ref="GV97:GV112" si="75">ROUND((GT97),6)</f>
        <v>0</v>
      </c>
      <c r="GW97" s="8">
        <v>1</v>
      </c>
      <c r="GX97" s="8">
        <f t="shared" ref="GX97:GX112" si="76">ROUND(HC97*I97,2)</f>
        <v>0</v>
      </c>
      <c r="GY97" s="8"/>
      <c r="GZ97" s="8"/>
      <c r="HA97" s="8">
        <v>0</v>
      </c>
      <c r="HB97" s="8">
        <v>0</v>
      </c>
      <c r="HC97" s="8">
        <f t="shared" ref="HC97:HC102" si="77">GV97*GW97</f>
        <v>0</v>
      </c>
      <c r="HD97" s="8"/>
      <c r="HE97" s="8" t="s">
        <v>185</v>
      </c>
      <c r="HF97" s="8" t="s">
        <v>185</v>
      </c>
      <c r="HG97" s="8"/>
      <c r="HH97" s="8"/>
      <c r="HI97" s="8"/>
      <c r="HJ97" s="8"/>
      <c r="HK97" s="8"/>
      <c r="HL97" s="8"/>
      <c r="HM97" s="8" t="s">
        <v>185</v>
      </c>
      <c r="HN97" s="8" t="s">
        <v>57</v>
      </c>
      <c r="HO97" s="8" t="s">
        <v>60</v>
      </c>
      <c r="HP97" s="8" t="s">
        <v>220</v>
      </c>
      <c r="HQ97" s="8" t="s">
        <v>220</v>
      </c>
      <c r="HR97" s="8"/>
      <c r="HS97" s="8">
        <v>0</v>
      </c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>
        <v>0</v>
      </c>
      <c r="IL97" s="8"/>
      <c r="IM97" s="8"/>
      <c r="IN97" s="8"/>
      <c r="IO97" s="8"/>
      <c r="IP97" s="8"/>
      <c r="IQ97" s="8"/>
      <c r="IR97" s="8"/>
      <c r="IS97" s="8"/>
      <c r="IT97" s="8"/>
      <c r="IU97" s="8"/>
    </row>
    <row r="98" spans="1:245">
      <c r="A98">
        <v>17</v>
      </c>
      <c r="B98">
        <v>0</v>
      </c>
      <c r="C98">
        <f>ROW(SmtRes!A140)</f>
        <v>140</v>
      </c>
      <c r="D98">
        <f>ROW(EtalonRes!A160)</f>
        <v>160</v>
      </c>
      <c r="E98" t="s">
        <v>328</v>
      </c>
      <c r="F98" t="s">
        <v>212</v>
      </c>
      <c r="G98" t="s">
        <v>329</v>
      </c>
      <c r="H98" t="s">
        <v>214</v>
      </c>
      <c r="I98">
        <v>0</v>
      </c>
      <c r="J98">
        <v>0</v>
      </c>
      <c r="K98">
        <v>0</v>
      </c>
      <c r="L98">
        <v>0.0045</v>
      </c>
      <c r="M98">
        <v>0.0045</v>
      </c>
      <c r="N98">
        <f t="shared" si="56"/>
        <v>0</v>
      </c>
      <c r="O98">
        <f ca="1" t="shared" si="57"/>
        <v>0</v>
      </c>
      <c r="P98">
        <f ca="1">SUMIF(SmtRes!AQ140:SmtRes!AQ140,"=1",SmtRes!DF140:SmtRes!DF140)</f>
        <v>0</v>
      </c>
      <c r="Q98">
        <f ca="1">SUMIF(SmtRes!AQ140:SmtRes!AQ140,"=1",SmtRes!DG140:SmtRes!DG140)</f>
        <v>0</v>
      </c>
      <c r="R98">
        <f ca="1">SUMIF(SmtRes!AQ140:SmtRes!AQ140,"=1",SmtRes!DH140:SmtRes!DH140)</f>
        <v>0</v>
      </c>
      <c r="S98">
        <f ca="1">SUMIF(SmtRes!AQ140:SmtRes!AQ140,"=1",SmtRes!DI140:SmtRes!DI140)</f>
        <v>0</v>
      </c>
      <c r="T98">
        <f t="shared" si="58"/>
        <v>0</v>
      </c>
      <c r="U98">
        <f ca="1">SUMIF(SmtRes!AQ140:SmtRes!AQ140,"=1",SmtRes!CV140:SmtRes!CV140)</f>
        <v>0</v>
      </c>
      <c r="V98">
        <f ca="1">SUMIF(SmtRes!AQ140:SmtRes!AQ140,"=1",SmtRes!CW140:SmtRes!CW140)</f>
        <v>0</v>
      </c>
      <c r="W98">
        <f t="shared" si="59"/>
        <v>0</v>
      </c>
      <c r="X98">
        <f ca="1" t="shared" si="60"/>
        <v>0</v>
      </c>
      <c r="Y98">
        <f ca="1" t="shared" si="61"/>
        <v>0</v>
      </c>
      <c r="AA98">
        <v>85314433</v>
      </c>
      <c r="AB98">
        <f ca="1" t="shared" si="62"/>
        <v>137282.607</v>
      </c>
      <c r="AC98">
        <f>ROUND((0),6)</f>
        <v>0</v>
      </c>
      <c r="AD98">
        <f>ROUND((((0)-(0))+AE98),6)</f>
        <v>0</v>
      </c>
      <c r="AE98">
        <f>ROUND((0),6)</f>
        <v>0</v>
      </c>
      <c r="AF98">
        <f ca="1">ROUND((SUM(SmtRes!BT140:SmtRes!BT140)),6)</f>
        <v>137282.607</v>
      </c>
      <c r="AG98">
        <f t="shared" si="63"/>
        <v>0</v>
      </c>
      <c r="AH98">
        <f ca="1">(SUM(SmtRes!BU140:SmtRes!BU140))</f>
        <v>207.9</v>
      </c>
      <c r="AI98">
        <f>(0)</f>
        <v>0</v>
      </c>
      <c r="AJ98">
        <f t="shared" si="64"/>
        <v>0</v>
      </c>
      <c r="AK98">
        <v>101690.82</v>
      </c>
      <c r="AL98">
        <v>0</v>
      </c>
      <c r="AM98">
        <v>0</v>
      </c>
      <c r="AN98">
        <v>0</v>
      </c>
      <c r="AO98">
        <v>101690.82</v>
      </c>
      <c r="AP98">
        <v>0</v>
      </c>
      <c r="AQ98">
        <v>154</v>
      </c>
      <c r="AR98">
        <v>0</v>
      </c>
      <c r="AS98">
        <v>0</v>
      </c>
      <c r="AT98">
        <v>89</v>
      </c>
      <c r="AU98">
        <v>40</v>
      </c>
      <c r="AV98">
        <v>1</v>
      </c>
      <c r="AW98">
        <v>1</v>
      </c>
      <c r="AZ98">
        <v>1</v>
      </c>
      <c r="BA98">
        <v>1</v>
      </c>
      <c r="BB98">
        <v>1</v>
      </c>
      <c r="BC98">
        <v>1</v>
      </c>
      <c r="BD98" t="s">
        <v>185</v>
      </c>
      <c r="BE98" t="s">
        <v>185</v>
      </c>
      <c r="BF98" t="s">
        <v>185</v>
      </c>
      <c r="BG98" t="s">
        <v>185</v>
      </c>
      <c r="BH98">
        <v>0</v>
      </c>
      <c r="BI98">
        <v>1</v>
      </c>
      <c r="BJ98" t="s">
        <v>215</v>
      </c>
      <c r="BM98">
        <v>1003</v>
      </c>
      <c r="BN98">
        <v>0</v>
      </c>
      <c r="BO98" t="s">
        <v>185</v>
      </c>
      <c r="BP98">
        <v>0</v>
      </c>
      <c r="BQ98">
        <v>2</v>
      </c>
      <c r="BR98">
        <v>0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185</v>
      </c>
      <c r="BZ98">
        <v>89</v>
      </c>
      <c r="CA98">
        <v>40</v>
      </c>
      <c r="CB98" t="s">
        <v>185</v>
      </c>
      <c r="CE98">
        <v>0</v>
      </c>
      <c r="CF98">
        <v>0</v>
      </c>
      <c r="CG98">
        <v>0</v>
      </c>
      <c r="CH98">
        <v>11</v>
      </c>
      <c r="CI98">
        <v>0</v>
      </c>
      <c r="CJ98">
        <v>0</v>
      </c>
      <c r="CK98">
        <v>0</v>
      </c>
      <c r="CL98">
        <v>0</v>
      </c>
      <c r="CM98">
        <v>0</v>
      </c>
      <c r="CN98" t="s">
        <v>216</v>
      </c>
      <c r="CO98">
        <v>0</v>
      </c>
      <c r="CP98">
        <f ca="1" t="shared" si="65"/>
        <v>0</v>
      </c>
      <c r="CQ98">
        <f ca="1">SUMIF(SmtRes!AQ140:SmtRes!AQ140,"=1",SmtRes!AA140:SmtRes!AA140)</f>
        <v>0</v>
      </c>
      <c r="CR98">
        <f ca="1">SUMIF(SmtRes!AQ140:SmtRes!AQ140,"=1",SmtRes!AB140:SmtRes!AB140)</f>
        <v>0</v>
      </c>
      <c r="CS98">
        <f ca="1">SUMIF(SmtRes!AQ140:SmtRes!AQ140,"=1",SmtRes!AC140:SmtRes!AC140)</f>
        <v>0</v>
      </c>
      <c r="CT98">
        <f ca="1">SUMIF(SmtRes!AQ140:SmtRes!AQ140,"=1",SmtRes!AD140:SmtRes!AD140)</f>
        <v>660.33</v>
      </c>
      <c r="CU98">
        <f t="shared" si="66"/>
        <v>0</v>
      </c>
      <c r="CV98">
        <f ca="1">SUMIF(SmtRes!AQ140:SmtRes!AQ140,"=1",SmtRes!BU140:SmtRes!BU140)</f>
        <v>207.9</v>
      </c>
      <c r="CW98">
        <f ca="1">SUMIF(SmtRes!AQ140:SmtRes!AQ140,"=1",SmtRes!BV140:SmtRes!BV140)</f>
        <v>0</v>
      </c>
      <c r="CX98">
        <f t="shared" si="67"/>
        <v>0</v>
      </c>
      <c r="CY98">
        <f ca="1" t="shared" si="68"/>
        <v>0</v>
      </c>
      <c r="CZ98">
        <f ca="1" t="shared" si="69"/>
        <v>0</v>
      </c>
      <c r="DB98">
        <v>43</v>
      </c>
      <c r="DC98" t="s">
        <v>185</v>
      </c>
      <c r="DD98" t="s">
        <v>185</v>
      </c>
      <c r="DE98" t="s">
        <v>217</v>
      </c>
      <c r="DF98" t="s">
        <v>217</v>
      </c>
      <c r="DG98" t="s">
        <v>217</v>
      </c>
      <c r="DH98" t="s">
        <v>185</v>
      </c>
      <c r="DI98" t="s">
        <v>217</v>
      </c>
      <c r="DJ98" t="s">
        <v>217</v>
      </c>
      <c r="DK98" t="s">
        <v>185</v>
      </c>
      <c r="DL98" t="s">
        <v>185</v>
      </c>
      <c r="DM98" t="s">
        <v>185</v>
      </c>
      <c r="DN98">
        <v>0</v>
      </c>
      <c r="DO98">
        <v>0</v>
      </c>
      <c r="DP98">
        <v>1</v>
      </c>
      <c r="DQ98">
        <v>1</v>
      </c>
      <c r="DU98">
        <v>1007</v>
      </c>
      <c r="DV98" t="s">
        <v>214</v>
      </c>
      <c r="DW98" t="s">
        <v>214</v>
      </c>
      <c r="DX98">
        <v>100</v>
      </c>
      <c r="DZ98" t="s">
        <v>185</v>
      </c>
      <c r="EA98" t="s">
        <v>185</v>
      </c>
      <c r="EB98" t="s">
        <v>185</v>
      </c>
      <c r="EC98" t="s">
        <v>185</v>
      </c>
      <c r="EE98">
        <v>82815128</v>
      </c>
      <c r="EF98">
        <v>2</v>
      </c>
      <c r="EG98" t="s">
        <v>218</v>
      </c>
      <c r="EH98">
        <v>1</v>
      </c>
      <c r="EI98" t="s">
        <v>219</v>
      </c>
      <c r="EJ98">
        <v>1</v>
      </c>
      <c r="EK98">
        <v>1003</v>
      </c>
      <c r="EL98" t="s">
        <v>220</v>
      </c>
      <c r="EM98" t="s">
        <v>221</v>
      </c>
      <c r="EO98" t="s">
        <v>222</v>
      </c>
      <c r="EQ98">
        <v>131072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154</v>
      </c>
      <c r="EX98">
        <v>0</v>
      </c>
      <c r="EY98">
        <v>0</v>
      </c>
      <c r="FQ98">
        <v>0</v>
      </c>
      <c r="FR98">
        <v>0</v>
      </c>
      <c r="FS98">
        <v>0</v>
      </c>
      <c r="FX98">
        <v>89</v>
      </c>
      <c r="FY98">
        <v>40</v>
      </c>
      <c r="GA98" t="s">
        <v>185</v>
      </c>
      <c r="GD98">
        <v>1</v>
      </c>
      <c r="GF98">
        <v>-179514182</v>
      </c>
      <c r="GG98">
        <v>2</v>
      </c>
      <c r="GH98">
        <v>1</v>
      </c>
      <c r="GI98">
        <v>-2</v>
      </c>
      <c r="GJ98">
        <v>0</v>
      </c>
      <c r="GK98">
        <v>0</v>
      </c>
      <c r="GL98">
        <f ca="1" t="shared" si="70"/>
        <v>0</v>
      </c>
      <c r="GM98">
        <f ca="1" t="shared" si="71"/>
        <v>0</v>
      </c>
      <c r="GN98">
        <f ca="1" t="shared" si="72"/>
        <v>0</v>
      </c>
      <c r="GO98">
        <f ca="1" t="shared" si="73"/>
        <v>0</v>
      </c>
      <c r="GP98">
        <f ca="1" t="shared" si="74"/>
        <v>0</v>
      </c>
      <c r="GR98">
        <v>0</v>
      </c>
      <c r="GS98">
        <v>3</v>
      </c>
      <c r="GT98">
        <v>0</v>
      </c>
      <c r="GU98" t="s">
        <v>185</v>
      </c>
      <c r="GV98">
        <f t="shared" si="75"/>
        <v>0</v>
      </c>
      <c r="GW98">
        <v>1</v>
      </c>
      <c r="GX98">
        <f t="shared" si="76"/>
        <v>0</v>
      </c>
      <c r="HA98">
        <v>0</v>
      </c>
      <c r="HB98">
        <v>0</v>
      </c>
      <c r="HC98">
        <f t="shared" si="77"/>
        <v>0</v>
      </c>
      <c r="HE98" t="s">
        <v>185</v>
      </c>
      <c r="HF98" t="s">
        <v>185</v>
      </c>
      <c r="HM98" t="s">
        <v>185</v>
      </c>
      <c r="HN98" t="s">
        <v>57</v>
      </c>
      <c r="HO98" t="s">
        <v>60</v>
      </c>
      <c r="HP98" t="s">
        <v>220</v>
      </c>
      <c r="HQ98" t="s">
        <v>220</v>
      </c>
      <c r="HS98">
        <v>0</v>
      </c>
      <c r="IK98">
        <v>0</v>
      </c>
    </row>
    <row r="99" spans="1:255">
      <c r="A99" s="8">
        <v>17</v>
      </c>
      <c r="B99" s="8">
        <v>0</v>
      </c>
      <c r="C99" s="8">
        <f>ROW(SmtRes!A141)</f>
        <v>141</v>
      </c>
      <c r="D99" s="8">
        <f>ROW(EtalonRes!A161)</f>
        <v>161</v>
      </c>
      <c r="E99" s="8" t="s">
        <v>330</v>
      </c>
      <c r="F99" s="8" t="s">
        <v>223</v>
      </c>
      <c r="G99" s="8" t="s">
        <v>331</v>
      </c>
      <c r="H99" s="8" t="s">
        <v>214</v>
      </c>
      <c r="I99" s="8">
        <v>0</v>
      </c>
      <c r="J99" s="8">
        <v>0</v>
      </c>
      <c r="K99" s="8">
        <v>0</v>
      </c>
      <c r="L99" s="8">
        <v>0.0045</v>
      </c>
      <c r="M99" s="8">
        <v>0.0045</v>
      </c>
      <c r="N99" s="8">
        <f t="shared" si="56"/>
        <v>0</v>
      </c>
      <c r="O99" s="8">
        <f ca="1" t="shared" si="57"/>
        <v>0</v>
      </c>
      <c r="P99" s="8">
        <f ca="1">SUMIF(SmtRes!AQ141:SmtRes!AQ141,"=1",SmtRes!DF141:SmtRes!DF141)</f>
        <v>0</v>
      </c>
      <c r="Q99" s="8">
        <f ca="1">SUMIF(SmtRes!AQ141:SmtRes!AQ141,"=1",SmtRes!DG141:SmtRes!DG141)</f>
        <v>0</v>
      </c>
      <c r="R99" s="8">
        <f ca="1">SUMIF(SmtRes!AQ141:SmtRes!AQ141,"=1",SmtRes!DH141:SmtRes!DH141)</f>
        <v>0</v>
      </c>
      <c r="S99" s="8">
        <f ca="1">SUMIF(SmtRes!AQ141:SmtRes!AQ141,"=1",SmtRes!DI141:SmtRes!DI141)</f>
        <v>0</v>
      </c>
      <c r="T99" s="8">
        <f t="shared" si="58"/>
        <v>0</v>
      </c>
      <c r="U99" s="8">
        <f ca="1">SUMIF(SmtRes!AQ141:SmtRes!AQ141,"=1",SmtRes!CV141:SmtRes!CV141)</f>
        <v>0</v>
      </c>
      <c r="V99" s="8">
        <f ca="1">SUMIF(SmtRes!AQ141:SmtRes!AQ141,"=1",SmtRes!CW141:SmtRes!CW141)</f>
        <v>0</v>
      </c>
      <c r="W99" s="8">
        <f t="shared" si="59"/>
        <v>0</v>
      </c>
      <c r="X99" s="8">
        <f ca="1" t="shared" si="60"/>
        <v>0</v>
      </c>
      <c r="Y99" s="8">
        <f ca="1" t="shared" si="61"/>
        <v>0</v>
      </c>
      <c r="Z99" s="8"/>
      <c r="AA99" s="8">
        <v>85314498</v>
      </c>
      <c r="AB99" s="8">
        <f ca="1" t="shared" si="62"/>
        <v>83071.4454</v>
      </c>
      <c r="AC99" s="8">
        <f>ROUND((0),6)</f>
        <v>0</v>
      </c>
      <c r="AD99" s="8">
        <f>ROUND((((0)-(0))+AE99),6)</f>
        <v>0</v>
      </c>
      <c r="AE99" s="8">
        <f>ROUND((0),6)</f>
        <v>0</v>
      </c>
      <c r="AF99" s="8">
        <f ca="1">ROUND((SUM(SmtRes!BT141:SmtRes!BT141)),6)</f>
        <v>83071.4454</v>
      </c>
      <c r="AG99" s="8">
        <f t="shared" si="63"/>
        <v>0</v>
      </c>
      <c r="AH99" s="8">
        <f ca="1">(SUM(SmtRes!BU141:SmtRes!BU141))</f>
        <v>131.22</v>
      </c>
      <c r="AI99" s="8">
        <f>(0)</f>
        <v>0</v>
      </c>
      <c r="AJ99" s="8">
        <f t="shared" si="64"/>
        <v>0</v>
      </c>
      <c r="AK99" s="8">
        <v>61534.404</v>
      </c>
      <c r="AL99" s="8">
        <v>0</v>
      </c>
      <c r="AM99" s="8">
        <v>0</v>
      </c>
      <c r="AN99" s="8">
        <v>0</v>
      </c>
      <c r="AO99" s="8">
        <v>61534.404</v>
      </c>
      <c r="AP99" s="8">
        <v>0</v>
      </c>
      <c r="AQ99" s="8">
        <v>97.2</v>
      </c>
      <c r="AR99" s="8">
        <v>0</v>
      </c>
      <c r="AS99" s="8">
        <v>0</v>
      </c>
      <c r="AT99" s="8">
        <v>89</v>
      </c>
      <c r="AU99" s="8">
        <v>40</v>
      </c>
      <c r="AV99" s="8">
        <v>1</v>
      </c>
      <c r="AW99" s="8">
        <v>1</v>
      </c>
      <c r="AX99" s="8"/>
      <c r="AY99" s="8"/>
      <c r="AZ99" s="8">
        <v>1</v>
      </c>
      <c r="BA99" s="8">
        <v>1</v>
      </c>
      <c r="BB99" s="8">
        <v>1</v>
      </c>
      <c r="BC99" s="8">
        <v>1</v>
      </c>
      <c r="BD99" s="8" t="s">
        <v>185</v>
      </c>
      <c r="BE99" s="8" t="s">
        <v>185</v>
      </c>
      <c r="BF99" s="8" t="s">
        <v>185</v>
      </c>
      <c r="BG99" s="8" t="s">
        <v>185</v>
      </c>
      <c r="BH99" s="8">
        <v>0</v>
      </c>
      <c r="BI99" s="8">
        <v>1</v>
      </c>
      <c r="BJ99" s="8" t="s">
        <v>225</v>
      </c>
      <c r="BK99" s="8"/>
      <c r="BL99" s="8"/>
      <c r="BM99" s="8">
        <v>1003</v>
      </c>
      <c r="BN99" s="8">
        <v>0</v>
      </c>
      <c r="BO99" s="8" t="s">
        <v>185</v>
      </c>
      <c r="BP99" s="8">
        <v>0</v>
      </c>
      <c r="BQ99" s="8">
        <v>2</v>
      </c>
      <c r="BR99" s="8">
        <v>0</v>
      </c>
      <c r="BS99" s="8">
        <v>1</v>
      </c>
      <c r="BT99" s="8">
        <v>1</v>
      </c>
      <c r="BU99" s="8">
        <v>1</v>
      </c>
      <c r="BV99" s="8">
        <v>1</v>
      </c>
      <c r="BW99" s="8">
        <v>1</v>
      </c>
      <c r="BX99" s="8">
        <v>1</v>
      </c>
      <c r="BY99" s="8" t="s">
        <v>185</v>
      </c>
      <c r="BZ99" s="8">
        <v>89</v>
      </c>
      <c r="CA99" s="8">
        <v>40</v>
      </c>
      <c r="CB99" s="8" t="s">
        <v>185</v>
      </c>
      <c r="CC99" s="8"/>
      <c r="CD99" s="8"/>
      <c r="CE99" s="8">
        <v>0</v>
      </c>
      <c r="CF99" s="8">
        <v>0</v>
      </c>
      <c r="CG99" s="8">
        <v>0</v>
      </c>
      <c r="CH99" s="8">
        <v>12</v>
      </c>
      <c r="CI99" s="8">
        <v>0</v>
      </c>
      <c r="CJ99" s="8">
        <v>0</v>
      </c>
      <c r="CK99" s="8">
        <v>0</v>
      </c>
      <c r="CL99" s="8">
        <v>0</v>
      </c>
      <c r="CM99" s="8">
        <v>0</v>
      </c>
      <c r="CN99" s="8" t="s">
        <v>216</v>
      </c>
      <c r="CO99" s="8">
        <v>0</v>
      </c>
      <c r="CP99" s="8">
        <f ca="1" t="shared" si="65"/>
        <v>0</v>
      </c>
      <c r="CQ99" s="8">
        <f ca="1">SUMIF(SmtRes!AQ141:SmtRes!AQ141,"=1",SmtRes!AA141:SmtRes!AA141)</f>
        <v>0</v>
      </c>
      <c r="CR99" s="8">
        <f ca="1">SUMIF(SmtRes!AQ141:SmtRes!AQ141,"=1",SmtRes!AB141:SmtRes!AB141)</f>
        <v>0</v>
      </c>
      <c r="CS99" s="8">
        <f ca="1">SUMIF(SmtRes!AQ141:SmtRes!AQ141,"=1",SmtRes!AC141:SmtRes!AC141)</f>
        <v>0</v>
      </c>
      <c r="CT99" s="8">
        <f ca="1">SUMIF(SmtRes!AQ141:SmtRes!AQ141,"=1",SmtRes!AD141:SmtRes!AD141)</f>
        <v>633.07</v>
      </c>
      <c r="CU99" s="8">
        <f t="shared" si="66"/>
        <v>0</v>
      </c>
      <c r="CV99" s="8">
        <f ca="1">SUMIF(SmtRes!AQ141:SmtRes!AQ141,"=1",SmtRes!BU141:SmtRes!BU141)</f>
        <v>131.22</v>
      </c>
      <c r="CW99" s="8">
        <f ca="1">SUMIF(SmtRes!AQ141:SmtRes!AQ141,"=1",SmtRes!BV141:SmtRes!BV141)</f>
        <v>0</v>
      </c>
      <c r="CX99" s="8">
        <f t="shared" si="67"/>
        <v>0</v>
      </c>
      <c r="CY99" s="8">
        <f ca="1" t="shared" si="68"/>
        <v>0</v>
      </c>
      <c r="CZ99" s="8">
        <f ca="1" t="shared" si="69"/>
        <v>0</v>
      </c>
      <c r="DA99" s="8"/>
      <c r="DB99" s="8">
        <v>45</v>
      </c>
      <c r="DC99" s="8" t="s">
        <v>185</v>
      </c>
      <c r="DD99" s="8" t="s">
        <v>185</v>
      </c>
      <c r="DE99" s="8" t="s">
        <v>217</v>
      </c>
      <c r="DF99" s="8" t="s">
        <v>217</v>
      </c>
      <c r="DG99" s="8" t="s">
        <v>217</v>
      </c>
      <c r="DH99" s="8" t="s">
        <v>185</v>
      </c>
      <c r="DI99" s="8" t="s">
        <v>217</v>
      </c>
      <c r="DJ99" s="8" t="s">
        <v>217</v>
      </c>
      <c r="DK99" s="8" t="s">
        <v>185</v>
      </c>
      <c r="DL99" s="8" t="s">
        <v>185</v>
      </c>
      <c r="DM99" s="8" t="s">
        <v>185</v>
      </c>
      <c r="DN99" s="8">
        <v>0</v>
      </c>
      <c r="DO99" s="8">
        <v>0</v>
      </c>
      <c r="DP99" s="8">
        <v>1</v>
      </c>
      <c r="DQ99" s="8">
        <v>1</v>
      </c>
      <c r="DR99" s="8"/>
      <c r="DS99" s="8"/>
      <c r="DT99" s="8"/>
      <c r="DU99" s="8">
        <v>1007</v>
      </c>
      <c r="DV99" s="8" t="s">
        <v>214</v>
      </c>
      <c r="DW99" s="8" t="s">
        <v>214</v>
      </c>
      <c r="DX99" s="8">
        <v>100</v>
      </c>
      <c r="DY99" s="8"/>
      <c r="DZ99" s="8" t="s">
        <v>185</v>
      </c>
      <c r="EA99" s="8" t="s">
        <v>185</v>
      </c>
      <c r="EB99" s="8" t="s">
        <v>185</v>
      </c>
      <c r="EC99" s="8" t="s">
        <v>185</v>
      </c>
      <c r="ED99" s="8"/>
      <c r="EE99" s="8">
        <v>82815128</v>
      </c>
      <c r="EF99" s="8">
        <v>2</v>
      </c>
      <c r="EG99" s="8" t="s">
        <v>218</v>
      </c>
      <c r="EH99" s="8">
        <v>1</v>
      </c>
      <c r="EI99" s="8" t="s">
        <v>219</v>
      </c>
      <c r="EJ99" s="8">
        <v>1</v>
      </c>
      <c r="EK99" s="8">
        <v>1003</v>
      </c>
      <c r="EL99" s="8" t="s">
        <v>220</v>
      </c>
      <c r="EM99" s="8" t="s">
        <v>221</v>
      </c>
      <c r="EN99" s="8"/>
      <c r="EO99" s="8" t="s">
        <v>222</v>
      </c>
      <c r="EP99" s="8"/>
      <c r="EQ99" s="8">
        <v>131072</v>
      </c>
      <c r="ER99" s="8">
        <v>0</v>
      </c>
      <c r="ES99" s="8">
        <v>0</v>
      </c>
      <c r="ET99" s="8">
        <v>0</v>
      </c>
      <c r="EU99" s="8">
        <v>0</v>
      </c>
      <c r="EV99" s="8">
        <v>0</v>
      </c>
      <c r="EW99" s="8">
        <v>97.2</v>
      </c>
      <c r="EX99" s="8">
        <v>0</v>
      </c>
      <c r="EY99" s="8">
        <v>0</v>
      </c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>
        <v>0</v>
      </c>
      <c r="FR99" s="8">
        <v>0</v>
      </c>
      <c r="FS99" s="8">
        <v>0</v>
      </c>
      <c r="FT99" s="8"/>
      <c r="FU99" s="8"/>
      <c r="FV99" s="8"/>
      <c r="FW99" s="8"/>
      <c r="FX99" s="8">
        <v>89</v>
      </c>
      <c r="FY99" s="8">
        <v>40</v>
      </c>
      <c r="FZ99" s="8"/>
      <c r="GA99" s="8" t="s">
        <v>185</v>
      </c>
      <c r="GB99" s="8"/>
      <c r="GC99" s="8"/>
      <c r="GD99" s="8">
        <v>1</v>
      </c>
      <c r="GE99" s="8"/>
      <c r="GF99" s="8">
        <v>-1673785635</v>
      </c>
      <c r="GG99" s="8">
        <v>2</v>
      </c>
      <c r="GH99" s="8">
        <v>1</v>
      </c>
      <c r="GI99" s="8">
        <v>-2</v>
      </c>
      <c r="GJ99" s="8">
        <v>0</v>
      </c>
      <c r="GK99" s="8">
        <v>0</v>
      </c>
      <c r="GL99" s="8">
        <f ca="1" t="shared" si="70"/>
        <v>0</v>
      </c>
      <c r="GM99" s="8">
        <f ca="1" t="shared" si="71"/>
        <v>0</v>
      </c>
      <c r="GN99" s="8">
        <f ca="1" t="shared" si="72"/>
        <v>0</v>
      </c>
      <c r="GO99" s="8">
        <f ca="1" t="shared" si="73"/>
        <v>0</v>
      </c>
      <c r="GP99" s="8">
        <f ca="1" t="shared" si="74"/>
        <v>0</v>
      </c>
      <c r="GQ99" s="8"/>
      <c r="GR99" s="8">
        <v>0</v>
      </c>
      <c r="GS99" s="8">
        <v>3</v>
      </c>
      <c r="GT99" s="8">
        <v>0</v>
      </c>
      <c r="GU99" s="8" t="s">
        <v>185</v>
      </c>
      <c r="GV99" s="8">
        <f t="shared" si="75"/>
        <v>0</v>
      </c>
      <c r="GW99" s="8">
        <v>1</v>
      </c>
      <c r="GX99" s="8">
        <f t="shared" si="76"/>
        <v>0</v>
      </c>
      <c r="GY99" s="8"/>
      <c r="GZ99" s="8"/>
      <c r="HA99" s="8">
        <v>0</v>
      </c>
      <c r="HB99" s="8">
        <v>0</v>
      </c>
      <c r="HC99" s="8">
        <f t="shared" si="77"/>
        <v>0</v>
      </c>
      <c r="HD99" s="8"/>
      <c r="HE99" s="8" t="s">
        <v>185</v>
      </c>
      <c r="HF99" s="8" t="s">
        <v>185</v>
      </c>
      <c r="HG99" s="8"/>
      <c r="HH99" s="8"/>
      <c r="HI99" s="8"/>
      <c r="HJ99" s="8"/>
      <c r="HK99" s="8"/>
      <c r="HL99" s="8"/>
      <c r="HM99" s="8" t="s">
        <v>185</v>
      </c>
      <c r="HN99" s="8" t="s">
        <v>57</v>
      </c>
      <c r="HO99" s="8" t="s">
        <v>60</v>
      </c>
      <c r="HP99" s="8" t="s">
        <v>220</v>
      </c>
      <c r="HQ99" s="8" t="s">
        <v>220</v>
      </c>
      <c r="HR99" s="8"/>
      <c r="HS99" s="8">
        <v>0</v>
      </c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>
        <v>0</v>
      </c>
      <c r="IL99" s="8"/>
      <c r="IM99" s="8"/>
      <c r="IN99" s="8"/>
      <c r="IO99" s="8"/>
      <c r="IP99" s="8"/>
      <c r="IQ99" s="8"/>
      <c r="IR99" s="8"/>
      <c r="IS99" s="8"/>
      <c r="IT99" s="8"/>
      <c r="IU99" s="8"/>
    </row>
    <row r="100" spans="1:245">
      <c r="A100">
        <v>17</v>
      </c>
      <c r="B100">
        <v>0</v>
      </c>
      <c r="C100">
        <f>ROW(SmtRes!A142)</f>
        <v>142</v>
      </c>
      <c r="D100">
        <f>ROW(EtalonRes!A162)</f>
        <v>162</v>
      </c>
      <c r="E100" t="s">
        <v>330</v>
      </c>
      <c r="F100" t="s">
        <v>223</v>
      </c>
      <c r="G100" t="s">
        <v>331</v>
      </c>
      <c r="H100" t="s">
        <v>214</v>
      </c>
      <c r="I100">
        <v>0</v>
      </c>
      <c r="J100">
        <v>0</v>
      </c>
      <c r="K100">
        <v>0</v>
      </c>
      <c r="L100">
        <v>0.0045</v>
      </c>
      <c r="M100">
        <v>0.0045</v>
      </c>
      <c r="N100">
        <f t="shared" si="56"/>
        <v>0</v>
      </c>
      <c r="O100">
        <f ca="1" t="shared" si="57"/>
        <v>0</v>
      </c>
      <c r="P100">
        <f ca="1">SUMIF(SmtRes!AQ142:SmtRes!AQ142,"=1",SmtRes!DF142:SmtRes!DF142)</f>
        <v>0</v>
      </c>
      <c r="Q100">
        <f ca="1">SUMIF(SmtRes!AQ142:SmtRes!AQ142,"=1",SmtRes!DG142:SmtRes!DG142)</f>
        <v>0</v>
      </c>
      <c r="R100">
        <f ca="1">SUMIF(SmtRes!AQ142:SmtRes!AQ142,"=1",SmtRes!DH142:SmtRes!DH142)</f>
        <v>0</v>
      </c>
      <c r="S100">
        <f ca="1">SUMIF(SmtRes!AQ142:SmtRes!AQ142,"=1",SmtRes!DI142:SmtRes!DI142)</f>
        <v>0</v>
      </c>
      <c r="T100">
        <f t="shared" si="58"/>
        <v>0</v>
      </c>
      <c r="U100">
        <f ca="1">SUMIF(SmtRes!AQ142:SmtRes!AQ142,"=1",SmtRes!CV142:SmtRes!CV142)</f>
        <v>0</v>
      </c>
      <c r="V100">
        <f ca="1">SUMIF(SmtRes!AQ142:SmtRes!AQ142,"=1",SmtRes!CW142:SmtRes!CW142)</f>
        <v>0</v>
      </c>
      <c r="W100">
        <f t="shared" si="59"/>
        <v>0</v>
      </c>
      <c r="X100">
        <f ca="1" t="shared" si="60"/>
        <v>0</v>
      </c>
      <c r="Y100">
        <f ca="1" t="shared" si="61"/>
        <v>0</v>
      </c>
      <c r="AA100">
        <v>85314433</v>
      </c>
      <c r="AB100">
        <f ca="1" t="shared" si="62"/>
        <v>83071.4454</v>
      </c>
      <c r="AC100">
        <f>ROUND((0),6)</f>
        <v>0</v>
      </c>
      <c r="AD100">
        <f>ROUND((((0)-(0))+AE100),6)</f>
        <v>0</v>
      </c>
      <c r="AE100">
        <f>ROUND((0),6)</f>
        <v>0</v>
      </c>
      <c r="AF100">
        <f ca="1">ROUND((SUM(SmtRes!BT142:SmtRes!BT142)),6)</f>
        <v>83071.4454</v>
      </c>
      <c r="AG100">
        <f t="shared" si="63"/>
        <v>0</v>
      </c>
      <c r="AH100">
        <f ca="1">(SUM(SmtRes!BU142:SmtRes!BU142))</f>
        <v>131.22</v>
      </c>
      <c r="AI100">
        <f>(0)</f>
        <v>0</v>
      </c>
      <c r="AJ100">
        <f t="shared" si="64"/>
        <v>0</v>
      </c>
      <c r="AK100">
        <v>61534.404</v>
      </c>
      <c r="AL100">
        <v>0</v>
      </c>
      <c r="AM100">
        <v>0</v>
      </c>
      <c r="AN100">
        <v>0</v>
      </c>
      <c r="AO100">
        <v>61534.404</v>
      </c>
      <c r="AP100">
        <v>0</v>
      </c>
      <c r="AQ100">
        <v>97.2</v>
      </c>
      <c r="AR100">
        <v>0</v>
      </c>
      <c r="AS100">
        <v>0</v>
      </c>
      <c r="AT100">
        <v>89</v>
      </c>
      <c r="AU100">
        <v>40</v>
      </c>
      <c r="AV100">
        <v>1</v>
      </c>
      <c r="AW100">
        <v>1</v>
      </c>
      <c r="AZ100">
        <v>1</v>
      </c>
      <c r="BA100">
        <v>1</v>
      </c>
      <c r="BB100">
        <v>1</v>
      </c>
      <c r="BC100">
        <v>1</v>
      </c>
      <c r="BD100" t="s">
        <v>185</v>
      </c>
      <c r="BE100" t="s">
        <v>185</v>
      </c>
      <c r="BF100" t="s">
        <v>185</v>
      </c>
      <c r="BG100" t="s">
        <v>185</v>
      </c>
      <c r="BH100">
        <v>0</v>
      </c>
      <c r="BI100">
        <v>1</v>
      </c>
      <c r="BJ100" t="s">
        <v>225</v>
      </c>
      <c r="BM100">
        <v>1003</v>
      </c>
      <c r="BN100">
        <v>0</v>
      </c>
      <c r="BO100" t="s">
        <v>185</v>
      </c>
      <c r="BP100">
        <v>0</v>
      </c>
      <c r="BQ100">
        <v>2</v>
      </c>
      <c r="BR100">
        <v>0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 t="s">
        <v>185</v>
      </c>
      <c r="BZ100">
        <v>89</v>
      </c>
      <c r="CA100">
        <v>40</v>
      </c>
      <c r="CB100" t="s">
        <v>185</v>
      </c>
      <c r="CE100">
        <v>0</v>
      </c>
      <c r="CF100">
        <v>0</v>
      </c>
      <c r="CG100">
        <v>0</v>
      </c>
      <c r="CH100">
        <v>12</v>
      </c>
      <c r="CI100">
        <v>0</v>
      </c>
      <c r="CJ100">
        <v>0</v>
      </c>
      <c r="CK100">
        <v>0</v>
      </c>
      <c r="CL100">
        <v>0</v>
      </c>
      <c r="CM100">
        <v>0</v>
      </c>
      <c r="CN100" t="s">
        <v>216</v>
      </c>
      <c r="CO100">
        <v>0</v>
      </c>
      <c r="CP100">
        <f ca="1" t="shared" si="65"/>
        <v>0</v>
      </c>
      <c r="CQ100">
        <f ca="1">SUMIF(SmtRes!AQ142:SmtRes!AQ142,"=1",SmtRes!AA142:SmtRes!AA142)</f>
        <v>0</v>
      </c>
      <c r="CR100">
        <f ca="1">SUMIF(SmtRes!AQ142:SmtRes!AQ142,"=1",SmtRes!AB142:SmtRes!AB142)</f>
        <v>0</v>
      </c>
      <c r="CS100">
        <f ca="1">SUMIF(SmtRes!AQ142:SmtRes!AQ142,"=1",SmtRes!AC142:SmtRes!AC142)</f>
        <v>0</v>
      </c>
      <c r="CT100">
        <f ca="1">SUMIF(SmtRes!AQ142:SmtRes!AQ142,"=1",SmtRes!AD142:SmtRes!AD142)</f>
        <v>633.07</v>
      </c>
      <c r="CU100">
        <f t="shared" si="66"/>
        <v>0</v>
      </c>
      <c r="CV100">
        <f ca="1">SUMIF(SmtRes!AQ142:SmtRes!AQ142,"=1",SmtRes!BU142:SmtRes!BU142)</f>
        <v>131.22</v>
      </c>
      <c r="CW100">
        <f ca="1">SUMIF(SmtRes!AQ142:SmtRes!AQ142,"=1",SmtRes!BV142:SmtRes!BV142)</f>
        <v>0</v>
      </c>
      <c r="CX100">
        <f t="shared" si="67"/>
        <v>0</v>
      </c>
      <c r="CY100">
        <f ca="1" t="shared" si="68"/>
        <v>0</v>
      </c>
      <c r="CZ100">
        <f ca="1" t="shared" si="69"/>
        <v>0</v>
      </c>
      <c r="DB100">
        <v>47</v>
      </c>
      <c r="DC100" t="s">
        <v>185</v>
      </c>
      <c r="DD100" t="s">
        <v>185</v>
      </c>
      <c r="DE100" t="s">
        <v>217</v>
      </c>
      <c r="DF100" t="s">
        <v>217</v>
      </c>
      <c r="DG100" t="s">
        <v>217</v>
      </c>
      <c r="DH100" t="s">
        <v>185</v>
      </c>
      <c r="DI100" t="s">
        <v>217</v>
      </c>
      <c r="DJ100" t="s">
        <v>217</v>
      </c>
      <c r="DK100" t="s">
        <v>185</v>
      </c>
      <c r="DL100" t="s">
        <v>185</v>
      </c>
      <c r="DM100" t="s">
        <v>185</v>
      </c>
      <c r="DN100">
        <v>0</v>
      </c>
      <c r="DO100">
        <v>0</v>
      </c>
      <c r="DP100">
        <v>1</v>
      </c>
      <c r="DQ100">
        <v>1</v>
      </c>
      <c r="DU100">
        <v>1007</v>
      </c>
      <c r="DV100" t="s">
        <v>214</v>
      </c>
      <c r="DW100" t="s">
        <v>214</v>
      </c>
      <c r="DX100">
        <v>100</v>
      </c>
      <c r="DZ100" t="s">
        <v>185</v>
      </c>
      <c r="EA100" t="s">
        <v>185</v>
      </c>
      <c r="EB100" t="s">
        <v>185</v>
      </c>
      <c r="EC100" t="s">
        <v>185</v>
      </c>
      <c r="EE100">
        <v>82815128</v>
      </c>
      <c r="EF100">
        <v>2</v>
      </c>
      <c r="EG100" t="s">
        <v>218</v>
      </c>
      <c r="EH100">
        <v>1</v>
      </c>
      <c r="EI100" t="s">
        <v>219</v>
      </c>
      <c r="EJ100">
        <v>1</v>
      </c>
      <c r="EK100">
        <v>1003</v>
      </c>
      <c r="EL100" t="s">
        <v>220</v>
      </c>
      <c r="EM100" t="s">
        <v>221</v>
      </c>
      <c r="EO100" t="s">
        <v>222</v>
      </c>
      <c r="EQ100">
        <v>131072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97.2</v>
      </c>
      <c r="EX100">
        <v>0</v>
      </c>
      <c r="EY100">
        <v>0</v>
      </c>
      <c r="FQ100">
        <v>0</v>
      </c>
      <c r="FR100">
        <v>0</v>
      </c>
      <c r="FS100">
        <v>0</v>
      </c>
      <c r="FX100">
        <v>89</v>
      </c>
      <c r="FY100">
        <v>40</v>
      </c>
      <c r="GA100" t="s">
        <v>185</v>
      </c>
      <c r="GD100">
        <v>1</v>
      </c>
      <c r="GF100">
        <v>-1673785635</v>
      </c>
      <c r="GG100">
        <v>2</v>
      </c>
      <c r="GH100">
        <v>1</v>
      </c>
      <c r="GI100">
        <v>-2</v>
      </c>
      <c r="GJ100">
        <v>0</v>
      </c>
      <c r="GK100">
        <v>0</v>
      </c>
      <c r="GL100">
        <f ca="1" t="shared" si="70"/>
        <v>0</v>
      </c>
      <c r="GM100">
        <f ca="1" t="shared" si="71"/>
        <v>0</v>
      </c>
      <c r="GN100">
        <f ca="1" t="shared" si="72"/>
        <v>0</v>
      </c>
      <c r="GO100">
        <f ca="1" t="shared" si="73"/>
        <v>0</v>
      </c>
      <c r="GP100">
        <f ca="1" t="shared" si="74"/>
        <v>0</v>
      </c>
      <c r="GR100">
        <v>0</v>
      </c>
      <c r="GS100">
        <v>3</v>
      </c>
      <c r="GT100">
        <v>0</v>
      </c>
      <c r="GU100" t="s">
        <v>185</v>
      </c>
      <c r="GV100">
        <f t="shared" si="75"/>
        <v>0</v>
      </c>
      <c r="GW100">
        <v>1</v>
      </c>
      <c r="GX100">
        <f t="shared" si="76"/>
        <v>0</v>
      </c>
      <c r="HA100">
        <v>0</v>
      </c>
      <c r="HB100">
        <v>0</v>
      </c>
      <c r="HC100">
        <f t="shared" si="77"/>
        <v>0</v>
      </c>
      <c r="HE100" t="s">
        <v>185</v>
      </c>
      <c r="HF100" t="s">
        <v>185</v>
      </c>
      <c r="HM100" t="s">
        <v>185</v>
      </c>
      <c r="HN100" t="s">
        <v>57</v>
      </c>
      <c r="HO100" t="s">
        <v>60</v>
      </c>
      <c r="HP100" t="s">
        <v>220</v>
      </c>
      <c r="HQ100" t="s">
        <v>220</v>
      </c>
      <c r="HS100">
        <v>0</v>
      </c>
      <c r="IK100">
        <v>0</v>
      </c>
    </row>
    <row r="101" spans="1:255">
      <c r="A101" s="8">
        <v>17</v>
      </c>
      <c r="B101" s="8">
        <v>0</v>
      </c>
      <c r="C101" s="8">
        <f>ROW(SmtRes!A151)</f>
        <v>151</v>
      </c>
      <c r="D101" s="8">
        <f>ROW(EtalonRes!A170)</f>
        <v>170</v>
      </c>
      <c r="E101" s="8" t="s">
        <v>332</v>
      </c>
      <c r="F101" s="8" t="s">
        <v>333</v>
      </c>
      <c r="G101" s="8" t="s">
        <v>334</v>
      </c>
      <c r="H101" s="8" t="s">
        <v>335</v>
      </c>
      <c r="I101" s="8">
        <v>0</v>
      </c>
      <c r="J101" s="8">
        <v>0</v>
      </c>
      <c r="K101" s="8">
        <v>0</v>
      </c>
      <c r="L101" s="8">
        <v>0.3</v>
      </c>
      <c r="M101" s="8">
        <v>0.3</v>
      </c>
      <c r="N101" s="8">
        <f t="shared" si="56"/>
        <v>0</v>
      </c>
      <c r="O101" s="8">
        <f ca="1" t="shared" si="57"/>
        <v>0</v>
      </c>
      <c r="P101" s="8">
        <f ca="1">SUMIF(SmtRes!AQ143:SmtRes!AQ151,"=1",SmtRes!DF143:SmtRes!DF151)</f>
        <v>0</v>
      </c>
      <c r="Q101" s="8">
        <f ca="1">SUMIF(SmtRes!AQ143:SmtRes!AQ151,"=1",SmtRes!DG143:SmtRes!DG151)</f>
        <v>0</v>
      </c>
      <c r="R101" s="8">
        <f ca="1">SUMIF(SmtRes!AQ143:SmtRes!AQ151,"=1",SmtRes!DH143:SmtRes!DH151)</f>
        <v>0</v>
      </c>
      <c r="S101" s="8">
        <f ca="1">SUMIF(SmtRes!AQ143:SmtRes!AQ151,"=1",SmtRes!DI143:SmtRes!DI151)</f>
        <v>0</v>
      </c>
      <c r="T101" s="8">
        <f t="shared" si="58"/>
        <v>0</v>
      </c>
      <c r="U101" s="8">
        <f ca="1">SUMIF(SmtRes!AQ143:SmtRes!AQ151,"=1",SmtRes!CV143:SmtRes!CV151)</f>
        <v>0</v>
      </c>
      <c r="V101" s="8">
        <f ca="1">SUMIF(SmtRes!AQ143:SmtRes!AQ151,"=1",SmtRes!CW143:SmtRes!CW151)</f>
        <v>0</v>
      </c>
      <c r="W101" s="8">
        <f t="shared" si="59"/>
        <v>0</v>
      </c>
      <c r="X101" s="8">
        <f ca="1" t="shared" si="60"/>
        <v>0</v>
      </c>
      <c r="Y101" s="8">
        <f ca="1" t="shared" si="61"/>
        <v>0</v>
      </c>
      <c r="Z101" s="8"/>
      <c r="AA101" s="8">
        <v>85314498</v>
      </c>
      <c r="AB101" s="8">
        <f ca="1" t="shared" si="62"/>
        <v>10169.471045</v>
      </c>
      <c r="AC101" s="8">
        <f ca="1">ROUND((SUM(SmtRes!BQ143:SmtRes!BQ151)),6)</f>
        <v>1944.5114</v>
      </c>
      <c r="AD101" s="8">
        <f ca="1">ROUND((((SUM(SmtRes!BR143:SmtRes!BR151))-(SUM(SmtRes!BS143:SmtRes!BS151)))+AE101),6)</f>
        <v>500.35671</v>
      </c>
      <c r="AE101" s="8">
        <f ca="1">ROUND((SUM(SmtRes!BS143:SmtRes!BS151)),6)</f>
        <v>333.844875</v>
      </c>
      <c r="AF101" s="8">
        <f ca="1">ROUND((SUM(SmtRes!BT143:SmtRes!BT151)),6)</f>
        <v>7724.602935</v>
      </c>
      <c r="AG101" s="8">
        <f t="shared" si="63"/>
        <v>0</v>
      </c>
      <c r="AH101" s="8">
        <f ca="1">(SUM(SmtRes!BU143:SmtRes!BU151))</f>
        <v>9.7335</v>
      </c>
      <c r="AI101" s="8">
        <f ca="1">(SUM(SmtRes!BV143:SmtRes!BV151))</f>
        <v>0.351</v>
      </c>
      <c r="AJ101" s="8">
        <f t="shared" si="64"/>
        <v>0</v>
      </c>
      <c r="AK101" s="8">
        <v>8284.3666</v>
      </c>
      <c r="AL101" s="8">
        <v>1944.5114</v>
      </c>
      <c r="AM101" s="8">
        <v>370.6346</v>
      </c>
      <c r="AN101" s="8">
        <v>247.2925</v>
      </c>
      <c r="AO101" s="8">
        <v>5721.9281</v>
      </c>
      <c r="AP101" s="8">
        <v>0</v>
      </c>
      <c r="AQ101" s="8">
        <v>7.21</v>
      </c>
      <c r="AR101" s="8">
        <v>0.26</v>
      </c>
      <c r="AS101" s="8">
        <v>0</v>
      </c>
      <c r="AT101" s="8">
        <v>97</v>
      </c>
      <c r="AU101" s="8">
        <v>51</v>
      </c>
      <c r="AV101" s="8">
        <v>1</v>
      </c>
      <c r="AW101" s="8">
        <v>1</v>
      </c>
      <c r="AX101" s="8"/>
      <c r="AY101" s="8"/>
      <c r="AZ101" s="8">
        <v>1</v>
      </c>
      <c r="BA101" s="8">
        <v>1</v>
      </c>
      <c r="BB101" s="8">
        <v>1</v>
      </c>
      <c r="BC101" s="8">
        <v>1</v>
      </c>
      <c r="BD101" s="8" t="s">
        <v>185</v>
      </c>
      <c r="BE101" s="8" t="s">
        <v>185</v>
      </c>
      <c r="BF101" s="8" t="s">
        <v>185</v>
      </c>
      <c r="BG101" s="8" t="s">
        <v>185</v>
      </c>
      <c r="BH101" s="8">
        <v>0</v>
      </c>
      <c r="BI101" s="8">
        <v>2</v>
      </c>
      <c r="BJ101" s="8" t="s">
        <v>336</v>
      </c>
      <c r="BK101" s="8"/>
      <c r="BL101" s="8"/>
      <c r="BM101" s="8">
        <v>108001</v>
      </c>
      <c r="BN101" s="8">
        <v>0</v>
      </c>
      <c r="BO101" s="8" t="s">
        <v>185</v>
      </c>
      <c r="BP101" s="8">
        <v>0</v>
      </c>
      <c r="BQ101" s="8">
        <v>3</v>
      </c>
      <c r="BR101" s="8">
        <v>0</v>
      </c>
      <c r="BS101" s="8">
        <v>1</v>
      </c>
      <c r="BT101" s="8">
        <v>1</v>
      </c>
      <c r="BU101" s="8">
        <v>1</v>
      </c>
      <c r="BV101" s="8">
        <v>1</v>
      </c>
      <c r="BW101" s="8">
        <v>1</v>
      </c>
      <c r="BX101" s="8">
        <v>1</v>
      </c>
      <c r="BY101" s="8" t="s">
        <v>185</v>
      </c>
      <c r="BZ101" s="8">
        <v>97</v>
      </c>
      <c r="CA101" s="8">
        <v>51</v>
      </c>
      <c r="CB101" s="8" t="s">
        <v>185</v>
      </c>
      <c r="CC101" s="8"/>
      <c r="CD101" s="8"/>
      <c r="CE101" s="8">
        <v>0</v>
      </c>
      <c r="CF101" s="8">
        <v>0</v>
      </c>
      <c r="CG101" s="8">
        <v>0</v>
      </c>
      <c r="CH101" s="8">
        <v>13</v>
      </c>
      <c r="CI101" s="8">
        <v>0</v>
      </c>
      <c r="CJ101" s="8">
        <v>0</v>
      </c>
      <c r="CK101" s="8">
        <v>0</v>
      </c>
      <c r="CL101" s="8">
        <v>0</v>
      </c>
      <c r="CM101" s="8">
        <v>0</v>
      </c>
      <c r="CN101" s="8" t="s">
        <v>216</v>
      </c>
      <c r="CO101" s="8">
        <v>0</v>
      </c>
      <c r="CP101" s="8">
        <f ca="1" t="shared" si="65"/>
        <v>0</v>
      </c>
      <c r="CQ101" s="8">
        <f ca="1">SUMIF(SmtRes!AQ143:SmtRes!AQ151,"=1",SmtRes!AA143:SmtRes!AA151)</f>
        <v>1260.84</v>
      </c>
      <c r="CR101" s="8">
        <f ca="1">SUMIF(SmtRes!AQ143:SmtRes!AQ151,"=1",SmtRes!AB143:SmtRes!AB151)</f>
        <v>2302.6</v>
      </c>
      <c r="CS101" s="8">
        <f ca="1">SUMIF(SmtRes!AQ143:SmtRes!AQ151,"=1",SmtRes!AC143:SmtRes!AC151)</f>
        <v>1902.25</v>
      </c>
      <c r="CT101" s="8">
        <f ca="1">SUMIF(SmtRes!AQ143:SmtRes!AQ151,"=1",SmtRes!AD143:SmtRes!AD151)</f>
        <v>793.61</v>
      </c>
      <c r="CU101" s="8">
        <f t="shared" si="66"/>
        <v>0</v>
      </c>
      <c r="CV101" s="8">
        <f ca="1">SUMIF(SmtRes!AQ143:SmtRes!AQ151,"=1",SmtRes!BU143:SmtRes!BU151)</f>
        <v>9.7335</v>
      </c>
      <c r="CW101" s="8">
        <f ca="1">SUMIF(SmtRes!AQ143:SmtRes!AQ151,"=1",SmtRes!BV143:SmtRes!BV151)</f>
        <v>0.351</v>
      </c>
      <c r="CX101" s="8">
        <f t="shared" si="67"/>
        <v>0</v>
      </c>
      <c r="CY101" s="8">
        <f ca="1" t="shared" si="68"/>
        <v>0</v>
      </c>
      <c r="CZ101" s="8">
        <f ca="1" t="shared" si="69"/>
        <v>0</v>
      </c>
      <c r="DA101" s="8"/>
      <c r="DB101" s="8">
        <v>49</v>
      </c>
      <c r="DC101" s="8" t="s">
        <v>185</v>
      </c>
      <c r="DD101" s="8" t="s">
        <v>185</v>
      </c>
      <c r="DE101" s="8" t="s">
        <v>217</v>
      </c>
      <c r="DF101" s="8" t="s">
        <v>217</v>
      </c>
      <c r="DG101" s="8" t="s">
        <v>217</v>
      </c>
      <c r="DH101" s="8" t="s">
        <v>185</v>
      </c>
      <c r="DI101" s="8" t="s">
        <v>217</v>
      </c>
      <c r="DJ101" s="8" t="s">
        <v>217</v>
      </c>
      <c r="DK101" s="8" t="s">
        <v>185</v>
      </c>
      <c r="DL101" s="8" t="s">
        <v>185</v>
      </c>
      <c r="DM101" s="8" t="s">
        <v>185</v>
      </c>
      <c r="DN101" s="8">
        <v>0</v>
      </c>
      <c r="DO101" s="8">
        <v>0</v>
      </c>
      <c r="DP101" s="8">
        <v>1</v>
      </c>
      <c r="DQ101" s="8">
        <v>1</v>
      </c>
      <c r="DR101" s="8"/>
      <c r="DS101" s="8"/>
      <c r="DT101" s="8"/>
      <c r="DU101" s="8">
        <v>1013</v>
      </c>
      <c r="DV101" s="8" t="s">
        <v>335</v>
      </c>
      <c r="DW101" s="8" t="s">
        <v>335</v>
      </c>
      <c r="DX101" s="8">
        <v>1</v>
      </c>
      <c r="DY101" s="8"/>
      <c r="DZ101" s="8" t="s">
        <v>185</v>
      </c>
      <c r="EA101" s="8" t="s">
        <v>185</v>
      </c>
      <c r="EB101" s="8" t="s">
        <v>185</v>
      </c>
      <c r="EC101" s="8" t="s">
        <v>185</v>
      </c>
      <c r="ED101" s="8"/>
      <c r="EE101" s="8">
        <v>82815029</v>
      </c>
      <c r="EF101" s="8">
        <v>3</v>
      </c>
      <c r="EG101" s="8" t="s">
        <v>230</v>
      </c>
      <c r="EH101" s="8">
        <v>0</v>
      </c>
      <c r="EI101" s="8" t="s">
        <v>185</v>
      </c>
      <c r="EJ101" s="8">
        <v>2</v>
      </c>
      <c r="EK101" s="8">
        <v>108001</v>
      </c>
      <c r="EL101" s="8" t="s">
        <v>231</v>
      </c>
      <c r="EM101" s="8" t="s">
        <v>232</v>
      </c>
      <c r="EN101" s="8"/>
      <c r="EO101" s="8" t="s">
        <v>222</v>
      </c>
      <c r="EP101" s="8"/>
      <c r="EQ101" s="8">
        <v>131072</v>
      </c>
      <c r="ER101" s="8">
        <v>0</v>
      </c>
      <c r="ES101" s="8">
        <v>0</v>
      </c>
      <c r="ET101" s="8">
        <v>0</v>
      </c>
      <c r="EU101" s="8">
        <v>0</v>
      </c>
      <c r="EV101" s="8">
        <v>0</v>
      </c>
      <c r="EW101" s="8">
        <v>7.21</v>
      </c>
      <c r="EX101" s="8">
        <v>0.26</v>
      </c>
      <c r="EY101" s="8">
        <v>0</v>
      </c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>
        <v>0</v>
      </c>
      <c r="FR101" s="8">
        <v>0</v>
      </c>
      <c r="FS101" s="8">
        <v>0</v>
      </c>
      <c r="FT101" s="8"/>
      <c r="FU101" s="8"/>
      <c r="FV101" s="8"/>
      <c r="FW101" s="8"/>
      <c r="FX101" s="8">
        <v>97</v>
      </c>
      <c r="FY101" s="8">
        <v>51</v>
      </c>
      <c r="FZ101" s="8"/>
      <c r="GA101" s="8" t="s">
        <v>185</v>
      </c>
      <c r="GB101" s="8"/>
      <c r="GC101" s="8"/>
      <c r="GD101" s="8">
        <v>1</v>
      </c>
      <c r="GE101" s="8"/>
      <c r="GF101" s="8">
        <v>601053359</v>
      </c>
      <c r="GG101" s="8">
        <v>2</v>
      </c>
      <c r="GH101" s="8">
        <v>1</v>
      </c>
      <c r="GI101" s="8">
        <v>-2</v>
      </c>
      <c r="GJ101" s="8">
        <v>0</v>
      </c>
      <c r="GK101" s="8">
        <v>0</v>
      </c>
      <c r="GL101" s="8">
        <f ca="1" t="shared" si="70"/>
        <v>0</v>
      </c>
      <c r="GM101" s="8">
        <f ca="1" t="shared" si="71"/>
        <v>0</v>
      </c>
      <c r="GN101" s="8">
        <f ca="1" t="shared" si="72"/>
        <v>0</v>
      </c>
      <c r="GO101" s="8">
        <f ca="1" t="shared" si="73"/>
        <v>0</v>
      </c>
      <c r="GP101" s="8">
        <f ca="1" t="shared" si="74"/>
        <v>0</v>
      </c>
      <c r="GQ101" s="8"/>
      <c r="GR101" s="8">
        <v>0</v>
      </c>
      <c r="GS101" s="8">
        <v>3</v>
      </c>
      <c r="GT101" s="8">
        <v>0</v>
      </c>
      <c r="GU101" s="8" t="s">
        <v>185</v>
      </c>
      <c r="GV101" s="8">
        <f t="shared" si="75"/>
        <v>0</v>
      </c>
      <c r="GW101" s="8">
        <v>1</v>
      </c>
      <c r="GX101" s="8">
        <f t="shared" si="76"/>
        <v>0</v>
      </c>
      <c r="GY101" s="8"/>
      <c r="GZ101" s="8"/>
      <c r="HA101" s="8">
        <v>0</v>
      </c>
      <c r="HB101" s="8">
        <v>0</v>
      </c>
      <c r="HC101" s="8">
        <f t="shared" si="77"/>
        <v>0</v>
      </c>
      <c r="HD101" s="8"/>
      <c r="HE101" s="8" t="s">
        <v>185</v>
      </c>
      <c r="HF101" s="8" t="s">
        <v>185</v>
      </c>
      <c r="HG101" s="8"/>
      <c r="HH101" s="8"/>
      <c r="HI101" s="8"/>
      <c r="HJ101" s="8"/>
      <c r="HK101" s="8"/>
      <c r="HL101" s="8"/>
      <c r="HM101" s="8" t="s">
        <v>185</v>
      </c>
      <c r="HN101" s="8" t="s">
        <v>91</v>
      </c>
      <c r="HO101" s="8" t="s">
        <v>93</v>
      </c>
      <c r="HP101" s="8" t="s">
        <v>231</v>
      </c>
      <c r="HQ101" s="8" t="s">
        <v>231</v>
      </c>
      <c r="HR101" s="8"/>
      <c r="HS101" s="8">
        <v>0</v>
      </c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>
        <v>0</v>
      </c>
      <c r="IL101" s="8"/>
      <c r="IM101" s="8"/>
      <c r="IN101" s="8"/>
      <c r="IO101" s="8"/>
      <c r="IP101" s="8"/>
      <c r="IQ101" s="8"/>
      <c r="IR101" s="8"/>
      <c r="IS101" s="8"/>
      <c r="IT101" s="8"/>
      <c r="IU101" s="8"/>
    </row>
    <row r="102" spans="1:245">
      <c r="A102">
        <v>17</v>
      </c>
      <c r="B102">
        <v>0</v>
      </c>
      <c r="C102">
        <f>ROW(SmtRes!A160)</f>
        <v>160</v>
      </c>
      <c r="D102">
        <f>ROW(EtalonRes!A178)</f>
        <v>178</v>
      </c>
      <c r="E102" t="s">
        <v>332</v>
      </c>
      <c r="F102" t="s">
        <v>333</v>
      </c>
      <c r="G102" t="s">
        <v>334</v>
      </c>
      <c r="H102" t="s">
        <v>335</v>
      </c>
      <c r="I102">
        <v>0</v>
      </c>
      <c r="J102">
        <v>0</v>
      </c>
      <c r="K102">
        <v>0</v>
      </c>
      <c r="L102">
        <v>0.3</v>
      </c>
      <c r="M102">
        <v>0.3</v>
      </c>
      <c r="N102">
        <f t="shared" si="56"/>
        <v>0</v>
      </c>
      <c r="O102">
        <f ca="1" t="shared" si="57"/>
        <v>0</v>
      </c>
      <c r="P102">
        <f ca="1">SUMIF(SmtRes!AQ152:SmtRes!AQ160,"=1",SmtRes!DF152:SmtRes!DF160)</f>
        <v>0</v>
      </c>
      <c r="Q102">
        <f ca="1">SUMIF(SmtRes!AQ152:SmtRes!AQ160,"=1",SmtRes!DG152:SmtRes!DG160)</f>
        <v>0</v>
      </c>
      <c r="R102">
        <f ca="1">SUMIF(SmtRes!AQ152:SmtRes!AQ160,"=1",SmtRes!DH152:SmtRes!DH160)</f>
        <v>0</v>
      </c>
      <c r="S102">
        <f ca="1">SUMIF(SmtRes!AQ152:SmtRes!AQ160,"=1",SmtRes!DI152:SmtRes!DI160)</f>
        <v>0</v>
      </c>
      <c r="T102">
        <f t="shared" si="58"/>
        <v>0</v>
      </c>
      <c r="U102">
        <f ca="1">SUMIF(SmtRes!AQ152:SmtRes!AQ160,"=1",SmtRes!CV152:SmtRes!CV160)</f>
        <v>0</v>
      </c>
      <c r="V102">
        <f ca="1">SUMIF(SmtRes!AQ152:SmtRes!AQ160,"=1",SmtRes!CW152:SmtRes!CW160)</f>
        <v>0</v>
      </c>
      <c r="W102">
        <f t="shared" si="59"/>
        <v>0</v>
      </c>
      <c r="X102">
        <f ca="1" t="shared" si="60"/>
        <v>0</v>
      </c>
      <c r="Y102">
        <f ca="1" t="shared" si="61"/>
        <v>0</v>
      </c>
      <c r="AA102">
        <v>85314433</v>
      </c>
      <c r="AB102">
        <f ca="1" t="shared" si="62"/>
        <v>10169.471045</v>
      </c>
      <c r="AC102">
        <f ca="1">ROUND((SUM(SmtRes!BQ152:SmtRes!BQ160)),6)</f>
        <v>1944.5114</v>
      </c>
      <c r="AD102">
        <f ca="1">ROUND((((SUM(SmtRes!BR152:SmtRes!BR160))-(SUM(SmtRes!BS152:SmtRes!BS160)))+AE102),6)</f>
        <v>500.35671</v>
      </c>
      <c r="AE102">
        <f ca="1">ROUND((SUM(SmtRes!BS152:SmtRes!BS160)),6)</f>
        <v>333.844875</v>
      </c>
      <c r="AF102">
        <f ca="1">ROUND((SUM(SmtRes!BT152:SmtRes!BT160)),6)</f>
        <v>7724.602935</v>
      </c>
      <c r="AG102">
        <f t="shared" si="63"/>
        <v>0</v>
      </c>
      <c r="AH102">
        <f ca="1">(SUM(SmtRes!BU152:SmtRes!BU160))</f>
        <v>9.7335</v>
      </c>
      <c r="AI102">
        <f ca="1">(SUM(SmtRes!BV152:SmtRes!BV160))</f>
        <v>0.351</v>
      </c>
      <c r="AJ102">
        <f t="shared" si="64"/>
        <v>0</v>
      </c>
      <c r="AK102">
        <v>8284.3666</v>
      </c>
      <c r="AL102">
        <v>1944.5114</v>
      </c>
      <c r="AM102">
        <v>370.6346</v>
      </c>
      <c r="AN102">
        <v>247.2925</v>
      </c>
      <c r="AO102">
        <v>5721.9281</v>
      </c>
      <c r="AP102">
        <v>0</v>
      </c>
      <c r="AQ102">
        <v>7.21</v>
      </c>
      <c r="AR102">
        <v>0.26</v>
      </c>
      <c r="AS102">
        <v>0</v>
      </c>
      <c r="AT102">
        <v>97</v>
      </c>
      <c r="AU102">
        <v>51</v>
      </c>
      <c r="AV102">
        <v>1</v>
      </c>
      <c r="AW102">
        <v>1</v>
      </c>
      <c r="AZ102">
        <v>1</v>
      </c>
      <c r="BA102">
        <v>1</v>
      </c>
      <c r="BB102">
        <v>1</v>
      </c>
      <c r="BC102">
        <v>1</v>
      </c>
      <c r="BD102" t="s">
        <v>185</v>
      </c>
      <c r="BE102" t="s">
        <v>185</v>
      </c>
      <c r="BF102" t="s">
        <v>185</v>
      </c>
      <c r="BG102" t="s">
        <v>185</v>
      </c>
      <c r="BH102">
        <v>0</v>
      </c>
      <c r="BI102">
        <v>2</v>
      </c>
      <c r="BJ102" t="s">
        <v>336</v>
      </c>
      <c r="BM102">
        <v>108001</v>
      </c>
      <c r="BN102">
        <v>0</v>
      </c>
      <c r="BO102" t="s">
        <v>185</v>
      </c>
      <c r="BP102">
        <v>0</v>
      </c>
      <c r="BQ102">
        <v>3</v>
      </c>
      <c r="BR102">
        <v>0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 t="s">
        <v>185</v>
      </c>
      <c r="BZ102">
        <v>97</v>
      </c>
      <c r="CA102">
        <v>51</v>
      </c>
      <c r="CB102" t="s">
        <v>185</v>
      </c>
      <c r="CE102">
        <v>0</v>
      </c>
      <c r="CF102">
        <v>0</v>
      </c>
      <c r="CG102">
        <v>0</v>
      </c>
      <c r="CH102">
        <v>13</v>
      </c>
      <c r="CI102">
        <v>0</v>
      </c>
      <c r="CJ102">
        <v>0</v>
      </c>
      <c r="CK102">
        <v>0</v>
      </c>
      <c r="CL102">
        <v>0</v>
      </c>
      <c r="CM102">
        <v>0</v>
      </c>
      <c r="CN102" t="s">
        <v>216</v>
      </c>
      <c r="CO102">
        <v>0</v>
      </c>
      <c r="CP102">
        <f ca="1" t="shared" si="65"/>
        <v>0</v>
      </c>
      <c r="CQ102">
        <f ca="1">SUMIF(SmtRes!AQ152:SmtRes!AQ160,"=1",SmtRes!AA152:SmtRes!AA160)</f>
        <v>1260.84</v>
      </c>
      <c r="CR102">
        <f ca="1">SUMIF(SmtRes!AQ152:SmtRes!AQ160,"=1",SmtRes!AB152:SmtRes!AB160)</f>
        <v>2302.6</v>
      </c>
      <c r="CS102">
        <f ca="1">SUMIF(SmtRes!AQ152:SmtRes!AQ160,"=1",SmtRes!AC152:SmtRes!AC160)</f>
        <v>1902.25</v>
      </c>
      <c r="CT102">
        <f ca="1">SUMIF(SmtRes!AQ152:SmtRes!AQ160,"=1",SmtRes!AD152:SmtRes!AD160)</f>
        <v>793.61</v>
      </c>
      <c r="CU102">
        <f t="shared" si="66"/>
        <v>0</v>
      </c>
      <c r="CV102">
        <f ca="1">SUMIF(SmtRes!AQ152:SmtRes!AQ160,"=1",SmtRes!BU152:SmtRes!BU160)</f>
        <v>9.7335</v>
      </c>
      <c r="CW102">
        <f ca="1">SUMIF(SmtRes!AQ152:SmtRes!AQ160,"=1",SmtRes!BV152:SmtRes!BV160)</f>
        <v>0.351</v>
      </c>
      <c r="CX102">
        <f t="shared" si="67"/>
        <v>0</v>
      </c>
      <c r="CY102">
        <f ca="1" t="shared" si="68"/>
        <v>0</v>
      </c>
      <c r="CZ102">
        <f ca="1" t="shared" si="69"/>
        <v>0</v>
      </c>
      <c r="DB102">
        <v>51</v>
      </c>
      <c r="DC102" t="s">
        <v>185</v>
      </c>
      <c r="DD102" t="s">
        <v>185</v>
      </c>
      <c r="DE102" t="s">
        <v>217</v>
      </c>
      <c r="DF102" t="s">
        <v>217</v>
      </c>
      <c r="DG102" t="s">
        <v>217</v>
      </c>
      <c r="DH102" t="s">
        <v>185</v>
      </c>
      <c r="DI102" t="s">
        <v>217</v>
      </c>
      <c r="DJ102" t="s">
        <v>217</v>
      </c>
      <c r="DK102" t="s">
        <v>185</v>
      </c>
      <c r="DL102" t="s">
        <v>185</v>
      </c>
      <c r="DM102" t="s">
        <v>185</v>
      </c>
      <c r="DN102">
        <v>0</v>
      </c>
      <c r="DO102">
        <v>0</v>
      </c>
      <c r="DP102">
        <v>1</v>
      </c>
      <c r="DQ102">
        <v>1</v>
      </c>
      <c r="DU102">
        <v>1013</v>
      </c>
      <c r="DV102" t="s">
        <v>335</v>
      </c>
      <c r="DW102" t="s">
        <v>335</v>
      </c>
      <c r="DX102">
        <v>1</v>
      </c>
      <c r="DZ102" t="s">
        <v>185</v>
      </c>
      <c r="EA102" t="s">
        <v>185</v>
      </c>
      <c r="EB102" t="s">
        <v>185</v>
      </c>
      <c r="EC102" t="s">
        <v>185</v>
      </c>
      <c r="EE102">
        <v>82815029</v>
      </c>
      <c r="EF102">
        <v>3</v>
      </c>
      <c r="EG102" t="s">
        <v>230</v>
      </c>
      <c r="EH102">
        <v>0</v>
      </c>
      <c r="EI102" t="s">
        <v>185</v>
      </c>
      <c r="EJ102">
        <v>2</v>
      </c>
      <c r="EK102">
        <v>108001</v>
      </c>
      <c r="EL102" t="s">
        <v>231</v>
      </c>
      <c r="EM102" t="s">
        <v>232</v>
      </c>
      <c r="EO102" t="s">
        <v>222</v>
      </c>
      <c r="EQ102">
        <v>131072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7.21</v>
      </c>
      <c r="EX102">
        <v>0.26</v>
      </c>
      <c r="EY102">
        <v>0</v>
      </c>
      <c r="FQ102">
        <v>0</v>
      </c>
      <c r="FR102">
        <v>0</v>
      </c>
      <c r="FS102">
        <v>0</v>
      </c>
      <c r="FX102">
        <v>97</v>
      </c>
      <c r="FY102">
        <v>51</v>
      </c>
      <c r="GA102" t="s">
        <v>185</v>
      </c>
      <c r="GD102">
        <v>1</v>
      </c>
      <c r="GF102">
        <v>601053359</v>
      </c>
      <c r="GG102">
        <v>2</v>
      </c>
      <c r="GH102">
        <v>1</v>
      </c>
      <c r="GI102">
        <v>-2</v>
      </c>
      <c r="GJ102">
        <v>0</v>
      </c>
      <c r="GK102">
        <v>0</v>
      </c>
      <c r="GL102">
        <f ca="1" t="shared" si="70"/>
        <v>0</v>
      </c>
      <c r="GM102">
        <f ca="1" t="shared" si="71"/>
        <v>0</v>
      </c>
      <c r="GN102">
        <f ca="1" t="shared" si="72"/>
        <v>0</v>
      </c>
      <c r="GO102">
        <f ca="1" t="shared" si="73"/>
        <v>0</v>
      </c>
      <c r="GP102">
        <f ca="1" t="shared" si="74"/>
        <v>0</v>
      </c>
      <c r="GR102">
        <v>0</v>
      </c>
      <c r="GS102">
        <v>3</v>
      </c>
      <c r="GT102">
        <v>0</v>
      </c>
      <c r="GU102" t="s">
        <v>185</v>
      </c>
      <c r="GV102">
        <f t="shared" si="75"/>
        <v>0</v>
      </c>
      <c r="GW102">
        <v>1</v>
      </c>
      <c r="GX102">
        <f t="shared" si="76"/>
        <v>0</v>
      </c>
      <c r="HA102">
        <v>0</v>
      </c>
      <c r="HB102">
        <v>0</v>
      </c>
      <c r="HC102">
        <f t="shared" si="77"/>
        <v>0</v>
      </c>
      <c r="HE102" t="s">
        <v>185</v>
      </c>
      <c r="HF102" t="s">
        <v>185</v>
      </c>
      <c r="HM102" t="s">
        <v>185</v>
      </c>
      <c r="HN102" t="s">
        <v>91</v>
      </c>
      <c r="HO102" t="s">
        <v>93</v>
      </c>
      <c r="HP102" t="s">
        <v>231</v>
      </c>
      <c r="HQ102" t="s">
        <v>231</v>
      </c>
      <c r="HS102">
        <v>0</v>
      </c>
      <c r="IK102">
        <v>0</v>
      </c>
    </row>
    <row r="103" spans="1:255">
      <c r="A103" s="8">
        <v>18</v>
      </c>
      <c r="B103" s="8">
        <v>0</v>
      </c>
      <c r="C103" s="8">
        <v>150</v>
      </c>
      <c r="D103" s="8"/>
      <c r="E103" s="8" t="s">
        <v>337</v>
      </c>
      <c r="F103" s="8" t="s">
        <v>234</v>
      </c>
      <c r="G103" s="8" t="s">
        <v>235</v>
      </c>
      <c r="H103" s="8" t="s">
        <v>59</v>
      </c>
      <c r="I103" s="8">
        <f>J103</f>
        <v>2</v>
      </c>
      <c r="J103" s="8">
        <v>2</v>
      </c>
      <c r="K103" s="8">
        <v>2</v>
      </c>
      <c r="L103" s="8">
        <v>0.6</v>
      </c>
      <c r="M103" s="8">
        <v>0.6</v>
      </c>
      <c r="N103" s="8">
        <f t="shared" si="56"/>
        <v>0</v>
      </c>
      <c r="O103" s="8">
        <f ca="1">ROUND(P103,2)</f>
        <v>0</v>
      </c>
      <c r="P103" s="8">
        <f ca="1">ROUND(ROUND(ROUND(SUMIF(SmtRes!AQ152:SmtRes!AQ160,"=1",SmtRes!CU152:SmtRes!CU160),2),2)*I103/100,2)</f>
        <v>0</v>
      </c>
      <c r="Q103" s="8">
        <f>ROUND(CR103*I103,2)</f>
        <v>0</v>
      </c>
      <c r="R103" s="8">
        <f>ROUND(CS103*I103,2)</f>
        <v>0</v>
      </c>
      <c r="S103" s="8">
        <f>ROUND(CT103*I103,2)</f>
        <v>0</v>
      </c>
      <c r="T103" s="8">
        <f t="shared" si="58"/>
        <v>0</v>
      </c>
      <c r="U103" s="8">
        <f>ROUND(CV103*I103,7)</f>
        <v>0</v>
      </c>
      <c r="V103" s="8">
        <f>ROUND(CW103*I103,7)</f>
        <v>0</v>
      </c>
      <c r="W103" s="8">
        <f t="shared" si="59"/>
        <v>0</v>
      </c>
      <c r="X103" s="8">
        <f t="shared" si="60"/>
        <v>0</v>
      </c>
      <c r="Y103" s="8">
        <f t="shared" si="61"/>
        <v>0</v>
      </c>
      <c r="Z103" s="8"/>
      <c r="AA103" s="8">
        <v>85314498</v>
      </c>
      <c r="AB103" s="8">
        <f t="shared" si="62"/>
        <v>0</v>
      </c>
      <c r="AC103" s="8">
        <f>ROUND((ES103),6)</f>
        <v>0</v>
      </c>
      <c r="AD103" s="8">
        <f>ROUND((((ET103)-(EU103))+AE103),6)</f>
        <v>0</v>
      </c>
      <c r="AE103" s="8">
        <f t="shared" ref="AE103:AF106" si="78">ROUND((EU103),6)</f>
        <v>0</v>
      </c>
      <c r="AF103" s="8">
        <f t="shared" si="78"/>
        <v>0</v>
      </c>
      <c r="AG103" s="8">
        <f t="shared" si="63"/>
        <v>0</v>
      </c>
      <c r="AH103" s="8">
        <f t="shared" ref="AH103:AI106" si="79">(EW103)</f>
        <v>0</v>
      </c>
      <c r="AI103" s="8">
        <f t="shared" si="79"/>
        <v>0</v>
      </c>
      <c r="AJ103" s="8">
        <f t="shared" si="64"/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97</v>
      </c>
      <c r="AU103" s="8">
        <v>51</v>
      </c>
      <c r="AV103" s="8">
        <v>1</v>
      </c>
      <c r="AW103" s="8">
        <v>1</v>
      </c>
      <c r="AX103" s="8"/>
      <c r="AY103" s="8"/>
      <c r="AZ103" s="8">
        <v>1</v>
      </c>
      <c r="BA103" s="8">
        <v>1</v>
      </c>
      <c r="BB103" s="8">
        <v>1</v>
      </c>
      <c r="BC103" s="8">
        <v>1</v>
      </c>
      <c r="BD103" s="8" t="s">
        <v>185</v>
      </c>
      <c r="BE103" s="8" t="s">
        <v>185</v>
      </c>
      <c r="BF103" s="8" t="s">
        <v>185</v>
      </c>
      <c r="BG103" s="8" t="s">
        <v>185</v>
      </c>
      <c r="BH103" s="8">
        <v>3</v>
      </c>
      <c r="BI103" s="8">
        <v>2</v>
      </c>
      <c r="BJ103" s="8" t="s">
        <v>185</v>
      </c>
      <c r="BK103" s="8"/>
      <c r="BL103" s="8"/>
      <c r="BM103" s="8">
        <v>108001</v>
      </c>
      <c r="BN103" s="8">
        <v>0</v>
      </c>
      <c r="BO103" s="8" t="s">
        <v>185</v>
      </c>
      <c r="BP103" s="8">
        <v>0</v>
      </c>
      <c r="BQ103" s="8">
        <v>3</v>
      </c>
      <c r="BR103" s="8">
        <v>0</v>
      </c>
      <c r="BS103" s="8">
        <v>1</v>
      </c>
      <c r="BT103" s="8">
        <v>1</v>
      </c>
      <c r="BU103" s="8">
        <v>1</v>
      </c>
      <c r="BV103" s="8">
        <v>1</v>
      </c>
      <c r="BW103" s="8">
        <v>1</v>
      </c>
      <c r="BX103" s="8">
        <v>1</v>
      </c>
      <c r="BY103" s="8" t="s">
        <v>185</v>
      </c>
      <c r="BZ103" s="8">
        <v>97</v>
      </c>
      <c r="CA103" s="8">
        <v>51</v>
      </c>
      <c r="CB103" s="8" t="s">
        <v>185</v>
      </c>
      <c r="CC103" s="8"/>
      <c r="CD103" s="8"/>
      <c r="CE103" s="8">
        <v>0</v>
      </c>
      <c r="CF103" s="8">
        <v>0</v>
      </c>
      <c r="CG103" s="8">
        <v>0</v>
      </c>
      <c r="CH103" s="8">
        <v>13</v>
      </c>
      <c r="CI103" s="8">
        <v>1</v>
      </c>
      <c r="CJ103" s="8">
        <v>0</v>
      </c>
      <c r="CK103" s="8">
        <v>0</v>
      </c>
      <c r="CL103" s="8">
        <v>0</v>
      </c>
      <c r="CM103" s="8">
        <v>0</v>
      </c>
      <c r="CN103" s="8" t="s">
        <v>185</v>
      </c>
      <c r="CO103" s="8">
        <v>0</v>
      </c>
      <c r="CP103" s="8">
        <f t="shared" ref="CP103:CZ103" si="80">0</f>
        <v>0</v>
      </c>
      <c r="CQ103" s="8">
        <f t="shared" si="80"/>
        <v>0</v>
      </c>
      <c r="CR103" s="8">
        <f t="shared" si="80"/>
        <v>0</v>
      </c>
      <c r="CS103" s="8">
        <f t="shared" si="80"/>
        <v>0</v>
      </c>
      <c r="CT103" s="8">
        <f t="shared" si="80"/>
        <v>0</v>
      </c>
      <c r="CU103" s="8">
        <f t="shared" si="80"/>
        <v>0</v>
      </c>
      <c r="CV103" s="8">
        <f t="shared" si="80"/>
        <v>0</v>
      </c>
      <c r="CW103" s="8">
        <f t="shared" si="80"/>
        <v>0</v>
      </c>
      <c r="CX103" s="8">
        <f t="shared" si="80"/>
        <v>0</v>
      </c>
      <c r="CY103" s="8">
        <f t="shared" si="80"/>
        <v>0</v>
      </c>
      <c r="CZ103" s="8">
        <f t="shared" si="80"/>
        <v>0</v>
      </c>
      <c r="DA103" s="8"/>
      <c r="DB103" s="8"/>
      <c r="DC103" s="8" t="s">
        <v>185</v>
      </c>
      <c r="DD103" s="8" t="s">
        <v>185</v>
      </c>
      <c r="DE103" s="8" t="s">
        <v>185</v>
      </c>
      <c r="DF103" s="8" t="s">
        <v>185</v>
      </c>
      <c r="DG103" s="8" t="s">
        <v>185</v>
      </c>
      <c r="DH103" s="8" t="s">
        <v>185</v>
      </c>
      <c r="DI103" s="8" t="s">
        <v>185</v>
      </c>
      <c r="DJ103" s="8" t="s">
        <v>185</v>
      </c>
      <c r="DK103" s="8" t="s">
        <v>185</v>
      </c>
      <c r="DL103" s="8" t="s">
        <v>185</v>
      </c>
      <c r="DM103" s="8" t="s">
        <v>185</v>
      </c>
      <c r="DN103" s="8">
        <v>0</v>
      </c>
      <c r="DO103" s="8">
        <v>0</v>
      </c>
      <c r="DP103" s="8">
        <v>1</v>
      </c>
      <c r="DQ103" s="8">
        <v>1</v>
      </c>
      <c r="DR103" s="8"/>
      <c r="DS103" s="8"/>
      <c r="DT103" s="8"/>
      <c r="DU103" s="8">
        <v>1013</v>
      </c>
      <c r="DV103" s="8" t="s">
        <v>59</v>
      </c>
      <c r="DW103" s="8" t="s">
        <v>59</v>
      </c>
      <c r="DX103" s="8">
        <v>1</v>
      </c>
      <c r="DY103" s="8"/>
      <c r="DZ103" s="8" t="s">
        <v>185</v>
      </c>
      <c r="EA103" s="8" t="s">
        <v>185</v>
      </c>
      <c r="EB103" s="8" t="s">
        <v>185</v>
      </c>
      <c r="EC103" s="8" t="s">
        <v>185</v>
      </c>
      <c r="ED103" s="8"/>
      <c r="EE103" s="8">
        <v>82815029</v>
      </c>
      <c r="EF103" s="8">
        <v>3</v>
      </c>
      <c r="EG103" s="8" t="s">
        <v>230</v>
      </c>
      <c r="EH103" s="8">
        <v>0</v>
      </c>
      <c r="EI103" s="8" t="s">
        <v>185</v>
      </c>
      <c r="EJ103" s="8">
        <v>2</v>
      </c>
      <c r="EK103" s="8">
        <v>108001</v>
      </c>
      <c r="EL103" s="8" t="s">
        <v>231</v>
      </c>
      <c r="EM103" s="8" t="s">
        <v>232</v>
      </c>
      <c r="EN103" s="8"/>
      <c r="EO103" s="8" t="s">
        <v>185</v>
      </c>
      <c r="EP103" s="8"/>
      <c r="EQ103" s="8">
        <v>0</v>
      </c>
      <c r="ER103" s="8">
        <v>0</v>
      </c>
      <c r="ES103" s="8">
        <v>0</v>
      </c>
      <c r="ET103" s="8">
        <v>0</v>
      </c>
      <c r="EU103" s="8">
        <v>0</v>
      </c>
      <c r="EV103" s="8">
        <v>0</v>
      </c>
      <c r="EW103" s="8">
        <v>0</v>
      </c>
      <c r="EX103" s="8">
        <v>0</v>
      </c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>
        <v>0</v>
      </c>
      <c r="FR103" s="8">
        <v>0</v>
      </c>
      <c r="FS103" s="8">
        <v>0</v>
      </c>
      <c r="FT103" s="8"/>
      <c r="FU103" s="8"/>
      <c r="FV103" s="8"/>
      <c r="FW103" s="8"/>
      <c r="FX103" s="8">
        <v>97</v>
      </c>
      <c r="FY103" s="8">
        <v>51</v>
      </c>
      <c r="FZ103" s="8"/>
      <c r="GA103" s="8" t="s">
        <v>185</v>
      </c>
      <c r="GB103" s="8"/>
      <c r="GC103" s="8"/>
      <c r="GD103" s="8">
        <v>1</v>
      </c>
      <c r="GE103" s="8"/>
      <c r="GF103" s="8">
        <v>274903907</v>
      </c>
      <c r="GG103" s="8">
        <v>2</v>
      </c>
      <c r="GH103" s="8">
        <v>1</v>
      </c>
      <c r="GI103" s="8">
        <v>-2</v>
      </c>
      <c r="GJ103" s="8">
        <v>0</v>
      </c>
      <c r="GK103" s="8">
        <v>0</v>
      </c>
      <c r="GL103" s="8">
        <f ca="1" t="shared" si="70"/>
        <v>0</v>
      </c>
      <c r="GM103" s="8">
        <f ca="1" t="shared" si="71"/>
        <v>0</v>
      </c>
      <c r="GN103" s="8">
        <f ca="1" t="shared" si="72"/>
        <v>0</v>
      </c>
      <c r="GO103" s="8">
        <f ca="1" t="shared" si="73"/>
        <v>0</v>
      </c>
      <c r="GP103" s="8">
        <f ca="1" t="shared" si="74"/>
        <v>0</v>
      </c>
      <c r="GQ103" s="8"/>
      <c r="GR103" s="8">
        <v>0</v>
      </c>
      <c r="GS103" s="8">
        <v>3</v>
      </c>
      <c r="GT103" s="8">
        <v>0</v>
      </c>
      <c r="GU103" s="8" t="s">
        <v>185</v>
      </c>
      <c r="GV103" s="8">
        <f t="shared" si="75"/>
        <v>0</v>
      </c>
      <c r="GW103" s="8">
        <v>1</v>
      </c>
      <c r="GX103" s="8">
        <f t="shared" si="76"/>
        <v>0</v>
      </c>
      <c r="GY103" s="8"/>
      <c r="GZ103" s="8"/>
      <c r="HA103" s="8">
        <v>0</v>
      </c>
      <c r="HB103" s="8">
        <v>0</v>
      </c>
      <c r="HC103" s="8">
        <f>0</f>
        <v>0</v>
      </c>
      <c r="HD103" s="8"/>
      <c r="HE103" s="8" t="s">
        <v>185</v>
      </c>
      <c r="HF103" s="8" t="s">
        <v>185</v>
      </c>
      <c r="HG103" s="8"/>
      <c r="HH103" s="8"/>
      <c r="HI103" s="8"/>
      <c r="HJ103" s="8"/>
      <c r="HK103" s="8"/>
      <c r="HL103" s="8"/>
      <c r="HM103" s="8" t="s">
        <v>185</v>
      </c>
      <c r="HN103" s="8" t="s">
        <v>91</v>
      </c>
      <c r="HO103" s="8" t="s">
        <v>93</v>
      </c>
      <c r="HP103" s="8" t="s">
        <v>231</v>
      </c>
      <c r="HQ103" s="8" t="s">
        <v>231</v>
      </c>
      <c r="HR103" s="8"/>
      <c r="HS103" s="8">
        <v>0</v>
      </c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>
        <v>0</v>
      </c>
      <c r="IL103" s="8"/>
      <c r="IM103" s="8"/>
      <c r="IN103" s="8"/>
      <c r="IO103" s="8"/>
      <c r="IP103" s="8"/>
      <c r="IQ103" s="8"/>
      <c r="IR103" s="8"/>
      <c r="IS103" s="8"/>
      <c r="IT103" s="8"/>
      <c r="IU103" s="8"/>
    </row>
    <row r="104" spans="1:245">
      <c r="A104">
        <v>18</v>
      </c>
      <c r="B104">
        <v>0</v>
      </c>
      <c r="C104">
        <v>159</v>
      </c>
      <c r="E104" t="s">
        <v>337</v>
      </c>
      <c r="F104" t="s">
        <v>234</v>
      </c>
      <c r="G104" t="s">
        <v>235</v>
      </c>
      <c r="H104" t="s">
        <v>59</v>
      </c>
      <c r="I104">
        <f>J104</f>
        <v>2</v>
      </c>
      <c r="J104">
        <v>2</v>
      </c>
      <c r="K104">
        <v>2</v>
      </c>
      <c r="L104">
        <v>0.6</v>
      </c>
      <c r="M104">
        <v>0.6</v>
      </c>
      <c r="N104">
        <f t="shared" si="56"/>
        <v>0</v>
      </c>
      <c r="O104">
        <f ca="1">ROUND(P104,2)</f>
        <v>0</v>
      </c>
      <c r="P104">
        <f ca="1">ROUND(ROUND(ROUND(SUMIF(SmtRes!AQ152:SmtRes!AQ160,"=1",SmtRes!CU152:SmtRes!CU160),2),2)*I104/100,2)</f>
        <v>0</v>
      </c>
      <c r="Q104">
        <f>ROUND(CR104*I104,2)</f>
        <v>0</v>
      </c>
      <c r="R104">
        <f>ROUND(CS104*I104,2)</f>
        <v>0</v>
      </c>
      <c r="S104">
        <f>ROUND(CT104*I104,2)</f>
        <v>0</v>
      </c>
      <c r="T104">
        <f t="shared" si="58"/>
        <v>0</v>
      </c>
      <c r="U104">
        <f>ROUND(CV104*I104,7)</f>
        <v>0</v>
      </c>
      <c r="V104">
        <f>ROUND(CW104*I104,7)</f>
        <v>0</v>
      </c>
      <c r="W104">
        <f t="shared" si="59"/>
        <v>0</v>
      </c>
      <c r="X104">
        <f t="shared" si="60"/>
        <v>0</v>
      </c>
      <c r="Y104">
        <f t="shared" si="61"/>
        <v>0</v>
      </c>
      <c r="AA104">
        <v>85314433</v>
      </c>
      <c r="AB104">
        <f t="shared" si="62"/>
        <v>0</v>
      </c>
      <c r="AC104">
        <f>ROUND((ES104),6)</f>
        <v>0</v>
      </c>
      <c r="AD104">
        <f>ROUND((((ET104)-(EU104))+AE104),6)</f>
        <v>0</v>
      </c>
      <c r="AE104">
        <f t="shared" si="78"/>
        <v>0</v>
      </c>
      <c r="AF104">
        <f t="shared" si="78"/>
        <v>0</v>
      </c>
      <c r="AG104">
        <f t="shared" si="63"/>
        <v>0</v>
      </c>
      <c r="AH104">
        <f t="shared" si="79"/>
        <v>0</v>
      </c>
      <c r="AI104">
        <f t="shared" si="79"/>
        <v>0</v>
      </c>
      <c r="AJ104">
        <f t="shared" si="64"/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97</v>
      </c>
      <c r="AU104">
        <v>51</v>
      </c>
      <c r="AV104">
        <v>1</v>
      </c>
      <c r="AW104">
        <v>1</v>
      </c>
      <c r="AZ104">
        <v>1</v>
      </c>
      <c r="BA104">
        <v>1</v>
      </c>
      <c r="BB104">
        <v>1</v>
      </c>
      <c r="BC104">
        <v>1</v>
      </c>
      <c r="BD104" t="s">
        <v>185</v>
      </c>
      <c r="BE104" t="s">
        <v>185</v>
      </c>
      <c r="BF104" t="s">
        <v>185</v>
      </c>
      <c r="BG104" t="s">
        <v>185</v>
      </c>
      <c r="BH104">
        <v>3</v>
      </c>
      <c r="BI104">
        <v>2</v>
      </c>
      <c r="BJ104" t="s">
        <v>185</v>
      </c>
      <c r="BM104">
        <v>108001</v>
      </c>
      <c r="BN104">
        <v>0</v>
      </c>
      <c r="BO104" t="s">
        <v>185</v>
      </c>
      <c r="BP104">
        <v>0</v>
      </c>
      <c r="BQ104">
        <v>3</v>
      </c>
      <c r="BR104">
        <v>0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 t="s">
        <v>185</v>
      </c>
      <c r="BZ104">
        <v>97</v>
      </c>
      <c r="CA104">
        <v>51</v>
      </c>
      <c r="CB104" t="s">
        <v>185</v>
      </c>
      <c r="CE104">
        <v>0</v>
      </c>
      <c r="CF104">
        <v>0</v>
      </c>
      <c r="CG104">
        <v>0</v>
      </c>
      <c r="CH104">
        <v>13</v>
      </c>
      <c r="CI104">
        <v>1</v>
      </c>
      <c r="CJ104">
        <v>0</v>
      </c>
      <c r="CK104">
        <v>0</v>
      </c>
      <c r="CL104">
        <v>0</v>
      </c>
      <c r="CM104">
        <v>0</v>
      </c>
      <c r="CN104" t="s">
        <v>185</v>
      </c>
      <c r="CO104">
        <v>0</v>
      </c>
      <c r="CP104">
        <f t="shared" ref="CP104:CZ104" si="81">0</f>
        <v>0</v>
      </c>
      <c r="CQ104">
        <f t="shared" si="81"/>
        <v>0</v>
      </c>
      <c r="CR104">
        <f t="shared" si="81"/>
        <v>0</v>
      </c>
      <c r="CS104">
        <f t="shared" si="81"/>
        <v>0</v>
      </c>
      <c r="CT104">
        <f t="shared" si="81"/>
        <v>0</v>
      </c>
      <c r="CU104">
        <f t="shared" si="81"/>
        <v>0</v>
      </c>
      <c r="CV104">
        <f t="shared" si="81"/>
        <v>0</v>
      </c>
      <c r="CW104">
        <f t="shared" si="81"/>
        <v>0</v>
      </c>
      <c r="CX104">
        <f t="shared" si="81"/>
        <v>0</v>
      </c>
      <c r="CY104">
        <f t="shared" si="81"/>
        <v>0</v>
      </c>
      <c r="CZ104">
        <f t="shared" si="81"/>
        <v>0</v>
      </c>
      <c r="DC104" t="s">
        <v>185</v>
      </c>
      <c r="DD104" t="s">
        <v>185</v>
      </c>
      <c r="DE104" t="s">
        <v>185</v>
      </c>
      <c r="DF104" t="s">
        <v>185</v>
      </c>
      <c r="DG104" t="s">
        <v>185</v>
      </c>
      <c r="DH104" t="s">
        <v>185</v>
      </c>
      <c r="DI104" t="s">
        <v>185</v>
      </c>
      <c r="DJ104" t="s">
        <v>185</v>
      </c>
      <c r="DK104" t="s">
        <v>185</v>
      </c>
      <c r="DL104" t="s">
        <v>185</v>
      </c>
      <c r="DM104" t="s">
        <v>185</v>
      </c>
      <c r="DN104">
        <v>0</v>
      </c>
      <c r="DO104">
        <v>0</v>
      </c>
      <c r="DP104">
        <v>1</v>
      </c>
      <c r="DQ104">
        <v>1</v>
      </c>
      <c r="DU104">
        <v>1013</v>
      </c>
      <c r="DV104" t="s">
        <v>59</v>
      </c>
      <c r="DW104" t="s">
        <v>59</v>
      </c>
      <c r="DX104">
        <v>1</v>
      </c>
      <c r="DZ104" t="s">
        <v>185</v>
      </c>
      <c r="EA104" t="s">
        <v>185</v>
      </c>
      <c r="EB104" t="s">
        <v>185</v>
      </c>
      <c r="EC104" t="s">
        <v>185</v>
      </c>
      <c r="EE104">
        <v>82815029</v>
      </c>
      <c r="EF104">
        <v>3</v>
      </c>
      <c r="EG104" t="s">
        <v>230</v>
      </c>
      <c r="EH104">
        <v>0</v>
      </c>
      <c r="EI104" t="s">
        <v>185</v>
      </c>
      <c r="EJ104">
        <v>2</v>
      </c>
      <c r="EK104">
        <v>108001</v>
      </c>
      <c r="EL104" t="s">
        <v>231</v>
      </c>
      <c r="EM104" t="s">
        <v>232</v>
      </c>
      <c r="EO104" t="s">
        <v>185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FQ104">
        <v>0</v>
      </c>
      <c r="FR104">
        <v>0</v>
      </c>
      <c r="FS104">
        <v>0</v>
      </c>
      <c r="FX104">
        <v>97</v>
      </c>
      <c r="FY104">
        <v>51</v>
      </c>
      <c r="GA104" t="s">
        <v>185</v>
      </c>
      <c r="GD104">
        <v>1</v>
      </c>
      <c r="GF104">
        <v>274903907</v>
      </c>
      <c r="GG104">
        <v>2</v>
      </c>
      <c r="GH104">
        <v>1</v>
      </c>
      <c r="GI104">
        <v>-2</v>
      </c>
      <c r="GJ104">
        <v>0</v>
      </c>
      <c r="GK104">
        <v>0</v>
      </c>
      <c r="GL104">
        <f ca="1" t="shared" si="70"/>
        <v>0</v>
      </c>
      <c r="GM104">
        <f ca="1" t="shared" si="71"/>
        <v>0</v>
      </c>
      <c r="GN104">
        <f ca="1" t="shared" si="72"/>
        <v>0</v>
      </c>
      <c r="GO104">
        <f ca="1" t="shared" si="73"/>
        <v>0</v>
      </c>
      <c r="GP104">
        <f ca="1" t="shared" si="74"/>
        <v>0</v>
      </c>
      <c r="GR104">
        <v>0</v>
      </c>
      <c r="GS104">
        <v>3</v>
      </c>
      <c r="GT104">
        <v>0</v>
      </c>
      <c r="GU104" t="s">
        <v>185</v>
      </c>
      <c r="GV104">
        <f t="shared" si="75"/>
        <v>0</v>
      </c>
      <c r="GW104">
        <v>1</v>
      </c>
      <c r="GX104">
        <f t="shared" si="76"/>
        <v>0</v>
      </c>
      <c r="HA104">
        <v>0</v>
      </c>
      <c r="HB104">
        <v>0</v>
      </c>
      <c r="HC104">
        <f>0</f>
        <v>0</v>
      </c>
      <c r="HE104" t="s">
        <v>185</v>
      </c>
      <c r="HF104" t="s">
        <v>185</v>
      </c>
      <c r="HM104" t="s">
        <v>185</v>
      </c>
      <c r="HN104" t="s">
        <v>91</v>
      </c>
      <c r="HO104" t="s">
        <v>93</v>
      </c>
      <c r="HP104" t="s">
        <v>231</v>
      </c>
      <c r="HQ104" t="s">
        <v>231</v>
      </c>
      <c r="HS104">
        <v>0</v>
      </c>
      <c r="IK104">
        <v>0</v>
      </c>
    </row>
    <row r="105" spans="1:255">
      <c r="A105" s="8">
        <v>18</v>
      </c>
      <c r="B105" s="8">
        <v>0</v>
      </c>
      <c r="C105" s="8">
        <v>151</v>
      </c>
      <c r="D105" s="8"/>
      <c r="E105" s="8" t="s">
        <v>338</v>
      </c>
      <c r="F105" s="8" t="s">
        <v>339</v>
      </c>
      <c r="G105" s="8" t="s">
        <v>340</v>
      </c>
      <c r="H105" s="8" t="s">
        <v>341</v>
      </c>
      <c r="I105" s="8">
        <f>I101*J105</f>
        <v>0</v>
      </c>
      <c r="J105" s="8">
        <v>30</v>
      </c>
      <c r="K105" s="8">
        <v>30</v>
      </c>
      <c r="L105" s="8">
        <v>9</v>
      </c>
      <c r="M105" s="8">
        <v>9</v>
      </c>
      <c r="N105" s="8">
        <f t="shared" si="56"/>
        <v>0</v>
      </c>
      <c r="O105" s="8">
        <f>ROUND(CP105,2)</f>
        <v>0</v>
      </c>
      <c r="P105" s="8">
        <f>ROUND(CQ105*I105,2)</f>
        <v>0</v>
      </c>
      <c r="Q105" s="8">
        <f>ROUND(CR105*I105,2)</f>
        <v>0</v>
      </c>
      <c r="R105" s="8">
        <f>ROUND(CS105*I105,2)</f>
        <v>0</v>
      </c>
      <c r="S105" s="8">
        <f>ROUND(CT105*I105,2)</f>
        <v>0</v>
      </c>
      <c r="T105" s="8">
        <f t="shared" si="58"/>
        <v>0</v>
      </c>
      <c r="U105" s="8">
        <f>ROUND(CV105*I105,7)</f>
        <v>0</v>
      </c>
      <c r="V105" s="8">
        <f>ROUND(CW105*I105,7)</f>
        <v>0</v>
      </c>
      <c r="W105" s="8">
        <f t="shared" si="59"/>
        <v>0</v>
      </c>
      <c r="X105" s="8">
        <f t="shared" si="60"/>
        <v>0</v>
      </c>
      <c r="Y105" s="8">
        <f t="shared" si="61"/>
        <v>0</v>
      </c>
      <c r="Z105" s="8"/>
      <c r="AA105" s="8">
        <v>85314498</v>
      </c>
      <c r="AB105" s="8">
        <f t="shared" si="62"/>
        <v>235.1</v>
      </c>
      <c r="AC105" s="8">
        <f>ROUND((ES105),6)</f>
        <v>235.1</v>
      </c>
      <c r="AD105" s="8">
        <f>ROUND((((ET105)-(EU105))+AE105),6)</f>
        <v>0</v>
      </c>
      <c r="AE105" s="8">
        <f t="shared" si="78"/>
        <v>0</v>
      </c>
      <c r="AF105" s="8">
        <f t="shared" si="78"/>
        <v>0</v>
      </c>
      <c r="AG105" s="8">
        <f t="shared" si="63"/>
        <v>0</v>
      </c>
      <c r="AH105" s="8">
        <f t="shared" si="79"/>
        <v>0</v>
      </c>
      <c r="AI105" s="8">
        <f t="shared" si="79"/>
        <v>0</v>
      </c>
      <c r="AJ105" s="8">
        <f t="shared" si="64"/>
        <v>0</v>
      </c>
      <c r="AK105" s="8">
        <v>235.1</v>
      </c>
      <c r="AL105" s="8">
        <v>235.1</v>
      </c>
      <c r="AM105" s="8">
        <v>0</v>
      </c>
      <c r="AN105" s="8">
        <v>0</v>
      </c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97</v>
      </c>
      <c r="AU105" s="8">
        <v>51</v>
      </c>
      <c r="AV105" s="8">
        <v>1</v>
      </c>
      <c r="AW105" s="8">
        <v>1</v>
      </c>
      <c r="AX105" s="8"/>
      <c r="AY105" s="8"/>
      <c r="AZ105" s="8">
        <v>1</v>
      </c>
      <c r="BA105" s="8">
        <v>1</v>
      </c>
      <c r="BB105" s="8">
        <v>1</v>
      </c>
      <c r="BC105" s="8">
        <v>1</v>
      </c>
      <c r="BD105" s="8" t="s">
        <v>185</v>
      </c>
      <c r="BE105" s="8" t="s">
        <v>185</v>
      </c>
      <c r="BF105" s="8" t="s">
        <v>185</v>
      </c>
      <c r="BG105" s="8" t="s">
        <v>185</v>
      </c>
      <c r="BH105" s="8">
        <v>3</v>
      </c>
      <c r="BI105" s="8">
        <v>2</v>
      </c>
      <c r="BJ105" s="8" t="s">
        <v>185</v>
      </c>
      <c r="BK105" s="8"/>
      <c r="BL105" s="8"/>
      <c r="BM105" s="8">
        <v>108001</v>
      </c>
      <c r="BN105" s="8">
        <v>0</v>
      </c>
      <c r="BO105" s="8" t="s">
        <v>185</v>
      </c>
      <c r="BP105" s="8">
        <v>0</v>
      </c>
      <c r="BQ105" s="8">
        <v>3</v>
      </c>
      <c r="BR105" s="8">
        <v>0</v>
      </c>
      <c r="BS105" s="8">
        <v>1</v>
      </c>
      <c r="BT105" s="8">
        <v>1</v>
      </c>
      <c r="BU105" s="8">
        <v>1</v>
      </c>
      <c r="BV105" s="8">
        <v>1</v>
      </c>
      <c r="BW105" s="8">
        <v>1</v>
      </c>
      <c r="BX105" s="8">
        <v>1</v>
      </c>
      <c r="BY105" s="8" t="s">
        <v>185</v>
      </c>
      <c r="BZ105" s="8">
        <v>97</v>
      </c>
      <c r="CA105" s="8">
        <v>51</v>
      </c>
      <c r="CB105" s="8" t="s">
        <v>185</v>
      </c>
      <c r="CC105" s="8"/>
      <c r="CD105" s="8"/>
      <c r="CE105" s="8">
        <v>0</v>
      </c>
      <c r="CF105" s="8">
        <v>0</v>
      </c>
      <c r="CG105" s="8">
        <v>0</v>
      </c>
      <c r="CH105" s="8">
        <v>13</v>
      </c>
      <c r="CI105" s="8">
        <v>2</v>
      </c>
      <c r="CJ105" s="8">
        <v>0</v>
      </c>
      <c r="CK105" s="8">
        <v>0</v>
      </c>
      <c r="CL105" s="8">
        <v>0</v>
      </c>
      <c r="CM105" s="8">
        <v>0</v>
      </c>
      <c r="CN105" s="8" t="s">
        <v>185</v>
      </c>
      <c r="CO105" s="8">
        <v>0</v>
      </c>
      <c r="CP105" s="8">
        <f>(P105+Q105+S105+R105)</f>
        <v>0</v>
      </c>
      <c r="CQ105" s="8">
        <f>ROUND(AL105,2)</f>
        <v>235.1</v>
      </c>
      <c r="CR105" s="8">
        <f>ROUND(AM105,2)</f>
        <v>0</v>
      </c>
      <c r="CS105" s="8">
        <f>ROUND(AN105*BS105,2)</f>
        <v>0</v>
      </c>
      <c r="CT105" s="8">
        <f>ROUND(AO105*BA105,2)</f>
        <v>0</v>
      </c>
      <c r="CU105" s="8">
        <f t="shared" ref="CU105:CX106" si="82">AG105</f>
        <v>0</v>
      </c>
      <c r="CV105" s="8">
        <f t="shared" si="82"/>
        <v>0</v>
      </c>
      <c r="CW105" s="8">
        <f t="shared" si="82"/>
        <v>0</v>
      </c>
      <c r="CX105" s="8">
        <f t="shared" si="82"/>
        <v>0</v>
      </c>
      <c r="CY105" s="8">
        <f>(((S105+R105)*AT105)/100)</f>
        <v>0</v>
      </c>
      <c r="CZ105" s="8">
        <f>(((S105+R105)*AU105)/100)</f>
        <v>0</v>
      </c>
      <c r="DA105" s="8"/>
      <c r="DB105" s="8"/>
      <c r="DC105" s="8" t="s">
        <v>185</v>
      </c>
      <c r="DD105" s="8" t="s">
        <v>185</v>
      </c>
      <c r="DE105" s="8" t="s">
        <v>185</v>
      </c>
      <c r="DF105" s="8" t="s">
        <v>185</v>
      </c>
      <c r="DG105" s="8" t="s">
        <v>185</v>
      </c>
      <c r="DH105" s="8" t="s">
        <v>185</v>
      </c>
      <c r="DI105" s="8" t="s">
        <v>185</v>
      </c>
      <c r="DJ105" s="8" t="s">
        <v>185</v>
      </c>
      <c r="DK105" s="8" t="s">
        <v>185</v>
      </c>
      <c r="DL105" s="8" t="s">
        <v>185</v>
      </c>
      <c r="DM105" s="8" t="s">
        <v>185</v>
      </c>
      <c r="DN105" s="8">
        <v>0</v>
      </c>
      <c r="DO105" s="8">
        <v>0</v>
      </c>
      <c r="DP105" s="8">
        <v>1</v>
      </c>
      <c r="DQ105" s="8">
        <v>1</v>
      </c>
      <c r="DR105" s="8"/>
      <c r="DS105" s="8"/>
      <c r="DT105" s="8"/>
      <c r="DU105" s="8">
        <v>1003</v>
      </c>
      <c r="DV105" s="8" t="s">
        <v>341</v>
      </c>
      <c r="DW105" s="8" t="s">
        <v>341</v>
      </c>
      <c r="DX105" s="8">
        <v>1</v>
      </c>
      <c r="DY105" s="8"/>
      <c r="DZ105" s="8" t="s">
        <v>185</v>
      </c>
      <c r="EA105" s="8" t="s">
        <v>185</v>
      </c>
      <c r="EB105" s="8" t="s">
        <v>185</v>
      </c>
      <c r="EC105" s="8" t="s">
        <v>185</v>
      </c>
      <c r="ED105" s="8"/>
      <c r="EE105" s="8">
        <v>82815029</v>
      </c>
      <c r="EF105" s="8">
        <v>3</v>
      </c>
      <c r="EG105" s="8" t="s">
        <v>230</v>
      </c>
      <c r="EH105" s="8">
        <v>0</v>
      </c>
      <c r="EI105" s="8" t="s">
        <v>185</v>
      </c>
      <c r="EJ105" s="8">
        <v>2</v>
      </c>
      <c r="EK105" s="8">
        <v>108001</v>
      </c>
      <c r="EL105" s="8" t="s">
        <v>231</v>
      </c>
      <c r="EM105" s="8" t="s">
        <v>232</v>
      </c>
      <c r="EN105" s="8"/>
      <c r="EO105" s="8" t="s">
        <v>185</v>
      </c>
      <c r="EP105" s="8"/>
      <c r="EQ105" s="8">
        <v>0</v>
      </c>
      <c r="ER105" s="8">
        <v>235.1</v>
      </c>
      <c r="ES105" s="8">
        <v>235.1</v>
      </c>
      <c r="ET105" s="8">
        <v>0</v>
      </c>
      <c r="EU105" s="8">
        <v>0</v>
      </c>
      <c r="EV105" s="8">
        <v>0</v>
      </c>
      <c r="EW105" s="8">
        <v>0</v>
      </c>
      <c r="EX105" s="8">
        <v>0</v>
      </c>
      <c r="EY105" s="8"/>
      <c r="EZ105" s="8">
        <v>5</v>
      </c>
      <c r="FA105" s="8"/>
      <c r="FB105" s="8"/>
      <c r="FC105" s="8">
        <v>1</v>
      </c>
      <c r="FD105" s="8">
        <v>18</v>
      </c>
      <c r="FE105" s="8"/>
      <c r="FF105" s="8">
        <v>273.01</v>
      </c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>
        <v>0</v>
      </c>
      <c r="FR105" s="8">
        <v>0</v>
      </c>
      <c r="FS105" s="8">
        <v>0</v>
      </c>
      <c r="FT105" s="8"/>
      <c r="FU105" s="8"/>
      <c r="FV105" s="8"/>
      <c r="FW105" s="8"/>
      <c r="FX105" s="8">
        <v>97</v>
      </c>
      <c r="FY105" s="8">
        <v>51</v>
      </c>
      <c r="FZ105" s="8"/>
      <c r="GA105" s="8" t="s">
        <v>342</v>
      </c>
      <c r="GB105" s="8"/>
      <c r="GC105" s="8"/>
      <c r="GD105" s="8">
        <v>1</v>
      </c>
      <c r="GE105" s="8"/>
      <c r="GF105" s="8">
        <v>-1234687318</v>
      </c>
      <c r="GG105" s="8">
        <v>2</v>
      </c>
      <c r="GH105" s="8">
        <v>3</v>
      </c>
      <c r="GI105" s="8">
        <v>-2</v>
      </c>
      <c r="GJ105" s="8">
        <v>0</v>
      </c>
      <c r="GK105" s="8">
        <v>0</v>
      </c>
      <c r="GL105" s="8">
        <f t="shared" si="70"/>
        <v>0</v>
      </c>
      <c r="GM105" s="8">
        <f t="shared" si="71"/>
        <v>0</v>
      </c>
      <c r="GN105" s="8">
        <f t="shared" si="72"/>
        <v>0</v>
      </c>
      <c r="GO105" s="8">
        <f t="shared" si="73"/>
        <v>0</v>
      </c>
      <c r="GP105" s="8">
        <f t="shared" si="74"/>
        <v>0</v>
      </c>
      <c r="GQ105" s="8"/>
      <c r="GR105" s="8">
        <v>1</v>
      </c>
      <c r="GS105" s="8">
        <v>1</v>
      </c>
      <c r="GT105" s="8">
        <v>0</v>
      </c>
      <c r="GU105" s="8" t="s">
        <v>185</v>
      </c>
      <c r="GV105" s="8">
        <f t="shared" si="75"/>
        <v>0</v>
      </c>
      <c r="GW105" s="8">
        <v>1</v>
      </c>
      <c r="GX105" s="8">
        <f t="shared" si="76"/>
        <v>0</v>
      </c>
      <c r="GY105" s="8"/>
      <c r="GZ105" s="8"/>
      <c r="HA105" s="8">
        <v>0</v>
      </c>
      <c r="HB105" s="8">
        <v>0</v>
      </c>
      <c r="HC105" s="8">
        <f>GV105*GW105</f>
        <v>0</v>
      </c>
      <c r="HD105" s="8"/>
      <c r="HE105" s="8" t="s">
        <v>165</v>
      </c>
      <c r="HF105" s="8" t="s">
        <v>47</v>
      </c>
      <c r="HG105" s="8">
        <f>ROUND(ROUND(AL105,2)*I105,2)</f>
        <v>0</v>
      </c>
      <c r="HH105" s="8"/>
      <c r="HI105" s="8"/>
      <c r="HJ105" s="8"/>
      <c r="HK105" s="8"/>
      <c r="HL105" s="8"/>
      <c r="HM105" s="8" t="s">
        <v>185</v>
      </c>
      <c r="HN105" s="8" t="s">
        <v>91</v>
      </c>
      <c r="HO105" s="8" t="s">
        <v>93</v>
      </c>
      <c r="HP105" s="8" t="s">
        <v>231</v>
      </c>
      <c r="HQ105" s="8" t="s">
        <v>231</v>
      </c>
      <c r="HR105" s="8"/>
      <c r="HS105" s="8">
        <v>0</v>
      </c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>
        <v>0</v>
      </c>
      <c r="IL105" s="8"/>
      <c r="IM105" s="8"/>
      <c r="IN105" s="8"/>
      <c r="IO105" s="8"/>
      <c r="IP105" s="8"/>
      <c r="IQ105" s="8"/>
      <c r="IR105" s="8"/>
      <c r="IS105" s="8"/>
      <c r="IT105" s="8"/>
      <c r="IU105" s="8"/>
    </row>
    <row r="106" spans="1:245">
      <c r="A106">
        <v>18</v>
      </c>
      <c r="B106">
        <v>0</v>
      </c>
      <c r="C106">
        <v>160</v>
      </c>
      <c r="E106" t="s">
        <v>338</v>
      </c>
      <c r="F106" t="s">
        <v>339</v>
      </c>
      <c r="G106" t="s">
        <v>340</v>
      </c>
      <c r="H106" t="s">
        <v>341</v>
      </c>
      <c r="I106">
        <f>I102*J106</f>
        <v>0</v>
      </c>
      <c r="J106">
        <v>30</v>
      </c>
      <c r="K106">
        <v>30</v>
      </c>
      <c r="L106">
        <v>9</v>
      </c>
      <c r="M106">
        <v>9</v>
      </c>
      <c r="N106">
        <f t="shared" si="56"/>
        <v>0</v>
      </c>
      <c r="O106">
        <f>ROUND(CP106,2)</f>
        <v>0</v>
      </c>
      <c r="P106">
        <f>ROUND(CQ106*I106,2)</f>
        <v>0</v>
      </c>
      <c r="Q106">
        <f>ROUND(CR106*I106,2)</f>
        <v>0</v>
      </c>
      <c r="R106">
        <f>ROUND(CS106*I106,2)</f>
        <v>0</v>
      </c>
      <c r="S106">
        <f>ROUND(CT106*I106,2)</f>
        <v>0</v>
      </c>
      <c r="T106">
        <f t="shared" si="58"/>
        <v>0</v>
      </c>
      <c r="U106">
        <f>ROUND(CV106*I106,7)</f>
        <v>0</v>
      </c>
      <c r="V106">
        <f>ROUND(CW106*I106,7)</f>
        <v>0</v>
      </c>
      <c r="W106">
        <f t="shared" si="59"/>
        <v>0</v>
      </c>
      <c r="X106">
        <f t="shared" si="60"/>
        <v>0</v>
      </c>
      <c r="Y106">
        <f t="shared" si="61"/>
        <v>0</v>
      </c>
      <c r="AA106">
        <v>85314433</v>
      </c>
      <c r="AB106">
        <f t="shared" si="62"/>
        <v>235.1</v>
      </c>
      <c r="AC106">
        <f>ROUND((ES106),6)</f>
        <v>235.1</v>
      </c>
      <c r="AD106">
        <f>ROUND((((ET106)-(EU106))+AE106),6)</f>
        <v>0</v>
      </c>
      <c r="AE106">
        <f t="shared" si="78"/>
        <v>0</v>
      </c>
      <c r="AF106">
        <f t="shared" si="78"/>
        <v>0</v>
      </c>
      <c r="AG106">
        <f t="shared" si="63"/>
        <v>0</v>
      </c>
      <c r="AH106">
        <f t="shared" si="79"/>
        <v>0</v>
      </c>
      <c r="AI106">
        <f t="shared" si="79"/>
        <v>0</v>
      </c>
      <c r="AJ106">
        <f t="shared" si="64"/>
        <v>0</v>
      </c>
      <c r="AK106">
        <v>235.1</v>
      </c>
      <c r="AL106">
        <v>235.1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97</v>
      </c>
      <c r="AU106">
        <v>51</v>
      </c>
      <c r="AV106">
        <v>1</v>
      </c>
      <c r="AW106">
        <v>1</v>
      </c>
      <c r="AZ106">
        <v>1</v>
      </c>
      <c r="BA106">
        <v>1</v>
      </c>
      <c r="BB106">
        <v>1</v>
      </c>
      <c r="BC106">
        <v>1</v>
      </c>
      <c r="BD106" t="s">
        <v>185</v>
      </c>
      <c r="BE106" t="s">
        <v>185</v>
      </c>
      <c r="BF106" t="s">
        <v>185</v>
      </c>
      <c r="BG106" t="s">
        <v>185</v>
      </c>
      <c r="BH106">
        <v>3</v>
      </c>
      <c r="BI106">
        <v>2</v>
      </c>
      <c r="BJ106" t="s">
        <v>185</v>
      </c>
      <c r="BM106">
        <v>108001</v>
      </c>
      <c r="BN106">
        <v>0</v>
      </c>
      <c r="BO106" t="s">
        <v>185</v>
      </c>
      <c r="BP106">
        <v>0</v>
      </c>
      <c r="BQ106">
        <v>3</v>
      </c>
      <c r="BR106">
        <v>0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 t="s">
        <v>185</v>
      </c>
      <c r="BZ106">
        <v>97</v>
      </c>
      <c r="CA106">
        <v>51</v>
      </c>
      <c r="CB106" t="s">
        <v>185</v>
      </c>
      <c r="CE106">
        <v>0</v>
      </c>
      <c r="CF106">
        <v>0</v>
      </c>
      <c r="CG106">
        <v>0</v>
      </c>
      <c r="CH106">
        <v>13</v>
      </c>
      <c r="CI106">
        <v>2</v>
      </c>
      <c r="CJ106">
        <v>0</v>
      </c>
      <c r="CK106">
        <v>0</v>
      </c>
      <c r="CL106">
        <v>0</v>
      </c>
      <c r="CM106">
        <v>0</v>
      </c>
      <c r="CN106" t="s">
        <v>185</v>
      </c>
      <c r="CO106">
        <v>0</v>
      </c>
      <c r="CP106">
        <f>(P106+Q106+S106+R106)</f>
        <v>0</v>
      </c>
      <c r="CQ106">
        <f>ROUND(AL106,2)</f>
        <v>235.1</v>
      </c>
      <c r="CR106">
        <f>ROUND(AM106,2)</f>
        <v>0</v>
      </c>
      <c r="CS106">
        <f>ROUND(AN106*BS106,2)</f>
        <v>0</v>
      </c>
      <c r="CT106">
        <f>ROUND(AO106*BA106,2)</f>
        <v>0</v>
      </c>
      <c r="CU106">
        <f t="shared" si="82"/>
        <v>0</v>
      </c>
      <c r="CV106">
        <f t="shared" si="82"/>
        <v>0</v>
      </c>
      <c r="CW106">
        <f t="shared" si="82"/>
        <v>0</v>
      </c>
      <c r="CX106">
        <f t="shared" si="82"/>
        <v>0</v>
      </c>
      <c r="CY106">
        <f>(((S106+R106)*AT106)/100)</f>
        <v>0</v>
      </c>
      <c r="CZ106">
        <f>(((S106+R106)*AU106)/100)</f>
        <v>0</v>
      </c>
      <c r="DC106" t="s">
        <v>185</v>
      </c>
      <c r="DD106" t="s">
        <v>185</v>
      </c>
      <c r="DE106" t="s">
        <v>185</v>
      </c>
      <c r="DF106" t="s">
        <v>185</v>
      </c>
      <c r="DG106" t="s">
        <v>185</v>
      </c>
      <c r="DH106" t="s">
        <v>185</v>
      </c>
      <c r="DI106" t="s">
        <v>185</v>
      </c>
      <c r="DJ106" t="s">
        <v>185</v>
      </c>
      <c r="DK106" t="s">
        <v>185</v>
      </c>
      <c r="DL106" t="s">
        <v>185</v>
      </c>
      <c r="DM106" t="s">
        <v>185</v>
      </c>
      <c r="DN106">
        <v>0</v>
      </c>
      <c r="DO106">
        <v>0</v>
      </c>
      <c r="DP106">
        <v>1</v>
      </c>
      <c r="DQ106">
        <v>1</v>
      </c>
      <c r="DU106">
        <v>1003</v>
      </c>
      <c r="DV106" t="s">
        <v>341</v>
      </c>
      <c r="DW106" t="s">
        <v>341</v>
      </c>
      <c r="DX106">
        <v>1</v>
      </c>
      <c r="DZ106" t="s">
        <v>185</v>
      </c>
      <c r="EA106" t="s">
        <v>185</v>
      </c>
      <c r="EB106" t="s">
        <v>185</v>
      </c>
      <c r="EC106" t="s">
        <v>185</v>
      </c>
      <c r="EE106">
        <v>82815029</v>
      </c>
      <c r="EF106">
        <v>3</v>
      </c>
      <c r="EG106" t="s">
        <v>230</v>
      </c>
      <c r="EH106">
        <v>0</v>
      </c>
      <c r="EI106" t="s">
        <v>185</v>
      </c>
      <c r="EJ106">
        <v>2</v>
      </c>
      <c r="EK106">
        <v>108001</v>
      </c>
      <c r="EL106" t="s">
        <v>231</v>
      </c>
      <c r="EM106" t="s">
        <v>232</v>
      </c>
      <c r="EO106" t="s">
        <v>185</v>
      </c>
      <c r="EQ106">
        <v>0</v>
      </c>
      <c r="ER106">
        <v>235.1</v>
      </c>
      <c r="ES106">
        <v>235.1</v>
      </c>
      <c r="ET106">
        <v>0</v>
      </c>
      <c r="EU106">
        <v>0</v>
      </c>
      <c r="EV106">
        <v>0</v>
      </c>
      <c r="EW106">
        <v>0</v>
      </c>
      <c r="EX106">
        <v>0</v>
      </c>
      <c r="EZ106">
        <v>5</v>
      </c>
      <c r="FC106">
        <v>1</v>
      </c>
      <c r="FD106">
        <v>18</v>
      </c>
      <c r="FF106">
        <v>273.01</v>
      </c>
      <c r="FQ106">
        <v>0</v>
      </c>
      <c r="FR106">
        <v>0</v>
      </c>
      <c r="FS106">
        <v>0</v>
      </c>
      <c r="FX106">
        <v>97</v>
      </c>
      <c r="FY106">
        <v>51</v>
      </c>
      <c r="GA106" t="s">
        <v>342</v>
      </c>
      <c r="GD106">
        <v>1</v>
      </c>
      <c r="GF106">
        <v>-1234687318</v>
      </c>
      <c r="GG106">
        <v>2</v>
      </c>
      <c r="GH106">
        <v>3</v>
      </c>
      <c r="GI106">
        <v>-2</v>
      </c>
      <c r="GJ106">
        <v>0</v>
      </c>
      <c r="GK106">
        <v>0</v>
      </c>
      <c r="GL106">
        <f t="shared" si="70"/>
        <v>0</v>
      </c>
      <c r="GM106">
        <f t="shared" si="71"/>
        <v>0</v>
      </c>
      <c r="GN106">
        <f t="shared" si="72"/>
        <v>0</v>
      </c>
      <c r="GO106">
        <f t="shared" si="73"/>
        <v>0</v>
      </c>
      <c r="GP106">
        <f t="shared" si="74"/>
        <v>0</v>
      </c>
      <c r="GR106">
        <v>1</v>
      </c>
      <c r="GS106">
        <v>1</v>
      </c>
      <c r="GT106">
        <v>0</v>
      </c>
      <c r="GU106" t="s">
        <v>185</v>
      </c>
      <c r="GV106">
        <f t="shared" si="75"/>
        <v>0</v>
      </c>
      <c r="GW106">
        <v>1</v>
      </c>
      <c r="GX106">
        <f t="shared" si="76"/>
        <v>0</v>
      </c>
      <c r="HA106">
        <v>0</v>
      </c>
      <c r="HB106">
        <v>0</v>
      </c>
      <c r="HC106">
        <f>GV106*GW106</f>
        <v>0</v>
      </c>
      <c r="HE106" t="s">
        <v>165</v>
      </c>
      <c r="HF106" t="s">
        <v>47</v>
      </c>
      <c r="HG106">
        <f>ROUND(ROUND(AL106,2)*I106,2)</f>
        <v>0</v>
      </c>
      <c r="HM106" t="s">
        <v>185</v>
      </c>
      <c r="HN106" t="s">
        <v>91</v>
      </c>
      <c r="HO106" t="s">
        <v>93</v>
      </c>
      <c r="HP106" t="s">
        <v>231</v>
      </c>
      <c r="HQ106" t="s">
        <v>231</v>
      </c>
      <c r="HS106">
        <v>0</v>
      </c>
      <c r="IK106">
        <v>0</v>
      </c>
    </row>
    <row r="107" spans="1:255">
      <c r="A107" s="8">
        <v>17</v>
      </c>
      <c r="B107" s="8">
        <v>0</v>
      </c>
      <c r="C107" s="8">
        <f>ROW(SmtRes!A169)</f>
        <v>169</v>
      </c>
      <c r="D107" s="8">
        <f>ROW(EtalonRes!A186)</f>
        <v>186</v>
      </c>
      <c r="E107" s="8" t="s">
        <v>343</v>
      </c>
      <c r="F107" s="8" t="s">
        <v>344</v>
      </c>
      <c r="G107" s="8" t="s">
        <v>345</v>
      </c>
      <c r="H107" s="8" t="s">
        <v>252</v>
      </c>
      <c r="I107" s="8">
        <v>0</v>
      </c>
      <c r="J107" s="8">
        <v>0</v>
      </c>
      <c r="K107" s="8">
        <v>0</v>
      </c>
      <c r="L107" s="8">
        <v>0.03</v>
      </c>
      <c r="M107" s="8">
        <v>0.03</v>
      </c>
      <c r="N107" s="8">
        <f t="shared" si="56"/>
        <v>0</v>
      </c>
      <c r="O107" s="8">
        <f ca="1">ROUND(CP107,2)</f>
        <v>0</v>
      </c>
      <c r="P107" s="8">
        <f ca="1">SUMIF(SmtRes!AQ161:SmtRes!AQ169,"=1",SmtRes!DF161:SmtRes!DF169)</f>
        <v>0</v>
      </c>
      <c r="Q107" s="8">
        <f ca="1">SUMIF(SmtRes!AQ161:SmtRes!AQ169,"=1",SmtRes!DG161:SmtRes!DG169)</f>
        <v>0</v>
      </c>
      <c r="R107" s="8">
        <f ca="1">SUMIF(SmtRes!AQ161:SmtRes!AQ169,"=1",SmtRes!DH161:SmtRes!DH169)</f>
        <v>0</v>
      </c>
      <c r="S107" s="8">
        <f ca="1">SUMIF(SmtRes!AQ161:SmtRes!AQ169,"=1",SmtRes!DI161:SmtRes!DI169)</f>
        <v>0</v>
      </c>
      <c r="T107" s="8">
        <f t="shared" si="58"/>
        <v>0</v>
      </c>
      <c r="U107" s="8">
        <f ca="1">SUMIF(SmtRes!AQ161:SmtRes!AQ169,"=1",SmtRes!CV161:SmtRes!CV169)</f>
        <v>0</v>
      </c>
      <c r="V107" s="8">
        <f ca="1">SUMIF(SmtRes!AQ161:SmtRes!AQ169,"=1",SmtRes!CW161:SmtRes!CW169)</f>
        <v>0</v>
      </c>
      <c r="W107" s="8">
        <f t="shared" si="59"/>
        <v>0</v>
      </c>
      <c r="X107" s="8">
        <f ca="1" t="shared" si="60"/>
        <v>0</v>
      </c>
      <c r="Y107" s="8">
        <f ca="1" t="shared" si="61"/>
        <v>0</v>
      </c>
      <c r="Z107" s="8"/>
      <c r="AA107" s="8">
        <v>85314498</v>
      </c>
      <c r="AB107" s="8">
        <f ca="1" t="shared" si="62"/>
        <v>19679.12815</v>
      </c>
      <c r="AC107" s="8">
        <f ca="1">ROUND((SUM(SmtRes!BQ161:SmtRes!BQ169)),6)</f>
        <v>3512.839</v>
      </c>
      <c r="AD107" s="8">
        <f ca="1">ROUND((((SUM(SmtRes!BR161:SmtRes!BR169))-(SUM(SmtRes!BS161:SmtRes!BS169)))+AE107),6)</f>
        <v>738.51075</v>
      </c>
      <c r="AE107" s="8">
        <f ca="1">ROUND((SUM(SmtRes!BS161:SmtRes!BS169)),6)</f>
        <v>513.6075</v>
      </c>
      <c r="AF107" s="8">
        <f ca="1">ROUND((SUM(SmtRes!BT161:SmtRes!BT169)),6)</f>
        <v>15427.7784</v>
      </c>
      <c r="AG107" s="8">
        <f t="shared" si="63"/>
        <v>0</v>
      </c>
      <c r="AH107" s="8">
        <f ca="1">(SUM(SmtRes!BU161:SmtRes!BU169))</f>
        <v>19.44</v>
      </c>
      <c r="AI107" s="8">
        <f ca="1">(SUM(SmtRes!BV161:SmtRes!BV169))</f>
        <v>0.54</v>
      </c>
      <c r="AJ107" s="8">
        <f t="shared" si="64"/>
        <v>0</v>
      </c>
      <c r="AK107" s="8">
        <v>15868.318</v>
      </c>
      <c r="AL107" s="8">
        <v>3512.839</v>
      </c>
      <c r="AM107" s="8">
        <v>547.045</v>
      </c>
      <c r="AN107" s="8">
        <v>380.45</v>
      </c>
      <c r="AO107" s="8">
        <v>11427.984</v>
      </c>
      <c r="AP107" s="8">
        <v>0</v>
      </c>
      <c r="AQ107" s="8">
        <v>14.4</v>
      </c>
      <c r="AR107" s="8">
        <v>0.4</v>
      </c>
      <c r="AS107" s="8">
        <v>0</v>
      </c>
      <c r="AT107" s="8">
        <v>97</v>
      </c>
      <c r="AU107" s="8">
        <v>51</v>
      </c>
      <c r="AV107" s="8">
        <v>1</v>
      </c>
      <c r="AW107" s="8">
        <v>1</v>
      </c>
      <c r="AX107" s="8"/>
      <c r="AY107" s="8"/>
      <c r="AZ107" s="8">
        <v>1</v>
      </c>
      <c r="BA107" s="8">
        <v>1</v>
      </c>
      <c r="BB107" s="8">
        <v>1</v>
      </c>
      <c r="BC107" s="8">
        <v>1</v>
      </c>
      <c r="BD107" s="8" t="s">
        <v>185</v>
      </c>
      <c r="BE107" s="8" t="s">
        <v>185</v>
      </c>
      <c r="BF107" s="8" t="s">
        <v>185</v>
      </c>
      <c r="BG107" s="8" t="s">
        <v>185</v>
      </c>
      <c r="BH107" s="8">
        <v>0</v>
      </c>
      <c r="BI107" s="8">
        <v>2</v>
      </c>
      <c r="BJ107" s="8" t="s">
        <v>346</v>
      </c>
      <c r="BK107" s="8"/>
      <c r="BL107" s="8"/>
      <c r="BM107" s="8">
        <v>108001</v>
      </c>
      <c r="BN107" s="8">
        <v>0</v>
      </c>
      <c r="BO107" s="8" t="s">
        <v>185</v>
      </c>
      <c r="BP107" s="8">
        <v>0</v>
      </c>
      <c r="BQ107" s="8">
        <v>3</v>
      </c>
      <c r="BR107" s="8">
        <v>0</v>
      </c>
      <c r="BS107" s="8">
        <v>1</v>
      </c>
      <c r="BT107" s="8">
        <v>1</v>
      </c>
      <c r="BU107" s="8">
        <v>1</v>
      </c>
      <c r="BV107" s="8">
        <v>1</v>
      </c>
      <c r="BW107" s="8">
        <v>1</v>
      </c>
      <c r="BX107" s="8">
        <v>1</v>
      </c>
      <c r="BY107" s="8" t="s">
        <v>185</v>
      </c>
      <c r="BZ107" s="8">
        <v>97</v>
      </c>
      <c r="CA107" s="8">
        <v>51</v>
      </c>
      <c r="CB107" s="8" t="s">
        <v>185</v>
      </c>
      <c r="CC107" s="8"/>
      <c r="CD107" s="8"/>
      <c r="CE107" s="8">
        <v>0</v>
      </c>
      <c r="CF107" s="8">
        <v>0</v>
      </c>
      <c r="CG107" s="8">
        <v>0</v>
      </c>
      <c r="CH107" s="8">
        <v>14</v>
      </c>
      <c r="CI107" s="8">
        <v>0</v>
      </c>
      <c r="CJ107" s="8">
        <v>0</v>
      </c>
      <c r="CK107" s="8">
        <v>0</v>
      </c>
      <c r="CL107" s="8">
        <v>0</v>
      </c>
      <c r="CM107" s="8">
        <v>0</v>
      </c>
      <c r="CN107" s="8" t="s">
        <v>216</v>
      </c>
      <c r="CO107" s="8">
        <v>0</v>
      </c>
      <c r="CP107" s="8">
        <f ca="1">(P107+Q107+S107+R107)</f>
        <v>0</v>
      </c>
      <c r="CQ107" s="8">
        <f ca="1">SUMIF(SmtRes!AQ161:SmtRes!AQ169,"=1",SmtRes!AA161:SmtRes!AA169)</f>
        <v>1260.84</v>
      </c>
      <c r="CR107" s="8">
        <f ca="1">SUMIF(SmtRes!AQ161:SmtRes!AQ169,"=1",SmtRes!AB161:SmtRes!AB169)</f>
        <v>2302.6</v>
      </c>
      <c r="CS107" s="8">
        <f ca="1">SUMIF(SmtRes!AQ161:SmtRes!AQ169,"=1",SmtRes!AC161:SmtRes!AC169)</f>
        <v>1902.25</v>
      </c>
      <c r="CT107" s="8">
        <f ca="1">SUMIF(SmtRes!AQ161:SmtRes!AQ169,"=1",SmtRes!AD161:SmtRes!AD169)</f>
        <v>793.61</v>
      </c>
      <c r="CU107" s="8">
        <f>AG107</f>
        <v>0</v>
      </c>
      <c r="CV107" s="8">
        <f ca="1">SUMIF(SmtRes!AQ161:SmtRes!AQ169,"=1",SmtRes!BU161:SmtRes!BU169)</f>
        <v>19.44</v>
      </c>
      <c r="CW107" s="8">
        <f ca="1">SUMIF(SmtRes!AQ161:SmtRes!AQ169,"=1",SmtRes!BV161:SmtRes!BV169)</f>
        <v>0.54</v>
      </c>
      <c r="CX107" s="8">
        <f>AJ107</f>
        <v>0</v>
      </c>
      <c r="CY107" s="8">
        <f ca="1">(((S107+R107)*AT107)/100)</f>
        <v>0</v>
      </c>
      <c r="CZ107" s="8">
        <f ca="1">(((S107+R107)*AU107)/100)</f>
        <v>0</v>
      </c>
      <c r="DA107" s="8"/>
      <c r="DB107" s="8">
        <v>53</v>
      </c>
      <c r="DC107" s="8" t="s">
        <v>185</v>
      </c>
      <c r="DD107" s="8" t="s">
        <v>185</v>
      </c>
      <c r="DE107" s="8" t="s">
        <v>217</v>
      </c>
      <c r="DF107" s="8" t="s">
        <v>217</v>
      </c>
      <c r="DG107" s="8" t="s">
        <v>217</v>
      </c>
      <c r="DH107" s="8" t="s">
        <v>185</v>
      </c>
      <c r="DI107" s="8" t="s">
        <v>217</v>
      </c>
      <c r="DJ107" s="8" t="s">
        <v>217</v>
      </c>
      <c r="DK107" s="8" t="s">
        <v>185</v>
      </c>
      <c r="DL107" s="8" t="s">
        <v>185</v>
      </c>
      <c r="DM107" s="8" t="s">
        <v>185</v>
      </c>
      <c r="DN107" s="8">
        <v>0</v>
      </c>
      <c r="DO107" s="8">
        <v>0</v>
      </c>
      <c r="DP107" s="8">
        <v>1</v>
      </c>
      <c r="DQ107" s="8">
        <v>1</v>
      </c>
      <c r="DR107" s="8"/>
      <c r="DS107" s="8"/>
      <c r="DT107" s="8"/>
      <c r="DU107" s="8">
        <v>1003</v>
      </c>
      <c r="DV107" s="8" t="s">
        <v>252</v>
      </c>
      <c r="DW107" s="8" t="s">
        <v>252</v>
      </c>
      <c r="DX107" s="8">
        <v>100</v>
      </c>
      <c r="DY107" s="8"/>
      <c r="DZ107" s="8" t="s">
        <v>185</v>
      </c>
      <c r="EA107" s="8" t="s">
        <v>185</v>
      </c>
      <c r="EB107" s="8" t="s">
        <v>185</v>
      </c>
      <c r="EC107" s="8" t="s">
        <v>185</v>
      </c>
      <c r="ED107" s="8"/>
      <c r="EE107" s="8">
        <v>82815029</v>
      </c>
      <c r="EF107" s="8">
        <v>3</v>
      </c>
      <c r="EG107" s="8" t="s">
        <v>230</v>
      </c>
      <c r="EH107" s="8">
        <v>0</v>
      </c>
      <c r="EI107" s="8" t="s">
        <v>185</v>
      </c>
      <c r="EJ107" s="8">
        <v>2</v>
      </c>
      <c r="EK107" s="8">
        <v>108001</v>
      </c>
      <c r="EL107" s="8" t="s">
        <v>231</v>
      </c>
      <c r="EM107" s="8" t="s">
        <v>232</v>
      </c>
      <c r="EN107" s="8"/>
      <c r="EO107" s="8" t="s">
        <v>222</v>
      </c>
      <c r="EP107" s="8"/>
      <c r="EQ107" s="8">
        <v>131072</v>
      </c>
      <c r="ER107" s="8">
        <v>0</v>
      </c>
      <c r="ES107" s="8">
        <v>0</v>
      </c>
      <c r="ET107" s="8">
        <v>0</v>
      </c>
      <c r="EU107" s="8">
        <v>0</v>
      </c>
      <c r="EV107" s="8">
        <v>0</v>
      </c>
      <c r="EW107" s="8">
        <v>14.4</v>
      </c>
      <c r="EX107" s="8">
        <v>0.4</v>
      </c>
      <c r="EY107" s="8">
        <v>0</v>
      </c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>
        <v>0</v>
      </c>
      <c r="FR107" s="8">
        <v>0</v>
      </c>
      <c r="FS107" s="8">
        <v>0</v>
      </c>
      <c r="FT107" s="8"/>
      <c r="FU107" s="8"/>
      <c r="FV107" s="8"/>
      <c r="FW107" s="8"/>
      <c r="FX107" s="8">
        <v>97</v>
      </c>
      <c r="FY107" s="8">
        <v>51</v>
      </c>
      <c r="FZ107" s="8"/>
      <c r="GA107" s="8" t="s">
        <v>185</v>
      </c>
      <c r="GB107" s="8"/>
      <c r="GC107" s="8"/>
      <c r="GD107" s="8">
        <v>1</v>
      </c>
      <c r="GE107" s="8"/>
      <c r="GF107" s="8">
        <v>1588089246</v>
      </c>
      <c r="GG107" s="8">
        <v>2</v>
      </c>
      <c r="GH107" s="8">
        <v>1</v>
      </c>
      <c r="GI107" s="8">
        <v>-2</v>
      </c>
      <c r="GJ107" s="8">
        <v>0</v>
      </c>
      <c r="GK107" s="8">
        <v>0</v>
      </c>
      <c r="GL107" s="8">
        <f ca="1" t="shared" si="70"/>
        <v>0</v>
      </c>
      <c r="GM107" s="8">
        <f ca="1" t="shared" si="71"/>
        <v>0</v>
      </c>
      <c r="GN107" s="8">
        <f ca="1" t="shared" si="72"/>
        <v>0</v>
      </c>
      <c r="GO107" s="8">
        <f ca="1" t="shared" si="73"/>
        <v>0</v>
      </c>
      <c r="GP107" s="8">
        <f ca="1" t="shared" si="74"/>
        <v>0</v>
      </c>
      <c r="GQ107" s="8"/>
      <c r="GR107" s="8">
        <v>0</v>
      </c>
      <c r="GS107" s="8">
        <v>3</v>
      </c>
      <c r="GT107" s="8">
        <v>0</v>
      </c>
      <c r="GU107" s="8" t="s">
        <v>185</v>
      </c>
      <c r="GV107" s="8">
        <f t="shared" si="75"/>
        <v>0</v>
      </c>
      <c r="GW107" s="8">
        <v>1</v>
      </c>
      <c r="GX107" s="8">
        <f t="shared" si="76"/>
        <v>0</v>
      </c>
      <c r="GY107" s="8"/>
      <c r="GZ107" s="8"/>
      <c r="HA107" s="8">
        <v>0</v>
      </c>
      <c r="HB107" s="8">
        <v>0</v>
      </c>
      <c r="HC107" s="8">
        <f>GV107*GW107</f>
        <v>0</v>
      </c>
      <c r="HD107" s="8"/>
      <c r="HE107" s="8" t="s">
        <v>185</v>
      </c>
      <c r="HF107" s="8" t="s">
        <v>185</v>
      </c>
      <c r="HG107" s="8"/>
      <c r="HH107" s="8"/>
      <c r="HI107" s="8"/>
      <c r="HJ107" s="8"/>
      <c r="HK107" s="8"/>
      <c r="HL107" s="8"/>
      <c r="HM107" s="8" t="s">
        <v>185</v>
      </c>
      <c r="HN107" s="8" t="s">
        <v>91</v>
      </c>
      <c r="HO107" s="8" t="s">
        <v>93</v>
      </c>
      <c r="HP107" s="8" t="s">
        <v>231</v>
      </c>
      <c r="HQ107" s="8" t="s">
        <v>231</v>
      </c>
      <c r="HR107" s="8"/>
      <c r="HS107" s="8">
        <v>0</v>
      </c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>
        <v>0</v>
      </c>
      <c r="IL107" s="8"/>
      <c r="IM107" s="8"/>
      <c r="IN107" s="8"/>
      <c r="IO107" s="8"/>
      <c r="IP107" s="8"/>
      <c r="IQ107" s="8"/>
      <c r="IR107" s="8"/>
      <c r="IS107" s="8"/>
      <c r="IT107" s="8"/>
      <c r="IU107" s="8"/>
    </row>
    <row r="108" spans="1:245">
      <c r="A108">
        <v>17</v>
      </c>
      <c r="B108">
        <v>0</v>
      </c>
      <c r="C108">
        <f>ROW(SmtRes!A178)</f>
        <v>178</v>
      </c>
      <c r="D108">
        <f>ROW(EtalonRes!A194)</f>
        <v>194</v>
      </c>
      <c r="E108" t="s">
        <v>343</v>
      </c>
      <c r="F108" t="s">
        <v>344</v>
      </c>
      <c r="G108" t="s">
        <v>345</v>
      </c>
      <c r="H108" t="s">
        <v>252</v>
      </c>
      <c r="I108">
        <v>0</v>
      </c>
      <c r="J108">
        <v>0</v>
      </c>
      <c r="K108">
        <v>0</v>
      </c>
      <c r="L108">
        <v>0.03</v>
      </c>
      <c r="M108">
        <v>0.03</v>
      </c>
      <c r="N108">
        <f t="shared" si="56"/>
        <v>0</v>
      </c>
      <c r="O108">
        <f ca="1">ROUND(CP108,2)</f>
        <v>0</v>
      </c>
      <c r="P108">
        <f ca="1">SUMIF(SmtRes!AQ170:SmtRes!AQ178,"=1",SmtRes!DF170:SmtRes!DF178)</f>
        <v>0</v>
      </c>
      <c r="Q108">
        <f ca="1">SUMIF(SmtRes!AQ170:SmtRes!AQ178,"=1",SmtRes!DG170:SmtRes!DG178)</f>
        <v>0</v>
      </c>
      <c r="R108">
        <f ca="1">SUMIF(SmtRes!AQ170:SmtRes!AQ178,"=1",SmtRes!DH170:SmtRes!DH178)</f>
        <v>0</v>
      </c>
      <c r="S108">
        <f ca="1">SUMIF(SmtRes!AQ170:SmtRes!AQ178,"=1",SmtRes!DI170:SmtRes!DI178)</f>
        <v>0</v>
      </c>
      <c r="T108">
        <f t="shared" si="58"/>
        <v>0</v>
      </c>
      <c r="U108">
        <f ca="1">SUMIF(SmtRes!AQ170:SmtRes!AQ178,"=1",SmtRes!CV170:SmtRes!CV178)</f>
        <v>0</v>
      </c>
      <c r="V108">
        <f ca="1">SUMIF(SmtRes!AQ170:SmtRes!AQ178,"=1",SmtRes!CW170:SmtRes!CW178)</f>
        <v>0</v>
      </c>
      <c r="W108">
        <f t="shared" si="59"/>
        <v>0</v>
      </c>
      <c r="X108">
        <f ca="1" t="shared" si="60"/>
        <v>0</v>
      </c>
      <c r="Y108">
        <f ca="1" t="shared" si="61"/>
        <v>0</v>
      </c>
      <c r="AA108">
        <v>85314433</v>
      </c>
      <c r="AB108">
        <f ca="1" t="shared" si="62"/>
        <v>19679.12815</v>
      </c>
      <c r="AC108">
        <f ca="1">ROUND((SUM(SmtRes!BQ170:SmtRes!BQ178)),6)</f>
        <v>3512.839</v>
      </c>
      <c r="AD108">
        <f ca="1">ROUND((((SUM(SmtRes!BR170:SmtRes!BR178))-(SUM(SmtRes!BS170:SmtRes!BS178)))+AE108),6)</f>
        <v>738.51075</v>
      </c>
      <c r="AE108">
        <f ca="1">ROUND((SUM(SmtRes!BS170:SmtRes!BS178)),6)</f>
        <v>513.6075</v>
      </c>
      <c r="AF108">
        <f ca="1">ROUND((SUM(SmtRes!BT170:SmtRes!BT178)),6)</f>
        <v>15427.7784</v>
      </c>
      <c r="AG108">
        <f t="shared" si="63"/>
        <v>0</v>
      </c>
      <c r="AH108">
        <f ca="1">(SUM(SmtRes!BU170:SmtRes!BU178))</f>
        <v>19.44</v>
      </c>
      <c r="AI108">
        <f ca="1">(SUM(SmtRes!BV170:SmtRes!BV178))</f>
        <v>0.54</v>
      </c>
      <c r="AJ108">
        <f t="shared" si="64"/>
        <v>0</v>
      </c>
      <c r="AK108">
        <v>15868.318</v>
      </c>
      <c r="AL108">
        <v>3512.839</v>
      </c>
      <c r="AM108">
        <v>547.045</v>
      </c>
      <c r="AN108">
        <v>380.45</v>
      </c>
      <c r="AO108">
        <v>11427.984</v>
      </c>
      <c r="AP108">
        <v>0</v>
      </c>
      <c r="AQ108">
        <v>14.4</v>
      </c>
      <c r="AR108">
        <v>0.4</v>
      </c>
      <c r="AS108">
        <v>0</v>
      </c>
      <c r="AT108">
        <v>97</v>
      </c>
      <c r="AU108">
        <v>51</v>
      </c>
      <c r="AV108">
        <v>1</v>
      </c>
      <c r="AW108">
        <v>1</v>
      </c>
      <c r="AZ108">
        <v>1</v>
      </c>
      <c r="BA108">
        <v>1</v>
      </c>
      <c r="BB108">
        <v>1</v>
      </c>
      <c r="BC108">
        <v>1</v>
      </c>
      <c r="BD108" t="s">
        <v>185</v>
      </c>
      <c r="BE108" t="s">
        <v>185</v>
      </c>
      <c r="BF108" t="s">
        <v>185</v>
      </c>
      <c r="BG108" t="s">
        <v>185</v>
      </c>
      <c r="BH108">
        <v>0</v>
      </c>
      <c r="BI108">
        <v>2</v>
      </c>
      <c r="BJ108" t="s">
        <v>346</v>
      </c>
      <c r="BM108">
        <v>108001</v>
      </c>
      <c r="BN108">
        <v>0</v>
      </c>
      <c r="BO108" t="s">
        <v>185</v>
      </c>
      <c r="BP108">
        <v>0</v>
      </c>
      <c r="BQ108">
        <v>3</v>
      </c>
      <c r="BR108">
        <v>0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185</v>
      </c>
      <c r="BZ108">
        <v>97</v>
      </c>
      <c r="CA108">
        <v>51</v>
      </c>
      <c r="CB108" t="s">
        <v>185</v>
      </c>
      <c r="CE108">
        <v>0</v>
      </c>
      <c r="CF108">
        <v>0</v>
      </c>
      <c r="CG108">
        <v>0</v>
      </c>
      <c r="CH108">
        <v>14</v>
      </c>
      <c r="CI108">
        <v>0</v>
      </c>
      <c r="CJ108">
        <v>0</v>
      </c>
      <c r="CK108">
        <v>0</v>
      </c>
      <c r="CL108">
        <v>0</v>
      </c>
      <c r="CM108">
        <v>0</v>
      </c>
      <c r="CN108" t="s">
        <v>216</v>
      </c>
      <c r="CO108">
        <v>0</v>
      </c>
      <c r="CP108">
        <f ca="1">(P108+Q108+S108+R108)</f>
        <v>0</v>
      </c>
      <c r="CQ108">
        <f ca="1">SUMIF(SmtRes!AQ170:SmtRes!AQ178,"=1",SmtRes!AA170:SmtRes!AA178)</f>
        <v>1260.84</v>
      </c>
      <c r="CR108">
        <f ca="1">SUMIF(SmtRes!AQ170:SmtRes!AQ178,"=1",SmtRes!AB170:SmtRes!AB178)</f>
        <v>2302.6</v>
      </c>
      <c r="CS108">
        <f ca="1">SUMIF(SmtRes!AQ170:SmtRes!AQ178,"=1",SmtRes!AC170:SmtRes!AC178)</f>
        <v>1902.25</v>
      </c>
      <c r="CT108">
        <f ca="1">SUMIF(SmtRes!AQ170:SmtRes!AQ178,"=1",SmtRes!AD170:SmtRes!AD178)</f>
        <v>793.61</v>
      </c>
      <c r="CU108">
        <f>AG108</f>
        <v>0</v>
      </c>
      <c r="CV108">
        <f ca="1">SUMIF(SmtRes!AQ170:SmtRes!AQ178,"=1",SmtRes!BU170:SmtRes!BU178)</f>
        <v>19.44</v>
      </c>
      <c r="CW108">
        <f ca="1">SUMIF(SmtRes!AQ170:SmtRes!AQ178,"=1",SmtRes!BV170:SmtRes!BV178)</f>
        <v>0.54</v>
      </c>
      <c r="CX108">
        <f>AJ108</f>
        <v>0</v>
      </c>
      <c r="CY108">
        <f ca="1">(((S108+R108)*AT108)/100)</f>
        <v>0</v>
      </c>
      <c r="CZ108">
        <f ca="1">(((S108+R108)*AU108)/100)</f>
        <v>0</v>
      </c>
      <c r="DB108">
        <v>55</v>
      </c>
      <c r="DC108" t="s">
        <v>185</v>
      </c>
      <c r="DD108" t="s">
        <v>185</v>
      </c>
      <c r="DE108" t="s">
        <v>217</v>
      </c>
      <c r="DF108" t="s">
        <v>217</v>
      </c>
      <c r="DG108" t="s">
        <v>217</v>
      </c>
      <c r="DH108" t="s">
        <v>185</v>
      </c>
      <c r="DI108" t="s">
        <v>217</v>
      </c>
      <c r="DJ108" t="s">
        <v>217</v>
      </c>
      <c r="DK108" t="s">
        <v>185</v>
      </c>
      <c r="DL108" t="s">
        <v>185</v>
      </c>
      <c r="DM108" t="s">
        <v>185</v>
      </c>
      <c r="DN108">
        <v>0</v>
      </c>
      <c r="DO108">
        <v>0</v>
      </c>
      <c r="DP108">
        <v>1</v>
      </c>
      <c r="DQ108">
        <v>1</v>
      </c>
      <c r="DU108">
        <v>1003</v>
      </c>
      <c r="DV108" t="s">
        <v>252</v>
      </c>
      <c r="DW108" t="s">
        <v>252</v>
      </c>
      <c r="DX108">
        <v>100</v>
      </c>
      <c r="DZ108" t="s">
        <v>185</v>
      </c>
      <c r="EA108" t="s">
        <v>185</v>
      </c>
      <c r="EB108" t="s">
        <v>185</v>
      </c>
      <c r="EC108" t="s">
        <v>185</v>
      </c>
      <c r="EE108">
        <v>82815029</v>
      </c>
      <c r="EF108">
        <v>3</v>
      </c>
      <c r="EG108" t="s">
        <v>230</v>
      </c>
      <c r="EH108">
        <v>0</v>
      </c>
      <c r="EI108" t="s">
        <v>185</v>
      </c>
      <c r="EJ108">
        <v>2</v>
      </c>
      <c r="EK108">
        <v>108001</v>
      </c>
      <c r="EL108" t="s">
        <v>231</v>
      </c>
      <c r="EM108" t="s">
        <v>232</v>
      </c>
      <c r="EO108" t="s">
        <v>222</v>
      </c>
      <c r="EQ108">
        <v>131072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14.4</v>
      </c>
      <c r="EX108">
        <v>0.4</v>
      </c>
      <c r="EY108">
        <v>0</v>
      </c>
      <c r="FQ108">
        <v>0</v>
      </c>
      <c r="FR108">
        <v>0</v>
      </c>
      <c r="FS108">
        <v>0</v>
      </c>
      <c r="FX108">
        <v>97</v>
      </c>
      <c r="FY108">
        <v>51</v>
      </c>
      <c r="GA108" t="s">
        <v>185</v>
      </c>
      <c r="GD108">
        <v>1</v>
      </c>
      <c r="GF108">
        <v>1588089246</v>
      </c>
      <c r="GG108">
        <v>2</v>
      </c>
      <c r="GH108">
        <v>1</v>
      </c>
      <c r="GI108">
        <v>-2</v>
      </c>
      <c r="GJ108">
        <v>0</v>
      </c>
      <c r="GK108">
        <v>0</v>
      </c>
      <c r="GL108">
        <f ca="1" t="shared" si="70"/>
        <v>0</v>
      </c>
      <c r="GM108">
        <f ca="1" t="shared" si="71"/>
        <v>0</v>
      </c>
      <c r="GN108">
        <f ca="1" t="shared" si="72"/>
        <v>0</v>
      </c>
      <c r="GO108">
        <f ca="1" t="shared" si="73"/>
        <v>0</v>
      </c>
      <c r="GP108">
        <f ca="1" t="shared" si="74"/>
        <v>0</v>
      </c>
      <c r="GR108">
        <v>0</v>
      </c>
      <c r="GS108">
        <v>3</v>
      </c>
      <c r="GT108">
        <v>0</v>
      </c>
      <c r="GU108" t="s">
        <v>185</v>
      </c>
      <c r="GV108">
        <f t="shared" si="75"/>
        <v>0</v>
      </c>
      <c r="GW108">
        <v>1</v>
      </c>
      <c r="GX108">
        <f t="shared" si="76"/>
        <v>0</v>
      </c>
      <c r="HA108">
        <v>0</v>
      </c>
      <c r="HB108">
        <v>0</v>
      </c>
      <c r="HC108">
        <f>GV108*GW108</f>
        <v>0</v>
      </c>
      <c r="HE108" t="s">
        <v>185</v>
      </c>
      <c r="HF108" t="s">
        <v>185</v>
      </c>
      <c r="HM108" t="s">
        <v>185</v>
      </c>
      <c r="HN108" t="s">
        <v>91</v>
      </c>
      <c r="HO108" t="s">
        <v>93</v>
      </c>
      <c r="HP108" t="s">
        <v>231</v>
      </c>
      <c r="HQ108" t="s">
        <v>231</v>
      </c>
      <c r="HS108">
        <v>0</v>
      </c>
      <c r="IK108">
        <v>0</v>
      </c>
    </row>
    <row r="109" spans="1:255">
      <c r="A109" s="8">
        <v>18</v>
      </c>
      <c r="B109" s="8">
        <v>0</v>
      </c>
      <c r="C109" s="8">
        <v>168</v>
      </c>
      <c r="D109" s="8"/>
      <c r="E109" s="8" t="s">
        <v>347</v>
      </c>
      <c r="F109" s="8" t="s">
        <v>234</v>
      </c>
      <c r="G109" s="8" t="s">
        <v>235</v>
      </c>
      <c r="H109" s="8" t="s">
        <v>59</v>
      </c>
      <c r="I109" s="8">
        <f>J109</f>
        <v>2</v>
      </c>
      <c r="J109" s="8">
        <v>2</v>
      </c>
      <c r="K109" s="8">
        <v>2</v>
      </c>
      <c r="L109" s="8">
        <v>0.06</v>
      </c>
      <c r="M109" s="8">
        <v>0.06</v>
      </c>
      <c r="N109" s="8">
        <f t="shared" si="56"/>
        <v>0</v>
      </c>
      <c r="O109" s="8">
        <f ca="1">ROUND(P109,2)</f>
        <v>0</v>
      </c>
      <c r="P109" s="8">
        <f ca="1">ROUND(ROUND(ROUND(SUMIF(SmtRes!AQ170:SmtRes!AQ178,"=1",SmtRes!CU170:SmtRes!CU178),2),2)*I109/100,2)</f>
        <v>0</v>
      </c>
      <c r="Q109" s="8">
        <f>ROUND(CR109*I109,2)</f>
        <v>0</v>
      </c>
      <c r="R109" s="8">
        <f>ROUND(CS109*I109,2)</f>
        <v>0</v>
      </c>
      <c r="S109" s="8">
        <f>ROUND(CT109*I109,2)</f>
        <v>0</v>
      </c>
      <c r="T109" s="8">
        <f t="shared" si="58"/>
        <v>0</v>
      </c>
      <c r="U109" s="8">
        <f>ROUND(CV109*I109,7)</f>
        <v>0</v>
      </c>
      <c r="V109" s="8">
        <f>ROUND(CW109*I109,7)</f>
        <v>0</v>
      </c>
      <c r="W109" s="8">
        <f t="shared" si="59"/>
        <v>0</v>
      </c>
      <c r="X109" s="8">
        <f t="shared" si="60"/>
        <v>0</v>
      </c>
      <c r="Y109" s="8">
        <f t="shared" si="61"/>
        <v>0</v>
      </c>
      <c r="Z109" s="8"/>
      <c r="AA109" s="8">
        <v>85314498</v>
      </c>
      <c r="AB109" s="8">
        <f t="shared" si="62"/>
        <v>0</v>
      </c>
      <c r="AC109" s="8">
        <f>ROUND((ES109),6)</f>
        <v>0</v>
      </c>
      <c r="AD109" s="8">
        <f>ROUND((((ET109)-(EU109))+AE109),6)</f>
        <v>0</v>
      </c>
      <c r="AE109" s="8">
        <f t="shared" ref="AE109:AF112" si="83">ROUND((EU109),6)</f>
        <v>0</v>
      </c>
      <c r="AF109" s="8">
        <f t="shared" si="83"/>
        <v>0</v>
      </c>
      <c r="AG109" s="8">
        <f t="shared" si="63"/>
        <v>0</v>
      </c>
      <c r="AH109" s="8">
        <f t="shared" ref="AH109:AI112" si="84">(EW109)</f>
        <v>0</v>
      </c>
      <c r="AI109" s="8">
        <f t="shared" si="84"/>
        <v>0</v>
      </c>
      <c r="AJ109" s="8">
        <f t="shared" si="64"/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97</v>
      </c>
      <c r="AU109" s="8">
        <v>51</v>
      </c>
      <c r="AV109" s="8">
        <v>1</v>
      </c>
      <c r="AW109" s="8">
        <v>1</v>
      </c>
      <c r="AX109" s="8"/>
      <c r="AY109" s="8"/>
      <c r="AZ109" s="8">
        <v>1</v>
      </c>
      <c r="BA109" s="8">
        <v>1</v>
      </c>
      <c r="BB109" s="8">
        <v>1</v>
      </c>
      <c r="BC109" s="8">
        <v>1</v>
      </c>
      <c r="BD109" s="8" t="s">
        <v>185</v>
      </c>
      <c r="BE109" s="8" t="s">
        <v>185</v>
      </c>
      <c r="BF109" s="8" t="s">
        <v>185</v>
      </c>
      <c r="BG109" s="8" t="s">
        <v>185</v>
      </c>
      <c r="BH109" s="8">
        <v>3</v>
      </c>
      <c r="BI109" s="8">
        <v>2</v>
      </c>
      <c r="BJ109" s="8" t="s">
        <v>185</v>
      </c>
      <c r="BK109" s="8"/>
      <c r="BL109" s="8"/>
      <c r="BM109" s="8">
        <v>108001</v>
      </c>
      <c r="BN109" s="8">
        <v>0</v>
      </c>
      <c r="BO109" s="8" t="s">
        <v>185</v>
      </c>
      <c r="BP109" s="8">
        <v>0</v>
      </c>
      <c r="BQ109" s="8">
        <v>3</v>
      </c>
      <c r="BR109" s="8">
        <v>0</v>
      </c>
      <c r="BS109" s="8">
        <v>1</v>
      </c>
      <c r="BT109" s="8">
        <v>1</v>
      </c>
      <c r="BU109" s="8">
        <v>1</v>
      </c>
      <c r="BV109" s="8">
        <v>1</v>
      </c>
      <c r="BW109" s="8">
        <v>1</v>
      </c>
      <c r="BX109" s="8">
        <v>1</v>
      </c>
      <c r="BY109" s="8" t="s">
        <v>185</v>
      </c>
      <c r="BZ109" s="8">
        <v>97</v>
      </c>
      <c r="CA109" s="8">
        <v>51</v>
      </c>
      <c r="CB109" s="8" t="s">
        <v>185</v>
      </c>
      <c r="CC109" s="8"/>
      <c r="CD109" s="8"/>
      <c r="CE109" s="8">
        <v>0</v>
      </c>
      <c r="CF109" s="8">
        <v>0</v>
      </c>
      <c r="CG109" s="8">
        <v>0</v>
      </c>
      <c r="CH109" s="8">
        <v>14</v>
      </c>
      <c r="CI109" s="8">
        <v>1</v>
      </c>
      <c r="CJ109" s="8">
        <v>0</v>
      </c>
      <c r="CK109" s="8">
        <v>0</v>
      </c>
      <c r="CL109" s="8">
        <v>0</v>
      </c>
      <c r="CM109" s="8">
        <v>0</v>
      </c>
      <c r="CN109" s="8" t="s">
        <v>185</v>
      </c>
      <c r="CO109" s="8">
        <v>0</v>
      </c>
      <c r="CP109" s="8">
        <f t="shared" ref="CP109:CZ109" si="85">0</f>
        <v>0</v>
      </c>
      <c r="CQ109" s="8">
        <f t="shared" si="85"/>
        <v>0</v>
      </c>
      <c r="CR109" s="8">
        <f t="shared" si="85"/>
        <v>0</v>
      </c>
      <c r="CS109" s="8">
        <f t="shared" si="85"/>
        <v>0</v>
      </c>
      <c r="CT109" s="8">
        <f t="shared" si="85"/>
        <v>0</v>
      </c>
      <c r="CU109" s="8">
        <f t="shared" si="85"/>
        <v>0</v>
      </c>
      <c r="CV109" s="8">
        <f t="shared" si="85"/>
        <v>0</v>
      </c>
      <c r="CW109" s="8">
        <f t="shared" si="85"/>
        <v>0</v>
      </c>
      <c r="CX109" s="8">
        <f t="shared" si="85"/>
        <v>0</v>
      </c>
      <c r="CY109" s="8">
        <f t="shared" si="85"/>
        <v>0</v>
      </c>
      <c r="CZ109" s="8">
        <f t="shared" si="85"/>
        <v>0</v>
      </c>
      <c r="DA109" s="8"/>
      <c r="DB109" s="8"/>
      <c r="DC109" s="8" t="s">
        <v>185</v>
      </c>
      <c r="DD109" s="8" t="s">
        <v>185</v>
      </c>
      <c r="DE109" s="8" t="s">
        <v>185</v>
      </c>
      <c r="DF109" s="8" t="s">
        <v>185</v>
      </c>
      <c r="DG109" s="8" t="s">
        <v>185</v>
      </c>
      <c r="DH109" s="8" t="s">
        <v>185</v>
      </c>
      <c r="DI109" s="8" t="s">
        <v>185</v>
      </c>
      <c r="DJ109" s="8" t="s">
        <v>185</v>
      </c>
      <c r="DK109" s="8" t="s">
        <v>185</v>
      </c>
      <c r="DL109" s="8" t="s">
        <v>185</v>
      </c>
      <c r="DM109" s="8" t="s">
        <v>185</v>
      </c>
      <c r="DN109" s="8">
        <v>0</v>
      </c>
      <c r="DO109" s="8">
        <v>0</v>
      </c>
      <c r="DP109" s="8">
        <v>1</v>
      </c>
      <c r="DQ109" s="8">
        <v>1</v>
      </c>
      <c r="DR109" s="8"/>
      <c r="DS109" s="8"/>
      <c r="DT109" s="8"/>
      <c r="DU109" s="8">
        <v>1013</v>
      </c>
      <c r="DV109" s="8" t="s">
        <v>59</v>
      </c>
      <c r="DW109" s="8" t="s">
        <v>59</v>
      </c>
      <c r="DX109" s="8">
        <v>1</v>
      </c>
      <c r="DY109" s="8"/>
      <c r="DZ109" s="8" t="s">
        <v>185</v>
      </c>
      <c r="EA109" s="8" t="s">
        <v>185</v>
      </c>
      <c r="EB109" s="8" t="s">
        <v>185</v>
      </c>
      <c r="EC109" s="8" t="s">
        <v>185</v>
      </c>
      <c r="ED109" s="8"/>
      <c r="EE109" s="8">
        <v>82815029</v>
      </c>
      <c r="EF109" s="8">
        <v>3</v>
      </c>
      <c r="EG109" s="8" t="s">
        <v>230</v>
      </c>
      <c r="EH109" s="8">
        <v>0</v>
      </c>
      <c r="EI109" s="8" t="s">
        <v>185</v>
      </c>
      <c r="EJ109" s="8">
        <v>2</v>
      </c>
      <c r="EK109" s="8">
        <v>108001</v>
      </c>
      <c r="EL109" s="8" t="s">
        <v>231</v>
      </c>
      <c r="EM109" s="8" t="s">
        <v>232</v>
      </c>
      <c r="EN109" s="8"/>
      <c r="EO109" s="8" t="s">
        <v>185</v>
      </c>
      <c r="EP109" s="8"/>
      <c r="EQ109" s="8">
        <v>0</v>
      </c>
      <c r="ER109" s="8">
        <v>0</v>
      </c>
      <c r="ES109" s="8">
        <v>0</v>
      </c>
      <c r="ET109" s="8">
        <v>0</v>
      </c>
      <c r="EU109" s="8">
        <v>0</v>
      </c>
      <c r="EV109" s="8">
        <v>0</v>
      </c>
      <c r="EW109" s="8">
        <v>0</v>
      </c>
      <c r="EX109" s="8">
        <v>0</v>
      </c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>
        <v>0</v>
      </c>
      <c r="FR109" s="8">
        <v>0</v>
      </c>
      <c r="FS109" s="8">
        <v>0</v>
      </c>
      <c r="FT109" s="8"/>
      <c r="FU109" s="8"/>
      <c r="FV109" s="8"/>
      <c r="FW109" s="8"/>
      <c r="FX109" s="8">
        <v>97</v>
      </c>
      <c r="FY109" s="8">
        <v>51</v>
      </c>
      <c r="FZ109" s="8"/>
      <c r="GA109" s="8" t="s">
        <v>185</v>
      </c>
      <c r="GB109" s="8"/>
      <c r="GC109" s="8"/>
      <c r="GD109" s="8">
        <v>1</v>
      </c>
      <c r="GE109" s="8"/>
      <c r="GF109" s="8">
        <v>274903907</v>
      </c>
      <c r="GG109" s="8">
        <v>2</v>
      </c>
      <c r="GH109" s="8">
        <v>1</v>
      </c>
      <c r="GI109" s="8">
        <v>-2</v>
      </c>
      <c r="GJ109" s="8">
        <v>0</v>
      </c>
      <c r="GK109" s="8">
        <v>0</v>
      </c>
      <c r="GL109" s="8">
        <f ca="1" t="shared" si="70"/>
        <v>0</v>
      </c>
      <c r="GM109" s="8">
        <f ca="1" t="shared" si="71"/>
        <v>0</v>
      </c>
      <c r="GN109" s="8">
        <f ca="1" t="shared" si="72"/>
        <v>0</v>
      </c>
      <c r="GO109" s="8">
        <f ca="1" t="shared" si="73"/>
        <v>0</v>
      </c>
      <c r="GP109" s="8">
        <f ca="1" t="shared" si="74"/>
        <v>0</v>
      </c>
      <c r="GQ109" s="8"/>
      <c r="GR109" s="8">
        <v>0</v>
      </c>
      <c r="GS109" s="8">
        <v>3</v>
      </c>
      <c r="GT109" s="8">
        <v>0</v>
      </c>
      <c r="GU109" s="8" t="s">
        <v>185</v>
      </c>
      <c r="GV109" s="8">
        <f t="shared" si="75"/>
        <v>0</v>
      </c>
      <c r="GW109" s="8">
        <v>1</v>
      </c>
      <c r="GX109" s="8">
        <f t="shared" si="76"/>
        <v>0</v>
      </c>
      <c r="GY109" s="8"/>
      <c r="GZ109" s="8"/>
      <c r="HA109" s="8">
        <v>0</v>
      </c>
      <c r="HB109" s="8">
        <v>0</v>
      </c>
      <c r="HC109" s="8">
        <f>0</f>
        <v>0</v>
      </c>
      <c r="HD109" s="8"/>
      <c r="HE109" s="8" t="s">
        <v>185</v>
      </c>
      <c r="HF109" s="8" t="s">
        <v>185</v>
      </c>
      <c r="HG109" s="8"/>
      <c r="HH109" s="8"/>
      <c r="HI109" s="8"/>
      <c r="HJ109" s="8"/>
      <c r="HK109" s="8"/>
      <c r="HL109" s="8"/>
      <c r="HM109" s="8" t="s">
        <v>185</v>
      </c>
      <c r="HN109" s="8" t="s">
        <v>91</v>
      </c>
      <c r="HO109" s="8" t="s">
        <v>93</v>
      </c>
      <c r="HP109" s="8" t="s">
        <v>231</v>
      </c>
      <c r="HQ109" s="8" t="s">
        <v>231</v>
      </c>
      <c r="HR109" s="8"/>
      <c r="HS109" s="8">
        <v>0</v>
      </c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>
        <v>0</v>
      </c>
      <c r="IL109" s="8"/>
      <c r="IM109" s="8"/>
      <c r="IN109" s="8"/>
      <c r="IO109" s="8"/>
      <c r="IP109" s="8"/>
      <c r="IQ109" s="8"/>
      <c r="IR109" s="8"/>
      <c r="IS109" s="8"/>
      <c r="IT109" s="8"/>
      <c r="IU109" s="8"/>
    </row>
    <row r="110" spans="1:245">
      <c r="A110">
        <v>18</v>
      </c>
      <c r="B110">
        <v>0</v>
      </c>
      <c r="C110">
        <v>177</v>
      </c>
      <c r="E110" t="s">
        <v>347</v>
      </c>
      <c r="F110" t="s">
        <v>234</v>
      </c>
      <c r="G110" t="s">
        <v>235</v>
      </c>
      <c r="H110" t="s">
        <v>59</v>
      </c>
      <c r="I110">
        <f>J110</f>
        <v>2</v>
      </c>
      <c r="J110">
        <v>2</v>
      </c>
      <c r="K110">
        <v>2</v>
      </c>
      <c r="L110">
        <v>0.06</v>
      </c>
      <c r="M110">
        <v>0.06</v>
      </c>
      <c r="N110">
        <f t="shared" si="56"/>
        <v>0</v>
      </c>
      <c r="O110">
        <f ca="1">ROUND(P110,2)</f>
        <v>0</v>
      </c>
      <c r="P110">
        <f ca="1">ROUND(ROUND(ROUND(SUMIF(SmtRes!AQ170:SmtRes!AQ178,"=1",SmtRes!CU170:SmtRes!CU178),2),2)*I110/100,2)</f>
        <v>0</v>
      </c>
      <c r="Q110">
        <f>ROUND(CR110*I110,2)</f>
        <v>0</v>
      </c>
      <c r="R110">
        <f>ROUND(CS110*I110,2)</f>
        <v>0</v>
      </c>
      <c r="S110">
        <f>ROUND(CT110*I110,2)</f>
        <v>0</v>
      </c>
      <c r="T110">
        <f t="shared" si="58"/>
        <v>0</v>
      </c>
      <c r="U110">
        <f>ROUND(CV110*I110,7)</f>
        <v>0</v>
      </c>
      <c r="V110">
        <f>ROUND(CW110*I110,7)</f>
        <v>0</v>
      </c>
      <c r="W110">
        <f t="shared" si="59"/>
        <v>0</v>
      </c>
      <c r="X110">
        <f t="shared" si="60"/>
        <v>0</v>
      </c>
      <c r="Y110">
        <f t="shared" si="61"/>
        <v>0</v>
      </c>
      <c r="AA110">
        <v>85314433</v>
      </c>
      <c r="AB110">
        <f t="shared" si="62"/>
        <v>0</v>
      </c>
      <c r="AC110">
        <f>ROUND((ES110),6)</f>
        <v>0</v>
      </c>
      <c r="AD110">
        <f>ROUND((((ET110)-(EU110))+AE110),6)</f>
        <v>0</v>
      </c>
      <c r="AE110">
        <f t="shared" si="83"/>
        <v>0</v>
      </c>
      <c r="AF110">
        <f t="shared" si="83"/>
        <v>0</v>
      </c>
      <c r="AG110">
        <f t="shared" si="63"/>
        <v>0</v>
      </c>
      <c r="AH110">
        <f t="shared" si="84"/>
        <v>0</v>
      </c>
      <c r="AI110">
        <f t="shared" si="84"/>
        <v>0</v>
      </c>
      <c r="AJ110">
        <f t="shared" si="64"/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97</v>
      </c>
      <c r="AU110">
        <v>51</v>
      </c>
      <c r="AV110">
        <v>1</v>
      </c>
      <c r="AW110">
        <v>1</v>
      </c>
      <c r="AZ110">
        <v>1</v>
      </c>
      <c r="BA110">
        <v>1</v>
      </c>
      <c r="BB110">
        <v>1</v>
      </c>
      <c r="BC110">
        <v>1</v>
      </c>
      <c r="BD110" t="s">
        <v>185</v>
      </c>
      <c r="BE110" t="s">
        <v>185</v>
      </c>
      <c r="BF110" t="s">
        <v>185</v>
      </c>
      <c r="BG110" t="s">
        <v>185</v>
      </c>
      <c r="BH110">
        <v>3</v>
      </c>
      <c r="BI110">
        <v>2</v>
      </c>
      <c r="BJ110" t="s">
        <v>185</v>
      </c>
      <c r="BM110">
        <v>108001</v>
      </c>
      <c r="BN110">
        <v>0</v>
      </c>
      <c r="BO110" t="s">
        <v>185</v>
      </c>
      <c r="BP110">
        <v>0</v>
      </c>
      <c r="BQ110">
        <v>3</v>
      </c>
      <c r="BR110">
        <v>0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 t="s">
        <v>185</v>
      </c>
      <c r="BZ110">
        <v>97</v>
      </c>
      <c r="CA110">
        <v>51</v>
      </c>
      <c r="CB110" t="s">
        <v>185</v>
      </c>
      <c r="CE110">
        <v>0</v>
      </c>
      <c r="CF110">
        <v>0</v>
      </c>
      <c r="CG110">
        <v>0</v>
      </c>
      <c r="CH110">
        <v>14</v>
      </c>
      <c r="CI110">
        <v>1</v>
      </c>
      <c r="CJ110">
        <v>0</v>
      </c>
      <c r="CK110">
        <v>0</v>
      </c>
      <c r="CL110">
        <v>0</v>
      </c>
      <c r="CM110">
        <v>0</v>
      </c>
      <c r="CN110" t="s">
        <v>185</v>
      </c>
      <c r="CO110">
        <v>0</v>
      </c>
      <c r="CP110">
        <f t="shared" ref="CP110:CZ110" si="86">0</f>
        <v>0</v>
      </c>
      <c r="CQ110">
        <f t="shared" si="86"/>
        <v>0</v>
      </c>
      <c r="CR110">
        <f t="shared" si="86"/>
        <v>0</v>
      </c>
      <c r="CS110">
        <f t="shared" si="86"/>
        <v>0</v>
      </c>
      <c r="CT110">
        <f t="shared" si="86"/>
        <v>0</v>
      </c>
      <c r="CU110">
        <f t="shared" si="86"/>
        <v>0</v>
      </c>
      <c r="CV110">
        <f t="shared" si="86"/>
        <v>0</v>
      </c>
      <c r="CW110">
        <f t="shared" si="86"/>
        <v>0</v>
      </c>
      <c r="CX110">
        <f t="shared" si="86"/>
        <v>0</v>
      </c>
      <c r="CY110">
        <f t="shared" si="86"/>
        <v>0</v>
      </c>
      <c r="CZ110">
        <f t="shared" si="86"/>
        <v>0</v>
      </c>
      <c r="DC110" t="s">
        <v>185</v>
      </c>
      <c r="DD110" t="s">
        <v>185</v>
      </c>
      <c r="DE110" t="s">
        <v>185</v>
      </c>
      <c r="DF110" t="s">
        <v>185</v>
      </c>
      <c r="DG110" t="s">
        <v>185</v>
      </c>
      <c r="DH110" t="s">
        <v>185</v>
      </c>
      <c r="DI110" t="s">
        <v>185</v>
      </c>
      <c r="DJ110" t="s">
        <v>185</v>
      </c>
      <c r="DK110" t="s">
        <v>185</v>
      </c>
      <c r="DL110" t="s">
        <v>185</v>
      </c>
      <c r="DM110" t="s">
        <v>185</v>
      </c>
      <c r="DN110">
        <v>0</v>
      </c>
      <c r="DO110">
        <v>0</v>
      </c>
      <c r="DP110">
        <v>1</v>
      </c>
      <c r="DQ110">
        <v>1</v>
      </c>
      <c r="DU110">
        <v>1013</v>
      </c>
      <c r="DV110" t="s">
        <v>59</v>
      </c>
      <c r="DW110" t="s">
        <v>59</v>
      </c>
      <c r="DX110">
        <v>1</v>
      </c>
      <c r="DZ110" t="s">
        <v>185</v>
      </c>
      <c r="EA110" t="s">
        <v>185</v>
      </c>
      <c r="EB110" t="s">
        <v>185</v>
      </c>
      <c r="EC110" t="s">
        <v>185</v>
      </c>
      <c r="EE110">
        <v>82815029</v>
      </c>
      <c r="EF110">
        <v>3</v>
      </c>
      <c r="EG110" t="s">
        <v>230</v>
      </c>
      <c r="EH110">
        <v>0</v>
      </c>
      <c r="EI110" t="s">
        <v>185</v>
      </c>
      <c r="EJ110">
        <v>2</v>
      </c>
      <c r="EK110">
        <v>108001</v>
      </c>
      <c r="EL110" t="s">
        <v>231</v>
      </c>
      <c r="EM110" t="s">
        <v>232</v>
      </c>
      <c r="EO110" t="s">
        <v>185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FQ110">
        <v>0</v>
      </c>
      <c r="FR110">
        <v>0</v>
      </c>
      <c r="FS110">
        <v>0</v>
      </c>
      <c r="FX110">
        <v>97</v>
      </c>
      <c r="FY110">
        <v>51</v>
      </c>
      <c r="GA110" t="s">
        <v>185</v>
      </c>
      <c r="GD110">
        <v>1</v>
      </c>
      <c r="GF110">
        <v>274903907</v>
      </c>
      <c r="GG110">
        <v>2</v>
      </c>
      <c r="GH110">
        <v>1</v>
      </c>
      <c r="GI110">
        <v>-2</v>
      </c>
      <c r="GJ110">
        <v>0</v>
      </c>
      <c r="GK110">
        <v>0</v>
      </c>
      <c r="GL110">
        <f ca="1" t="shared" si="70"/>
        <v>0</v>
      </c>
      <c r="GM110">
        <f ca="1" t="shared" si="71"/>
        <v>0</v>
      </c>
      <c r="GN110">
        <f ca="1" t="shared" si="72"/>
        <v>0</v>
      </c>
      <c r="GO110">
        <f ca="1" t="shared" si="73"/>
        <v>0</v>
      </c>
      <c r="GP110">
        <f ca="1" t="shared" si="74"/>
        <v>0</v>
      </c>
      <c r="GR110">
        <v>0</v>
      </c>
      <c r="GS110">
        <v>3</v>
      </c>
      <c r="GT110">
        <v>0</v>
      </c>
      <c r="GU110" t="s">
        <v>185</v>
      </c>
      <c r="GV110">
        <f t="shared" si="75"/>
        <v>0</v>
      </c>
      <c r="GW110">
        <v>1</v>
      </c>
      <c r="GX110">
        <f t="shared" si="76"/>
        <v>0</v>
      </c>
      <c r="HA110">
        <v>0</v>
      </c>
      <c r="HB110">
        <v>0</v>
      </c>
      <c r="HC110">
        <f>0</f>
        <v>0</v>
      </c>
      <c r="HE110" t="s">
        <v>185</v>
      </c>
      <c r="HF110" t="s">
        <v>185</v>
      </c>
      <c r="HM110" t="s">
        <v>185</v>
      </c>
      <c r="HN110" t="s">
        <v>91</v>
      </c>
      <c r="HO110" t="s">
        <v>93</v>
      </c>
      <c r="HP110" t="s">
        <v>231</v>
      </c>
      <c r="HQ110" t="s">
        <v>231</v>
      </c>
      <c r="HS110">
        <v>0</v>
      </c>
      <c r="IK110">
        <v>0</v>
      </c>
    </row>
    <row r="111" spans="1:255">
      <c r="A111" s="8">
        <v>18</v>
      </c>
      <c r="B111" s="8">
        <v>0</v>
      </c>
      <c r="C111" s="8">
        <v>169</v>
      </c>
      <c r="D111" s="8"/>
      <c r="E111" s="8" t="s">
        <v>348</v>
      </c>
      <c r="F111" s="8" t="s">
        <v>339</v>
      </c>
      <c r="G111" s="8" t="s">
        <v>349</v>
      </c>
      <c r="H111" s="8" t="s">
        <v>341</v>
      </c>
      <c r="I111" s="8">
        <f>I107*J111</f>
        <v>0</v>
      </c>
      <c r="J111" s="8">
        <v>100</v>
      </c>
      <c r="K111" s="8">
        <v>100</v>
      </c>
      <c r="L111" s="8">
        <v>3</v>
      </c>
      <c r="M111" s="8">
        <v>3</v>
      </c>
      <c r="N111" s="8">
        <f t="shared" si="56"/>
        <v>0</v>
      </c>
      <c r="O111" s="8">
        <f>ROUND(CP111,2)</f>
        <v>0</v>
      </c>
      <c r="P111" s="8">
        <f>ROUND(CQ111*I111,2)</f>
        <v>0</v>
      </c>
      <c r="Q111" s="8">
        <f>ROUND(CR111*I111,2)</f>
        <v>0</v>
      </c>
      <c r="R111" s="8">
        <f>ROUND(CS111*I111,2)</f>
        <v>0</v>
      </c>
      <c r="S111" s="8">
        <f>ROUND(CT111*I111,2)</f>
        <v>0</v>
      </c>
      <c r="T111" s="8">
        <f t="shared" si="58"/>
        <v>0</v>
      </c>
      <c r="U111" s="8">
        <f>ROUND(CV111*I111,7)</f>
        <v>0</v>
      </c>
      <c r="V111" s="8">
        <f>ROUND(CW111*I111,7)</f>
        <v>0</v>
      </c>
      <c r="W111" s="8">
        <f t="shared" si="59"/>
        <v>0</v>
      </c>
      <c r="X111" s="8">
        <f t="shared" si="60"/>
        <v>0</v>
      </c>
      <c r="Y111" s="8">
        <f t="shared" si="61"/>
        <v>0</v>
      </c>
      <c r="Z111" s="8"/>
      <c r="AA111" s="8">
        <v>85314498</v>
      </c>
      <c r="AB111" s="8">
        <f t="shared" si="62"/>
        <v>159.85</v>
      </c>
      <c r="AC111" s="8">
        <f>ROUND((ES111),6)</f>
        <v>159.85</v>
      </c>
      <c r="AD111" s="8">
        <f>ROUND((((ET111)-(EU111))+AE111),6)</f>
        <v>0</v>
      </c>
      <c r="AE111" s="8">
        <f t="shared" si="83"/>
        <v>0</v>
      </c>
      <c r="AF111" s="8">
        <f t="shared" si="83"/>
        <v>0</v>
      </c>
      <c r="AG111" s="8">
        <f t="shared" si="63"/>
        <v>0</v>
      </c>
      <c r="AH111" s="8">
        <f t="shared" si="84"/>
        <v>0</v>
      </c>
      <c r="AI111" s="8">
        <f t="shared" si="84"/>
        <v>0</v>
      </c>
      <c r="AJ111" s="8">
        <f t="shared" si="64"/>
        <v>0</v>
      </c>
      <c r="AK111" s="8">
        <v>159.85</v>
      </c>
      <c r="AL111" s="8">
        <v>159.85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97</v>
      </c>
      <c r="AU111" s="8">
        <v>51</v>
      </c>
      <c r="AV111" s="8">
        <v>1</v>
      </c>
      <c r="AW111" s="8">
        <v>1</v>
      </c>
      <c r="AX111" s="8"/>
      <c r="AY111" s="8"/>
      <c r="AZ111" s="8">
        <v>1</v>
      </c>
      <c r="BA111" s="8">
        <v>1</v>
      </c>
      <c r="BB111" s="8">
        <v>1</v>
      </c>
      <c r="BC111" s="8">
        <v>1</v>
      </c>
      <c r="BD111" s="8" t="s">
        <v>185</v>
      </c>
      <c r="BE111" s="8" t="s">
        <v>185</v>
      </c>
      <c r="BF111" s="8" t="s">
        <v>185</v>
      </c>
      <c r="BG111" s="8" t="s">
        <v>185</v>
      </c>
      <c r="BH111" s="8">
        <v>3</v>
      </c>
      <c r="BI111" s="8">
        <v>2</v>
      </c>
      <c r="BJ111" s="8" t="s">
        <v>185</v>
      </c>
      <c r="BK111" s="8"/>
      <c r="BL111" s="8"/>
      <c r="BM111" s="8">
        <v>108001</v>
      </c>
      <c r="BN111" s="8">
        <v>0</v>
      </c>
      <c r="BO111" s="8" t="s">
        <v>185</v>
      </c>
      <c r="BP111" s="8">
        <v>0</v>
      </c>
      <c r="BQ111" s="8">
        <v>3</v>
      </c>
      <c r="BR111" s="8">
        <v>0</v>
      </c>
      <c r="BS111" s="8">
        <v>1</v>
      </c>
      <c r="BT111" s="8">
        <v>1</v>
      </c>
      <c r="BU111" s="8">
        <v>1</v>
      </c>
      <c r="BV111" s="8">
        <v>1</v>
      </c>
      <c r="BW111" s="8">
        <v>1</v>
      </c>
      <c r="BX111" s="8">
        <v>1</v>
      </c>
      <c r="BY111" s="8" t="s">
        <v>185</v>
      </c>
      <c r="BZ111" s="8">
        <v>97</v>
      </c>
      <c r="CA111" s="8">
        <v>51</v>
      </c>
      <c r="CB111" s="8" t="s">
        <v>185</v>
      </c>
      <c r="CC111" s="8"/>
      <c r="CD111" s="8"/>
      <c r="CE111" s="8">
        <v>0</v>
      </c>
      <c r="CF111" s="8">
        <v>0</v>
      </c>
      <c r="CG111" s="8">
        <v>0</v>
      </c>
      <c r="CH111" s="8">
        <v>14</v>
      </c>
      <c r="CI111" s="8">
        <v>2</v>
      </c>
      <c r="CJ111" s="8">
        <v>0</v>
      </c>
      <c r="CK111" s="8">
        <v>0</v>
      </c>
      <c r="CL111" s="8">
        <v>0</v>
      </c>
      <c r="CM111" s="8">
        <v>0</v>
      </c>
      <c r="CN111" s="8" t="s">
        <v>185</v>
      </c>
      <c r="CO111" s="8">
        <v>0</v>
      </c>
      <c r="CP111" s="8">
        <f>(P111+Q111+S111+R111)</f>
        <v>0</v>
      </c>
      <c r="CQ111" s="8">
        <f>ROUND(AL111,2)</f>
        <v>159.85</v>
      </c>
      <c r="CR111" s="8">
        <f>ROUND(AM111,2)</f>
        <v>0</v>
      </c>
      <c r="CS111" s="8">
        <f>ROUND(AN111*BS111,2)</f>
        <v>0</v>
      </c>
      <c r="CT111" s="8">
        <f>ROUND(AO111*BA111,2)</f>
        <v>0</v>
      </c>
      <c r="CU111" s="8">
        <f t="shared" ref="CU111:CX112" si="87">AG111</f>
        <v>0</v>
      </c>
      <c r="CV111" s="8">
        <f t="shared" si="87"/>
        <v>0</v>
      </c>
      <c r="CW111" s="8">
        <f t="shared" si="87"/>
        <v>0</v>
      </c>
      <c r="CX111" s="8">
        <f t="shared" si="87"/>
        <v>0</v>
      </c>
      <c r="CY111" s="8">
        <f>(((S111+R111)*AT111)/100)</f>
        <v>0</v>
      </c>
      <c r="CZ111" s="8">
        <f>(((S111+R111)*AU111)/100)</f>
        <v>0</v>
      </c>
      <c r="DA111" s="8"/>
      <c r="DB111" s="8"/>
      <c r="DC111" s="8" t="s">
        <v>185</v>
      </c>
      <c r="DD111" s="8" t="s">
        <v>185</v>
      </c>
      <c r="DE111" s="8" t="s">
        <v>185</v>
      </c>
      <c r="DF111" s="8" t="s">
        <v>185</v>
      </c>
      <c r="DG111" s="8" t="s">
        <v>185</v>
      </c>
      <c r="DH111" s="8" t="s">
        <v>185</v>
      </c>
      <c r="DI111" s="8" t="s">
        <v>185</v>
      </c>
      <c r="DJ111" s="8" t="s">
        <v>185</v>
      </c>
      <c r="DK111" s="8" t="s">
        <v>185</v>
      </c>
      <c r="DL111" s="8" t="s">
        <v>185</v>
      </c>
      <c r="DM111" s="8" t="s">
        <v>185</v>
      </c>
      <c r="DN111" s="8">
        <v>0</v>
      </c>
      <c r="DO111" s="8">
        <v>0</v>
      </c>
      <c r="DP111" s="8">
        <v>1</v>
      </c>
      <c r="DQ111" s="8">
        <v>1</v>
      </c>
      <c r="DR111" s="8"/>
      <c r="DS111" s="8"/>
      <c r="DT111" s="8"/>
      <c r="DU111" s="8">
        <v>1003</v>
      </c>
      <c r="DV111" s="8" t="s">
        <v>341</v>
      </c>
      <c r="DW111" s="8" t="s">
        <v>341</v>
      </c>
      <c r="DX111" s="8">
        <v>1</v>
      </c>
      <c r="DY111" s="8"/>
      <c r="DZ111" s="8" t="s">
        <v>185</v>
      </c>
      <c r="EA111" s="8" t="s">
        <v>185</v>
      </c>
      <c r="EB111" s="8" t="s">
        <v>185</v>
      </c>
      <c r="EC111" s="8" t="s">
        <v>185</v>
      </c>
      <c r="ED111" s="8"/>
      <c r="EE111" s="8">
        <v>82815029</v>
      </c>
      <c r="EF111" s="8">
        <v>3</v>
      </c>
      <c r="EG111" s="8" t="s">
        <v>230</v>
      </c>
      <c r="EH111" s="8">
        <v>0</v>
      </c>
      <c r="EI111" s="8" t="s">
        <v>185</v>
      </c>
      <c r="EJ111" s="8">
        <v>2</v>
      </c>
      <c r="EK111" s="8">
        <v>108001</v>
      </c>
      <c r="EL111" s="8" t="s">
        <v>231</v>
      </c>
      <c r="EM111" s="8" t="s">
        <v>232</v>
      </c>
      <c r="EN111" s="8"/>
      <c r="EO111" s="8" t="s">
        <v>185</v>
      </c>
      <c r="EP111" s="8"/>
      <c r="EQ111" s="8">
        <v>0</v>
      </c>
      <c r="ER111" s="8">
        <v>159.85</v>
      </c>
      <c r="ES111" s="8">
        <v>159.85</v>
      </c>
      <c r="ET111" s="8">
        <v>0</v>
      </c>
      <c r="EU111" s="8">
        <v>0</v>
      </c>
      <c r="EV111" s="8">
        <v>0</v>
      </c>
      <c r="EW111" s="8">
        <v>0</v>
      </c>
      <c r="EX111" s="8">
        <v>0</v>
      </c>
      <c r="EY111" s="8"/>
      <c r="EZ111" s="8">
        <v>5</v>
      </c>
      <c r="FA111" s="8"/>
      <c r="FB111" s="8"/>
      <c r="FC111" s="8">
        <v>1</v>
      </c>
      <c r="FD111" s="8">
        <v>18</v>
      </c>
      <c r="FE111" s="8"/>
      <c r="FF111" s="8">
        <v>185.63</v>
      </c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>
        <v>0</v>
      </c>
      <c r="FR111" s="8">
        <v>0</v>
      </c>
      <c r="FS111" s="8">
        <v>0</v>
      </c>
      <c r="FT111" s="8"/>
      <c r="FU111" s="8"/>
      <c r="FV111" s="8"/>
      <c r="FW111" s="8"/>
      <c r="FX111" s="8">
        <v>97</v>
      </c>
      <c r="FY111" s="8">
        <v>51</v>
      </c>
      <c r="FZ111" s="8"/>
      <c r="GA111" s="8" t="s">
        <v>350</v>
      </c>
      <c r="GB111" s="8"/>
      <c r="GC111" s="8"/>
      <c r="GD111" s="8">
        <v>1</v>
      </c>
      <c r="GE111" s="8"/>
      <c r="GF111" s="8">
        <v>-1071275316</v>
      </c>
      <c r="GG111" s="8">
        <v>2</v>
      </c>
      <c r="GH111" s="8">
        <v>3</v>
      </c>
      <c r="GI111" s="8">
        <v>-2</v>
      </c>
      <c r="GJ111" s="8">
        <v>0</v>
      </c>
      <c r="GK111" s="8">
        <v>0</v>
      </c>
      <c r="GL111" s="8">
        <f t="shared" si="70"/>
        <v>0</v>
      </c>
      <c r="GM111" s="8">
        <f t="shared" si="71"/>
        <v>0</v>
      </c>
      <c r="GN111" s="8">
        <f t="shared" si="72"/>
        <v>0</v>
      </c>
      <c r="GO111" s="8">
        <f t="shared" si="73"/>
        <v>0</v>
      </c>
      <c r="GP111" s="8">
        <f t="shared" si="74"/>
        <v>0</v>
      </c>
      <c r="GQ111" s="8"/>
      <c r="GR111" s="8">
        <v>1</v>
      </c>
      <c r="GS111" s="8">
        <v>1</v>
      </c>
      <c r="GT111" s="8">
        <v>0</v>
      </c>
      <c r="GU111" s="8" t="s">
        <v>185</v>
      </c>
      <c r="GV111" s="8">
        <f t="shared" si="75"/>
        <v>0</v>
      </c>
      <c r="GW111" s="8">
        <v>1</v>
      </c>
      <c r="GX111" s="8">
        <f t="shared" si="76"/>
        <v>0</v>
      </c>
      <c r="GY111" s="8"/>
      <c r="GZ111" s="8"/>
      <c r="HA111" s="8">
        <v>0</v>
      </c>
      <c r="HB111" s="8">
        <v>0</v>
      </c>
      <c r="HC111" s="8">
        <f>GV111*GW111</f>
        <v>0</v>
      </c>
      <c r="HD111" s="8"/>
      <c r="HE111" s="8" t="s">
        <v>165</v>
      </c>
      <c r="HF111" s="8" t="s">
        <v>47</v>
      </c>
      <c r="HG111" s="8">
        <f>ROUND(ROUND(AL111,2)*I111,2)</f>
        <v>0</v>
      </c>
      <c r="HH111" s="8"/>
      <c r="HI111" s="8"/>
      <c r="HJ111" s="8"/>
      <c r="HK111" s="8"/>
      <c r="HL111" s="8"/>
      <c r="HM111" s="8" t="s">
        <v>185</v>
      </c>
      <c r="HN111" s="8" t="s">
        <v>91</v>
      </c>
      <c r="HO111" s="8" t="s">
        <v>93</v>
      </c>
      <c r="HP111" s="8" t="s">
        <v>231</v>
      </c>
      <c r="HQ111" s="8" t="s">
        <v>231</v>
      </c>
      <c r="HR111" s="8"/>
      <c r="HS111" s="8">
        <v>0</v>
      </c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>
        <v>0</v>
      </c>
      <c r="IL111" s="8"/>
      <c r="IM111" s="8"/>
      <c r="IN111" s="8"/>
      <c r="IO111" s="8"/>
      <c r="IP111" s="8"/>
      <c r="IQ111" s="8"/>
      <c r="IR111" s="8"/>
      <c r="IS111" s="8"/>
      <c r="IT111" s="8"/>
      <c r="IU111" s="8"/>
    </row>
    <row r="112" spans="1:245">
      <c r="A112">
        <v>18</v>
      </c>
      <c r="B112">
        <v>0</v>
      </c>
      <c r="C112">
        <v>178</v>
      </c>
      <c r="E112" t="s">
        <v>348</v>
      </c>
      <c r="F112" t="s">
        <v>339</v>
      </c>
      <c r="G112" t="s">
        <v>349</v>
      </c>
      <c r="H112" t="s">
        <v>341</v>
      </c>
      <c r="I112">
        <f>I108*J112</f>
        <v>0</v>
      </c>
      <c r="J112">
        <v>100</v>
      </c>
      <c r="K112">
        <v>100</v>
      </c>
      <c r="L112">
        <v>3</v>
      </c>
      <c r="M112">
        <v>3</v>
      </c>
      <c r="N112">
        <f t="shared" si="56"/>
        <v>0</v>
      </c>
      <c r="O112">
        <f>ROUND(CP112,2)</f>
        <v>0</v>
      </c>
      <c r="P112">
        <f>ROUND(CQ112*I112,2)</f>
        <v>0</v>
      </c>
      <c r="Q112">
        <f>ROUND(CR112*I112,2)</f>
        <v>0</v>
      </c>
      <c r="R112">
        <f>ROUND(CS112*I112,2)</f>
        <v>0</v>
      </c>
      <c r="S112">
        <f>ROUND(CT112*I112,2)</f>
        <v>0</v>
      </c>
      <c r="T112">
        <f t="shared" si="58"/>
        <v>0</v>
      </c>
      <c r="U112">
        <f>ROUND(CV112*I112,7)</f>
        <v>0</v>
      </c>
      <c r="V112">
        <f>ROUND(CW112*I112,7)</f>
        <v>0</v>
      </c>
      <c r="W112">
        <f t="shared" si="59"/>
        <v>0</v>
      </c>
      <c r="X112">
        <f t="shared" si="60"/>
        <v>0</v>
      </c>
      <c r="Y112">
        <f t="shared" si="61"/>
        <v>0</v>
      </c>
      <c r="AA112">
        <v>85314433</v>
      </c>
      <c r="AB112">
        <f t="shared" si="62"/>
        <v>159.85</v>
      </c>
      <c r="AC112">
        <f>ROUND((ES112),6)</f>
        <v>159.85</v>
      </c>
      <c r="AD112">
        <f>ROUND((((ET112)-(EU112))+AE112),6)</f>
        <v>0</v>
      </c>
      <c r="AE112">
        <f t="shared" si="83"/>
        <v>0</v>
      </c>
      <c r="AF112">
        <f t="shared" si="83"/>
        <v>0</v>
      </c>
      <c r="AG112">
        <f t="shared" si="63"/>
        <v>0</v>
      </c>
      <c r="AH112">
        <f t="shared" si="84"/>
        <v>0</v>
      </c>
      <c r="AI112">
        <f t="shared" si="84"/>
        <v>0</v>
      </c>
      <c r="AJ112">
        <f t="shared" si="64"/>
        <v>0</v>
      </c>
      <c r="AK112">
        <v>159.85</v>
      </c>
      <c r="AL112">
        <v>159.85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97</v>
      </c>
      <c r="AU112">
        <v>51</v>
      </c>
      <c r="AV112">
        <v>1</v>
      </c>
      <c r="AW112">
        <v>1</v>
      </c>
      <c r="AZ112">
        <v>1</v>
      </c>
      <c r="BA112">
        <v>1</v>
      </c>
      <c r="BB112">
        <v>1</v>
      </c>
      <c r="BC112">
        <v>1</v>
      </c>
      <c r="BD112" t="s">
        <v>185</v>
      </c>
      <c r="BE112" t="s">
        <v>185</v>
      </c>
      <c r="BF112" t="s">
        <v>185</v>
      </c>
      <c r="BG112" t="s">
        <v>185</v>
      </c>
      <c r="BH112">
        <v>3</v>
      </c>
      <c r="BI112">
        <v>2</v>
      </c>
      <c r="BJ112" t="s">
        <v>185</v>
      </c>
      <c r="BM112">
        <v>108001</v>
      </c>
      <c r="BN112">
        <v>0</v>
      </c>
      <c r="BO112" t="s">
        <v>185</v>
      </c>
      <c r="BP112">
        <v>0</v>
      </c>
      <c r="BQ112">
        <v>3</v>
      </c>
      <c r="BR112">
        <v>0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 t="s">
        <v>185</v>
      </c>
      <c r="BZ112">
        <v>97</v>
      </c>
      <c r="CA112">
        <v>51</v>
      </c>
      <c r="CB112" t="s">
        <v>185</v>
      </c>
      <c r="CE112">
        <v>0</v>
      </c>
      <c r="CF112">
        <v>0</v>
      </c>
      <c r="CG112">
        <v>0</v>
      </c>
      <c r="CH112">
        <v>14</v>
      </c>
      <c r="CI112">
        <v>2</v>
      </c>
      <c r="CJ112">
        <v>0</v>
      </c>
      <c r="CK112">
        <v>0</v>
      </c>
      <c r="CL112">
        <v>0</v>
      </c>
      <c r="CM112">
        <v>0</v>
      </c>
      <c r="CN112" t="s">
        <v>185</v>
      </c>
      <c r="CO112">
        <v>0</v>
      </c>
      <c r="CP112">
        <f>(P112+Q112+S112+R112)</f>
        <v>0</v>
      </c>
      <c r="CQ112">
        <f>ROUND(AL112,2)</f>
        <v>159.85</v>
      </c>
      <c r="CR112">
        <f>ROUND(AM112,2)</f>
        <v>0</v>
      </c>
      <c r="CS112">
        <f>ROUND(AN112*BS112,2)</f>
        <v>0</v>
      </c>
      <c r="CT112">
        <f>ROUND(AO112*BA112,2)</f>
        <v>0</v>
      </c>
      <c r="CU112">
        <f t="shared" si="87"/>
        <v>0</v>
      </c>
      <c r="CV112">
        <f t="shared" si="87"/>
        <v>0</v>
      </c>
      <c r="CW112">
        <f t="shared" si="87"/>
        <v>0</v>
      </c>
      <c r="CX112">
        <f t="shared" si="87"/>
        <v>0</v>
      </c>
      <c r="CY112">
        <f>(((S112+R112)*AT112)/100)</f>
        <v>0</v>
      </c>
      <c r="CZ112">
        <f>(((S112+R112)*AU112)/100)</f>
        <v>0</v>
      </c>
      <c r="DC112" t="s">
        <v>185</v>
      </c>
      <c r="DD112" t="s">
        <v>185</v>
      </c>
      <c r="DE112" t="s">
        <v>185</v>
      </c>
      <c r="DF112" t="s">
        <v>185</v>
      </c>
      <c r="DG112" t="s">
        <v>185</v>
      </c>
      <c r="DH112" t="s">
        <v>185</v>
      </c>
      <c r="DI112" t="s">
        <v>185</v>
      </c>
      <c r="DJ112" t="s">
        <v>185</v>
      </c>
      <c r="DK112" t="s">
        <v>185</v>
      </c>
      <c r="DL112" t="s">
        <v>185</v>
      </c>
      <c r="DM112" t="s">
        <v>185</v>
      </c>
      <c r="DN112">
        <v>0</v>
      </c>
      <c r="DO112">
        <v>0</v>
      </c>
      <c r="DP112">
        <v>1</v>
      </c>
      <c r="DQ112">
        <v>1</v>
      </c>
      <c r="DU112">
        <v>1003</v>
      </c>
      <c r="DV112" t="s">
        <v>341</v>
      </c>
      <c r="DW112" t="s">
        <v>341</v>
      </c>
      <c r="DX112">
        <v>1</v>
      </c>
      <c r="DZ112" t="s">
        <v>185</v>
      </c>
      <c r="EA112" t="s">
        <v>185</v>
      </c>
      <c r="EB112" t="s">
        <v>185</v>
      </c>
      <c r="EC112" t="s">
        <v>185</v>
      </c>
      <c r="EE112">
        <v>82815029</v>
      </c>
      <c r="EF112">
        <v>3</v>
      </c>
      <c r="EG112" t="s">
        <v>230</v>
      </c>
      <c r="EH112">
        <v>0</v>
      </c>
      <c r="EI112" t="s">
        <v>185</v>
      </c>
      <c r="EJ112">
        <v>2</v>
      </c>
      <c r="EK112">
        <v>108001</v>
      </c>
      <c r="EL112" t="s">
        <v>231</v>
      </c>
      <c r="EM112" t="s">
        <v>232</v>
      </c>
      <c r="EO112" t="s">
        <v>185</v>
      </c>
      <c r="EQ112">
        <v>0</v>
      </c>
      <c r="ER112">
        <v>159.85</v>
      </c>
      <c r="ES112">
        <v>159.85</v>
      </c>
      <c r="ET112">
        <v>0</v>
      </c>
      <c r="EU112">
        <v>0</v>
      </c>
      <c r="EV112">
        <v>0</v>
      </c>
      <c r="EW112">
        <v>0</v>
      </c>
      <c r="EX112">
        <v>0</v>
      </c>
      <c r="EZ112">
        <v>5</v>
      </c>
      <c r="FC112">
        <v>1</v>
      </c>
      <c r="FD112">
        <v>18</v>
      </c>
      <c r="FF112">
        <v>185.63</v>
      </c>
      <c r="FQ112">
        <v>0</v>
      </c>
      <c r="FR112">
        <v>0</v>
      </c>
      <c r="FS112">
        <v>0</v>
      </c>
      <c r="FX112">
        <v>97</v>
      </c>
      <c r="FY112">
        <v>51</v>
      </c>
      <c r="GA112" t="s">
        <v>350</v>
      </c>
      <c r="GD112">
        <v>1</v>
      </c>
      <c r="GF112">
        <v>-1071275316</v>
      </c>
      <c r="GG112">
        <v>2</v>
      </c>
      <c r="GH112">
        <v>3</v>
      </c>
      <c r="GI112">
        <v>-2</v>
      </c>
      <c r="GJ112">
        <v>0</v>
      </c>
      <c r="GK112">
        <v>0</v>
      </c>
      <c r="GL112">
        <f t="shared" si="70"/>
        <v>0</v>
      </c>
      <c r="GM112">
        <f t="shared" si="71"/>
        <v>0</v>
      </c>
      <c r="GN112">
        <f t="shared" si="72"/>
        <v>0</v>
      </c>
      <c r="GO112">
        <f t="shared" si="73"/>
        <v>0</v>
      </c>
      <c r="GP112">
        <f t="shared" si="74"/>
        <v>0</v>
      </c>
      <c r="GR112">
        <v>1</v>
      </c>
      <c r="GS112">
        <v>1</v>
      </c>
      <c r="GT112">
        <v>0</v>
      </c>
      <c r="GU112" t="s">
        <v>185</v>
      </c>
      <c r="GV112">
        <f t="shared" si="75"/>
        <v>0</v>
      </c>
      <c r="GW112">
        <v>1</v>
      </c>
      <c r="GX112">
        <f t="shared" si="76"/>
        <v>0</v>
      </c>
      <c r="HA112">
        <v>0</v>
      </c>
      <c r="HB112">
        <v>0</v>
      </c>
      <c r="HC112">
        <f>GV112*GW112</f>
        <v>0</v>
      </c>
      <c r="HE112" t="s">
        <v>165</v>
      </c>
      <c r="HF112" t="s">
        <v>47</v>
      </c>
      <c r="HG112">
        <f>ROUND(ROUND(AL112,2)*I112,2)</f>
        <v>0</v>
      </c>
      <c r="HM112" t="s">
        <v>185</v>
      </c>
      <c r="HN112" t="s">
        <v>91</v>
      </c>
      <c r="HO112" t="s">
        <v>93</v>
      </c>
      <c r="HP112" t="s">
        <v>231</v>
      </c>
      <c r="HQ112" t="s">
        <v>231</v>
      </c>
      <c r="HS112">
        <v>0</v>
      </c>
      <c r="IK112">
        <v>0</v>
      </c>
    </row>
    <row r="114" spans="1:206">
      <c r="A114" s="7">
        <v>51</v>
      </c>
      <c r="B114" s="7">
        <f>B93</f>
        <v>0</v>
      </c>
      <c r="C114" s="7">
        <f>A93</f>
        <v>4</v>
      </c>
      <c r="D114" s="7">
        <f>ROW(A93)</f>
        <v>93</v>
      </c>
      <c r="E114" s="7"/>
      <c r="F114" s="7" t="str">
        <f>IF(F93&lt;&gt;"",F93,"")</f>
        <v>Новый раздел</v>
      </c>
      <c r="G114" s="7" t="str">
        <f>IF(G93&lt;&gt;"",G93,"")</f>
        <v>Заземление</v>
      </c>
      <c r="H114" s="7">
        <v>0</v>
      </c>
      <c r="I114" s="7"/>
      <c r="J114" s="7"/>
      <c r="K114" s="7"/>
      <c r="L114" s="7"/>
      <c r="M114" s="7"/>
      <c r="N114" s="7"/>
      <c r="O114" s="7">
        <f ca="1" t="shared" ref="O114:T114" si="88">ROUND(AB114,2)</f>
        <v>0</v>
      </c>
      <c r="P114" s="7">
        <f ca="1" t="shared" si="88"/>
        <v>0</v>
      </c>
      <c r="Q114" s="7">
        <f ca="1" t="shared" si="88"/>
        <v>0</v>
      </c>
      <c r="R114" s="7">
        <f ca="1" t="shared" si="88"/>
        <v>0</v>
      </c>
      <c r="S114" s="7">
        <f ca="1" t="shared" si="88"/>
        <v>0</v>
      </c>
      <c r="T114" s="7">
        <f t="shared" si="88"/>
        <v>0</v>
      </c>
      <c r="U114" s="7">
        <f ca="1">AH114</f>
        <v>0</v>
      </c>
      <c r="V114" s="7">
        <f ca="1">AI114</f>
        <v>0</v>
      </c>
      <c r="W114" s="7">
        <f>ROUND(AJ114,2)</f>
        <v>0</v>
      </c>
      <c r="X114" s="7">
        <f ca="1">ROUND(AK114,2)</f>
        <v>0</v>
      </c>
      <c r="Y114" s="7">
        <f ca="1">ROUND(AL114,2)</f>
        <v>0</v>
      </c>
      <c r="Z114" s="7"/>
      <c r="AA114" s="7"/>
      <c r="AB114" s="7">
        <f ca="1">ROUND(SUMIF(AA97:AA112,"=85314498",O97:O112),2)</f>
        <v>0</v>
      </c>
      <c r="AC114" s="7">
        <f ca="1">ROUND(SUMIF(AA97:AA112,"=85314498",P97:P112),2)</f>
        <v>0</v>
      </c>
      <c r="AD114" s="7">
        <f ca="1">ROUND(SUMIF(AA97:AA112,"=85314498",Q97:Q112),2)</f>
        <v>0</v>
      </c>
      <c r="AE114" s="7">
        <f ca="1">ROUND(SUMIF(AA97:AA112,"=85314498",R97:R112),2)</f>
        <v>0</v>
      </c>
      <c r="AF114" s="7">
        <f ca="1">ROUND(SUMIF(AA97:AA112,"=85314498",S97:S112),2)</f>
        <v>0</v>
      </c>
      <c r="AG114" s="7">
        <f>ROUND(SUMIF(AA97:AA112,"=85314498",T97:T112),2)</f>
        <v>0</v>
      </c>
      <c r="AH114" s="7">
        <f ca="1">SUMIF(AA97:AA112,"=85314498",U97:U112)</f>
        <v>0</v>
      </c>
      <c r="AI114" s="7">
        <f ca="1">SUMIF(AA97:AA112,"=85314498",V97:V112)</f>
        <v>0</v>
      </c>
      <c r="AJ114" s="7">
        <f>ROUND(SUMIF(AA97:AA112,"=85314498",W97:W112),2)</f>
        <v>0</v>
      </c>
      <c r="AK114" s="7">
        <f ca="1">ROUND(SUMIF(AA97:AA112,"=85314498",X97:X112),2)</f>
        <v>0</v>
      </c>
      <c r="AL114" s="7">
        <f ca="1">ROUND(SUMIF(AA97:AA112,"=85314498",Y97:Y112),2)</f>
        <v>0</v>
      </c>
      <c r="AM114" s="7"/>
      <c r="AN114" s="7"/>
      <c r="AO114" s="7">
        <f t="shared" ref="AO114:BD114" si="89">ROUND(BX114,2)</f>
        <v>0</v>
      </c>
      <c r="AP114" s="7">
        <f t="shared" si="89"/>
        <v>0</v>
      </c>
      <c r="AQ114" s="7">
        <f ca="1" t="shared" si="89"/>
        <v>0</v>
      </c>
      <c r="AR114" s="7">
        <f ca="1" t="shared" si="89"/>
        <v>0</v>
      </c>
      <c r="AS114" s="7">
        <f ca="1" t="shared" si="89"/>
        <v>0</v>
      </c>
      <c r="AT114" s="7">
        <f ca="1" t="shared" si="89"/>
        <v>0</v>
      </c>
      <c r="AU114" s="7">
        <f ca="1" t="shared" si="89"/>
        <v>0</v>
      </c>
      <c r="AV114" s="7">
        <f ca="1" t="shared" si="89"/>
        <v>0</v>
      </c>
      <c r="AW114" s="7">
        <f ca="1" t="shared" si="89"/>
        <v>0</v>
      </c>
      <c r="AX114" s="7">
        <f ca="1" t="shared" si="89"/>
        <v>0</v>
      </c>
      <c r="AY114" s="7">
        <f ca="1" t="shared" si="89"/>
        <v>0</v>
      </c>
      <c r="AZ114" s="7">
        <f ca="1" t="shared" si="89"/>
        <v>0</v>
      </c>
      <c r="BA114" s="7">
        <f t="shared" si="89"/>
        <v>0</v>
      </c>
      <c r="BB114" s="7">
        <f t="shared" si="89"/>
        <v>0</v>
      </c>
      <c r="BC114" s="7">
        <f t="shared" si="89"/>
        <v>0</v>
      </c>
      <c r="BD114" s="7">
        <f t="shared" si="89"/>
        <v>0</v>
      </c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>
        <f>ROUND(SUMIF(AA97:AA112,"=85314498",FQ97:FQ112),2)</f>
        <v>0</v>
      </c>
      <c r="BY114" s="7">
        <f>ROUND(SUMIF(AA97:AA112,"=85314498",FR97:FR112),2)</f>
        <v>0</v>
      </c>
      <c r="BZ114" s="7">
        <f ca="1">ROUND(SUMIF(AA97:AA112,"=85314498",GL97:GL112),2)</f>
        <v>0</v>
      </c>
      <c r="CA114" s="7">
        <f ca="1">ROUND(SUMIF(AA97:AA112,"=85314498",GM97:GM112),2)</f>
        <v>0</v>
      </c>
      <c r="CB114" s="7">
        <f ca="1">ROUND(SUMIF(AA97:AA112,"=85314498",GN97:GN112),2)</f>
        <v>0</v>
      </c>
      <c r="CC114" s="7">
        <f ca="1">ROUND(SUMIF(AA97:AA112,"=85314498",GO97:GO112),2)</f>
        <v>0</v>
      </c>
      <c r="CD114" s="7">
        <f ca="1">ROUND(SUMIF(AA97:AA112,"=85314498",GP97:GP112),2)</f>
        <v>0</v>
      </c>
      <c r="CE114" s="7">
        <f ca="1">AC114-BX114</f>
        <v>0</v>
      </c>
      <c r="CF114" s="7">
        <f ca="1">AC114-BY114</f>
        <v>0</v>
      </c>
      <c r="CG114" s="7">
        <f ca="1">BX114-BZ114</f>
        <v>0</v>
      </c>
      <c r="CH114" s="7">
        <f ca="1">AC114-BX114-BY114+BZ114</f>
        <v>0</v>
      </c>
      <c r="CI114" s="7">
        <f ca="1">BY114-BZ114</f>
        <v>0</v>
      </c>
      <c r="CJ114" s="7">
        <f>ROUND(SUMIF(AA97:AA112,"=85314498",GX97:GX112),2)</f>
        <v>0</v>
      </c>
      <c r="CK114" s="7">
        <f>ROUND(SUMIF(AA97:AA112,"=85314498",GY97:GY112),2)</f>
        <v>0</v>
      </c>
      <c r="CL114" s="7">
        <f>ROUND(SUMIF(AA97:AA112,"=85314498",GZ97:GZ112),2)</f>
        <v>0</v>
      </c>
      <c r="CM114" s="7">
        <f>ROUND(SUMIF(AA97:AA112,"=85314498",HD97:HD112),2)</f>
        <v>0</v>
      </c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4">
        <f ca="1" t="shared" ref="DG114:DL114" si="90">ROUND(DT114,2)</f>
        <v>0</v>
      </c>
      <c r="DH114" s="4">
        <f ca="1" t="shared" si="90"/>
        <v>0</v>
      </c>
      <c r="DI114" s="4">
        <f ca="1" t="shared" si="90"/>
        <v>0</v>
      </c>
      <c r="DJ114" s="4">
        <f ca="1" t="shared" si="90"/>
        <v>0</v>
      </c>
      <c r="DK114" s="4">
        <f ca="1" t="shared" si="90"/>
        <v>0</v>
      </c>
      <c r="DL114" s="4">
        <f t="shared" si="90"/>
        <v>0</v>
      </c>
      <c r="DM114" s="4">
        <f ca="1">DZ114</f>
        <v>0</v>
      </c>
      <c r="DN114" s="4">
        <f ca="1">EA114</f>
        <v>0</v>
      </c>
      <c r="DO114" s="4">
        <f>ROUND(EB114,2)</f>
        <v>0</v>
      </c>
      <c r="DP114" s="4">
        <f ca="1">ROUND(EC114,2)</f>
        <v>0</v>
      </c>
      <c r="DQ114" s="4">
        <f ca="1">ROUND(ED114,2)</f>
        <v>0</v>
      </c>
      <c r="DR114" s="4"/>
      <c r="DS114" s="4"/>
      <c r="DT114" s="4">
        <f ca="1">ROUND(SUMIF(AA97:AA112,"=85314433",O97:O112),2)</f>
        <v>0</v>
      </c>
      <c r="DU114" s="4">
        <f ca="1">ROUND(SUMIF(AA97:AA112,"=85314433",P97:P112),2)</f>
        <v>0</v>
      </c>
      <c r="DV114" s="4">
        <f ca="1">ROUND(SUMIF(AA97:AA112,"=85314433",Q97:Q112),2)</f>
        <v>0</v>
      </c>
      <c r="DW114" s="4">
        <f ca="1">ROUND(SUMIF(AA97:AA112,"=85314433",R97:R112),2)</f>
        <v>0</v>
      </c>
      <c r="DX114" s="4">
        <f ca="1">ROUND(SUMIF(AA97:AA112,"=85314433",S97:S112),2)</f>
        <v>0</v>
      </c>
      <c r="DY114" s="4">
        <f>ROUND(SUMIF(AA97:AA112,"=85314433",T97:T112),2)</f>
        <v>0</v>
      </c>
      <c r="DZ114" s="4">
        <f ca="1">SUMIF(AA97:AA112,"=85314433",U97:U112)</f>
        <v>0</v>
      </c>
      <c r="EA114" s="4">
        <f ca="1">SUMIF(AA97:AA112,"=85314433",V97:V112)</f>
        <v>0</v>
      </c>
      <c r="EB114" s="4">
        <f>ROUND(SUMIF(AA97:AA112,"=85314433",W97:W112),2)</f>
        <v>0</v>
      </c>
      <c r="EC114" s="4">
        <f ca="1">ROUND(SUMIF(AA97:AA112,"=85314433",X97:X112),2)</f>
        <v>0</v>
      </c>
      <c r="ED114" s="4">
        <f ca="1">ROUND(SUMIF(AA97:AA112,"=85314433",Y97:Y112),2)</f>
        <v>0</v>
      </c>
      <c r="EE114" s="4"/>
      <c r="EF114" s="4"/>
      <c r="EG114" s="4">
        <f t="shared" ref="EG114:EV114" si="91">ROUND(FP114,2)</f>
        <v>0</v>
      </c>
      <c r="EH114" s="4">
        <f t="shared" si="91"/>
        <v>0</v>
      </c>
      <c r="EI114" s="4">
        <f ca="1" t="shared" si="91"/>
        <v>0</v>
      </c>
      <c r="EJ114" s="4">
        <f ca="1" t="shared" si="91"/>
        <v>0</v>
      </c>
      <c r="EK114" s="4">
        <f ca="1" t="shared" si="91"/>
        <v>0</v>
      </c>
      <c r="EL114" s="4">
        <f ca="1" t="shared" si="91"/>
        <v>0</v>
      </c>
      <c r="EM114" s="4">
        <f ca="1" t="shared" si="91"/>
        <v>0</v>
      </c>
      <c r="EN114" s="4">
        <f ca="1" t="shared" si="91"/>
        <v>0</v>
      </c>
      <c r="EO114" s="4">
        <f ca="1" t="shared" si="91"/>
        <v>0</v>
      </c>
      <c r="EP114" s="4">
        <f ca="1" t="shared" si="91"/>
        <v>0</v>
      </c>
      <c r="EQ114" s="4">
        <f ca="1" t="shared" si="91"/>
        <v>0</v>
      </c>
      <c r="ER114" s="4">
        <f ca="1" t="shared" si="91"/>
        <v>0</v>
      </c>
      <c r="ES114" s="4">
        <f t="shared" si="91"/>
        <v>0</v>
      </c>
      <c r="ET114" s="4">
        <f t="shared" si="91"/>
        <v>0</v>
      </c>
      <c r="EU114" s="4">
        <f t="shared" si="91"/>
        <v>0</v>
      </c>
      <c r="EV114" s="4">
        <f t="shared" si="91"/>
        <v>0</v>
      </c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>
        <f>ROUND(SUMIF(AA97:AA112,"=85314433",FQ97:FQ112),2)</f>
        <v>0</v>
      </c>
      <c r="FQ114" s="4">
        <f>ROUND(SUMIF(AA97:AA112,"=85314433",FR97:FR112),2)</f>
        <v>0</v>
      </c>
      <c r="FR114" s="4">
        <f ca="1">ROUND(SUMIF(AA97:AA112,"=85314433",GL97:GL112),2)</f>
        <v>0</v>
      </c>
      <c r="FS114" s="4">
        <f ca="1">ROUND(SUMIF(AA97:AA112,"=85314433",GM97:GM112),2)</f>
        <v>0</v>
      </c>
      <c r="FT114" s="4">
        <f ca="1">ROUND(SUMIF(AA97:AA112,"=85314433",GN97:GN112),2)</f>
        <v>0</v>
      </c>
      <c r="FU114" s="4">
        <f ca="1">ROUND(SUMIF(AA97:AA112,"=85314433",GO97:GO112),2)</f>
        <v>0</v>
      </c>
      <c r="FV114" s="4">
        <f ca="1">ROUND(SUMIF(AA97:AA112,"=85314433",GP97:GP112),2)</f>
        <v>0</v>
      </c>
      <c r="FW114" s="4">
        <f ca="1">DU114-FP114</f>
        <v>0</v>
      </c>
      <c r="FX114" s="4">
        <f ca="1">DU114-FQ114</f>
        <v>0</v>
      </c>
      <c r="FY114" s="4">
        <f ca="1">FP114-FR114</f>
        <v>0</v>
      </c>
      <c r="FZ114" s="4">
        <f ca="1">DU114-FP114-FQ114+FR114</f>
        <v>0</v>
      </c>
      <c r="GA114" s="4">
        <f ca="1">FQ114-FR114</f>
        <v>0</v>
      </c>
      <c r="GB114" s="4">
        <f>ROUND(SUMIF(AA97:AA112,"=85314433",GX97:GX112),2)</f>
        <v>0</v>
      </c>
      <c r="GC114" s="4">
        <f>ROUND(SUMIF(AA97:AA112,"=85314433",GY97:GY112),2)</f>
        <v>0</v>
      </c>
      <c r="GD114" s="4">
        <f>ROUND(SUMIF(AA97:AA112,"=85314433",GZ97:GZ112),2)</f>
        <v>0</v>
      </c>
      <c r="GE114" s="4">
        <f>ROUND(SUMIF(AA97:AA112,"=85314433",HD97:HD112),2)</f>
        <v>0</v>
      </c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>
        <v>0</v>
      </c>
    </row>
    <row r="116" spans="1:28">
      <c r="A116" s="9">
        <v>50</v>
      </c>
      <c r="B116" s="9">
        <v>0</v>
      </c>
      <c r="C116" s="9">
        <v>0</v>
      </c>
      <c r="D116" s="9">
        <v>1</v>
      </c>
      <c r="E116" s="9">
        <v>201</v>
      </c>
      <c r="F116" s="9">
        <f ca="1">ROUND(Source!O114,O116)</f>
        <v>0</v>
      </c>
      <c r="G116" s="9" t="s">
        <v>273</v>
      </c>
      <c r="H116" s="9" t="s">
        <v>274</v>
      </c>
      <c r="I116" s="9"/>
      <c r="J116" s="9"/>
      <c r="K116" s="9">
        <v>201</v>
      </c>
      <c r="L116" s="9">
        <v>1</v>
      </c>
      <c r="M116" s="9">
        <v>3</v>
      </c>
      <c r="N116" s="9" t="s">
        <v>185</v>
      </c>
      <c r="O116" s="9">
        <v>2</v>
      </c>
      <c r="P116" s="9">
        <f ca="1">ROUND(Source!DG114,O116)</f>
        <v>0</v>
      </c>
      <c r="Q116" s="9"/>
      <c r="R116" s="9"/>
      <c r="S116" s="9"/>
      <c r="T116" s="9"/>
      <c r="U116" s="9"/>
      <c r="V116" s="9"/>
      <c r="W116" s="9">
        <v>0</v>
      </c>
      <c r="X116" s="9">
        <v>1</v>
      </c>
      <c r="Y116" s="9">
        <v>0</v>
      </c>
      <c r="Z116" s="9">
        <v>0</v>
      </c>
      <c r="AA116" s="9">
        <v>1</v>
      </c>
      <c r="AB116" s="9">
        <v>0</v>
      </c>
    </row>
    <row r="117" spans="1:28">
      <c r="A117" s="9">
        <v>50</v>
      </c>
      <c r="B117" s="9">
        <v>0</v>
      </c>
      <c r="C117" s="9">
        <v>0</v>
      </c>
      <c r="D117" s="9">
        <v>1</v>
      </c>
      <c r="E117" s="9">
        <v>202</v>
      </c>
      <c r="F117" s="9">
        <f ca="1">ROUND(Source!P114,O117)</f>
        <v>0</v>
      </c>
      <c r="G117" s="9" t="s">
        <v>275</v>
      </c>
      <c r="H117" s="9" t="s">
        <v>276</v>
      </c>
      <c r="I117" s="9"/>
      <c r="J117" s="9"/>
      <c r="K117" s="9">
        <v>202</v>
      </c>
      <c r="L117" s="9">
        <v>2</v>
      </c>
      <c r="M117" s="9">
        <v>3</v>
      </c>
      <c r="N117" s="9" t="s">
        <v>185</v>
      </c>
      <c r="O117" s="9">
        <v>2</v>
      </c>
      <c r="P117" s="9">
        <f ca="1">ROUND(Source!DH114,O117)</f>
        <v>0</v>
      </c>
      <c r="Q117" s="9"/>
      <c r="R117" s="9"/>
      <c r="S117" s="9"/>
      <c r="T117" s="9"/>
      <c r="U117" s="9"/>
      <c r="V117" s="9"/>
      <c r="W117" s="9">
        <v>0</v>
      </c>
      <c r="X117" s="9">
        <v>1</v>
      </c>
      <c r="Y117" s="9">
        <v>0</v>
      </c>
      <c r="Z117" s="9">
        <v>0</v>
      </c>
      <c r="AA117" s="9">
        <v>1</v>
      </c>
      <c r="AB117" s="9">
        <v>0</v>
      </c>
    </row>
    <row r="118" spans="1:28">
      <c r="A118" s="9">
        <v>50</v>
      </c>
      <c r="B118" s="9">
        <v>0</v>
      </c>
      <c r="C118" s="9">
        <v>0</v>
      </c>
      <c r="D118" s="9">
        <v>1</v>
      </c>
      <c r="E118" s="9">
        <v>222</v>
      </c>
      <c r="F118" s="9">
        <f>ROUND(Source!AO114,O118)</f>
        <v>0</v>
      </c>
      <c r="G118" s="9" t="s">
        <v>277</v>
      </c>
      <c r="H118" s="9" t="s">
        <v>278</v>
      </c>
      <c r="I118" s="9"/>
      <c r="J118" s="9"/>
      <c r="K118" s="9">
        <v>222</v>
      </c>
      <c r="L118" s="9">
        <v>3</v>
      </c>
      <c r="M118" s="9">
        <v>3</v>
      </c>
      <c r="N118" s="9" t="s">
        <v>185</v>
      </c>
      <c r="O118" s="9">
        <v>2</v>
      </c>
      <c r="P118" s="9">
        <f>ROUND(Source!EG114,O118)</f>
        <v>0</v>
      </c>
      <c r="Q118" s="9"/>
      <c r="R118" s="9"/>
      <c r="S118" s="9"/>
      <c r="T118" s="9"/>
      <c r="U118" s="9"/>
      <c r="V118" s="9"/>
      <c r="W118" s="9">
        <v>0</v>
      </c>
      <c r="X118" s="9">
        <v>1</v>
      </c>
      <c r="Y118" s="9">
        <v>0</v>
      </c>
      <c r="Z118" s="9">
        <v>0</v>
      </c>
      <c r="AA118" s="9">
        <v>1</v>
      </c>
      <c r="AB118" s="9">
        <v>0</v>
      </c>
    </row>
    <row r="119" spans="1:28">
      <c r="A119" s="9">
        <v>50</v>
      </c>
      <c r="B119" s="9">
        <v>0</v>
      </c>
      <c r="C119" s="9">
        <v>0</v>
      </c>
      <c r="D119" s="9">
        <v>1</v>
      </c>
      <c r="E119" s="9">
        <v>225</v>
      </c>
      <c r="F119" s="9">
        <f ca="1">ROUND(Source!AV114,O119)</f>
        <v>0</v>
      </c>
      <c r="G119" s="9" t="s">
        <v>279</v>
      </c>
      <c r="H119" s="9" t="s">
        <v>280</v>
      </c>
      <c r="I119" s="9"/>
      <c r="J119" s="9"/>
      <c r="K119" s="9">
        <v>225</v>
      </c>
      <c r="L119" s="9">
        <v>4</v>
      </c>
      <c r="M119" s="9">
        <v>3</v>
      </c>
      <c r="N119" s="9" t="s">
        <v>185</v>
      </c>
      <c r="O119" s="9">
        <v>2</v>
      </c>
      <c r="P119" s="9">
        <f ca="1">ROUND(Source!EN114,O119)</f>
        <v>0</v>
      </c>
      <c r="Q119" s="9"/>
      <c r="R119" s="9"/>
      <c r="S119" s="9"/>
      <c r="T119" s="9"/>
      <c r="U119" s="9"/>
      <c r="V119" s="9"/>
      <c r="W119" s="9">
        <v>0</v>
      </c>
      <c r="X119" s="9">
        <v>1</v>
      </c>
      <c r="Y119" s="9">
        <v>0</v>
      </c>
      <c r="Z119" s="9">
        <v>0</v>
      </c>
      <c r="AA119" s="9">
        <v>1</v>
      </c>
      <c r="AB119" s="9">
        <v>0</v>
      </c>
    </row>
    <row r="120" spans="1:28">
      <c r="A120" s="9">
        <v>50</v>
      </c>
      <c r="B120" s="9">
        <v>0</v>
      </c>
      <c r="C120" s="9">
        <v>0</v>
      </c>
      <c r="D120" s="9">
        <v>1</v>
      </c>
      <c r="E120" s="9">
        <v>226</v>
      </c>
      <c r="F120" s="9">
        <f ca="1">ROUND(Source!AW114,O120)</f>
        <v>0</v>
      </c>
      <c r="G120" s="9" t="s">
        <v>281</v>
      </c>
      <c r="H120" s="9" t="s">
        <v>282</v>
      </c>
      <c r="I120" s="9"/>
      <c r="J120" s="9"/>
      <c r="K120" s="9">
        <v>226</v>
      </c>
      <c r="L120" s="9">
        <v>5</v>
      </c>
      <c r="M120" s="9">
        <v>3</v>
      </c>
      <c r="N120" s="9" t="s">
        <v>185</v>
      </c>
      <c r="O120" s="9">
        <v>2</v>
      </c>
      <c r="P120" s="9">
        <f ca="1">ROUND(Source!EO114,O120)</f>
        <v>0</v>
      </c>
      <c r="Q120" s="9"/>
      <c r="R120" s="9"/>
      <c r="S120" s="9"/>
      <c r="T120" s="9"/>
      <c r="U120" s="9"/>
      <c r="V120" s="9"/>
      <c r="W120" s="9">
        <v>0</v>
      </c>
      <c r="X120" s="9">
        <v>1</v>
      </c>
      <c r="Y120" s="9">
        <v>0</v>
      </c>
      <c r="Z120" s="9">
        <v>0</v>
      </c>
      <c r="AA120" s="9">
        <v>1</v>
      </c>
      <c r="AB120" s="9">
        <v>0</v>
      </c>
    </row>
    <row r="121" spans="1:28">
      <c r="A121" s="9">
        <v>50</v>
      </c>
      <c r="B121" s="9">
        <v>0</v>
      </c>
      <c r="C121" s="9">
        <v>0</v>
      </c>
      <c r="D121" s="9">
        <v>1</v>
      </c>
      <c r="E121" s="9">
        <v>227</v>
      </c>
      <c r="F121" s="9">
        <f ca="1">ROUND(Source!AX114,O121)</f>
        <v>0</v>
      </c>
      <c r="G121" s="9" t="s">
        <v>283</v>
      </c>
      <c r="H121" s="9" t="s">
        <v>284</v>
      </c>
      <c r="I121" s="9"/>
      <c r="J121" s="9"/>
      <c r="K121" s="9">
        <v>227</v>
      </c>
      <c r="L121" s="9">
        <v>6</v>
      </c>
      <c r="M121" s="9">
        <v>3</v>
      </c>
      <c r="N121" s="9" t="s">
        <v>185</v>
      </c>
      <c r="O121" s="9">
        <v>2</v>
      </c>
      <c r="P121" s="9">
        <f ca="1">ROUND(Source!EP114,O121)</f>
        <v>0</v>
      </c>
      <c r="Q121" s="9"/>
      <c r="R121" s="9"/>
      <c r="S121" s="9"/>
      <c r="T121" s="9"/>
      <c r="U121" s="9"/>
      <c r="V121" s="9"/>
      <c r="W121" s="9">
        <v>0</v>
      </c>
      <c r="X121" s="9">
        <v>1</v>
      </c>
      <c r="Y121" s="9">
        <v>0</v>
      </c>
      <c r="Z121" s="9">
        <v>0</v>
      </c>
      <c r="AA121" s="9">
        <v>1</v>
      </c>
      <c r="AB121" s="9">
        <v>0</v>
      </c>
    </row>
    <row r="122" spans="1:28">
      <c r="A122" s="9">
        <v>50</v>
      </c>
      <c r="B122" s="9">
        <v>0</v>
      </c>
      <c r="C122" s="9">
        <v>0</v>
      </c>
      <c r="D122" s="9">
        <v>1</v>
      </c>
      <c r="E122" s="9">
        <v>228</v>
      </c>
      <c r="F122" s="9">
        <f ca="1">ROUND(Source!AY114,O122)</f>
        <v>0</v>
      </c>
      <c r="G122" s="9" t="s">
        <v>285</v>
      </c>
      <c r="H122" s="9" t="s">
        <v>286</v>
      </c>
      <c r="I122" s="9"/>
      <c r="J122" s="9"/>
      <c r="K122" s="9">
        <v>228</v>
      </c>
      <c r="L122" s="9">
        <v>7</v>
      </c>
      <c r="M122" s="9">
        <v>3</v>
      </c>
      <c r="N122" s="9" t="s">
        <v>185</v>
      </c>
      <c r="O122" s="9">
        <v>2</v>
      </c>
      <c r="P122" s="9">
        <f ca="1">ROUND(Source!EQ114,O122)</f>
        <v>0</v>
      </c>
      <c r="Q122" s="9"/>
      <c r="R122" s="9"/>
      <c r="S122" s="9"/>
      <c r="T122" s="9"/>
      <c r="U122" s="9"/>
      <c r="V122" s="9"/>
      <c r="W122" s="9">
        <v>0</v>
      </c>
      <c r="X122" s="9">
        <v>1</v>
      </c>
      <c r="Y122" s="9">
        <v>0</v>
      </c>
      <c r="Z122" s="9">
        <v>0</v>
      </c>
      <c r="AA122" s="9">
        <v>1</v>
      </c>
      <c r="AB122" s="9">
        <v>0</v>
      </c>
    </row>
    <row r="123" spans="1:28">
      <c r="A123" s="9">
        <v>50</v>
      </c>
      <c r="B123" s="9">
        <v>0</v>
      </c>
      <c r="C123" s="9">
        <v>0</v>
      </c>
      <c r="D123" s="9">
        <v>1</v>
      </c>
      <c r="E123" s="9">
        <v>216</v>
      </c>
      <c r="F123" s="9">
        <f>ROUND(Source!AP114,O123)</f>
        <v>0</v>
      </c>
      <c r="G123" s="9" t="s">
        <v>287</v>
      </c>
      <c r="H123" s="9" t="s">
        <v>288</v>
      </c>
      <c r="I123" s="9"/>
      <c r="J123" s="9"/>
      <c r="K123" s="9">
        <v>216</v>
      </c>
      <c r="L123" s="9">
        <v>8</v>
      </c>
      <c r="M123" s="9">
        <v>3</v>
      </c>
      <c r="N123" s="9" t="s">
        <v>185</v>
      </c>
      <c r="O123" s="9">
        <v>2</v>
      </c>
      <c r="P123" s="9">
        <f>ROUND(Source!EH114,O123)</f>
        <v>0</v>
      </c>
      <c r="Q123" s="9"/>
      <c r="R123" s="9"/>
      <c r="S123" s="9"/>
      <c r="T123" s="9"/>
      <c r="U123" s="9"/>
      <c r="V123" s="9"/>
      <c r="W123" s="9">
        <v>0</v>
      </c>
      <c r="X123" s="9">
        <v>1</v>
      </c>
      <c r="Y123" s="9">
        <v>0</v>
      </c>
      <c r="Z123" s="9">
        <v>0</v>
      </c>
      <c r="AA123" s="9">
        <v>1</v>
      </c>
      <c r="AB123" s="9">
        <v>0</v>
      </c>
    </row>
    <row r="124" spans="1:28">
      <c r="A124" s="9">
        <v>50</v>
      </c>
      <c r="B124" s="9">
        <v>0</v>
      </c>
      <c r="C124" s="9">
        <v>0</v>
      </c>
      <c r="D124" s="9">
        <v>1</v>
      </c>
      <c r="E124" s="9">
        <v>223</v>
      </c>
      <c r="F124" s="9">
        <f ca="1">ROUND(Source!AQ114,O124)</f>
        <v>0</v>
      </c>
      <c r="G124" s="9" t="s">
        <v>289</v>
      </c>
      <c r="H124" s="9" t="s">
        <v>290</v>
      </c>
      <c r="I124" s="9"/>
      <c r="J124" s="9"/>
      <c r="K124" s="9">
        <v>223</v>
      </c>
      <c r="L124" s="9">
        <v>9</v>
      </c>
      <c r="M124" s="9">
        <v>3</v>
      </c>
      <c r="N124" s="9" t="s">
        <v>185</v>
      </c>
      <c r="O124" s="9">
        <v>2</v>
      </c>
      <c r="P124" s="9">
        <f ca="1">ROUND(Source!EI114,O124)</f>
        <v>0</v>
      </c>
      <c r="Q124" s="9"/>
      <c r="R124" s="9"/>
      <c r="S124" s="9"/>
      <c r="T124" s="9"/>
      <c r="U124" s="9"/>
      <c r="V124" s="9"/>
      <c r="W124" s="9">
        <v>0</v>
      </c>
      <c r="X124" s="9">
        <v>1</v>
      </c>
      <c r="Y124" s="9">
        <v>0</v>
      </c>
      <c r="Z124" s="9">
        <v>0</v>
      </c>
      <c r="AA124" s="9">
        <v>1</v>
      </c>
      <c r="AB124" s="9">
        <v>0</v>
      </c>
    </row>
    <row r="125" spans="1:28">
      <c r="A125" s="9">
        <v>50</v>
      </c>
      <c r="B125" s="9">
        <v>0</v>
      </c>
      <c r="C125" s="9">
        <v>0</v>
      </c>
      <c r="D125" s="9">
        <v>1</v>
      </c>
      <c r="E125" s="9">
        <v>229</v>
      </c>
      <c r="F125" s="9">
        <f ca="1">ROUND(Source!AZ114,O125)</f>
        <v>0</v>
      </c>
      <c r="G125" s="9" t="s">
        <v>291</v>
      </c>
      <c r="H125" s="9" t="s">
        <v>292</v>
      </c>
      <c r="I125" s="9"/>
      <c r="J125" s="9"/>
      <c r="K125" s="9">
        <v>229</v>
      </c>
      <c r="L125" s="9">
        <v>10</v>
      </c>
      <c r="M125" s="9">
        <v>3</v>
      </c>
      <c r="N125" s="9" t="s">
        <v>185</v>
      </c>
      <c r="O125" s="9">
        <v>2</v>
      </c>
      <c r="P125" s="9">
        <f ca="1">ROUND(Source!ER114,O125)</f>
        <v>0</v>
      </c>
      <c r="Q125" s="9"/>
      <c r="R125" s="9"/>
      <c r="S125" s="9"/>
      <c r="T125" s="9"/>
      <c r="U125" s="9"/>
      <c r="V125" s="9"/>
      <c r="W125" s="9">
        <v>0</v>
      </c>
      <c r="X125" s="9">
        <v>1</v>
      </c>
      <c r="Y125" s="9">
        <v>0</v>
      </c>
      <c r="Z125" s="9">
        <v>0</v>
      </c>
      <c r="AA125" s="9">
        <v>1</v>
      </c>
      <c r="AB125" s="9">
        <v>0</v>
      </c>
    </row>
    <row r="126" spans="1:28">
      <c r="A126" s="9">
        <v>50</v>
      </c>
      <c r="B126" s="9">
        <v>0</v>
      </c>
      <c r="C126" s="9">
        <v>0</v>
      </c>
      <c r="D126" s="9">
        <v>1</v>
      </c>
      <c r="E126" s="9">
        <v>203</v>
      </c>
      <c r="F126" s="9">
        <f ca="1">ROUND(Source!Q114,O126)</f>
        <v>0</v>
      </c>
      <c r="G126" s="9" t="s">
        <v>293</v>
      </c>
      <c r="H126" s="9" t="s">
        <v>294</v>
      </c>
      <c r="I126" s="9"/>
      <c r="J126" s="9"/>
      <c r="K126" s="9">
        <v>203</v>
      </c>
      <c r="L126" s="9">
        <v>11</v>
      </c>
      <c r="M126" s="9">
        <v>3</v>
      </c>
      <c r="N126" s="9" t="s">
        <v>185</v>
      </c>
      <c r="O126" s="9">
        <v>2</v>
      </c>
      <c r="P126" s="9">
        <f ca="1">ROUND(Source!DI114,O126)</f>
        <v>0</v>
      </c>
      <c r="Q126" s="9"/>
      <c r="R126" s="9"/>
      <c r="S126" s="9"/>
      <c r="T126" s="9"/>
      <c r="U126" s="9"/>
      <c r="V126" s="9"/>
      <c r="W126" s="9">
        <v>0</v>
      </c>
      <c r="X126" s="9">
        <v>1</v>
      </c>
      <c r="Y126" s="9">
        <v>0</v>
      </c>
      <c r="Z126" s="9">
        <v>0</v>
      </c>
      <c r="AA126" s="9">
        <v>1</v>
      </c>
      <c r="AB126" s="9">
        <v>0</v>
      </c>
    </row>
    <row r="127" spans="1:28">
      <c r="A127" s="9">
        <v>50</v>
      </c>
      <c r="B127" s="9">
        <v>0</v>
      </c>
      <c r="C127" s="9">
        <v>0</v>
      </c>
      <c r="D127" s="9">
        <v>1</v>
      </c>
      <c r="E127" s="9">
        <v>231</v>
      </c>
      <c r="F127" s="9">
        <f>ROUND(Source!BB114,O127)</f>
        <v>0</v>
      </c>
      <c r="G127" s="9" t="s">
        <v>295</v>
      </c>
      <c r="H127" s="9" t="s">
        <v>296</v>
      </c>
      <c r="I127" s="9"/>
      <c r="J127" s="9"/>
      <c r="K127" s="9">
        <v>231</v>
      </c>
      <c r="L127" s="9">
        <v>12</v>
      </c>
      <c r="M127" s="9">
        <v>3</v>
      </c>
      <c r="N127" s="9" t="s">
        <v>185</v>
      </c>
      <c r="O127" s="9">
        <v>2</v>
      </c>
      <c r="P127" s="9">
        <f>ROUND(Source!ET114,O127)</f>
        <v>0</v>
      </c>
      <c r="Q127" s="9"/>
      <c r="R127" s="9"/>
      <c r="S127" s="9"/>
      <c r="T127" s="9"/>
      <c r="U127" s="9"/>
      <c r="V127" s="9"/>
      <c r="W127" s="9">
        <v>0</v>
      </c>
      <c r="X127" s="9">
        <v>1</v>
      </c>
      <c r="Y127" s="9">
        <v>0</v>
      </c>
      <c r="Z127" s="9">
        <v>0</v>
      </c>
      <c r="AA127" s="9">
        <v>1</v>
      </c>
      <c r="AB127" s="9">
        <v>0</v>
      </c>
    </row>
    <row r="128" spans="1:28">
      <c r="A128" s="9">
        <v>50</v>
      </c>
      <c r="B128" s="9">
        <v>0</v>
      </c>
      <c r="C128" s="9">
        <v>0</v>
      </c>
      <c r="D128" s="9">
        <v>1</v>
      </c>
      <c r="E128" s="9">
        <v>204</v>
      </c>
      <c r="F128" s="9">
        <f ca="1">ROUND(Source!R114,O128)</f>
        <v>0</v>
      </c>
      <c r="G128" s="9" t="s">
        <v>297</v>
      </c>
      <c r="H128" s="9" t="s">
        <v>298</v>
      </c>
      <c r="I128" s="9"/>
      <c r="J128" s="9"/>
      <c r="K128" s="9">
        <v>204</v>
      </c>
      <c r="L128" s="9">
        <v>13</v>
      </c>
      <c r="M128" s="9">
        <v>3</v>
      </c>
      <c r="N128" s="9" t="s">
        <v>185</v>
      </c>
      <c r="O128" s="9">
        <v>2</v>
      </c>
      <c r="P128" s="9">
        <f ca="1">ROUND(Source!DJ114,O128)</f>
        <v>0</v>
      </c>
      <c r="Q128" s="9"/>
      <c r="R128" s="9"/>
      <c r="S128" s="9"/>
      <c r="T128" s="9"/>
      <c r="U128" s="9"/>
      <c r="V128" s="9"/>
      <c r="W128" s="9">
        <v>0</v>
      </c>
      <c r="X128" s="9">
        <v>1</v>
      </c>
      <c r="Y128" s="9">
        <v>0</v>
      </c>
      <c r="Z128" s="9">
        <v>0</v>
      </c>
      <c r="AA128" s="9">
        <v>1</v>
      </c>
      <c r="AB128" s="9">
        <v>0</v>
      </c>
    </row>
    <row r="129" spans="1:28">
      <c r="A129" s="9">
        <v>50</v>
      </c>
      <c r="B129" s="9">
        <v>0</v>
      </c>
      <c r="C129" s="9">
        <v>0</v>
      </c>
      <c r="D129" s="9">
        <v>1</v>
      </c>
      <c r="E129" s="9">
        <v>205</v>
      </c>
      <c r="F129" s="9">
        <f ca="1">ROUND(Source!S114,O129)</f>
        <v>0</v>
      </c>
      <c r="G129" s="9" t="s">
        <v>299</v>
      </c>
      <c r="H129" s="9" t="s">
        <v>300</v>
      </c>
      <c r="I129" s="9"/>
      <c r="J129" s="9"/>
      <c r="K129" s="9">
        <v>205</v>
      </c>
      <c r="L129" s="9">
        <v>14</v>
      </c>
      <c r="M129" s="9">
        <v>3</v>
      </c>
      <c r="N129" s="9" t="s">
        <v>185</v>
      </c>
      <c r="O129" s="9">
        <v>2</v>
      </c>
      <c r="P129" s="9">
        <f ca="1">ROUND(Source!DK114,O129)</f>
        <v>0</v>
      </c>
      <c r="Q129" s="9"/>
      <c r="R129" s="9"/>
      <c r="S129" s="9"/>
      <c r="T129" s="9"/>
      <c r="U129" s="9"/>
      <c r="V129" s="9"/>
      <c r="W129" s="9">
        <v>0</v>
      </c>
      <c r="X129" s="9">
        <v>1</v>
      </c>
      <c r="Y129" s="9">
        <v>0</v>
      </c>
      <c r="Z129" s="9">
        <v>0</v>
      </c>
      <c r="AA129" s="9">
        <v>1</v>
      </c>
      <c r="AB129" s="9">
        <v>0</v>
      </c>
    </row>
    <row r="130" spans="1:28">
      <c r="A130" s="9">
        <v>50</v>
      </c>
      <c r="B130" s="9">
        <v>0</v>
      </c>
      <c r="C130" s="9">
        <v>0</v>
      </c>
      <c r="D130" s="9">
        <v>1</v>
      </c>
      <c r="E130" s="9">
        <v>232</v>
      </c>
      <c r="F130" s="9">
        <f>ROUND(Source!BC114,O130)</f>
        <v>0</v>
      </c>
      <c r="G130" s="9" t="s">
        <v>301</v>
      </c>
      <c r="H130" s="9" t="s">
        <v>302</v>
      </c>
      <c r="I130" s="9"/>
      <c r="J130" s="9"/>
      <c r="K130" s="9">
        <v>232</v>
      </c>
      <c r="L130" s="9">
        <v>15</v>
      </c>
      <c r="M130" s="9">
        <v>3</v>
      </c>
      <c r="N130" s="9" t="s">
        <v>185</v>
      </c>
      <c r="O130" s="9">
        <v>2</v>
      </c>
      <c r="P130" s="9">
        <f>ROUND(Source!EU114,O130)</f>
        <v>0</v>
      </c>
      <c r="Q130" s="9"/>
      <c r="R130" s="9"/>
      <c r="S130" s="9"/>
      <c r="T130" s="9"/>
      <c r="U130" s="9"/>
      <c r="V130" s="9"/>
      <c r="W130" s="9">
        <v>0</v>
      </c>
      <c r="X130" s="9">
        <v>1</v>
      </c>
      <c r="Y130" s="9">
        <v>0</v>
      </c>
      <c r="Z130" s="9">
        <v>0</v>
      </c>
      <c r="AA130" s="9">
        <v>1</v>
      </c>
      <c r="AB130" s="9">
        <v>0</v>
      </c>
    </row>
    <row r="131" spans="1:28">
      <c r="A131" s="9">
        <v>50</v>
      </c>
      <c r="B131" s="9">
        <v>0</v>
      </c>
      <c r="C131" s="9">
        <v>0</v>
      </c>
      <c r="D131" s="9">
        <v>1</v>
      </c>
      <c r="E131" s="9">
        <v>214</v>
      </c>
      <c r="F131" s="9">
        <f ca="1">ROUND(Source!AS114,O131)</f>
        <v>0</v>
      </c>
      <c r="G131" s="9" t="s">
        <v>303</v>
      </c>
      <c r="H131" s="9" t="s">
        <v>304</v>
      </c>
      <c r="I131" s="9"/>
      <c r="J131" s="9"/>
      <c r="K131" s="9">
        <v>214</v>
      </c>
      <c r="L131" s="9">
        <v>16</v>
      </c>
      <c r="M131" s="9">
        <v>3</v>
      </c>
      <c r="N131" s="9" t="s">
        <v>185</v>
      </c>
      <c r="O131" s="9">
        <v>2</v>
      </c>
      <c r="P131" s="9">
        <f ca="1">ROUND(Source!EK114,O131)</f>
        <v>0</v>
      </c>
      <c r="Q131" s="9"/>
      <c r="R131" s="9"/>
      <c r="S131" s="9"/>
      <c r="T131" s="9"/>
      <c r="U131" s="9"/>
      <c r="V131" s="9"/>
      <c r="W131" s="9">
        <v>0</v>
      </c>
      <c r="X131" s="9">
        <v>1</v>
      </c>
      <c r="Y131" s="9">
        <v>0</v>
      </c>
      <c r="Z131" s="9">
        <v>0</v>
      </c>
      <c r="AA131" s="9">
        <v>1</v>
      </c>
      <c r="AB131" s="9">
        <v>0</v>
      </c>
    </row>
    <row r="132" spans="1:28">
      <c r="A132" s="9">
        <v>50</v>
      </c>
      <c r="B132" s="9">
        <v>0</v>
      </c>
      <c r="C132" s="9">
        <v>0</v>
      </c>
      <c r="D132" s="9">
        <v>1</v>
      </c>
      <c r="E132" s="9">
        <v>215</v>
      </c>
      <c r="F132" s="9">
        <f ca="1">ROUND(Source!AT114,O132)</f>
        <v>0</v>
      </c>
      <c r="G132" s="9" t="s">
        <v>305</v>
      </c>
      <c r="H132" s="9" t="s">
        <v>306</v>
      </c>
      <c r="I132" s="9"/>
      <c r="J132" s="9"/>
      <c r="K132" s="9">
        <v>215</v>
      </c>
      <c r="L132" s="9">
        <v>17</v>
      </c>
      <c r="M132" s="9">
        <v>3</v>
      </c>
      <c r="N132" s="9" t="s">
        <v>185</v>
      </c>
      <c r="O132" s="9">
        <v>2</v>
      </c>
      <c r="P132" s="9">
        <f ca="1">ROUND(Source!EL114,O132)</f>
        <v>0</v>
      </c>
      <c r="Q132" s="9"/>
      <c r="R132" s="9"/>
      <c r="S132" s="9"/>
      <c r="T132" s="9"/>
      <c r="U132" s="9"/>
      <c r="V132" s="9"/>
      <c r="W132" s="9">
        <v>0</v>
      </c>
      <c r="X132" s="9">
        <v>1</v>
      </c>
      <c r="Y132" s="9">
        <v>0</v>
      </c>
      <c r="Z132" s="9">
        <v>0</v>
      </c>
      <c r="AA132" s="9">
        <v>1</v>
      </c>
      <c r="AB132" s="9">
        <v>0</v>
      </c>
    </row>
    <row r="133" spans="1:28">
      <c r="A133" s="9">
        <v>50</v>
      </c>
      <c r="B133" s="9">
        <v>0</v>
      </c>
      <c r="C133" s="9">
        <v>0</v>
      </c>
      <c r="D133" s="9">
        <v>1</v>
      </c>
      <c r="E133" s="9">
        <v>217</v>
      </c>
      <c r="F133" s="9">
        <f ca="1">ROUND(Source!AU114,O133)</f>
        <v>0</v>
      </c>
      <c r="G133" s="9" t="s">
        <v>307</v>
      </c>
      <c r="H133" s="9" t="s">
        <v>308</v>
      </c>
      <c r="I133" s="9"/>
      <c r="J133" s="9"/>
      <c r="K133" s="9">
        <v>217</v>
      </c>
      <c r="L133" s="9">
        <v>18</v>
      </c>
      <c r="M133" s="9">
        <v>3</v>
      </c>
      <c r="N133" s="9" t="s">
        <v>185</v>
      </c>
      <c r="O133" s="9">
        <v>2</v>
      </c>
      <c r="P133" s="9">
        <f ca="1">ROUND(Source!EM114,O133)</f>
        <v>0</v>
      </c>
      <c r="Q133" s="9"/>
      <c r="R133" s="9"/>
      <c r="S133" s="9"/>
      <c r="T133" s="9"/>
      <c r="U133" s="9"/>
      <c r="V133" s="9"/>
      <c r="W133" s="9">
        <v>0</v>
      </c>
      <c r="X133" s="9">
        <v>1</v>
      </c>
      <c r="Y133" s="9">
        <v>0</v>
      </c>
      <c r="Z133" s="9">
        <v>0</v>
      </c>
      <c r="AA133" s="9">
        <v>1</v>
      </c>
      <c r="AB133" s="9">
        <v>0</v>
      </c>
    </row>
    <row r="134" spans="1:28">
      <c r="A134" s="9">
        <v>50</v>
      </c>
      <c r="B134" s="9">
        <v>0</v>
      </c>
      <c r="C134" s="9">
        <v>0</v>
      </c>
      <c r="D134" s="9">
        <v>1</v>
      </c>
      <c r="E134" s="9">
        <v>230</v>
      </c>
      <c r="F134" s="9">
        <f>ROUND(Source!BA114,O134)</f>
        <v>0</v>
      </c>
      <c r="G134" s="9" t="s">
        <v>309</v>
      </c>
      <c r="H134" s="9" t="s">
        <v>310</v>
      </c>
      <c r="I134" s="9"/>
      <c r="J134" s="9"/>
      <c r="K134" s="9">
        <v>230</v>
      </c>
      <c r="L134" s="9">
        <v>19</v>
      </c>
      <c r="M134" s="9">
        <v>3</v>
      </c>
      <c r="N134" s="9" t="s">
        <v>185</v>
      </c>
      <c r="O134" s="9">
        <v>2</v>
      </c>
      <c r="P134" s="9">
        <f>ROUND(Source!ES114,O134)</f>
        <v>0</v>
      </c>
      <c r="Q134" s="9"/>
      <c r="R134" s="9"/>
      <c r="S134" s="9"/>
      <c r="T134" s="9"/>
      <c r="U134" s="9"/>
      <c r="V134" s="9"/>
      <c r="W134" s="9">
        <v>0</v>
      </c>
      <c r="X134" s="9">
        <v>1</v>
      </c>
      <c r="Y134" s="9">
        <v>0</v>
      </c>
      <c r="Z134" s="9">
        <v>0</v>
      </c>
      <c r="AA134" s="9">
        <v>1</v>
      </c>
      <c r="AB134" s="9">
        <v>0</v>
      </c>
    </row>
    <row r="135" spans="1:28">
      <c r="A135" s="9">
        <v>50</v>
      </c>
      <c r="B135" s="9">
        <v>0</v>
      </c>
      <c r="C135" s="9">
        <v>0</v>
      </c>
      <c r="D135" s="9">
        <v>1</v>
      </c>
      <c r="E135" s="9">
        <v>206</v>
      </c>
      <c r="F135" s="9">
        <f>ROUND(Source!T114,O135)</f>
        <v>0</v>
      </c>
      <c r="G135" s="9" t="s">
        <v>311</v>
      </c>
      <c r="H135" s="9" t="s">
        <v>312</v>
      </c>
      <c r="I135" s="9"/>
      <c r="J135" s="9"/>
      <c r="K135" s="9">
        <v>206</v>
      </c>
      <c r="L135" s="9">
        <v>20</v>
      </c>
      <c r="M135" s="9">
        <v>3</v>
      </c>
      <c r="N135" s="9" t="s">
        <v>185</v>
      </c>
      <c r="O135" s="9">
        <v>2</v>
      </c>
      <c r="P135" s="9">
        <f>ROUND(Source!DL114,O135)</f>
        <v>0</v>
      </c>
      <c r="Q135" s="9"/>
      <c r="R135" s="9"/>
      <c r="S135" s="9"/>
      <c r="T135" s="9"/>
      <c r="U135" s="9"/>
      <c r="V135" s="9"/>
      <c r="W135" s="9">
        <v>0</v>
      </c>
      <c r="X135" s="9">
        <v>1</v>
      </c>
      <c r="Y135" s="9">
        <v>0</v>
      </c>
      <c r="Z135" s="9">
        <v>0</v>
      </c>
      <c r="AA135" s="9">
        <v>1</v>
      </c>
      <c r="AB135" s="9">
        <v>0</v>
      </c>
    </row>
    <row r="136" spans="1:28">
      <c r="A136" s="9">
        <v>50</v>
      </c>
      <c r="B136" s="9">
        <v>0</v>
      </c>
      <c r="C136" s="9">
        <v>0</v>
      </c>
      <c r="D136" s="9">
        <v>1</v>
      </c>
      <c r="E136" s="9">
        <v>207</v>
      </c>
      <c r="F136" s="9">
        <f ca="1">ROUND(Source!U114,O136)</f>
        <v>0</v>
      </c>
      <c r="G136" s="9" t="s">
        <v>313</v>
      </c>
      <c r="H136" s="9" t="s">
        <v>314</v>
      </c>
      <c r="I136" s="9"/>
      <c r="J136" s="9"/>
      <c r="K136" s="9">
        <v>207</v>
      </c>
      <c r="L136" s="9">
        <v>21</v>
      </c>
      <c r="M136" s="9">
        <v>3</v>
      </c>
      <c r="N136" s="9" t="s">
        <v>185</v>
      </c>
      <c r="O136" s="9">
        <v>7</v>
      </c>
      <c r="P136" s="9">
        <f ca="1">ROUND(Source!DM114,O136)</f>
        <v>0</v>
      </c>
      <c r="Q136" s="9"/>
      <c r="R136" s="9"/>
      <c r="S136" s="9"/>
      <c r="T136" s="9"/>
      <c r="U136" s="9"/>
      <c r="V136" s="9"/>
      <c r="W136" s="9">
        <v>0</v>
      </c>
      <c r="X136" s="9">
        <v>1</v>
      </c>
      <c r="Y136" s="9">
        <v>0</v>
      </c>
      <c r="Z136" s="9">
        <v>0</v>
      </c>
      <c r="AA136" s="9">
        <v>1</v>
      </c>
      <c r="AB136" s="9">
        <v>0</v>
      </c>
    </row>
    <row r="137" spans="1:28">
      <c r="A137" s="9">
        <v>50</v>
      </c>
      <c r="B137" s="9">
        <v>0</v>
      </c>
      <c r="C137" s="9">
        <v>0</v>
      </c>
      <c r="D137" s="9">
        <v>1</v>
      </c>
      <c r="E137" s="9">
        <v>208</v>
      </c>
      <c r="F137" s="9">
        <f ca="1">ROUND(Source!V114,O137)</f>
        <v>0</v>
      </c>
      <c r="G137" s="9" t="s">
        <v>315</v>
      </c>
      <c r="H137" s="9" t="s">
        <v>316</v>
      </c>
      <c r="I137" s="9"/>
      <c r="J137" s="9"/>
      <c r="K137" s="9">
        <v>208</v>
      </c>
      <c r="L137" s="9">
        <v>22</v>
      </c>
      <c r="M137" s="9">
        <v>3</v>
      </c>
      <c r="N137" s="9" t="s">
        <v>185</v>
      </c>
      <c r="O137" s="9">
        <v>7</v>
      </c>
      <c r="P137" s="9">
        <f ca="1">ROUND(Source!DN114,O137)</f>
        <v>0</v>
      </c>
      <c r="Q137" s="9"/>
      <c r="R137" s="9"/>
      <c r="S137" s="9"/>
      <c r="T137" s="9"/>
      <c r="U137" s="9"/>
      <c r="V137" s="9"/>
      <c r="W137" s="9">
        <v>0</v>
      </c>
      <c r="X137" s="9">
        <v>1</v>
      </c>
      <c r="Y137" s="9">
        <v>0</v>
      </c>
      <c r="Z137" s="9">
        <v>0</v>
      </c>
      <c r="AA137" s="9">
        <v>1</v>
      </c>
      <c r="AB137" s="9">
        <v>0</v>
      </c>
    </row>
    <row r="138" spans="1:28">
      <c r="A138" s="9">
        <v>50</v>
      </c>
      <c r="B138" s="9">
        <v>0</v>
      </c>
      <c r="C138" s="9">
        <v>0</v>
      </c>
      <c r="D138" s="9">
        <v>1</v>
      </c>
      <c r="E138" s="9">
        <v>209</v>
      </c>
      <c r="F138" s="9">
        <f>ROUND(Source!W114,O138)</f>
        <v>0</v>
      </c>
      <c r="G138" s="9" t="s">
        <v>317</v>
      </c>
      <c r="H138" s="9" t="s">
        <v>318</v>
      </c>
      <c r="I138" s="9"/>
      <c r="J138" s="9"/>
      <c r="K138" s="9">
        <v>209</v>
      </c>
      <c r="L138" s="9">
        <v>23</v>
      </c>
      <c r="M138" s="9">
        <v>3</v>
      </c>
      <c r="N138" s="9" t="s">
        <v>185</v>
      </c>
      <c r="O138" s="9">
        <v>2</v>
      </c>
      <c r="P138" s="9">
        <f>ROUND(Source!DO114,O138)</f>
        <v>0</v>
      </c>
      <c r="Q138" s="9"/>
      <c r="R138" s="9"/>
      <c r="S138" s="9"/>
      <c r="T138" s="9"/>
      <c r="U138" s="9"/>
      <c r="V138" s="9"/>
      <c r="W138" s="9">
        <v>0</v>
      </c>
      <c r="X138" s="9">
        <v>1</v>
      </c>
      <c r="Y138" s="9">
        <v>0</v>
      </c>
      <c r="Z138" s="9">
        <v>0</v>
      </c>
      <c r="AA138" s="9">
        <v>1</v>
      </c>
      <c r="AB138" s="9">
        <v>0</v>
      </c>
    </row>
    <row r="139" spans="1:28">
      <c r="A139" s="9">
        <v>50</v>
      </c>
      <c r="B139" s="9">
        <v>0</v>
      </c>
      <c r="C139" s="9">
        <v>0</v>
      </c>
      <c r="D139" s="9">
        <v>1</v>
      </c>
      <c r="E139" s="9">
        <v>233</v>
      </c>
      <c r="F139" s="9">
        <f>ROUND(Source!BD114,O139)</f>
        <v>0</v>
      </c>
      <c r="G139" s="9" t="s">
        <v>319</v>
      </c>
      <c r="H139" s="9" t="s">
        <v>320</v>
      </c>
      <c r="I139" s="9"/>
      <c r="J139" s="9"/>
      <c r="K139" s="9">
        <v>233</v>
      </c>
      <c r="L139" s="9">
        <v>24</v>
      </c>
      <c r="M139" s="9">
        <v>3</v>
      </c>
      <c r="N139" s="9" t="s">
        <v>185</v>
      </c>
      <c r="O139" s="9">
        <v>2</v>
      </c>
      <c r="P139" s="9">
        <f>ROUND(Source!EV114,O139)</f>
        <v>0</v>
      </c>
      <c r="Q139" s="9"/>
      <c r="R139" s="9"/>
      <c r="S139" s="9"/>
      <c r="T139" s="9"/>
      <c r="U139" s="9"/>
      <c r="V139" s="9"/>
      <c r="W139" s="9">
        <v>0</v>
      </c>
      <c r="X139" s="9">
        <v>1</v>
      </c>
      <c r="Y139" s="9">
        <v>0</v>
      </c>
      <c r="Z139" s="9">
        <v>0</v>
      </c>
      <c r="AA139" s="9">
        <v>1</v>
      </c>
      <c r="AB139" s="9">
        <v>0</v>
      </c>
    </row>
    <row r="140" spans="1:28">
      <c r="A140" s="9">
        <v>50</v>
      </c>
      <c r="B140" s="9">
        <v>0</v>
      </c>
      <c r="C140" s="9">
        <v>0</v>
      </c>
      <c r="D140" s="9">
        <v>1</v>
      </c>
      <c r="E140" s="9">
        <v>210</v>
      </c>
      <c r="F140" s="9">
        <f ca="1">ROUND(Source!X114,O140)</f>
        <v>0</v>
      </c>
      <c r="G140" s="9" t="s">
        <v>321</v>
      </c>
      <c r="H140" s="9" t="s">
        <v>322</v>
      </c>
      <c r="I140" s="9"/>
      <c r="J140" s="9"/>
      <c r="K140" s="9">
        <v>210</v>
      </c>
      <c r="L140" s="9">
        <v>25</v>
      </c>
      <c r="M140" s="9">
        <v>3</v>
      </c>
      <c r="N140" s="9" t="s">
        <v>185</v>
      </c>
      <c r="O140" s="9">
        <v>2</v>
      </c>
      <c r="P140" s="9">
        <f ca="1">ROUND(Source!DP114,O140)</f>
        <v>0</v>
      </c>
      <c r="Q140" s="9"/>
      <c r="R140" s="9"/>
      <c r="S140" s="9"/>
      <c r="T140" s="9"/>
      <c r="U140" s="9"/>
      <c r="V140" s="9"/>
      <c r="W140" s="9">
        <v>0</v>
      </c>
      <c r="X140" s="9">
        <v>1</v>
      </c>
      <c r="Y140" s="9">
        <v>0</v>
      </c>
      <c r="Z140" s="9">
        <v>0</v>
      </c>
      <c r="AA140" s="9">
        <v>1</v>
      </c>
      <c r="AB140" s="9">
        <v>0</v>
      </c>
    </row>
    <row r="141" spans="1:28">
      <c r="A141" s="9">
        <v>50</v>
      </c>
      <c r="B141" s="9">
        <v>0</v>
      </c>
      <c r="C141" s="9">
        <v>0</v>
      </c>
      <c r="D141" s="9">
        <v>1</v>
      </c>
      <c r="E141" s="9">
        <v>211</v>
      </c>
      <c r="F141" s="9">
        <f ca="1">ROUND(Source!Y114,O141)</f>
        <v>0</v>
      </c>
      <c r="G141" s="9" t="s">
        <v>323</v>
      </c>
      <c r="H141" s="9" t="s">
        <v>324</v>
      </c>
      <c r="I141" s="9"/>
      <c r="J141" s="9"/>
      <c r="K141" s="9">
        <v>211</v>
      </c>
      <c r="L141" s="9">
        <v>26</v>
      </c>
      <c r="M141" s="9">
        <v>3</v>
      </c>
      <c r="N141" s="9" t="s">
        <v>185</v>
      </c>
      <c r="O141" s="9">
        <v>2</v>
      </c>
      <c r="P141" s="9">
        <f ca="1">ROUND(Source!DQ114,O141)</f>
        <v>0</v>
      </c>
      <c r="Q141" s="9"/>
      <c r="R141" s="9"/>
      <c r="S141" s="9"/>
      <c r="T141" s="9"/>
      <c r="U141" s="9"/>
      <c r="V141" s="9"/>
      <c r="W141" s="9">
        <v>0</v>
      </c>
      <c r="X141" s="9">
        <v>1</v>
      </c>
      <c r="Y141" s="9">
        <v>0</v>
      </c>
      <c r="Z141" s="9">
        <v>0</v>
      </c>
      <c r="AA141" s="9">
        <v>1</v>
      </c>
      <c r="AB141" s="9">
        <v>0</v>
      </c>
    </row>
    <row r="142" spans="1:28">
      <c r="A142" s="9">
        <v>50</v>
      </c>
      <c r="B142" s="9">
        <v>0</v>
      </c>
      <c r="C142" s="9">
        <v>0</v>
      </c>
      <c r="D142" s="9">
        <v>1</v>
      </c>
      <c r="E142" s="9">
        <v>224</v>
      </c>
      <c r="F142" s="9">
        <f ca="1">ROUND(Source!AR114,O142)</f>
        <v>0</v>
      </c>
      <c r="G142" s="9" t="s">
        <v>325</v>
      </c>
      <c r="H142" s="9" t="s">
        <v>326</v>
      </c>
      <c r="I142" s="9"/>
      <c r="J142" s="9"/>
      <c r="K142" s="9">
        <v>224</v>
      </c>
      <c r="L142" s="9">
        <v>27</v>
      </c>
      <c r="M142" s="9">
        <v>3</v>
      </c>
      <c r="N142" s="9" t="s">
        <v>185</v>
      </c>
      <c r="O142" s="9">
        <v>2</v>
      </c>
      <c r="P142" s="9">
        <f ca="1">ROUND(Source!EJ114,O142)</f>
        <v>0</v>
      </c>
      <c r="Q142" s="9"/>
      <c r="R142" s="9"/>
      <c r="S142" s="9"/>
      <c r="T142" s="9"/>
      <c r="U142" s="9"/>
      <c r="V142" s="9"/>
      <c r="W142" s="9">
        <v>0</v>
      </c>
      <c r="X142" s="9">
        <v>1</v>
      </c>
      <c r="Y142" s="9">
        <v>0</v>
      </c>
      <c r="Z142" s="9">
        <v>0</v>
      </c>
      <c r="AA142" s="9">
        <v>1</v>
      </c>
      <c r="AB142" s="9">
        <v>0</v>
      </c>
    </row>
    <row r="144" spans="1:88">
      <c r="A144" s="1">
        <v>4</v>
      </c>
      <c r="B144" s="1">
        <v>0</v>
      </c>
      <c r="C144" s="1"/>
      <c r="D144" s="1">
        <f>ROW(A151)</f>
        <v>151</v>
      </c>
      <c r="E144" s="1"/>
      <c r="F144" s="1" t="s">
        <v>210</v>
      </c>
      <c r="G144" s="1" t="s">
        <v>351</v>
      </c>
      <c r="H144" s="1" t="s">
        <v>185</v>
      </c>
      <c r="I144" s="1">
        <v>0</v>
      </c>
      <c r="J144" s="1"/>
      <c r="K144" s="1">
        <v>0</v>
      </c>
      <c r="L144" s="1"/>
      <c r="M144" s="1" t="s">
        <v>185</v>
      </c>
      <c r="N144" s="1"/>
      <c r="O144" s="1"/>
      <c r="P144" s="1"/>
      <c r="Q144" s="1"/>
      <c r="R144" s="1"/>
      <c r="S144" s="1">
        <v>0</v>
      </c>
      <c r="T144" s="1">
        <v>0</v>
      </c>
      <c r="U144" s="1" t="s">
        <v>185</v>
      </c>
      <c r="V144" s="1">
        <v>0</v>
      </c>
      <c r="W144" s="1"/>
      <c r="X144" s="1"/>
      <c r="Y144" s="1"/>
      <c r="Z144" s="1"/>
      <c r="AA144" s="1"/>
      <c r="AB144" s="1" t="s">
        <v>185</v>
      </c>
      <c r="AC144" s="1" t="s">
        <v>185</v>
      </c>
      <c r="AD144" s="1" t="s">
        <v>185</v>
      </c>
      <c r="AE144" s="1" t="s">
        <v>185</v>
      </c>
      <c r="AF144" s="1" t="s">
        <v>185</v>
      </c>
      <c r="AG144" s="1" t="s">
        <v>185</v>
      </c>
      <c r="AH144" s="1"/>
      <c r="AI144" s="1"/>
      <c r="AJ144" s="1"/>
      <c r="AK144" s="1"/>
      <c r="AL144" s="1"/>
      <c r="AM144" s="1"/>
      <c r="AN144" s="1"/>
      <c r="AO144" s="1"/>
      <c r="AP144" s="1" t="s">
        <v>185</v>
      </c>
      <c r="AQ144" s="1" t="s">
        <v>185</v>
      </c>
      <c r="AR144" s="1" t="s">
        <v>185</v>
      </c>
      <c r="AS144" s="1"/>
      <c r="AT144" s="1"/>
      <c r="AU144" s="1"/>
      <c r="AV144" s="1"/>
      <c r="AW144" s="1"/>
      <c r="AX144" s="1"/>
      <c r="AY144" s="1"/>
      <c r="AZ144" s="1" t="s">
        <v>185</v>
      </c>
      <c r="BA144" s="1"/>
      <c r="BB144" s="1" t="s">
        <v>185</v>
      </c>
      <c r="BC144" s="1" t="s">
        <v>185</v>
      </c>
      <c r="BD144" s="1" t="s">
        <v>185</v>
      </c>
      <c r="BE144" s="1" t="s">
        <v>185</v>
      </c>
      <c r="BF144" s="1" t="s">
        <v>185</v>
      </c>
      <c r="BG144" s="1" t="s">
        <v>185</v>
      </c>
      <c r="BH144" s="1" t="s">
        <v>185</v>
      </c>
      <c r="BI144" s="1" t="s">
        <v>185</v>
      </c>
      <c r="BJ144" s="1" t="s">
        <v>185</v>
      </c>
      <c r="BK144" s="1" t="s">
        <v>185</v>
      </c>
      <c r="BL144" s="1" t="s">
        <v>185</v>
      </c>
      <c r="BM144" s="1" t="s">
        <v>185</v>
      </c>
      <c r="BN144" s="1" t="s">
        <v>185</v>
      </c>
      <c r="BO144" s="1" t="s">
        <v>185</v>
      </c>
      <c r="BP144" s="1" t="s">
        <v>185</v>
      </c>
      <c r="BQ144" s="1"/>
      <c r="BR144" s="1"/>
      <c r="BS144" s="1"/>
      <c r="BT144" s="1"/>
      <c r="BU144" s="1"/>
      <c r="BV144" s="1"/>
      <c r="BW144" s="1"/>
      <c r="BX144" s="1">
        <v>0</v>
      </c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>
        <v>0</v>
      </c>
    </row>
    <row r="146" spans="1:206">
      <c r="A146" s="7">
        <v>52</v>
      </c>
      <c r="B146" s="7">
        <f t="shared" ref="B146:G146" si="92">B151</f>
        <v>0</v>
      </c>
      <c r="C146" s="7">
        <f t="shared" si="92"/>
        <v>4</v>
      </c>
      <c r="D146" s="7">
        <f t="shared" si="92"/>
        <v>144</v>
      </c>
      <c r="E146" s="7">
        <f t="shared" si="92"/>
        <v>0</v>
      </c>
      <c r="F146" s="7" t="str">
        <f t="shared" si="92"/>
        <v>Новый раздел</v>
      </c>
      <c r="G146" s="7" t="str">
        <f t="shared" si="92"/>
        <v>Оборудование</v>
      </c>
      <c r="H146" s="7"/>
      <c r="I146" s="7"/>
      <c r="J146" s="7"/>
      <c r="K146" s="7"/>
      <c r="L146" s="7"/>
      <c r="M146" s="7"/>
      <c r="N146" s="7"/>
      <c r="O146" s="7">
        <f t="shared" ref="O146:BZ146" si="93">O151</f>
        <v>0</v>
      </c>
      <c r="P146" s="7">
        <f t="shared" si="93"/>
        <v>0</v>
      </c>
      <c r="Q146" s="7">
        <f t="shared" si="93"/>
        <v>0</v>
      </c>
      <c r="R146" s="7">
        <f t="shared" si="93"/>
        <v>0</v>
      </c>
      <c r="S146" s="7">
        <f t="shared" si="93"/>
        <v>0</v>
      </c>
      <c r="T146" s="7">
        <f t="shared" si="93"/>
        <v>0</v>
      </c>
      <c r="U146" s="7">
        <f t="shared" si="93"/>
        <v>0</v>
      </c>
      <c r="V146" s="7">
        <f t="shared" si="93"/>
        <v>0</v>
      </c>
      <c r="W146" s="7">
        <f t="shared" si="93"/>
        <v>0</v>
      </c>
      <c r="X146" s="7">
        <f t="shared" si="93"/>
        <v>0</v>
      </c>
      <c r="Y146" s="7">
        <f t="shared" si="93"/>
        <v>0</v>
      </c>
      <c r="Z146" s="7">
        <f t="shared" si="93"/>
        <v>0</v>
      </c>
      <c r="AA146" s="7">
        <f t="shared" si="93"/>
        <v>0</v>
      </c>
      <c r="AB146" s="7">
        <f t="shared" si="93"/>
        <v>0</v>
      </c>
      <c r="AC146" s="7">
        <f t="shared" si="93"/>
        <v>0</v>
      </c>
      <c r="AD146" s="7">
        <f t="shared" si="93"/>
        <v>0</v>
      </c>
      <c r="AE146" s="7">
        <f t="shared" si="93"/>
        <v>0</v>
      </c>
      <c r="AF146" s="7">
        <f t="shared" si="93"/>
        <v>0</v>
      </c>
      <c r="AG146" s="7">
        <f t="shared" si="93"/>
        <v>0</v>
      </c>
      <c r="AH146" s="7">
        <f t="shared" si="93"/>
        <v>0</v>
      </c>
      <c r="AI146" s="7">
        <f t="shared" si="93"/>
        <v>0</v>
      </c>
      <c r="AJ146" s="7">
        <f t="shared" si="93"/>
        <v>0</v>
      </c>
      <c r="AK146" s="7">
        <f t="shared" si="93"/>
        <v>0</v>
      </c>
      <c r="AL146" s="7">
        <f t="shared" si="93"/>
        <v>0</v>
      </c>
      <c r="AM146" s="7">
        <f t="shared" si="93"/>
        <v>0</v>
      </c>
      <c r="AN146" s="7">
        <f t="shared" si="93"/>
        <v>0</v>
      </c>
      <c r="AO146" s="7">
        <f t="shared" si="93"/>
        <v>0</v>
      </c>
      <c r="AP146" s="7">
        <f t="shared" si="93"/>
        <v>0</v>
      </c>
      <c r="AQ146" s="7">
        <f t="shared" si="93"/>
        <v>0</v>
      </c>
      <c r="AR146" s="7">
        <f t="shared" si="93"/>
        <v>0</v>
      </c>
      <c r="AS146" s="7">
        <f t="shared" si="93"/>
        <v>0</v>
      </c>
      <c r="AT146" s="7">
        <f t="shared" si="93"/>
        <v>0</v>
      </c>
      <c r="AU146" s="7">
        <f t="shared" si="93"/>
        <v>0</v>
      </c>
      <c r="AV146" s="7">
        <f t="shared" si="93"/>
        <v>0</v>
      </c>
      <c r="AW146" s="7">
        <f t="shared" si="93"/>
        <v>0</v>
      </c>
      <c r="AX146" s="7">
        <f t="shared" si="93"/>
        <v>0</v>
      </c>
      <c r="AY146" s="7">
        <f t="shared" si="93"/>
        <v>0</v>
      </c>
      <c r="AZ146" s="7">
        <f t="shared" si="93"/>
        <v>0</v>
      </c>
      <c r="BA146" s="7">
        <f t="shared" si="93"/>
        <v>0</v>
      </c>
      <c r="BB146" s="7">
        <f t="shared" si="93"/>
        <v>0</v>
      </c>
      <c r="BC146" s="7">
        <f t="shared" si="93"/>
        <v>0</v>
      </c>
      <c r="BD146" s="7">
        <f t="shared" si="93"/>
        <v>0</v>
      </c>
      <c r="BE146" s="7">
        <f t="shared" si="93"/>
        <v>0</v>
      </c>
      <c r="BF146" s="7">
        <f t="shared" si="93"/>
        <v>0</v>
      </c>
      <c r="BG146" s="7">
        <f t="shared" si="93"/>
        <v>0</v>
      </c>
      <c r="BH146" s="7">
        <f t="shared" si="93"/>
        <v>0</v>
      </c>
      <c r="BI146" s="7">
        <f t="shared" si="93"/>
        <v>0</v>
      </c>
      <c r="BJ146" s="7">
        <f t="shared" si="93"/>
        <v>0</v>
      </c>
      <c r="BK146" s="7">
        <f t="shared" si="93"/>
        <v>0</v>
      </c>
      <c r="BL146" s="7">
        <f t="shared" si="93"/>
        <v>0</v>
      </c>
      <c r="BM146" s="7">
        <f t="shared" si="93"/>
        <v>0</v>
      </c>
      <c r="BN146" s="7">
        <f t="shared" si="93"/>
        <v>0</v>
      </c>
      <c r="BO146" s="7">
        <f t="shared" si="93"/>
        <v>0</v>
      </c>
      <c r="BP146" s="7">
        <f t="shared" si="93"/>
        <v>0</v>
      </c>
      <c r="BQ146" s="7">
        <f t="shared" si="93"/>
        <v>0</v>
      </c>
      <c r="BR146" s="7">
        <f t="shared" si="93"/>
        <v>0</v>
      </c>
      <c r="BS146" s="7">
        <f t="shared" si="93"/>
        <v>0</v>
      </c>
      <c r="BT146" s="7">
        <f t="shared" si="93"/>
        <v>0</v>
      </c>
      <c r="BU146" s="7">
        <f t="shared" si="93"/>
        <v>0</v>
      </c>
      <c r="BV146" s="7">
        <f t="shared" si="93"/>
        <v>0</v>
      </c>
      <c r="BW146" s="7">
        <f t="shared" si="93"/>
        <v>0</v>
      </c>
      <c r="BX146" s="7">
        <f t="shared" si="93"/>
        <v>0</v>
      </c>
      <c r="BY146" s="7">
        <f t="shared" si="93"/>
        <v>0</v>
      </c>
      <c r="BZ146" s="7">
        <f t="shared" si="93"/>
        <v>0</v>
      </c>
      <c r="CA146" s="7">
        <f t="shared" ref="CA146:EL146" si="94">CA151</f>
        <v>0</v>
      </c>
      <c r="CB146" s="7">
        <f t="shared" si="94"/>
        <v>0</v>
      </c>
      <c r="CC146" s="7">
        <f t="shared" si="94"/>
        <v>0</v>
      </c>
      <c r="CD146" s="7">
        <f t="shared" si="94"/>
        <v>0</v>
      </c>
      <c r="CE146" s="7">
        <f t="shared" si="94"/>
        <v>0</v>
      </c>
      <c r="CF146" s="7">
        <f t="shared" si="94"/>
        <v>0</v>
      </c>
      <c r="CG146" s="7">
        <f t="shared" si="94"/>
        <v>0</v>
      </c>
      <c r="CH146" s="7">
        <f t="shared" si="94"/>
        <v>0</v>
      </c>
      <c r="CI146" s="7">
        <f t="shared" si="94"/>
        <v>0</v>
      </c>
      <c r="CJ146" s="7">
        <f t="shared" si="94"/>
        <v>0</v>
      </c>
      <c r="CK146" s="7">
        <f t="shared" si="94"/>
        <v>0</v>
      </c>
      <c r="CL146" s="7">
        <f t="shared" si="94"/>
        <v>0</v>
      </c>
      <c r="CM146" s="7">
        <f t="shared" si="94"/>
        <v>0</v>
      </c>
      <c r="CN146" s="7">
        <f t="shared" si="94"/>
        <v>0</v>
      </c>
      <c r="CO146" s="7">
        <f t="shared" si="94"/>
        <v>0</v>
      </c>
      <c r="CP146" s="7">
        <f t="shared" si="94"/>
        <v>0</v>
      </c>
      <c r="CQ146" s="7">
        <f t="shared" si="94"/>
        <v>0</v>
      </c>
      <c r="CR146" s="7">
        <f t="shared" si="94"/>
        <v>0</v>
      </c>
      <c r="CS146" s="7">
        <f t="shared" si="94"/>
        <v>0</v>
      </c>
      <c r="CT146" s="7">
        <f t="shared" si="94"/>
        <v>0</v>
      </c>
      <c r="CU146" s="7">
        <f t="shared" si="94"/>
        <v>0</v>
      </c>
      <c r="CV146" s="7">
        <f t="shared" si="94"/>
        <v>0</v>
      </c>
      <c r="CW146" s="7">
        <f t="shared" si="94"/>
        <v>0</v>
      </c>
      <c r="CX146" s="7">
        <f t="shared" si="94"/>
        <v>0</v>
      </c>
      <c r="CY146" s="7">
        <f t="shared" si="94"/>
        <v>0</v>
      </c>
      <c r="CZ146" s="7">
        <f t="shared" si="94"/>
        <v>0</v>
      </c>
      <c r="DA146" s="7">
        <f t="shared" si="94"/>
        <v>0</v>
      </c>
      <c r="DB146" s="7">
        <f t="shared" si="94"/>
        <v>0</v>
      </c>
      <c r="DC146" s="7">
        <f t="shared" si="94"/>
        <v>0</v>
      </c>
      <c r="DD146" s="7">
        <f t="shared" si="94"/>
        <v>0</v>
      </c>
      <c r="DE146" s="7">
        <f t="shared" si="94"/>
        <v>0</v>
      </c>
      <c r="DF146" s="7">
        <f t="shared" si="94"/>
        <v>0</v>
      </c>
      <c r="DG146" s="4">
        <f t="shared" si="94"/>
        <v>0</v>
      </c>
      <c r="DH146" s="4">
        <f t="shared" si="94"/>
        <v>0</v>
      </c>
      <c r="DI146" s="4">
        <f t="shared" si="94"/>
        <v>0</v>
      </c>
      <c r="DJ146" s="4">
        <f t="shared" si="94"/>
        <v>0</v>
      </c>
      <c r="DK146" s="4">
        <f t="shared" si="94"/>
        <v>0</v>
      </c>
      <c r="DL146" s="4">
        <f t="shared" si="94"/>
        <v>0</v>
      </c>
      <c r="DM146" s="4">
        <f t="shared" si="94"/>
        <v>0</v>
      </c>
      <c r="DN146" s="4">
        <f t="shared" si="94"/>
        <v>0</v>
      </c>
      <c r="DO146" s="4">
        <f t="shared" si="94"/>
        <v>0</v>
      </c>
      <c r="DP146" s="4">
        <f t="shared" si="94"/>
        <v>0</v>
      </c>
      <c r="DQ146" s="4">
        <f t="shared" si="94"/>
        <v>0</v>
      </c>
      <c r="DR146" s="4">
        <f t="shared" si="94"/>
        <v>0</v>
      </c>
      <c r="DS146" s="4">
        <f t="shared" si="94"/>
        <v>0</v>
      </c>
      <c r="DT146" s="4">
        <f t="shared" si="94"/>
        <v>0</v>
      </c>
      <c r="DU146" s="4">
        <f t="shared" si="94"/>
        <v>0</v>
      </c>
      <c r="DV146" s="4">
        <f t="shared" si="94"/>
        <v>0</v>
      </c>
      <c r="DW146" s="4">
        <f t="shared" si="94"/>
        <v>0</v>
      </c>
      <c r="DX146" s="4">
        <f t="shared" si="94"/>
        <v>0</v>
      </c>
      <c r="DY146" s="4">
        <f t="shared" si="94"/>
        <v>0</v>
      </c>
      <c r="DZ146" s="4">
        <f t="shared" si="94"/>
        <v>0</v>
      </c>
      <c r="EA146" s="4">
        <f t="shared" si="94"/>
        <v>0</v>
      </c>
      <c r="EB146" s="4">
        <f t="shared" si="94"/>
        <v>0</v>
      </c>
      <c r="EC146" s="4">
        <f t="shared" si="94"/>
        <v>0</v>
      </c>
      <c r="ED146" s="4">
        <f t="shared" si="94"/>
        <v>0</v>
      </c>
      <c r="EE146" s="4">
        <f t="shared" si="94"/>
        <v>0</v>
      </c>
      <c r="EF146" s="4">
        <f t="shared" si="94"/>
        <v>0</v>
      </c>
      <c r="EG146" s="4">
        <f t="shared" si="94"/>
        <v>0</v>
      </c>
      <c r="EH146" s="4">
        <f t="shared" si="94"/>
        <v>0</v>
      </c>
      <c r="EI146" s="4">
        <f t="shared" si="94"/>
        <v>0</v>
      </c>
      <c r="EJ146" s="4">
        <f t="shared" si="94"/>
        <v>0</v>
      </c>
      <c r="EK146" s="4">
        <f t="shared" si="94"/>
        <v>0</v>
      </c>
      <c r="EL146" s="4">
        <f t="shared" si="94"/>
        <v>0</v>
      </c>
      <c r="EM146" s="4">
        <f t="shared" ref="EM146:GX146" si="95">EM151</f>
        <v>0</v>
      </c>
      <c r="EN146" s="4">
        <f t="shared" si="95"/>
        <v>0</v>
      </c>
      <c r="EO146" s="4">
        <f t="shared" si="95"/>
        <v>0</v>
      </c>
      <c r="EP146" s="4">
        <f t="shared" si="95"/>
        <v>0</v>
      </c>
      <c r="EQ146" s="4">
        <f t="shared" si="95"/>
        <v>0</v>
      </c>
      <c r="ER146" s="4">
        <f t="shared" si="95"/>
        <v>0</v>
      </c>
      <c r="ES146" s="4">
        <f t="shared" si="95"/>
        <v>0</v>
      </c>
      <c r="ET146" s="4">
        <f t="shared" si="95"/>
        <v>0</v>
      </c>
      <c r="EU146" s="4">
        <f t="shared" si="95"/>
        <v>0</v>
      </c>
      <c r="EV146" s="4">
        <f t="shared" si="95"/>
        <v>0</v>
      </c>
      <c r="EW146" s="4">
        <f t="shared" si="95"/>
        <v>0</v>
      </c>
      <c r="EX146" s="4">
        <f t="shared" si="95"/>
        <v>0</v>
      </c>
      <c r="EY146" s="4">
        <f t="shared" si="95"/>
        <v>0</v>
      </c>
      <c r="EZ146" s="4">
        <f t="shared" si="95"/>
        <v>0</v>
      </c>
      <c r="FA146" s="4">
        <f t="shared" si="95"/>
        <v>0</v>
      </c>
      <c r="FB146" s="4">
        <f t="shared" si="95"/>
        <v>0</v>
      </c>
      <c r="FC146" s="4">
        <f t="shared" si="95"/>
        <v>0</v>
      </c>
      <c r="FD146" s="4">
        <f t="shared" si="95"/>
        <v>0</v>
      </c>
      <c r="FE146" s="4">
        <f t="shared" si="95"/>
        <v>0</v>
      </c>
      <c r="FF146" s="4">
        <f t="shared" si="95"/>
        <v>0</v>
      </c>
      <c r="FG146" s="4">
        <f t="shared" si="95"/>
        <v>0</v>
      </c>
      <c r="FH146" s="4">
        <f t="shared" si="95"/>
        <v>0</v>
      </c>
      <c r="FI146" s="4">
        <f t="shared" si="95"/>
        <v>0</v>
      </c>
      <c r="FJ146" s="4">
        <f t="shared" si="95"/>
        <v>0</v>
      </c>
      <c r="FK146" s="4">
        <f t="shared" si="95"/>
        <v>0</v>
      </c>
      <c r="FL146" s="4">
        <f t="shared" si="95"/>
        <v>0</v>
      </c>
      <c r="FM146" s="4">
        <f t="shared" si="95"/>
        <v>0</v>
      </c>
      <c r="FN146" s="4">
        <f t="shared" si="95"/>
        <v>0</v>
      </c>
      <c r="FO146" s="4">
        <f t="shared" si="95"/>
        <v>0</v>
      </c>
      <c r="FP146" s="4">
        <f t="shared" si="95"/>
        <v>0</v>
      </c>
      <c r="FQ146" s="4">
        <f t="shared" si="95"/>
        <v>0</v>
      </c>
      <c r="FR146" s="4">
        <f t="shared" si="95"/>
        <v>0</v>
      </c>
      <c r="FS146" s="4">
        <f t="shared" si="95"/>
        <v>0</v>
      </c>
      <c r="FT146" s="4">
        <f t="shared" si="95"/>
        <v>0</v>
      </c>
      <c r="FU146" s="4">
        <f t="shared" si="95"/>
        <v>0</v>
      </c>
      <c r="FV146" s="4">
        <f t="shared" si="95"/>
        <v>0</v>
      </c>
      <c r="FW146" s="4">
        <f t="shared" si="95"/>
        <v>0</v>
      </c>
      <c r="FX146" s="4">
        <f t="shared" si="95"/>
        <v>0</v>
      </c>
      <c r="FY146" s="4">
        <f t="shared" si="95"/>
        <v>0</v>
      </c>
      <c r="FZ146" s="4">
        <f t="shared" si="95"/>
        <v>0</v>
      </c>
      <c r="GA146" s="4">
        <f t="shared" si="95"/>
        <v>0</v>
      </c>
      <c r="GB146" s="4">
        <f t="shared" si="95"/>
        <v>0</v>
      </c>
      <c r="GC146" s="4">
        <f t="shared" si="95"/>
        <v>0</v>
      </c>
      <c r="GD146" s="4">
        <f t="shared" si="95"/>
        <v>0</v>
      </c>
      <c r="GE146" s="4">
        <f t="shared" si="95"/>
        <v>0</v>
      </c>
      <c r="GF146" s="4">
        <f t="shared" si="95"/>
        <v>0</v>
      </c>
      <c r="GG146" s="4">
        <f t="shared" si="95"/>
        <v>0</v>
      </c>
      <c r="GH146" s="4">
        <f t="shared" si="95"/>
        <v>0</v>
      </c>
      <c r="GI146" s="4">
        <f t="shared" si="95"/>
        <v>0</v>
      </c>
      <c r="GJ146" s="4">
        <f t="shared" si="95"/>
        <v>0</v>
      </c>
      <c r="GK146" s="4">
        <f t="shared" si="95"/>
        <v>0</v>
      </c>
      <c r="GL146" s="4">
        <f t="shared" si="95"/>
        <v>0</v>
      </c>
      <c r="GM146" s="4">
        <f t="shared" si="95"/>
        <v>0</v>
      </c>
      <c r="GN146" s="4">
        <f t="shared" si="95"/>
        <v>0</v>
      </c>
      <c r="GO146" s="4">
        <f t="shared" si="95"/>
        <v>0</v>
      </c>
      <c r="GP146" s="4">
        <f t="shared" si="95"/>
        <v>0</v>
      </c>
      <c r="GQ146" s="4">
        <f t="shared" si="95"/>
        <v>0</v>
      </c>
      <c r="GR146" s="4">
        <f t="shared" si="95"/>
        <v>0</v>
      </c>
      <c r="GS146" s="4">
        <f t="shared" si="95"/>
        <v>0</v>
      </c>
      <c r="GT146" s="4">
        <f t="shared" si="95"/>
        <v>0</v>
      </c>
      <c r="GU146" s="4">
        <f t="shared" si="95"/>
        <v>0</v>
      </c>
      <c r="GV146" s="4">
        <f t="shared" si="95"/>
        <v>0</v>
      </c>
      <c r="GW146" s="4">
        <f t="shared" si="95"/>
        <v>0</v>
      </c>
      <c r="GX146" s="4">
        <f t="shared" si="95"/>
        <v>0</v>
      </c>
    </row>
    <row r="148" spans="1:255">
      <c r="A148" s="8">
        <v>17</v>
      </c>
      <c r="B148" s="8">
        <v>0</v>
      </c>
      <c r="C148" s="8"/>
      <c r="D148" s="8"/>
      <c r="E148" s="8" t="s">
        <v>352</v>
      </c>
      <c r="F148" s="8" t="s">
        <v>339</v>
      </c>
      <c r="G148" s="8" t="s">
        <v>353</v>
      </c>
      <c r="H148" s="8" t="s">
        <v>354</v>
      </c>
      <c r="I148" s="8">
        <v>0</v>
      </c>
      <c r="J148" s="8">
        <v>0</v>
      </c>
      <c r="K148" s="8">
        <v>0</v>
      </c>
      <c r="L148" s="8">
        <v>1</v>
      </c>
      <c r="M148" s="8">
        <v>1</v>
      </c>
      <c r="N148" s="8">
        <f>ROUND(L148-M148,4)</f>
        <v>0</v>
      </c>
      <c r="O148" s="8">
        <f>ROUND(CP148,2)</f>
        <v>0</v>
      </c>
      <c r="P148" s="8">
        <f>ROUND(CQ148*I148,2)</f>
        <v>0</v>
      </c>
      <c r="Q148" s="8">
        <f>ROUND(CR148*I148,2)</f>
        <v>0</v>
      </c>
      <c r="R148" s="8">
        <f>ROUND(CS148*I148,2)</f>
        <v>0</v>
      </c>
      <c r="S148" s="8">
        <f>ROUND(CT148*I148,2)</f>
        <v>0</v>
      </c>
      <c r="T148" s="8">
        <f>ROUND(CU148*I148,2)</f>
        <v>0</v>
      </c>
      <c r="U148" s="8">
        <f>ROUND(CV148*I148,7)</f>
        <v>0</v>
      </c>
      <c r="V148" s="8">
        <f>ROUND(CW148*I148,7)</f>
        <v>0</v>
      </c>
      <c r="W148" s="8">
        <f>ROUND(CX148*I148,2)</f>
        <v>0</v>
      </c>
      <c r="X148" s="8">
        <f>ROUND(CY148,2)</f>
        <v>0</v>
      </c>
      <c r="Y148" s="8">
        <f>ROUND(CZ148,2)</f>
        <v>0</v>
      </c>
      <c r="Z148" s="8"/>
      <c r="AA148" s="8">
        <v>85314498</v>
      </c>
      <c r="AB148" s="8">
        <f>ROUND((AC148+AD148+AF148),6)</f>
        <v>157720.53</v>
      </c>
      <c r="AC148" s="8">
        <f>ROUND((ES148),6)</f>
        <v>157720.53</v>
      </c>
      <c r="AD148" s="8">
        <f>ROUND((((ET148)-(EU148))+AE148),6)</f>
        <v>0</v>
      </c>
      <c r="AE148" s="8">
        <f>ROUND((EU148),6)</f>
        <v>0</v>
      </c>
      <c r="AF148" s="8">
        <f>ROUND((EV148),6)</f>
        <v>0</v>
      </c>
      <c r="AG148" s="8">
        <f>ROUND((AP148),6)</f>
        <v>0</v>
      </c>
      <c r="AH148" s="8">
        <f>(EW148)</f>
        <v>0</v>
      </c>
      <c r="AI148" s="8">
        <f>(EX148)</f>
        <v>0</v>
      </c>
      <c r="AJ148" s="8">
        <f>(AS148)</f>
        <v>0</v>
      </c>
      <c r="AK148" s="8">
        <v>157720.53</v>
      </c>
      <c r="AL148" s="8">
        <v>157720.53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>
        <v>1</v>
      </c>
      <c r="AW148" s="8">
        <v>1</v>
      </c>
      <c r="AX148" s="8"/>
      <c r="AY148" s="8"/>
      <c r="AZ148" s="8">
        <v>1</v>
      </c>
      <c r="BA148" s="8">
        <v>1</v>
      </c>
      <c r="BB148" s="8">
        <v>1</v>
      </c>
      <c r="BC148" s="8">
        <v>1</v>
      </c>
      <c r="BD148" s="8" t="s">
        <v>185</v>
      </c>
      <c r="BE148" s="8" t="s">
        <v>185</v>
      </c>
      <c r="BF148" s="8" t="s">
        <v>185</v>
      </c>
      <c r="BG148" s="8" t="s">
        <v>185</v>
      </c>
      <c r="BH148" s="8">
        <v>3</v>
      </c>
      <c r="BI148" s="8">
        <v>3</v>
      </c>
      <c r="BJ148" s="8" t="s">
        <v>185</v>
      </c>
      <c r="BK148" s="8"/>
      <c r="BL148" s="8"/>
      <c r="BM148" s="8">
        <v>100</v>
      </c>
      <c r="BN148" s="8">
        <v>0</v>
      </c>
      <c r="BO148" s="8" t="s">
        <v>185</v>
      </c>
      <c r="BP148" s="8">
        <v>0</v>
      </c>
      <c r="BQ148" s="8">
        <v>5</v>
      </c>
      <c r="BR148" s="8">
        <v>0</v>
      </c>
      <c r="BS148" s="8">
        <v>1</v>
      </c>
      <c r="BT148" s="8">
        <v>1</v>
      </c>
      <c r="BU148" s="8">
        <v>1</v>
      </c>
      <c r="BV148" s="8">
        <v>1</v>
      </c>
      <c r="BW148" s="8">
        <v>1</v>
      </c>
      <c r="BX148" s="8">
        <v>1</v>
      </c>
      <c r="BY148" s="8" t="s">
        <v>185</v>
      </c>
      <c r="BZ148" s="8">
        <v>0</v>
      </c>
      <c r="CA148" s="8">
        <v>0</v>
      </c>
      <c r="CB148" s="8" t="s">
        <v>185</v>
      </c>
      <c r="CC148" s="8"/>
      <c r="CD148" s="8"/>
      <c r="CE148" s="8">
        <v>0</v>
      </c>
      <c r="CF148" s="8">
        <v>0</v>
      </c>
      <c r="CG148" s="8">
        <v>0</v>
      </c>
      <c r="CH148" s="8">
        <v>15</v>
      </c>
      <c r="CI148" s="8">
        <v>0</v>
      </c>
      <c r="CJ148" s="8">
        <v>0</v>
      </c>
      <c r="CK148" s="8">
        <v>0</v>
      </c>
      <c r="CL148" s="8">
        <v>0</v>
      </c>
      <c r="CM148" s="8">
        <v>0</v>
      </c>
      <c r="CN148" s="8" t="s">
        <v>185</v>
      </c>
      <c r="CO148" s="8">
        <v>0</v>
      </c>
      <c r="CP148" s="8">
        <f>(P148+Q148+S148+R148)</f>
        <v>0</v>
      </c>
      <c r="CQ148" s="8">
        <f>ROUND(AL148,2)</f>
        <v>157720.53</v>
      </c>
      <c r="CR148" s="8">
        <f>ROUND(AM148,2)</f>
        <v>0</v>
      </c>
      <c r="CS148" s="8">
        <f>ROUND(AN148*BS148,2)</f>
        <v>0</v>
      </c>
      <c r="CT148" s="8">
        <f>ROUND(AO148*BA148,2)</f>
        <v>0</v>
      </c>
      <c r="CU148" s="8">
        <f t="shared" ref="CU148:CX149" si="96">AG148</f>
        <v>0</v>
      </c>
      <c r="CV148" s="8">
        <f t="shared" si="96"/>
        <v>0</v>
      </c>
      <c r="CW148" s="8">
        <f t="shared" si="96"/>
        <v>0</v>
      </c>
      <c r="CX148" s="8">
        <f t="shared" si="96"/>
        <v>0</v>
      </c>
      <c r="CY148" s="8">
        <f>0</f>
        <v>0</v>
      </c>
      <c r="CZ148" s="8">
        <f>0</f>
        <v>0</v>
      </c>
      <c r="DA148" s="8"/>
      <c r="DB148" s="8"/>
      <c r="DC148" s="8" t="s">
        <v>185</v>
      </c>
      <c r="DD148" s="8" t="s">
        <v>185</v>
      </c>
      <c r="DE148" s="8" t="s">
        <v>185</v>
      </c>
      <c r="DF148" s="8" t="s">
        <v>185</v>
      </c>
      <c r="DG148" s="8" t="s">
        <v>185</v>
      </c>
      <c r="DH148" s="8" t="s">
        <v>185</v>
      </c>
      <c r="DI148" s="8" t="s">
        <v>185</v>
      </c>
      <c r="DJ148" s="8" t="s">
        <v>185</v>
      </c>
      <c r="DK148" s="8" t="s">
        <v>185</v>
      </c>
      <c r="DL148" s="8" t="s">
        <v>185</v>
      </c>
      <c r="DM148" s="8" t="s">
        <v>185</v>
      </c>
      <c r="DN148" s="8">
        <v>0</v>
      </c>
      <c r="DO148" s="8">
        <v>0</v>
      </c>
      <c r="DP148" s="8">
        <v>1</v>
      </c>
      <c r="DQ148" s="8">
        <v>1</v>
      </c>
      <c r="DR148" s="8"/>
      <c r="DS148" s="8"/>
      <c r="DT148" s="8"/>
      <c r="DU148" s="8">
        <v>1010</v>
      </c>
      <c r="DV148" s="8" t="s">
        <v>354</v>
      </c>
      <c r="DW148" s="8" t="s">
        <v>354</v>
      </c>
      <c r="DX148" s="8">
        <v>1</v>
      </c>
      <c r="DY148" s="8"/>
      <c r="DZ148" s="8" t="s">
        <v>185</v>
      </c>
      <c r="EA148" s="8" t="s">
        <v>185</v>
      </c>
      <c r="EB148" s="8" t="s">
        <v>185</v>
      </c>
      <c r="EC148" s="8" t="s">
        <v>185</v>
      </c>
      <c r="ED148" s="8"/>
      <c r="EE148" s="8">
        <v>82815319</v>
      </c>
      <c r="EF148" s="8">
        <v>5</v>
      </c>
      <c r="EG148" s="8" t="s">
        <v>355</v>
      </c>
      <c r="EH148" s="8">
        <v>0</v>
      </c>
      <c r="EI148" s="8" t="s">
        <v>185</v>
      </c>
      <c r="EJ148" s="8">
        <v>3</v>
      </c>
      <c r="EK148" s="8">
        <v>100</v>
      </c>
      <c r="EL148" s="8" t="s">
        <v>351</v>
      </c>
      <c r="EM148" s="8" t="s">
        <v>356</v>
      </c>
      <c r="EN148" s="8"/>
      <c r="EO148" s="8" t="s">
        <v>185</v>
      </c>
      <c r="EP148" s="8"/>
      <c r="EQ148" s="8">
        <v>131072</v>
      </c>
      <c r="ER148" s="8">
        <v>157720.53</v>
      </c>
      <c r="ES148" s="8">
        <v>157720.53</v>
      </c>
      <c r="ET148" s="8">
        <v>0</v>
      </c>
      <c r="EU148" s="8">
        <v>0</v>
      </c>
      <c r="EV148" s="8">
        <v>0</v>
      </c>
      <c r="EW148" s="8">
        <v>0</v>
      </c>
      <c r="EX148" s="8">
        <v>0</v>
      </c>
      <c r="EY148" s="8">
        <v>0</v>
      </c>
      <c r="EZ148" s="8">
        <v>5</v>
      </c>
      <c r="FA148" s="8"/>
      <c r="FB148" s="8"/>
      <c r="FC148" s="8">
        <v>0</v>
      </c>
      <c r="FD148" s="8">
        <v>18</v>
      </c>
      <c r="FE148" s="8"/>
      <c r="FF148" s="8">
        <v>151311</v>
      </c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>
        <v>0</v>
      </c>
      <c r="FR148" s="8">
        <f>P148</f>
        <v>0</v>
      </c>
      <c r="FS148" s="8">
        <v>0</v>
      </c>
      <c r="FT148" s="8"/>
      <c r="FU148" s="8"/>
      <c r="FV148" s="8"/>
      <c r="FW148" s="8"/>
      <c r="FX148" s="8">
        <v>0</v>
      </c>
      <c r="FY148" s="8">
        <v>0</v>
      </c>
      <c r="FZ148" s="8"/>
      <c r="GA148" s="8" t="s">
        <v>357</v>
      </c>
      <c r="GB148" s="8"/>
      <c r="GC148" s="8"/>
      <c r="GD148" s="8">
        <v>1</v>
      </c>
      <c r="GE148" s="8"/>
      <c r="GF148" s="8">
        <v>-597702440</v>
      </c>
      <c r="GG148" s="8">
        <v>2</v>
      </c>
      <c r="GH148" s="8">
        <v>3</v>
      </c>
      <c r="GI148" s="8">
        <v>-2</v>
      </c>
      <c r="GJ148" s="8">
        <v>0</v>
      </c>
      <c r="GK148" s="8">
        <v>0</v>
      </c>
      <c r="GL148" s="8">
        <f>ROUND(IF(AND(BH148=3,BI148=3,FS148&lt;&gt;0),P148,0),2)</f>
        <v>0</v>
      </c>
      <c r="GM148" s="8">
        <f>ROUND(O148+X148+Y148,2)+GX148</f>
        <v>0</v>
      </c>
      <c r="GN148" s="8">
        <f>IF(OR(BI148=0,BI148=1),GM148-GX148,0)</f>
        <v>0</v>
      </c>
      <c r="GO148" s="8">
        <f>IF(BI148=2,GM148-GX148,0)</f>
        <v>0</v>
      </c>
      <c r="GP148" s="8">
        <f>IF(BI148=4,GM148-GX148,0)</f>
        <v>0</v>
      </c>
      <c r="GQ148" s="8"/>
      <c r="GR148" s="8">
        <v>1</v>
      </c>
      <c r="GS148" s="8">
        <v>1</v>
      </c>
      <c r="GT148" s="8">
        <v>0</v>
      </c>
      <c r="GU148" s="8" t="s">
        <v>185</v>
      </c>
      <c r="GV148" s="8">
        <f>ROUND((GT148),6)</f>
        <v>0</v>
      </c>
      <c r="GW148" s="8">
        <v>1</v>
      </c>
      <c r="GX148" s="8">
        <f>ROUND(HC148*I148,2)</f>
        <v>0</v>
      </c>
      <c r="GY148" s="8"/>
      <c r="GZ148" s="8"/>
      <c r="HA148" s="8">
        <v>0</v>
      </c>
      <c r="HB148" s="8">
        <v>0</v>
      </c>
      <c r="HC148" s="8">
        <f>GV148*GW148</f>
        <v>0</v>
      </c>
      <c r="HD148" s="8"/>
      <c r="HE148" s="8" t="s">
        <v>165</v>
      </c>
      <c r="HF148" s="8" t="s">
        <v>358</v>
      </c>
      <c r="HG148" s="8"/>
      <c r="HH148" s="8">
        <f>ROUND(ROUND(AL148,2)*I148,2)</f>
        <v>0</v>
      </c>
      <c r="HI148" s="8"/>
      <c r="HJ148" s="8"/>
      <c r="HK148" s="8"/>
      <c r="HL148" s="8"/>
      <c r="HM148" s="8" t="s">
        <v>185</v>
      </c>
      <c r="HN148" s="8" t="s">
        <v>185</v>
      </c>
      <c r="HO148" s="8" t="s">
        <v>185</v>
      </c>
      <c r="HP148" s="8" t="s">
        <v>185</v>
      </c>
      <c r="HQ148" s="8" t="s">
        <v>185</v>
      </c>
      <c r="HR148" s="8"/>
      <c r="HS148" s="8">
        <v>0</v>
      </c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>
        <v>0</v>
      </c>
      <c r="IL148" s="8"/>
      <c r="IM148" s="8"/>
      <c r="IN148" s="8"/>
      <c r="IO148" s="8"/>
      <c r="IP148" s="8"/>
      <c r="IQ148" s="8"/>
      <c r="IR148" s="8"/>
      <c r="IS148" s="8"/>
      <c r="IT148" s="8"/>
      <c r="IU148" s="8"/>
    </row>
    <row r="149" spans="1:245">
      <c r="A149">
        <v>17</v>
      </c>
      <c r="B149">
        <v>0</v>
      </c>
      <c r="E149" t="s">
        <v>352</v>
      </c>
      <c r="F149" t="s">
        <v>339</v>
      </c>
      <c r="G149" t="s">
        <v>353</v>
      </c>
      <c r="H149" t="s">
        <v>354</v>
      </c>
      <c r="I149">
        <v>0</v>
      </c>
      <c r="J149">
        <v>0</v>
      </c>
      <c r="K149">
        <v>0</v>
      </c>
      <c r="L149">
        <v>1</v>
      </c>
      <c r="M149">
        <v>1</v>
      </c>
      <c r="N149">
        <f>ROUND(L149-M149,4)</f>
        <v>0</v>
      </c>
      <c r="O149">
        <f>ROUND(CP149,2)</f>
        <v>0</v>
      </c>
      <c r="P149">
        <f>ROUND(CQ149*I149,2)</f>
        <v>0</v>
      </c>
      <c r="Q149">
        <f>ROUND(CR149*I149,2)</f>
        <v>0</v>
      </c>
      <c r="R149">
        <f>ROUND(CS149*I149,2)</f>
        <v>0</v>
      </c>
      <c r="S149">
        <f>ROUND(CT149*I149,2)</f>
        <v>0</v>
      </c>
      <c r="T149">
        <f>ROUND(CU149*I149,2)</f>
        <v>0</v>
      </c>
      <c r="U149">
        <f>ROUND(CV149*I149,7)</f>
        <v>0</v>
      </c>
      <c r="V149">
        <f>ROUND(CW149*I149,7)</f>
        <v>0</v>
      </c>
      <c r="W149">
        <f>ROUND(CX149*I149,2)</f>
        <v>0</v>
      </c>
      <c r="X149">
        <f>ROUND(CY149,2)</f>
        <v>0</v>
      </c>
      <c r="Y149">
        <f>ROUND(CZ149,2)</f>
        <v>0</v>
      </c>
      <c r="AA149">
        <v>85314433</v>
      </c>
      <c r="AB149">
        <f>ROUND((AC149+AD149+AF149),6)</f>
        <v>157720.53</v>
      </c>
      <c r="AC149">
        <f>ROUND((ES149),6)</f>
        <v>157720.53</v>
      </c>
      <c r="AD149">
        <f>ROUND((((ET149)-(EU149))+AE149),6)</f>
        <v>0</v>
      </c>
      <c r="AE149">
        <f>ROUND((EU149),6)</f>
        <v>0</v>
      </c>
      <c r="AF149">
        <f>ROUND((EV149),6)</f>
        <v>0</v>
      </c>
      <c r="AG149">
        <f>ROUND((AP149),6)</f>
        <v>0</v>
      </c>
      <c r="AH149">
        <f>(EW149)</f>
        <v>0</v>
      </c>
      <c r="AI149">
        <f>(EX149)</f>
        <v>0</v>
      </c>
      <c r="AJ149">
        <f>(AS149)</f>
        <v>0</v>
      </c>
      <c r="AK149">
        <v>157720.53</v>
      </c>
      <c r="AL149">
        <v>157720.53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1</v>
      </c>
      <c r="BA149">
        <v>1</v>
      </c>
      <c r="BB149">
        <v>1</v>
      </c>
      <c r="BC149">
        <v>1</v>
      </c>
      <c r="BD149" t="s">
        <v>185</v>
      </c>
      <c r="BE149" t="s">
        <v>185</v>
      </c>
      <c r="BF149" t="s">
        <v>185</v>
      </c>
      <c r="BG149" t="s">
        <v>185</v>
      </c>
      <c r="BH149">
        <v>3</v>
      </c>
      <c r="BI149">
        <v>3</v>
      </c>
      <c r="BJ149" t="s">
        <v>185</v>
      </c>
      <c r="BM149">
        <v>100</v>
      </c>
      <c r="BN149">
        <v>0</v>
      </c>
      <c r="BO149" t="s">
        <v>185</v>
      </c>
      <c r="BP149">
        <v>0</v>
      </c>
      <c r="BQ149">
        <v>5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185</v>
      </c>
      <c r="BZ149">
        <v>0</v>
      </c>
      <c r="CA149">
        <v>0</v>
      </c>
      <c r="CB149" t="s">
        <v>185</v>
      </c>
      <c r="CE149">
        <v>0</v>
      </c>
      <c r="CF149">
        <v>0</v>
      </c>
      <c r="CG149">
        <v>0</v>
      </c>
      <c r="CH149">
        <v>15</v>
      </c>
      <c r="CI149">
        <v>0</v>
      </c>
      <c r="CJ149">
        <v>0</v>
      </c>
      <c r="CK149">
        <v>0</v>
      </c>
      <c r="CL149">
        <v>0</v>
      </c>
      <c r="CM149">
        <v>0</v>
      </c>
      <c r="CN149" t="s">
        <v>185</v>
      </c>
      <c r="CO149">
        <v>0</v>
      </c>
      <c r="CP149">
        <f>(P149+Q149+S149+R149)</f>
        <v>0</v>
      </c>
      <c r="CQ149">
        <f>ROUND(AL149,2)</f>
        <v>157720.53</v>
      </c>
      <c r="CR149">
        <f>ROUND(AM149,2)</f>
        <v>0</v>
      </c>
      <c r="CS149">
        <f>ROUND(AN149*BS149,2)</f>
        <v>0</v>
      </c>
      <c r="CT149">
        <f>ROUND(AO149*BA149,2)</f>
        <v>0</v>
      </c>
      <c r="CU149">
        <f t="shared" si="96"/>
        <v>0</v>
      </c>
      <c r="CV149">
        <f t="shared" si="96"/>
        <v>0</v>
      </c>
      <c r="CW149">
        <f t="shared" si="96"/>
        <v>0</v>
      </c>
      <c r="CX149">
        <f t="shared" si="96"/>
        <v>0</v>
      </c>
      <c r="CY149">
        <f>0</f>
        <v>0</v>
      </c>
      <c r="CZ149">
        <f>0</f>
        <v>0</v>
      </c>
      <c r="DC149" t="s">
        <v>185</v>
      </c>
      <c r="DD149" t="s">
        <v>185</v>
      </c>
      <c r="DE149" t="s">
        <v>185</v>
      </c>
      <c r="DF149" t="s">
        <v>185</v>
      </c>
      <c r="DG149" t="s">
        <v>185</v>
      </c>
      <c r="DH149" t="s">
        <v>185</v>
      </c>
      <c r="DI149" t="s">
        <v>185</v>
      </c>
      <c r="DJ149" t="s">
        <v>185</v>
      </c>
      <c r="DK149" t="s">
        <v>185</v>
      </c>
      <c r="DL149" t="s">
        <v>185</v>
      </c>
      <c r="DM149" t="s">
        <v>185</v>
      </c>
      <c r="DN149">
        <v>0</v>
      </c>
      <c r="DO149">
        <v>0</v>
      </c>
      <c r="DP149">
        <v>1</v>
      </c>
      <c r="DQ149">
        <v>1</v>
      </c>
      <c r="DU149">
        <v>1010</v>
      </c>
      <c r="DV149" t="s">
        <v>354</v>
      </c>
      <c r="DW149" t="s">
        <v>354</v>
      </c>
      <c r="DX149">
        <v>1</v>
      </c>
      <c r="DZ149" t="s">
        <v>185</v>
      </c>
      <c r="EA149" t="s">
        <v>185</v>
      </c>
      <c r="EB149" t="s">
        <v>185</v>
      </c>
      <c r="EC149" t="s">
        <v>185</v>
      </c>
      <c r="EE149">
        <v>82815319</v>
      </c>
      <c r="EF149">
        <v>5</v>
      </c>
      <c r="EG149" t="s">
        <v>355</v>
      </c>
      <c r="EH149">
        <v>0</v>
      </c>
      <c r="EI149" t="s">
        <v>185</v>
      </c>
      <c r="EJ149">
        <v>3</v>
      </c>
      <c r="EK149">
        <v>100</v>
      </c>
      <c r="EL149" t="s">
        <v>351</v>
      </c>
      <c r="EM149" t="s">
        <v>356</v>
      </c>
      <c r="EO149" t="s">
        <v>185</v>
      </c>
      <c r="EQ149">
        <v>131072</v>
      </c>
      <c r="ER149">
        <v>157720.53</v>
      </c>
      <c r="ES149">
        <v>157720.53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5</v>
      </c>
      <c r="FC149">
        <v>0</v>
      </c>
      <c r="FD149">
        <v>18</v>
      </c>
      <c r="FF149">
        <v>151311</v>
      </c>
      <c r="FQ149">
        <v>0</v>
      </c>
      <c r="FR149">
        <f>P149</f>
        <v>0</v>
      </c>
      <c r="FS149">
        <v>0</v>
      </c>
      <c r="FX149">
        <v>0</v>
      </c>
      <c r="FY149">
        <v>0</v>
      </c>
      <c r="GA149" t="s">
        <v>357</v>
      </c>
      <c r="GD149">
        <v>1</v>
      </c>
      <c r="GF149">
        <v>-597702440</v>
      </c>
      <c r="GG149">
        <v>2</v>
      </c>
      <c r="GH149">
        <v>3</v>
      </c>
      <c r="GI149">
        <v>-2</v>
      </c>
      <c r="GJ149">
        <v>0</v>
      </c>
      <c r="GK149">
        <v>0</v>
      </c>
      <c r="GL149">
        <f>ROUND(IF(AND(BH149=3,BI149=3,FS149&lt;&gt;0),P149,0),2)</f>
        <v>0</v>
      </c>
      <c r="GM149">
        <f>ROUND(O149+X149+Y149,2)+GX149</f>
        <v>0</v>
      </c>
      <c r="GN149">
        <f>IF(OR(BI149=0,BI149=1),GM149-GX149,0)</f>
        <v>0</v>
      </c>
      <c r="GO149">
        <f>IF(BI149=2,GM149-GX149,0)</f>
        <v>0</v>
      </c>
      <c r="GP149">
        <f>IF(BI149=4,GM149-GX149,0)</f>
        <v>0</v>
      </c>
      <c r="GR149">
        <v>1</v>
      </c>
      <c r="GS149">
        <v>1</v>
      </c>
      <c r="GT149">
        <v>0</v>
      </c>
      <c r="GU149" t="s">
        <v>185</v>
      </c>
      <c r="GV149">
        <f>ROUND((GT149),6)</f>
        <v>0</v>
      </c>
      <c r="GW149">
        <v>1</v>
      </c>
      <c r="GX149">
        <f>ROUND(HC149*I149,2)</f>
        <v>0</v>
      </c>
      <c r="HA149">
        <v>0</v>
      </c>
      <c r="HB149">
        <v>0</v>
      </c>
      <c r="HC149">
        <f>GV149*GW149</f>
        <v>0</v>
      </c>
      <c r="HE149" t="s">
        <v>165</v>
      </c>
      <c r="HF149" t="s">
        <v>358</v>
      </c>
      <c r="HH149">
        <f>ROUND(ROUND(AL149,2)*I149,2)</f>
        <v>0</v>
      </c>
      <c r="HM149" t="s">
        <v>185</v>
      </c>
      <c r="HN149" t="s">
        <v>185</v>
      </c>
      <c r="HO149" t="s">
        <v>185</v>
      </c>
      <c r="HP149" t="s">
        <v>185</v>
      </c>
      <c r="HQ149" t="s">
        <v>185</v>
      </c>
      <c r="HS149">
        <v>0</v>
      </c>
      <c r="IK149">
        <v>0</v>
      </c>
    </row>
    <row r="151" spans="1:206">
      <c r="A151" s="7">
        <v>51</v>
      </c>
      <c r="B151" s="7">
        <f>B144</f>
        <v>0</v>
      </c>
      <c r="C151" s="7">
        <f>A144</f>
        <v>4</v>
      </c>
      <c r="D151" s="7">
        <f>ROW(A144)</f>
        <v>144</v>
      </c>
      <c r="E151" s="7"/>
      <c r="F151" s="7" t="str">
        <f>IF(F144&lt;&gt;"",F144,"")</f>
        <v>Новый раздел</v>
      </c>
      <c r="G151" s="7" t="str">
        <f>IF(G144&lt;&gt;"",G144,"")</f>
        <v>Оборудование</v>
      </c>
      <c r="H151" s="7">
        <v>0</v>
      </c>
      <c r="I151" s="7"/>
      <c r="J151" s="7"/>
      <c r="K151" s="7"/>
      <c r="L151" s="7"/>
      <c r="M151" s="7"/>
      <c r="N151" s="7"/>
      <c r="O151" s="7">
        <f t="shared" ref="O151:T151" si="97">ROUND(AB151,2)</f>
        <v>0</v>
      </c>
      <c r="P151" s="7">
        <f t="shared" si="97"/>
        <v>0</v>
      </c>
      <c r="Q151" s="7">
        <f t="shared" si="97"/>
        <v>0</v>
      </c>
      <c r="R151" s="7">
        <f t="shared" si="97"/>
        <v>0</v>
      </c>
      <c r="S151" s="7">
        <f t="shared" si="97"/>
        <v>0</v>
      </c>
      <c r="T151" s="7">
        <f t="shared" si="97"/>
        <v>0</v>
      </c>
      <c r="U151" s="7">
        <f>AH151</f>
        <v>0</v>
      </c>
      <c r="V151" s="7">
        <f>AI151</f>
        <v>0</v>
      </c>
      <c r="W151" s="7">
        <f>ROUND(AJ151,2)</f>
        <v>0</v>
      </c>
      <c r="X151" s="7">
        <f>ROUND(AK151,2)</f>
        <v>0</v>
      </c>
      <c r="Y151" s="7">
        <f>ROUND(AL151,2)</f>
        <v>0</v>
      </c>
      <c r="Z151" s="7"/>
      <c r="AA151" s="7"/>
      <c r="AB151" s="7">
        <f>ROUND(SUMIF(AA148:AA149,"=85314498",O148:O149),2)</f>
        <v>0</v>
      </c>
      <c r="AC151" s="7">
        <f>ROUND(SUMIF(AA148:AA149,"=85314498",P148:P149),2)</f>
        <v>0</v>
      </c>
      <c r="AD151" s="7">
        <f>ROUND(SUMIF(AA148:AA149,"=85314498",Q148:Q149),2)</f>
        <v>0</v>
      </c>
      <c r="AE151" s="7">
        <f>ROUND(SUMIF(AA148:AA149,"=85314498",R148:R149),2)</f>
        <v>0</v>
      </c>
      <c r="AF151" s="7">
        <f>ROUND(SUMIF(AA148:AA149,"=85314498",S148:S149),2)</f>
        <v>0</v>
      </c>
      <c r="AG151" s="7">
        <f>ROUND(SUMIF(AA148:AA149,"=85314498",T148:T149),2)</f>
        <v>0</v>
      </c>
      <c r="AH151" s="7">
        <f>SUMIF(AA148:AA149,"=85314498",U148:U149)</f>
        <v>0</v>
      </c>
      <c r="AI151" s="7">
        <f>SUMIF(AA148:AA149,"=85314498",V148:V149)</f>
        <v>0</v>
      </c>
      <c r="AJ151" s="7">
        <f>ROUND(SUMIF(AA148:AA149,"=85314498",W148:W149),2)</f>
        <v>0</v>
      </c>
      <c r="AK151" s="7">
        <f>ROUND(SUMIF(AA148:AA149,"=85314498",X148:X149),2)</f>
        <v>0</v>
      </c>
      <c r="AL151" s="7">
        <f>ROUND(SUMIF(AA148:AA149,"=85314498",Y148:Y149),2)</f>
        <v>0</v>
      </c>
      <c r="AM151" s="7"/>
      <c r="AN151" s="7"/>
      <c r="AO151" s="7">
        <f t="shared" ref="AO151:BD151" si="98">ROUND(BX151,2)</f>
        <v>0</v>
      </c>
      <c r="AP151" s="7">
        <f t="shared" si="98"/>
        <v>0</v>
      </c>
      <c r="AQ151" s="7">
        <f t="shared" si="98"/>
        <v>0</v>
      </c>
      <c r="AR151" s="7">
        <f t="shared" si="98"/>
        <v>0</v>
      </c>
      <c r="AS151" s="7">
        <f t="shared" si="98"/>
        <v>0</v>
      </c>
      <c r="AT151" s="7">
        <f t="shared" si="98"/>
        <v>0</v>
      </c>
      <c r="AU151" s="7">
        <f t="shared" si="98"/>
        <v>0</v>
      </c>
      <c r="AV151" s="7">
        <f t="shared" si="98"/>
        <v>0</v>
      </c>
      <c r="AW151" s="7">
        <f t="shared" si="98"/>
        <v>0</v>
      </c>
      <c r="AX151" s="7">
        <f t="shared" si="98"/>
        <v>0</v>
      </c>
      <c r="AY151" s="7">
        <f t="shared" si="98"/>
        <v>0</v>
      </c>
      <c r="AZ151" s="7">
        <f t="shared" si="98"/>
        <v>0</v>
      </c>
      <c r="BA151" s="7">
        <f t="shared" si="98"/>
        <v>0</v>
      </c>
      <c r="BB151" s="7">
        <f t="shared" si="98"/>
        <v>0</v>
      </c>
      <c r="BC151" s="7">
        <f t="shared" si="98"/>
        <v>0</v>
      </c>
      <c r="BD151" s="7">
        <f t="shared" si="98"/>
        <v>0</v>
      </c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>
        <f>ROUND(SUMIF(AA148:AA149,"=85314498",FQ148:FQ149),2)</f>
        <v>0</v>
      </c>
      <c r="BY151" s="7">
        <f>ROUND(SUMIF(AA148:AA149,"=85314498",FR148:FR149),2)</f>
        <v>0</v>
      </c>
      <c r="BZ151" s="7">
        <f>ROUND(SUMIF(AA148:AA149,"=85314498",GL148:GL149),2)</f>
        <v>0</v>
      </c>
      <c r="CA151" s="7">
        <f>ROUND(SUMIF(AA148:AA149,"=85314498",GM148:GM149),2)</f>
        <v>0</v>
      </c>
      <c r="CB151" s="7">
        <f>ROUND(SUMIF(AA148:AA149,"=85314498",GN148:GN149),2)</f>
        <v>0</v>
      </c>
      <c r="CC151" s="7">
        <f>ROUND(SUMIF(AA148:AA149,"=85314498",GO148:GO149),2)</f>
        <v>0</v>
      </c>
      <c r="CD151" s="7">
        <f>ROUND(SUMIF(AA148:AA149,"=85314498",GP148:GP149),2)</f>
        <v>0</v>
      </c>
      <c r="CE151" s="7">
        <f>AC151-BX151</f>
        <v>0</v>
      </c>
      <c r="CF151" s="7">
        <f>AC151-BY151</f>
        <v>0</v>
      </c>
      <c r="CG151" s="7">
        <f>BX151-BZ151</f>
        <v>0</v>
      </c>
      <c r="CH151" s="7">
        <f>AC151-BX151-BY151+BZ151</f>
        <v>0</v>
      </c>
      <c r="CI151" s="7">
        <f>BY151-BZ151</f>
        <v>0</v>
      </c>
      <c r="CJ151" s="7">
        <f>ROUND(SUMIF(AA148:AA149,"=85314498",GX148:GX149),2)</f>
        <v>0</v>
      </c>
      <c r="CK151" s="7">
        <f>ROUND(SUMIF(AA148:AA149,"=85314498",GY148:GY149),2)</f>
        <v>0</v>
      </c>
      <c r="CL151" s="7">
        <f>ROUND(SUMIF(AA148:AA149,"=85314498",GZ148:GZ149),2)</f>
        <v>0</v>
      </c>
      <c r="CM151" s="7">
        <f>ROUND(SUMIF(AA148:AA149,"=85314498",HD148:HD149),2)</f>
        <v>0</v>
      </c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4">
        <f t="shared" ref="DG151:DL151" si="99">ROUND(DT151,2)</f>
        <v>0</v>
      </c>
      <c r="DH151" s="4">
        <f t="shared" si="99"/>
        <v>0</v>
      </c>
      <c r="DI151" s="4">
        <f t="shared" si="99"/>
        <v>0</v>
      </c>
      <c r="DJ151" s="4">
        <f t="shared" si="99"/>
        <v>0</v>
      </c>
      <c r="DK151" s="4">
        <f t="shared" si="99"/>
        <v>0</v>
      </c>
      <c r="DL151" s="4">
        <f t="shared" si="99"/>
        <v>0</v>
      </c>
      <c r="DM151" s="4">
        <f>DZ151</f>
        <v>0</v>
      </c>
      <c r="DN151" s="4">
        <f>EA151</f>
        <v>0</v>
      </c>
      <c r="DO151" s="4">
        <f>ROUND(EB151,2)</f>
        <v>0</v>
      </c>
      <c r="DP151" s="4">
        <f>ROUND(EC151,2)</f>
        <v>0</v>
      </c>
      <c r="DQ151" s="4">
        <f>ROUND(ED151,2)</f>
        <v>0</v>
      </c>
      <c r="DR151" s="4"/>
      <c r="DS151" s="4"/>
      <c r="DT151" s="4">
        <f>ROUND(SUMIF(AA148:AA149,"=85314433",O148:O149),2)</f>
        <v>0</v>
      </c>
      <c r="DU151" s="4">
        <f>ROUND(SUMIF(AA148:AA149,"=85314433",P148:P149),2)</f>
        <v>0</v>
      </c>
      <c r="DV151" s="4">
        <f>ROUND(SUMIF(AA148:AA149,"=85314433",Q148:Q149),2)</f>
        <v>0</v>
      </c>
      <c r="DW151" s="4">
        <f>ROUND(SUMIF(AA148:AA149,"=85314433",R148:R149),2)</f>
        <v>0</v>
      </c>
      <c r="DX151" s="4">
        <f>ROUND(SUMIF(AA148:AA149,"=85314433",S148:S149),2)</f>
        <v>0</v>
      </c>
      <c r="DY151" s="4">
        <f>ROUND(SUMIF(AA148:AA149,"=85314433",T148:T149),2)</f>
        <v>0</v>
      </c>
      <c r="DZ151" s="4">
        <f>SUMIF(AA148:AA149,"=85314433",U148:U149)</f>
        <v>0</v>
      </c>
      <c r="EA151" s="4">
        <f>SUMIF(AA148:AA149,"=85314433",V148:V149)</f>
        <v>0</v>
      </c>
      <c r="EB151" s="4">
        <f>ROUND(SUMIF(AA148:AA149,"=85314433",W148:W149),2)</f>
        <v>0</v>
      </c>
      <c r="EC151" s="4">
        <f>ROUND(SUMIF(AA148:AA149,"=85314433",X148:X149),2)</f>
        <v>0</v>
      </c>
      <c r="ED151" s="4">
        <f>ROUND(SUMIF(AA148:AA149,"=85314433",Y148:Y149),2)</f>
        <v>0</v>
      </c>
      <c r="EE151" s="4"/>
      <c r="EF151" s="4"/>
      <c r="EG151" s="4">
        <f t="shared" ref="EG151:EV151" si="100">ROUND(FP151,2)</f>
        <v>0</v>
      </c>
      <c r="EH151" s="4">
        <f t="shared" si="100"/>
        <v>0</v>
      </c>
      <c r="EI151" s="4">
        <f t="shared" si="100"/>
        <v>0</v>
      </c>
      <c r="EJ151" s="4">
        <f t="shared" si="100"/>
        <v>0</v>
      </c>
      <c r="EK151" s="4">
        <f t="shared" si="100"/>
        <v>0</v>
      </c>
      <c r="EL151" s="4">
        <f t="shared" si="100"/>
        <v>0</v>
      </c>
      <c r="EM151" s="4">
        <f t="shared" si="100"/>
        <v>0</v>
      </c>
      <c r="EN151" s="4">
        <f t="shared" si="100"/>
        <v>0</v>
      </c>
      <c r="EO151" s="4">
        <f t="shared" si="100"/>
        <v>0</v>
      </c>
      <c r="EP151" s="4">
        <f t="shared" si="100"/>
        <v>0</v>
      </c>
      <c r="EQ151" s="4">
        <f t="shared" si="100"/>
        <v>0</v>
      </c>
      <c r="ER151" s="4">
        <f t="shared" si="100"/>
        <v>0</v>
      </c>
      <c r="ES151" s="4">
        <f t="shared" si="100"/>
        <v>0</v>
      </c>
      <c r="ET151" s="4">
        <f t="shared" si="100"/>
        <v>0</v>
      </c>
      <c r="EU151" s="4">
        <f t="shared" si="100"/>
        <v>0</v>
      </c>
      <c r="EV151" s="4">
        <f t="shared" si="100"/>
        <v>0</v>
      </c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>
        <f>ROUND(SUMIF(AA148:AA149,"=85314433",FQ148:FQ149),2)</f>
        <v>0</v>
      </c>
      <c r="FQ151" s="4">
        <f>ROUND(SUMIF(AA148:AA149,"=85314433",FR148:FR149),2)</f>
        <v>0</v>
      </c>
      <c r="FR151" s="4">
        <f>ROUND(SUMIF(AA148:AA149,"=85314433",GL148:GL149),2)</f>
        <v>0</v>
      </c>
      <c r="FS151" s="4">
        <f>ROUND(SUMIF(AA148:AA149,"=85314433",GM148:GM149),2)</f>
        <v>0</v>
      </c>
      <c r="FT151" s="4">
        <f>ROUND(SUMIF(AA148:AA149,"=85314433",GN148:GN149),2)</f>
        <v>0</v>
      </c>
      <c r="FU151" s="4">
        <f>ROUND(SUMIF(AA148:AA149,"=85314433",GO148:GO149),2)</f>
        <v>0</v>
      </c>
      <c r="FV151" s="4">
        <f>ROUND(SUMIF(AA148:AA149,"=85314433",GP148:GP149),2)</f>
        <v>0</v>
      </c>
      <c r="FW151" s="4">
        <f>DU151-FP151</f>
        <v>0</v>
      </c>
      <c r="FX151" s="4">
        <f>DU151-FQ151</f>
        <v>0</v>
      </c>
      <c r="FY151" s="4">
        <f>FP151-FR151</f>
        <v>0</v>
      </c>
      <c r="FZ151" s="4">
        <f>DU151-FP151-FQ151+FR151</f>
        <v>0</v>
      </c>
      <c r="GA151" s="4">
        <f>FQ151-FR151</f>
        <v>0</v>
      </c>
      <c r="GB151" s="4">
        <f>ROUND(SUMIF(AA148:AA149,"=85314433",GX148:GX149),2)</f>
        <v>0</v>
      </c>
      <c r="GC151" s="4">
        <f>ROUND(SUMIF(AA148:AA149,"=85314433",GY148:GY149),2)</f>
        <v>0</v>
      </c>
      <c r="GD151" s="4">
        <f>ROUND(SUMIF(AA148:AA149,"=85314433",GZ148:GZ149),2)</f>
        <v>0</v>
      </c>
      <c r="GE151" s="4">
        <f>ROUND(SUMIF(AA148:AA149,"=85314433",HD148:HD149),2)</f>
        <v>0</v>
      </c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>
        <v>0</v>
      </c>
    </row>
    <row r="153" spans="1:28">
      <c r="A153" s="9">
        <v>50</v>
      </c>
      <c r="B153" s="9">
        <v>0</v>
      </c>
      <c r="C153" s="9">
        <v>0</v>
      </c>
      <c r="D153" s="9">
        <v>1</v>
      </c>
      <c r="E153" s="9">
        <v>201</v>
      </c>
      <c r="F153" s="9">
        <f>ROUND(Source!O151,O153)</f>
        <v>0</v>
      </c>
      <c r="G153" s="9" t="s">
        <v>273</v>
      </c>
      <c r="H153" s="9" t="s">
        <v>274</v>
      </c>
      <c r="I153" s="9"/>
      <c r="J153" s="9"/>
      <c r="K153" s="9">
        <v>201</v>
      </c>
      <c r="L153" s="9">
        <v>1</v>
      </c>
      <c r="M153" s="9">
        <v>3</v>
      </c>
      <c r="N153" s="9" t="s">
        <v>185</v>
      </c>
      <c r="O153" s="9">
        <v>2</v>
      </c>
      <c r="P153" s="9">
        <f>ROUND(Source!DG151,O153)</f>
        <v>0</v>
      </c>
      <c r="Q153" s="9"/>
      <c r="R153" s="9"/>
      <c r="S153" s="9"/>
      <c r="T153" s="9"/>
      <c r="U153" s="9"/>
      <c r="V153" s="9"/>
      <c r="W153" s="9">
        <v>0</v>
      </c>
      <c r="X153" s="9">
        <v>1</v>
      </c>
      <c r="Y153" s="9">
        <v>0</v>
      </c>
      <c r="Z153" s="9">
        <v>0</v>
      </c>
      <c r="AA153" s="9">
        <v>1</v>
      </c>
      <c r="AB153" s="9">
        <v>0</v>
      </c>
    </row>
    <row r="154" spans="1:28">
      <c r="A154" s="9">
        <v>50</v>
      </c>
      <c r="B154" s="9">
        <v>0</v>
      </c>
      <c r="C154" s="9">
        <v>0</v>
      </c>
      <c r="D154" s="9">
        <v>1</v>
      </c>
      <c r="E154" s="9">
        <v>202</v>
      </c>
      <c r="F154" s="9">
        <f>ROUND(Source!P151,O154)</f>
        <v>0</v>
      </c>
      <c r="G154" s="9" t="s">
        <v>275</v>
      </c>
      <c r="H154" s="9" t="s">
        <v>276</v>
      </c>
      <c r="I154" s="9"/>
      <c r="J154" s="9"/>
      <c r="K154" s="9">
        <v>202</v>
      </c>
      <c r="L154" s="9">
        <v>2</v>
      </c>
      <c r="M154" s="9">
        <v>3</v>
      </c>
      <c r="N154" s="9" t="s">
        <v>185</v>
      </c>
      <c r="O154" s="9">
        <v>2</v>
      </c>
      <c r="P154" s="9">
        <f>ROUND(Source!DH151,O154)</f>
        <v>0</v>
      </c>
      <c r="Q154" s="9"/>
      <c r="R154" s="9"/>
      <c r="S154" s="9"/>
      <c r="T154" s="9"/>
      <c r="U154" s="9"/>
      <c r="V154" s="9"/>
      <c r="W154" s="9">
        <v>0</v>
      </c>
      <c r="X154" s="9">
        <v>1</v>
      </c>
      <c r="Y154" s="9">
        <v>0</v>
      </c>
      <c r="Z154" s="9">
        <v>0</v>
      </c>
      <c r="AA154" s="9">
        <v>1</v>
      </c>
      <c r="AB154" s="9">
        <v>0</v>
      </c>
    </row>
    <row r="155" spans="1:28">
      <c r="A155" s="9">
        <v>50</v>
      </c>
      <c r="B155" s="9">
        <v>0</v>
      </c>
      <c r="C155" s="9">
        <v>0</v>
      </c>
      <c r="D155" s="9">
        <v>1</v>
      </c>
      <c r="E155" s="9">
        <v>222</v>
      </c>
      <c r="F155" s="9">
        <f>ROUND(Source!AO151,O155)</f>
        <v>0</v>
      </c>
      <c r="G155" s="9" t="s">
        <v>277</v>
      </c>
      <c r="H155" s="9" t="s">
        <v>278</v>
      </c>
      <c r="I155" s="9"/>
      <c r="J155" s="9"/>
      <c r="K155" s="9">
        <v>222</v>
      </c>
      <c r="L155" s="9">
        <v>3</v>
      </c>
      <c r="M155" s="9">
        <v>3</v>
      </c>
      <c r="N155" s="9" t="s">
        <v>185</v>
      </c>
      <c r="O155" s="9">
        <v>2</v>
      </c>
      <c r="P155" s="9">
        <f>ROUND(Source!EG151,O155)</f>
        <v>0</v>
      </c>
      <c r="Q155" s="9"/>
      <c r="R155" s="9"/>
      <c r="S155" s="9"/>
      <c r="T155" s="9"/>
      <c r="U155" s="9"/>
      <c r="V155" s="9"/>
      <c r="W155" s="9">
        <v>0</v>
      </c>
      <c r="X155" s="9">
        <v>1</v>
      </c>
      <c r="Y155" s="9">
        <v>0</v>
      </c>
      <c r="Z155" s="9">
        <v>0</v>
      </c>
      <c r="AA155" s="9">
        <v>1</v>
      </c>
      <c r="AB155" s="9">
        <v>0</v>
      </c>
    </row>
    <row r="156" spans="1:28">
      <c r="A156" s="9">
        <v>50</v>
      </c>
      <c r="B156" s="9">
        <v>0</v>
      </c>
      <c r="C156" s="9">
        <v>0</v>
      </c>
      <c r="D156" s="9">
        <v>1</v>
      </c>
      <c r="E156" s="9">
        <v>225</v>
      </c>
      <c r="F156" s="9">
        <f>ROUND(Source!AV151,O156)</f>
        <v>0</v>
      </c>
      <c r="G156" s="9" t="s">
        <v>279</v>
      </c>
      <c r="H156" s="9" t="s">
        <v>280</v>
      </c>
      <c r="I156" s="9"/>
      <c r="J156" s="9"/>
      <c r="K156" s="9">
        <v>225</v>
      </c>
      <c r="L156" s="9">
        <v>4</v>
      </c>
      <c r="M156" s="9">
        <v>3</v>
      </c>
      <c r="N156" s="9" t="s">
        <v>185</v>
      </c>
      <c r="O156" s="9">
        <v>2</v>
      </c>
      <c r="P156" s="9">
        <f>ROUND(Source!EN151,O156)</f>
        <v>0</v>
      </c>
      <c r="Q156" s="9"/>
      <c r="R156" s="9"/>
      <c r="S156" s="9"/>
      <c r="T156" s="9"/>
      <c r="U156" s="9"/>
      <c r="V156" s="9"/>
      <c r="W156" s="9">
        <v>0</v>
      </c>
      <c r="X156" s="9">
        <v>1</v>
      </c>
      <c r="Y156" s="9">
        <v>0</v>
      </c>
      <c r="Z156" s="9">
        <v>0</v>
      </c>
      <c r="AA156" s="9">
        <v>1</v>
      </c>
      <c r="AB156" s="9">
        <v>0</v>
      </c>
    </row>
    <row r="157" spans="1:28">
      <c r="A157" s="9">
        <v>50</v>
      </c>
      <c r="B157" s="9">
        <v>0</v>
      </c>
      <c r="C157" s="9">
        <v>0</v>
      </c>
      <c r="D157" s="9">
        <v>1</v>
      </c>
      <c r="E157" s="9">
        <v>226</v>
      </c>
      <c r="F157" s="9">
        <f>ROUND(Source!AW151,O157)</f>
        <v>0</v>
      </c>
      <c r="G157" s="9" t="s">
        <v>281</v>
      </c>
      <c r="H157" s="9" t="s">
        <v>282</v>
      </c>
      <c r="I157" s="9"/>
      <c r="J157" s="9"/>
      <c r="K157" s="9">
        <v>226</v>
      </c>
      <c r="L157" s="9">
        <v>5</v>
      </c>
      <c r="M157" s="9">
        <v>3</v>
      </c>
      <c r="N157" s="9" t="s">
        <v>185</v>
      </c>
      <c r="O157" s="9">
        <v>2</v>
      </c>
      <c r="P157" s="9">
        <f>ROUND(Source!EO151,O157)</f>
        <v>0</v>
      </c>
      <c r="Q157" s="9"/>
      <c r="R157" s="9"/>
      <c r="S157" s="9"/>
      <c r="T157" s="9"/>
      <c r="U157" s="9"/>
      <c r="V157" s="9"/>
      <c r="W157" s="9">
        <v>0</v>
      </c>
      <c r="X157" s="9">
        <v>1</v>
      </c>
      <c r="Y157" s="9">
        <v>0</v>
      </c>
      <c r="Z157" s="9">
        <v>0</v>
      </c>
      <c r="AA157" s="9">
        <v>1</v>
      </c>
      <c r="AB157" s="9">
        <v>0</v>
      </c>
    </row>
    <row r="158" spans="1:28">
      <c r="A158" s="9">
        <v>50</v>
      </c>
      <c r="B158" s="9">
        <v>0</v>
      </c>
      <c r="C158" s="9">
        <v>0</v>
      </c>
      <c r="D158" s="9">
        <v>1</v>
      </c>
      <c r="E158" s="9">
        <v>227</v>
      </c>
      <c r="F158" s="9">
        <f>ROUND(Source!AX151,O158)</f>
        <v>0</v>
      </c>
      <c r="G158" s="9" t="s">
        <v>283</v>
      </c>
      <c r="H158" s="9" t="s">
        <v>284</v>
      </c>
      <c r="I158" s="9"/>
      <c r="J158" s="9"/>
      <c r="K158" s="9">
        <v>227</v>
      </c>
      <c r="L158" s="9">
        <v>6</v>
      </c>
      <c r="M158" s="9">
        <v>3</v>
      </c>
      <c r="N158" s="9" t="s">
        <v>185</v>
      </c>
      <c r="O158" s="9">
        <v>2</v>
      </c>
      <c r="P158" s="9">
        <f>ROUND(Source!EP151,O158)</f>
        <v>0</v>
      </c>
      <c r="Q158" s="9"/>
      <c r="R158" s="9"/>
      <c r="S158" s="9"/>
      <c r="T158" s="9"/>
      <c r="U158" s="9"/>
      <c r="V158" s="9"/>
      <c r="W158" s="9">
        <v>0</v>
      </c>
      <c r="X158" s="9">
        <v>1</v>
      </c>
      <c r="Y158" s="9">
        <v>0</v>
      </c>
      <c r="Z158" s="9">
        <v>0</v>
      </c>
      <c r="AA158" s="9">
        <v>1</v>
      </c>
      <c r="AB158" s="9">
        <v>0</v>
      </c>
    </row>
    <row r="159" spans="1:28">
      <c r="A159" s="9">
        <v>50</v>
      </c>
      <c r="B159" s="9">
        <v>0</v>
      </c>
      <c r="C159" s="9">
        <v>0</v>
      </c>
      <c r="D159" s="9">
        <v>1</v>
      </c>
      <c r="E159" s="9">
        <v>228</v>
      </c>
      <c r="F159" s="9">
        <f>ROUND(Source!AY151,O159)</f>
        <v>0</v>
      </c>
      <c r="G159" s="9" t="s">
        <v>285</v>
      </c>
      <c r="H159" s="9" t="s">
        <v>286</v>
      </c>
      <c r="I159" s="9"/>
      <c r="J159" s="9"/>
      <c r="K159" s="9">
        <v>228</v>
      </c>
      <c r="L159" s="9">
        <v>7</v>
      </c>
      <c r="M159" s="9">
        <v>3</v>
      </c>
      <c r="N159" s="9" t="s">
        <v>185</v>
      </c>
      <c r="O159" s="9">
        <v>2</v>
      </c>
      <c r="P159" s="9">
        <f>ROUND(Source!EQ151,O159)</f>
        <v>0</v>
      </c>
      <c r="Q159" s="9"/>
      <c r="R159" s="9"/>
      <c r="S159" s="9"/>
      <c r="T159" s="9"/>
      <c r="U159" s="9"/>
      <c r="V159" s="9"/>
      <c r="W159" s="9">
        <v>0</v>
      </c>
      <c r="X159" s="9">
        <v>1</v>
      </c>
      <c r="Y159" s="9">
        <v>0</v>
      </c>
      <c r="Z159" s="9">
        <v>0</v>
      </c>
      <c r="AA159" s="9">
        <v>1</v>
      </c>
      <c r="AB159" s="9">
        <v>0</v>
      </c>
    </row>
    <row r="160" spans="1:28">
      <c r="A160" s="9">
        <v>50</v>
      </c>
      <c r="B160" s="9">
        <v>0</v>
      </c>
      <c r="C160" s="9">
        <v>0</v>
      </c>
      <c r="D160" s="9">
        <v>1</v>
      </c>
      <c r="E160" s="9">
        <v>216</v>
      </c>
      <c r="F160" s="9">
        <f>ROUND(Source!AP151,O160)</f>
        <v>0</v>
      </c>
      <c r="G160" s="9" t="s">
        <v>287</v>
      </c>
      <c r="H160" s="9" t="s">
        <v>288</v>
      </c>
      <c r="I160" s="9"/>
      <c r="J160" s="9"/>
      <c r="K160" s="9">
        <v>216</v>
      </c>
      <c r="L160" s="9">
        <v>8</v>
      </c>
      <c r="M160" s="9">
        <v>3</v>
      </c>
      <c r="N160" s="9" t="s">
        <v>185</v>
      </c>
      <c r="O160" s="9">
        <v>2</v>
      </c>
      <c r="P160" s="9">
        <f>ROUND(Source!EH151,O160)</f>
        <v>0</v>
      </c>
      <c r="Q160" s="9"/>
      <c r="R160" s="9"/>
      <c r="S160" s="9"/>
      <c r="T160" s="9"/>
      <c r="U160" s="9"/>
      <c r="V160" s="9"/>
      <c r="W160" s="9">
        <v>0</v>
      </c>
      <c r="X160" s="9">
        <v>1</v>
      </c>
      <c r="Y160" s="9">
        <v>0</v>
      </c>
      <c r="Z160" s="9">
        <v>0</v>
      </c>
      <c r="AA160" s="9">
        <v>1</v>
      </c>
      <c r="AB160" s="9">
        <v>0</v>
      </c>
    </row>
    <row r="161" spans="1:28">
      <c r="A161" s="9">
        <v>50</v>
      </c>
      <c r="B161" s="9">
        <v>0</v>
      </c>
      <c r="C161" s="9">
        <v>0</v>
      </c>
      <c r="D161" s="9">
        <v>1</v>
      </c>
      <c r="E161" s="9">
        <v>223</v>
      </c>
      <c r="F161" s="9">
        <f>ROUND(Source!AQ151,O161)</f>
        <v>0</v>
      </c>
      <c r="G161" s="9" t="s">
        <v>289</v>
      </c>
      <c r="H161" s="9" t="s">
        <v>290</v>
      </c>
      <c r="I161" s="9"/>
      <c r="J161" s="9"/>
      <c r="K161" s="9">
        <v>223</v>
      </c>
      <c r="L161" s="9">
        <v>9</v>
      </c>
      <c r="M161" s="9">
        <v>3</v>
      </c>
      <c r="N161" s="9" t="s">
        <v>185</v>
      </c>
      <c r="O161" s="9">
        <v>2</v>
      </c>
      <c r="P161" s="9">
        <f>ROUND(Source!EI151,O161)</f>
        <v>0</v>
      </c>
      <c r="Q161" s="9"/>
      <c r="R161" s="9"/>
      <c r="S161" s="9"/>
      <c r="T161" s="9"/>
      <c r="U161" s="9"/>
      <c r="V161" s="9"/>
      <c r="W161" s="9">
        <v>0</v>
      </c>
      <c r="X161" s="9">
        <v>1</v>
      </c>
      <c r="Y161" s="9">
        <v>0</v>
      </c>
      <c r="Z161" s="9">
        <v>0</v>
      </c>
      <c r="AA161" s="9">
        <v>1</v>
      </c>
      <c r="AB161" s="9">
        <v>0</v>
      </c>
    </row>
    <row r="162" spans="1:28">
      <c r="A162" s="9">
        <v>50</v>
      </c>
      <c r="B162" s="9">
        <v>0</v>
      </c>
      <c r="C162" s="9">
        <v>0</v>
      </c>
      <c r="D162" s="9">
        <v>1</v>
      </c>
      <c r="E162" s="9">
        <v>229</v>
      </c>
      <c r="F162" s="9">
        <f>ROUND(Source!AZ151,O162)</f>
        <v>0</v>
      </c>
      <c r="G162" s="9" t="s">
        <v>291</v>
      </c>
      <c r="H162" s="9" t="s">
        <v>292</v>
      </c>
      <c r="I162" s="9"/>
      <c r="J162" s="9"/>
      <c r="K162" s="9">
        <v>229</v>
      </c>
      <c r="L162" s="9">
        <v>10</v>
      </c>
      <c r="M162" s="9">
        <v>3</v>
      </c>
      <c r="N162" s="9" t="s">
        <v>185</v>
      </c>
      <c r="O162" s="9">
        <v>2</v>
      </c>
      <c r="P162" s="9">
        <f>ROUND(Source!ER151,O162)</f>
        <v>0</v>
      </c>
      <c r="Q162" s="9"/>
      <c r="R162" s="9"/>
      <c r="S162" s="9"/>
      <c r="T162" s="9"/>
      <c r="U162" s="9"/>
      <c r="V162" s="9"/>
      <c r="W162" s="9">
        <v>0</v>
      </c>
      <c r="X162" s="9">
        <v>1</v>
      </c>
      <c r="Y162" s="9">
        <v>0</v>
      </c>
      <c r="Z162" s="9">
        <v>0</v>
      </c>
      <c r="AA162" s="9">
        <v>1</v>
      </c>
      <c r="AB162" s="9">
        <v>0</v>
      </c>
    </row>
    <row r="163" spans="1:28">
      <c r="A163" s="9">
        <v>50</v>
      </c>
      <c r="B163" s="9">
        <v>0</v>
      </c>
      <c r="C163" s="9">
        <v>0</v>
      </c>
      <c r="D163" s="9">
        <v>1</v>
      </c>
      <c r="E163" s="9">
        <v>203</v>
      </c>
      <c r="F163" s="9">
        <f>ROUND(Source!Q151,O163)</f>
        <v>0</v>
      </c>
      <c r="G163" s="9" t="s">
        <v>293</v>
      </c>
      <c r="H163" s="9" t="s">
        <v>294</v>
      </c>
      <c r="I163" s="9"/>
      <c r="J163" s="9"/>
      <c r="K163" s="9">
        <v>203</v>
      </c>
      <c r="L163" s="9">
        <v>11</v>
      </c>
      <c r="M163" s="9">
        <v>3</v>
      </c>
      <c r="N163" s="9" t="s">
        <v>185</v>
      </c>
      <c r="O163" s="9">
        <v>2</v>
      </c>
      <c r="P163" s="9">
        <f>ROUND(Source!DI151,O163)</f>
        <v>0</v>
      </c>
      <c r="Q163" s="9"/>
      <c r="R163" s="9"/>
      <c r="S163" s="9"/>
      <c r="T163" s="9"/>
      <c r="U163" s="9"/>
      <c r="V163" s="9"/>
      <c r="W163" s="9">
        <v>0</v>
      </c>
      <c r="X163" s="9">
        <v>1</v>
      </c>
      <c r="Y163" s="9">
        <v>0</v>
      </c>
      <c r="Z163" s="9">
        <v>0</v>
      </c>
      <c r="AA163" s="9">
        <v>1</v>
      </c>
      <c r="AB163" s="9">
        <v>0</v>
      </c>
    </row>
    <row r="164" spans="1:28">
      <c r="A164" s="9">
        <v>50</v>
      </c>
      <c r="B164" s="9">
        <v>0</v>
      </c>
      <c r="C164" s="9">
        <v>0</v>
      </c>
      <c r="D164" s="9">
        <v>1</v>
      </c>
      <c r="E164" s="9">
        <v>231</v>
      </c>
      <c r="F164" s="9">
        <f>ROUND(Source!BB151,O164)</f>
        <v>0</v>
      </c>
      <c r="G164" s="9" t="s">
        <v>295</v>
      </c>
      <c r="H164" s="9" t="s">
        <v>296</v>
      </c>
      <c r="I164" s="9"/>
      <c r="J164" s="9"/>
      <c r="K164" s="9">
        <v>231</v>
      </c>
      <c r="L164" s="9">
        <v>12</v>
      </c>
      <c r="M164" s="9">
        <v>3</v>
      </c>
      <c r="N164" s="9" t="s">
        <v>185</v>
      </c>
      <c r="O164" s="9">
        <v>2</v>
      </c>
      <c r="P164" s="9">
        <f>ROUND(Source!ET151,O164)</f>
        <v>0</v>
      </c>
      <c r="Q164" s="9"/>
      <c r="R164" s="9"/>
      <c r="S164" s="9"/>
      <c r="T164" s="9"/>
      <c r="U164" s="9"/>
      <c r="V164" s="9"/>
      <c r="W164" s="9">
        <v>0</v>
      </c>
      <c r="X164" s="9">
        <v>1</v>
      </c>
      <c r="Y164" s="9">
        <v>0</v>
      </c>
      <c r="Z164" s="9">
        <v>0</v>
      </c>
      <c r="AA164" s="9">
        <v>1</v>
      </c>
      <c r="AB164" s="9">
        <v>0</v>
      </c>
    </row>
    <row r="165" spans="1:28">
      <c r="A165" s="9">
        <v>50</v>
      </c>
      <c r="B165" s="9">
        <v>0</v>
      </c>
      <c r="C165" s="9">
        <v>0</v>
      </c>
      <c r="D165" s="9">
        <v>1</v>
      </c>
      <c r="E165" s="9">
        <v>204</v>
      </c>
      <c r="F165" s="9">
        <f>ROUND(Source!R151,O165)</f>
        <v>0</v>
      </c>
      <c r="G165" s="9" t="s">
        <v>297</v>
      </c>
      <c r="H165" s="9" t="s">
        <v>298</v>
      </c>
      <c r="I165" s="9"/>
      <c r="J165" s="9"/>
      <c r="K165" s="9">
        <v>204</v>
      </c>
      <c r="L165" s="9">
        <v>13</v>
      </c>
      <c r="M165" s="9">
        <v>3</v>
      </c>
      <c r="N165" s="9" t="s">
        <v>185</v>
      </c>
      <c r="O165" s="9">
        <v>2</v>
      </c>
      <c r="P165" s="9">
        <f>ROUND(Source!DJ151,O165)</f>
        <v>0</v>
      </c>
      <c r="Q165" s="9"/>
      <c r="R165" s="9"/>
      <c r="S165" s="9"/>
      <c r="T165" s="9"/>
      <c r="U165" s="9"/>
      <c r="V165" s="9"/>
      <c r="W165" s="9">
        <v>0</v>
      </c>
      <c r="X165" s="9">
        <v>1</v>
      </c>
      <c r="Y165" s="9">
        <v>0</v>
      </c>
      <c r="Z165" s="9">
        <v>0</v>
      </c>
      <c r="AA165" s="9">
        <v>1</v>
      </c>
      <c r="AB165" s="9">
        <v>0</v>
      </c>
    </row>
    <row r="166" spans="1:28">
      <c r="A166" s="9">
        <v>50</v>
      </c>
      <c r="B166" s="9">
        <v>0</v>
      </c>
      <c r="C166" s="9">
        <v>0</v>
      </c>
      <c r="D166" s="9">
        <v>1</v>
      </c>
      <c r="E166" s="9">
        <v>205</v>
      </c>
      <c r="F166" s="9">
        <f>ROUND(Source!S151,O166)</f>
        <v>0</v>
      </c>
      <c r="G166" s="9" t="s">
        <v>299</v>
      </c>
      <c r="H166" s="9" t="s">
        <v>300</v>
      </c>
      <c r="I166" s="9"/>
      <c r="J166" s="9"/>
      <c r="K166" s="9">
        <v>205</v>
      </c>
      <c r="L166" s="9">
        <v>14</v>
      </c>
      <c r="M166" s="9">
        <v>3</v>
      </c>
      <c r="N166" s="9" t="s">
        <v>185</v>
      </c>
      <c r="O166" s="9">
        <v>2</v>
      </c>
      <c r="P166" s="9">
        <f>ROUND(Source!DK151,O166)</f>
        <v>0</v>
      </c>
      <c r="Q166" s="9"/>
      <c r="R166" s="9"/>
      <c r="S166" s="9"/>
      <c r="T166" s="9"/>
      <c r="U166" s="9"/>
      <c r="V166" s="9"/>
      <c r="W166" s="9">
        <v>0</v>
      </c>
      <c r="X166" s="9">
        <v>1</v>
      </c>
      <c r="Y166" s="9">
        <v>0</v>
      </c>
      <c r="Z166" s="9">
        <v>0</v>
      </c>
      <c r="AA166" s="9">
        <v>1</v>
      </c>
      <c r="AB166" s="9">
        <v>0</v>
      </c>
    </row>
    <row r="167" spans="1:28">
      <c r="A167" s="9">
        <v>50</v>
      </c>
      <c r="B167" s="9">
        <v>0</v>
      </c>
      <c r="C167" s="9">
        <v>0</v>
      </c>
      <c r="D167" s="9">
        <v>1</v>
      </c>
      <c r="E167" s="9">
        <v>232</v>
      </c>
      <c r="F167" s="9">
        <f>ROUND(Source!BC151,O167)</f>
        <v>0</v>
      </c>
      <c r="G167" s="9" t="s">
        <v>301</v>
      </c>
      <c r="H167" s="9" t="s">
        <v>302</v>
      </c>
      <c r="I167" s="9"/>
      <c r="J167" s="9"/>
      <c r="K167" s="9">
        <v>232</v>
      </c>
      <c r="L167" s="9">
        <v>15</v>
      </c>
      <c r="M167" s="9">
        <v>3</v>
      </c>
      <c r="N167" s="9" t="s">
        <v>185</v>
      </c>
      <c r="O167" s="9">
        <v>2</v>
      </c>
      <c r="P167" s="9">
        <f>ROUND(Source!EU151,O167)</f>
        <v>0</v>
      </c>
      <c r="Q167" s="9"/>
      <c r="R167" s="9"/>
      <c r="S167" s="9"/>
      <c r="T167" s="9"/>
      <c r="U167" s="9"/>
      <c r="V167" s="9"/>
      <c r="W167" s="9">
        <v>0</v>
      </c>
      <c r="X167" s="9">
        <v>1</v>
      </c>
      <c r="Y167" s="9">
        <v>0</v>
      </c>
      <c r="Z167" s="9">
        <v>0</v>
      </c>
      <c r="AA167" s="9">
        <v>1</v>
      </c>
      <c r="AB167" s="9">
        <v>0</v>
      </c>
    </row>
    <row r="168" spans="1:28">
      <c r="A168" s="9">
        <v>50</v>
      </c>
      <c r="B168" s="9">
        <v>0</v>
      </c>
      <c r="C168" s="9">
        <v>0</v>
      </c>
      <c r="D168" s="9">
        <v>1</v>
      </c>
      <c r="E168" s="9">
        <v>214</v>
      </c>
      <c r="F168" s="9">
        <f>ROUND(Source!AS151,O168)</f>
        <v>0</v>
      </c>
      <c r="G168" s="9" t="s">
        <v>303</v>
      </c>
      <c r="H168" s="9" t="s">
        <v>304</v>
      </c>
      <c r="I168" s="9"/>
      <c r="J168" s="9"/>
      <c r="K168" s="9">
        <v>214</v>
      </c>
      <c r="L168" s="9">
        <v>16</v>
      </c>
      <c r="M168" s="9">
        <v>3</v>
      </c>
      <c r="N168" s="9" t="s">
        <v>185</v>
      </c>
      <c r="O168" s="9">
        <v>2</v>
      </c>
      <c r="P168" s="9">
        <f>ROUND(Source!EK151,O168)</f>
        <v>0</v>
      </c>
      <c r="Q168" s="9"/>
      <c r="R168" s="9"/>
      <c r="S168" s="9"/>
      <c r="T168" s="9"/>
      <c r="U168" s="9"/>
      <c r="V168" s="9"/>
      <c r="W168" s="9">
        <v>0</v>
      </c>
      <c r="X168" s="9">
        <v>1</v>
      </c>
      <c r="Y168" s="9">
        <v>0</v>
      </c>
      <c r="Z168" s="9">
        <v>0</v>
      </c>
      <c r="AA168" s="9">
        <v>1</v>
      </c>
      <c r="AB168" s="9">
        <v>0</v>
      </c>
    </row>
    <row r="169" spans="1:28">
      <c r="A169" s="9">
        <v>50</v>
      </c>
      <c r="B169" s="9">
        <v>0</v>
      </c>
      <c r="C169" s="9">
        <v>0</v>
      </c>
      <c r="D169" s="9">
        <v>1</v>
      </c>
      <c r="E169" s="9">
        <v>215</v>
      </c>
      <c r="F169" s="9">
        <f>ROUND(Source!AT151,O169)</f>
        <v>0</v>
      </c>
      <c r="G169" s="9" t="s">
        <v>305</v>
      </c>
      <c r="H169" s="9" t="s">
        <v>306</v>
      </c>
      <c r="I169" s="9"/>
      <c r="J169" s="9"/>
      <c r="K169" s="9">
        <v>215</v>
      </c>
      <c r="L169" s="9">
        <v>17</v>
      </c>
      <c r="M169" s="9">
        <v>3</v>
      </c>
      <c r="N169" s="9" t="s">
        <v>185</v>
      </c>
      <c r="O169" s="9">
        <v>2</v>
      </c>
      <c r="P169" s="9">
        <f>ROUND(Source!EL151,O169)</f>
        <v>0</v>
      </c>
      <c r="Q169" s="9"/>
      <c r="R169" s="9"/>
      <c r="S169" s="9"/>
      <c r="T169" s="9"/>
      <c r="U169" s="9"/>
      <c r="V169" s="9"/>
      <c r="W169" s="9">
        <v>0</v>
      </c>
      <c r="X169" s="9">
        <v>1</v>
      </c>
      <c r="Y169" s="9">
        <v>0</v>
      </c>
      <c r="Z169" s="9">
        <v>0</v>
      </c>
      <c r="AA169" s="9">
        <v>1</v>
      </c>
      <c r="AB169" s="9">
        <v>0</v>
      </c>
    </row>
    <row r="170" spans="1:28">
      <c r="A170" s="9">
        <v>50</v>
      </c>
      <c r="B170" s="9">
        <v>0</v>
      </c>
      <c r="C170" s="9">
        <v>0</v>
      </c>
      <c r="D170" s="9">
        <v>1</v>
      </c>
      <c r="E170" s="9">
        <v>217</v>
      </c>
      <c r="F170" s="9">
        <f>ROUND(Source!AU151,O170)</f>
        <v>0</v>
      </c>
      <c r="G170" s="9" t="s">
        <v>307</v>
      </c>
      <c r="H170" s="9" t="s">
        <v>308</v>
      </c>
      <c r="I170" s="9"/>
      <c r="J170" s="9"/>
      <c r="K170" s="9">
        <v>217</v>
      </c>
      <c r="L170" s="9">
        <v>18</v>
      </c>
      <c r="M170" s="9">
        <v>3</v>
      </c>
      <c r="N170" s="9" t="s">
        <v>185</v>
      </c>
      <c r="O170" s="9">
        <v>2</v>
      </c>
      <c r="P170" s="9">
        <f>ROUND(Source!EM151,O170)</f>
        <v>0</v>
      </c>
      <c r="Q170" s="9"/>
      <c r="R170" s="9"/>
      <c r="S170" s="9"/>
      <c r="T170" s="9"/>
      <c r="U170" s="9"/>
      <c r="V170" s="9"/>
      <c r="W170" s="9">
        <v>0</v>
      </c>
      <c r="X170" s="9">
        <v>1</v>
      </c>
      <c r="Y170" s="9">
        <v>0</v>
      </c>
      <c r="Z170" s="9">
        <v>0</v>
      </c>
      <c r="AA170" s="9">
        <v>1</v>
      </c>
      <c r="AB170" s="9">
        <v>0</v>
      </c>
    </row>
    <row r="171" spans="1:28">
      <c r="A171" s="9">
        <v>50</v>
      </c>
      <c r="B171" s="9">
        <v>0</v>
      </c>
      <c r="C171" s="9">
        <v>0</v>
      </c>
      <c r="D171" s="9">
        <v>1</v>
      </c>
      <c r="E171" s="9">
        <v>230</v>
      </c>
      <c r="F171" s="9">
        <f>ROUND(Source!BA151,O171)</f>
        <v>0</v>
      </c>
      <c r="G171" s="9" t="s">
        <v>309</v>
      </c>
      <c r="H171" s="9" t="s">
        <v>310</v>
      </c>
      <c r="I171" s="9"/>
      <c r="J171" s="9"/>
      <c r="K171" s="9">
        <v>230</v>
      </c>
      <c r="L171" s="9">
        <v>19</v>
      </c>
      <c r="M171" s="9">
        <v>3</v>
      </c>
      <c r="N171" s="9" t="s">
        <v>185</v>
      </c>
      <c r="O171" s="9">
        <v>2</v>
      </c>
      <c r="P171" s="9">
        <f>ROUND(Source!ES151,O171)</f>
        <v>0</v>
      </c>
      <c r="Q171" s="9"/>
      <c r="R171" s="9"/>
      <c r="S171" s="9"/>
      <c r="T171" s="9"/>
      <c r="U171" s="9"/>
      <c r="V171" s="9"/>
      <c r="W171" s="9">
        <v>0</v>
      </c>
      <c r="X171" s="9">
        <v>1</v>
      </c>
      <c r="Y171" s="9">
        <v>0</v>
      </c>
      <c r="Z171" s="9">
        <v>0</v>
      </c>
      <c r="AA171" s="9">
        <v>1</v>
      </c>
      <c r="AB171" s="9">
        <v>0</v>
      </c>
    </row>
    <row r="172" spans="1:28">
      <c r="A172" s="9">
        <v>50</v>
      </c>
      <c r="B172" s="9">
        <v>0</v>
      </c>
      <c r="C172" s="9">
        <v>0</v>
      </c>
      <c r="D172" s="9">
        <v>1</v>
      </c>
      <c r="E172" s="9">
        <v>206</v>
      </c>
      <c r="F172" s="9">
        <f>ROUND(Source!T151,O172)</f>
        <v>0</v>
      </c>
      <c r="G172" s="9" t="s">
        <v>311</v>
      </c>
      <c r="H172" s="9" t="s">
        <v>312</v>
      </c>
      <c r="I172" s="9"/>
      <c r="J172" s="9"/>
      <c r="K172" s="9">
        <v>206</v>
      </c>
      <c r="L172" s="9">
        <v>20</v>
      </c>
      <c r="M172" s="9">
        <v>3</v>
      </c>
      <c r="N172" s="9" t="s">
        <v>185</v>
      </c>
      <c r="O172" s="9">
        <v>2</v>
      </c>
      <c r="P172" s="9">
        <f>ROUND(Source!DL151,O172)</f>
        <v>0</v>
      </c>
      <c r="Q172" s="9"/>
      <c r="R172" s="9"/>
      <c r="S172" s="9"/>
      <c r="T172" s="9"/>
      <c r="U172" s="9"/>
      <c r="V172" s="9"/>
      <c r="W172" s="9">
        <v>0</v>
      </c>
      <c r="X172" s="9">
        <v>1</v>
      </c>
      <c r="Y172" s="9">
        <v>0</v>
      </c>
      <c r="Z172" s="9">
        <v>0</v>
      </c>
      <c r="AA172" s="9">
        <v>1</v>
      </c>
      <c r="AB172" s="9">
        <v>0</v>
      </c>
    </row>
    <row r="173" spans="1:28">
      <c r="A173" s="9">
        <v>50</v>
      </c>
      <c r="B173" s="9">
        <v>0</v>
      </c>
      <c r="C173" s="9">
        <v>0</v>
      </c>
      <c r="D173" s="9">
        <v>1</v>
      </c>
      <c r="E173" s="9">
        <v>207</v>
      </c>
      <c r="F173" s="9">
        <f>ROUND(Source!U151,O173)</f>
        <v>0</v>
      </c>
      <c r="G173" s="9" t="s">
        <v>313</v>
      </c>
      <c r="H173" s="9" t="s">
        <v>314</v>
      </c>
      <c r="I173" s="9"/>
      <c r="J173" s="9"/>
      <c r="K173" s="9">
        <v>207</v>
      </c>
      <c r="L173" s="9">
        <v>21</v>
      </c>
      <c r="M173" s="9">
        <v>3</v>
      </c>
      <c r="N173" s="9" t="s">
        <v>185</v>
      </c>
      <c r="O173" s="9">
        <v>7</v>
      </c>
      <c r="P173" s="9">
        <f>ROUND(Source!DM151,O173)</f>
        <v>0</v>
      </c>
      <c r="Q173" s="9"/>
      <c r="R173" s="9"/>
      <c r="S173" s="9"/>
      <c r="T173" s="9"/>
      <c r="U173" s="9"/>
      <c r="V173" s="9"/>
      <c r="W173" s="9">
        <v>0</v>
      </c>
      <c r="X173" s="9">
        <v>1</v>
      </c>
      <c r="Y173" s="9">
        <v>0</v>
      </c>
      <c r="Z173" s="9">
        <v>0</v>
      </c>
      <c r="AA173" s="9">
        <v>1</v>
      </c>
      <c r="AB173" s="9">
        <v>0</v>
      </c>
    </row>
    <row r="174" spans="1:28">
      <c r="A174" s="9">
        <v>50</v>
      </c>
      <c r="B174" s="9">
        <v>0</v>
      </c>
      <c r="C174" s="9">
        <v>0</v>
      </c>
      <c r="D174" s="9">
        <v>1</v>
      </c>
      <c r="E174" s="9">
        <v>208</v>
      </c>
      <c r="F174" s="9">
        <f>ROUND(Source!V151,O174)</f>
        <v>0</v>
      </c>
      <c r="G174" s="9" t="s">
        <v>315</v>
      </c>
      <c r="H174" s="9" t="s">
        <v>316</v>
      </c>
      <c r="I174" s="9"/>
      <c r="J174" s="9"/>
      <c r="K174" s="9">
        <v>208</v>
      </c>
      <c r="L174" s="9">
        <v>22</v>
      </c>
      <c r="M174" s="9">
        <v>3</v>
      </c>
      <c r="N174" s="9" t="s">
        <v>185</v>
      </c>
      <c r="O174" s="9">
        <v>7</v>
      </c>
      <c r="P174" s="9">
        <f>ROUND(Source!DN151,O174)</f>
        <v>0</v>
      </c>
      <c r="Q174" s="9"/>
      <c r="R174" s="9"/>
      <c r="S174" s="9"/>
      <c r="T174" s="9"/>
      <c r="U174" s="9"/>
      <c r="V174" s="9"/>
      <c r="W174" s="9">
        <v>0</v>
      </c>
      <c r="X174" s="9">
        <v>1</v>
      </c>
      <c r="Y174" s="9">
        <v>0</v>
      </c>
      <c r="Z174" s="9">
        <v>0</v>
      </c>
      <c r="AA174" s="9">
        <v>1</v>
      </c>
      <c r="AB174" s="9">
        <v>0</v>
      </c>
    </row>
    <row r="175" spans="1:28">
      <c r="A175" s="9">
        <v>50</v>
      </c>
      <c r="B175" s="9">
        <v>0</v>
      </c>
      <c r="C175" s="9">
        <v>0</v>
      </c>
      <c r="D175" s="9">
        <v>1</v>
      </c>
      <c r="E175" s="9">
        <v>209</v>
      </c>
      <c r="F175" s="9">
        <f>ROUND(Source!W151,O175)</f>
        <v>0</v>
      </c>
      <c r="G175" s="9" t="s">
        <v>317</v>
      </c>
      <c r="H175" s="9" t="s">
        <v>318</v>
      </c>
      <c r="I175" s="9"/>
      <c r="J175" s="9"/>
      <c r="K175" s="9">
        <v>209</v>
      </c>
      <c r="L175" s="9">
        <v>23</v>
      </c>
      <c r="M175" s="9">
        <v>3</v>
      </c>
      <c r="N175" s="9" t="s">
        <v>185</v>
      </c>
      <c r="O175" s="9">
        <v>2</v>
      </c>
      <c r="P175" s="9">
        <f>ROUND(Source!DO151,O175)</f>
        <v>0</v>
      </c>
      <c r="Q175" s="9"/>
      <c r="R175" s="9"/>
      <c r="S175" s="9"/>
      <c r="T175" s="9"/>
      <c r="U175" s="9"/>
      <c r="V175" s="9"/>
      <c r="W175" s="9">
        <v>0</v>
      </c>
      <c r="X175" s="9">
        <v>1</v>
      </c>
      <c r="Y175" s="9">
        <v>0</v>
      </c>
      <c r="Z175" s="9">
        <v>0</v>
      </c>
      <c r="AA175" s="9">
        <v>1</v>
      </c>
      <c r="AB175" s="9">
        <v>0</v>
      </c>
    </row>
    <row r="176" spans="1:28">
      <c r="A176" s="9">
        <v>50</v>
      </c>
      <c r="B176" s="9">
        <v>0</v>
      </c>
      <c r="C176" s="9">
        <v>0</v>
      </c>
      <c r="D176" s="9">
        <v>1</v>
      </c>
      <c r="E176" s="9">
        <v>233</v>
      </c>
      <c r="F176" s="9">
        <f>ROUND(Source!BD151,O176)</f>
        <v>0</v>
      </c>
      <c r="G176" s="9" t="s">
        <v>319</v>
      </c>
      <c r="H176" s="9" t="s">
        <v>320</v>
      </c>
      <c r="I176" s="9"/>
      <c r="J176" s="9"/>
      <c r="K176" s="9">
        <v>233</v>
      </c>
      <c r="L176" s="9">
        <v>24</v>
      </c>
      <c r="M176" s="9">
        <v>3</v>
      </c>
      <c r="N176" s="9" t="s">
        <v>185</v>
      </c>
      <c r="O176" s="9">
        <v>2</v>
      </c>
      <c r="P176" s="9">
        <f>ROUND(Source!EV151,O176)</f>
        <v>0</v>
      </c>
      <c r="Q176" s="9"/>
      <c r="R176" s="9"/>
      <c r="S176" s="9"/>
      <c r="T176" s="9"/>
      <c r="U176" s="9"/>
      <c r="V176" s="9"/>
      <c r="W176" s="9">
        <v>0</v>
      </c>
      <c r="X176" s="9">
        <v>1</v>
      </c>
      <c r="Y176" s="9">
        <v>0</v>
      </c>
      <c r="Z176" s="9">
        <v>0</v>
      </c>
      <c r="AA176" s="9">
        <v>1</v>
      </c>
      <c r="AB176" s="9">
        <v>0</v>
      </c>
    </row>
    <row r="177" spans="1:28">
      <c r="A177" s="9">
        <v>50</v>
      </c>
      <c r="B177" s="9">
        <v>0</v>
      </c>
      <c r="C177" s="9">
        <v>0</v>
      </c>
      <c r="D177" s="9">
        <v>1</v>
      </c>
      <c r="E177" s="9">
        <v>210</v>
      </c>
      <c r="F177" s="9">
        <f>ROUND(Source!X151,O177)</f>
        <v>0</v>
      </c>
      <c r="G177" s="9" t="s">
        <v>321</v>
      </c>
      <c r="H177" s="9" t="s">
        <v>322</v>
      </c>
      <c r="I177" s="9"/>
      <c r="J177" s="9"/>
      <c r="K177" s="9">
        <v>210</v>
      </c>
      <c r="L177" s="9">
        <v>25</v>
      </c>
      <c r="M177" s="9">
        <v>3</v>
      </c>
      <c r="N177" s="9" t="s">
        <v>185</v>
      </c>
      <c r="O177" s="9">
        <v>2</v>
      </c>
      <c r="P177" s="9">
        <f>ROUND(Source!DP151,O177)</f>
        <v>0</v>
      </c>
      <c r="Q177" s="9"/>
      <c r="R177" s="9"/>
      <c r="S177" s="9"/>
      <c r="T177" s="9"/>
      <c r="U177" s="9"/>
      <c r="V177" s="9"/>
      <c r="W177" s="9">
        <v>0</v>
      </c>
      <c r="X177" s="9">
        <v>1</v>
      </c>
      <c r="Y177" s="9">
        <v>0</v>
      </c>
      <c r="Z177" s="9">
        <v>0</v>
      </c>
      <c r="AA177" s="9">
        <v>1</v>
      </c>
      <c r="AB177" s="9">
        <v>0</v>
      </c>
    </row>
    <row r="178" spans="1:28">
      <c r="A178" s="9">
        <v>50</v>
      </c>
      <c r="B178" s="9">
        <v>0</v>
      </c>
      <c r="C178" s="9">
        <v>0</v>
      </c>
      <c r="D178" s="9">
        <v>1</v>
      </c>
      <c r="E178" s="9">
        <v>211</v>
      </c>
      <c r="F178" s="9">
        <f>ROUND(Source!Y151,O178)</f>
        <v>0</v>
      </c>
      <c r="G178" s="9" t="s">
        <v>323</v>
      </c>
      <c r="H178" s="9" t="s">
        <v>324</v>
      </c>
      <c r="I178" s="9"/>
      <c r="J178" s="9"/>
      <c r="K178" s="9">
        <v>211</v>
      </c>
      <c r="L178" s="9">
        <v>26</v>
      </c>
      <c r="M178" s="9">
        <v>3</v>
      </c>
      <c r="N178" s="9" t="s">
        <v>185</v>
      </c>
      <c r="O178" s="9">
        <v>2</v>
      </c>
      <c r="P178" s="9">
        <f>ROUND(Source!DQ151,O178)</f>
        <v>0</v>
      </c>
      <c r="Q178" s="9"/>
      <c r="R178" s="9"/>
      <c r="S178" s="9"/>
      <c r="T178" s="9"/>
      <c r="U178" s="9"/>
      <c r="V178" s="9"/>
      <c r="W178" s="9">
        <v>0</v>
      </c>
      <c r="X178" s="9">
        <v>1</v>
      </c>
      <c r="Y178" s="9">
        <v>0</v>
      </c>
      <c r="Z178" s="9">
        <v>0</v>
      </c>
      <c r="AA178" s="9">
        <v>1</v>
      </c>
      <c r="AB178" s="9">
        <v>0</v>
      </c>
    </row>
    <row r="179" spans="1:28">
      <c r="A179" s="9">
        <v>50</v>
      </c>
      <c r="B179" s="9">
        <v>0</v>
      </c>
      <c r="C179" s="9">
        <v>0</v>
      </c>
      <c r="D179" s="9">
        <v>1</v>
      </c>
      <c r="E179" s="9">
        <v>224</v>
      </c>
      <c r="F179" s="9">
        <f>ROUND(Source!AR151,O179)</f>
        <v>0</v>
      </c>
      <c r="G179" s="9" t="s">
        <v>325</v>
      </c>
      <c r="H179" s="9" t="s">
        <v>326</v>
      </c>
      <c r="I179" s="9"/>
      <c r="J179" s="9"/>
      <c r="K179" s="9">
        <v>224</v>
      </c>
      <c r="L179" s="9">
        <v>27</v>
      </c>
      <c r="M179" s="9">
        <v>3</v>
      </c>
      <c r="N179" s="9" t="s">
        <v>185</v>
      </c>
      <c r="O179" s="9">
        <v>2</v>
      </c>
      <c r="P179" s="9">
        <f>ROUND(Source!EJ151,O179)</f>
        <v>0</v>
      </c>
      <c r="Q179" s="9"/>
      <c r="R179" s="9"/>
      <c r="S179" s="9"/>
      <c r="T179" s="9"/>
      <c r="U179" s="9"/>
      <c r="V179" s="9"/>
      <c r="W179" s="9">
        <v>0</v>
      </c>
      <c r="X179" s="9">
        <v>1</v>
      </c>
      <c r="Y179" s="9">
        <v>0</v>
      </c>
      <c r="Z179" s="9">
        <v>0</v>
      </c>
      <c r="AA179" s="9">
        <v>1</v>
      </c>
      <c r="AB179" s="9">
        <v>0</v>
      </c>
    </row>
    <row r="181" spans="1:88">
      <c r="A181" s="1">
        <v>4</v>
      </c>
      <c r="B181" s="1">
        <v>1</v>
      </c>
      <c r="C181" s="1"/>
      <c r="D181" s="1">
        <f>ROW(A198)</f>
        <v>198</v>
      </c>
      <c r="E181" s="1"/>
      <c r="F181" s="1" t="s">
        <v>210</v>
      </c>
      <c r="G181" s="1" t="s">
        <v>359</v>
      </c>
      <c r="H181" s="1" t="s">
        <v>185</v>
      </c>
      <c r="I181" s="1">
        <v>0</v>
      </c>
      <c r="J181" s="1"/>
      <c r="K181" s="1">
        <v>0</v>
      </c>
      <c r="L181" s="1"/>
      <c r="M181" s="1" t="s">
        <v>185</v>
      </c>
      <c r="N181" s="1"/>
      <c r="O181" s="1"/>
      <c r="P181" s="1"/>
      <c r="Q181" s="1"/>
      <c r="R181" s="1"/>
      <c r="S181" s="1">
        <v>0</v>
      </c>
      <c r="T181" s="1">
        <v>0</v>
      </c>
      <c r="U181" s="1" t="s">
        <v>185</v>
      </c>
      <c r="V181" s="1">
        <v>0</v>
      </c>
      <c r="W181" s="1"/>
      <c r="X181" s="1"/>
      <c r="Y181" s="1"/>
      <c r="Z181" s="1"/>
      <c r="AA181" s="1"/>
      <c r="AB181" s="1" t="s">
        <v>185</v>
      </c>
      <c r="AC181" s="1" t="s">
        <v>185</v>
      </c>
      <c r="AD181" s="1" t="s">
        <v>185</v>
      </c>
      <c r="AE181" s="1" t="s">
        <v>185</v>
      </c>
      <c r="AF181" s="1" t="s">
        <v>185</v>
      </c>
      <c r="AG181" s="1" t="s">
        <v>185</v>
      </c>
      <c r="AH181" s="1"/>
      <c r="AI181" s="1"/>
      <c r="AJ181" s="1"/>
      <c r="AK181" s="1"/>
      <c r="AL181" s="1"/>
      <c r="AM181" s="1"/>
      <c r="AN181" s="1"/>
      <c r="AO181" s="1"/>
      <c r="AP181" s="1" t="s">
        <v>185</v>
      </c>
      <c r="AQ181" s="1" t="s">
        <v>185</v>
      </c>
      <c r="AR181" s="1" t="s">
        <v>185</v>
      </c>
      <c r="AS181" s="1"/>
      <c r="AT181" s="1"/>
      <c r="AU181" s="1"/>
      <c r="AV181" s="1"/>
      <c r="AW181" s="1"/>
      <c r="AX181" s="1"/>
      <c r="AY181" s="1"/>
      <c r="AZ181" s="1" t="s">
        <v>185</v>
      </c>
      <c r="BA181" s="1"/>
      <c r="BB181" s="1" t="s">
        <v>185</v>
      </c>
      <c r="BC181" s="1" t="s">
        <v>185</v>
      </c>
      <c r="BD181" s="1" t="s">
        <v>185</v>
      </c>
      <c r="BE181" s="1" t="s">
        <v>185</v>
      </c>
      <c r="BF181" s="1" t="s">
        <v>185</v>
      </c>
      <c r="BG181" s="1" t="s">
        <v>185</v>
      </c>
      <c r="BH181" s="1" t="s">
        <v>185</v>
      </c>
      <c r="BI181" s="1" t="s">
        <v>185</v>
      </c>
      <c r="BJ181" s="1" t="s">
        <v>185</v>
      </c>
      <c r="BK181" s="1" t="s">
        <v>185</v>
      </c>
      <c r="BL181" s="1" t="s">
        <v>185</v>
      </c>
      <c r="BM181" s="1" t="s">
        <v>185</v>
      </c>
      <c r="BN181" s="1" t="s">
        <v>185</v>
      </c>
      <c r="BO181" s="1" t="s">
        <v>185</v>
      </c>
      <c r="BP181" s="1" t="s">
        <v>185</v>
      </c>
      <c r="BQ181" s="1"/>
      <c r="BR181" s="1"/>
      <c r="BS181" s="1"/>
      <c r="BT181" s="1"/>
      <c r="BU181" s="1"/>
      <c r="BV181" s="1"/>
      <c r="BW181" s="1"/>
      <c r="BX181" s="1">
        <v>0</v>
      </c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>
        <v>0</v>
      </c>
    </row>
    <row r="183" spans="1:206">
      <c r="A183" s="7">
        <v>52</v>
      </c>
      <c r="B183" s="7">
        <f t="shared" ref="B183:G183" si="101">B198</f>
        <v>1</v>
      </c>
      <c r="C183" s="7">
        <f t="shared" si="101"/>
        <v>4</v>
      </c>
      <c r="D183" s="7">
        <f t="shared" si="101"/>
        <v>181</v>
      </c>
      <c r="E183" s="7">
        <f t="shared" si="101"/>
        <v>0</v>
      </c>
      <c r="F183" s="7" t="str">
        <f t="shared" si="101"/>
        <v>Новый раздел</v>
      </c>
      <c r="G183" s="7" t="str">
        <f t="shared" si="101"/>
        <v>Материалы</v>
      </c>
      <c r="H183" s="7"/>
      <c r="I183" s="7"/>
      <c r="J183" s="7"/>
      <c r="K183" s="7"/>
      <c r="L183" s="7"/>
      <c r="M183" s="7"/>
      <c r="N183" s="7"/>
      <c r="O183" s="7">
        <f t="shared" ref="O183:BZ183" si="102">O198</f>
        <v>1505.51</v>
      </c>
      <c r="P183" s="7">
        <f t="shared" si="102"/>
        <v>1505.51</v>
      </c>
      <c r="Q183" s="7">
        <f t="shared" si="102"/>
        <v>0</v>
      </c>
      <c r="R183" s="7">
        <f t="shared" si="102"/>
        <v>0</v>
      </c>
      <c r="S183" s="7">
        <f t="shared" si="102"/>
        <v>0</v>
      </c>
      <c r="T183" s="7">
        <f t="shared" si="102"/>
        <v>0</v>
      </c>
      <c r="U183" s="7">
        <f t="shared" si="102"/>
        <v>0</v>
      </c>
      <c r="V183" s="7">
        <f t="shared" si="102"/>
        <v>0</v>
      </c>
      <c r="W183" s="7">
        <f t="shared" si="102"/>
        <v>0</v>
      </c>
      <c r="X183" s="7">
        <f t="shared" si="102"/>
        <v>0</v>
      </c>
      <c r="Y183" s="7">
        <f t="shared" si="102"/>
        <v>0</v>
      </c>
      <c r="Z183" s="7">
        <f t="shared" si="102"/>
        <v>0</v>
      </c>
      <c r="AA183" s="7">
        <f t="shared" si="102"/>
        <v>0</v>
      </c>
      <c r="AB183" s="7">
        <f t="shared" si="102"/>
        <v>1505.51</v>
      </c>
      <c r="AC183" s="7">
        <f t="shared" si="102"/>
        <v>1505.51</v>
      </c>
      <c r="AD183" s="7">
        <f t="shared" si="102"/>
        <v>0</v>
      </c>
      <c r="AE183" s="7">
        <f t="shared" si="102"/>
        <v>0</v>
      </c>
      <c r="AF183" s="7">
        <f t="shared" si="102"/>
        <v>0</v>
      </c>
      <c r="AG183" s="7">
        <f t="shared" si="102"/>
        <v>0</v>
      </c>
      <c r="AH183" s="7">
        <f t="shared" si="102"/>
        <v>0</v>
      </c>
      <c r="AI183" s="7">
        <f t="shared" si="102"/>
        <v>0</v>
      </c>
      <c r="AJ183" s="7">
        <f t="shared" si="102"/>
        <v>0</v>
      </c>
      <c r="AK183" s="7">
        <f t="shared" si="102"/>
        <v>0</v>
      </c>
      <c r="AL183" s="7">
        <f t="shared" si="102"/>
        <v>0</v>
      </c>
      <c r="AM183" s="7">
        <f t="shared" si="102"/>
        <v>0</v>
      </c>
      <c r="AN183" s="7">
        <f t="shared" si="102"/>
        <v>0</v>
      </c>
      <c r="AO183" s="7">
        <f t="shared" si="102"/>
        <v>0</v>
      </c>
      <c r="AP183" s="7">
        <f t="shared" si="102"/>
        <v>0</v>
      </c>
      <c r="AQ183" s="7">
        <f t="shared" si="102"/>
        <v>0</v>
      </c>
      <c r="AR183" s="7">
        <f t="shared" si="102"/>
        <v>1505.51</v>
      </c>
      <c r="AS183" s="7">
        <f t="shared" si="102"/>
        <v>1505.51</v>
      </c>
      <c r="AT183" s="7">
        <f t="shared" si="102"/>
        <v>0</v>
      </c>
      <c r="AU183" s="7">
        <f t="shared" si="102"/>
        <v>0</v>
      </c>
      <c r="AV183" s="7">
        <f t="shared" si="102"/>
        <v>1505.51</v>
      </c>
      <c r="AW183" s="7">
        <f t="shared" si="102"/>
        <v>1505.51</v>
      </c>
      <c r="AX183" s="7">
        <f t="shared" si="102"/>
        <v>0</v>
      </c>
      <c r="AY183" s="7">
        <f t="shared" si="102"/>
        <v>1505.51</v>
      </c>
      <c r="AZ183" s="7">
        <f t="shared" si="102"/>
        <v>0</v>
      </c>
      <c r="BA183" s="7">
        <f t="shared" si="102"/>
        <v>0</v>
      </c>
      <c r="BB183" s="7">
        <f t="shared" si="102"/>
        <v>0</v>
      </c>
      <c r="BC183" s="7">
        <f t="shared" si="102"/>
        <v>0</v>
      </c>
      <c r="BD183" s="7">
        <f t="shared" si="102"/>
        <v>0</v>
      </c>
      <c r="BE183" s="7">
        <f t="shared" si="102"/>
        <v>0</v>
      </c>
      <c r="BF183" s="7">
        <f t="shared" si="102"/>
        <v>0</v>
      </c>
      <c r="BG183" s="7">
        <f t="shared" si="102"/>
        <v>0</v>
      </c>
      <c r="BH183" s="7">
        <f t="shared" si="102"/>
        <v>0</v>
      </c>
      <c r="BI183" s="7">
        <f t="shared" si="102"/>
        <v>0</v>
      </c>
      <c r="BJ183" s="7">
        <f t="shared" si="102"/>
        <v>0</v>
      </c>
      <c r="BK183" s="7">
        <f t="shared" si="102"/>
        <v>0</v>
      </c>
      <c r="BL183" s="7">
        <f t="shared" si="102"/>
        <v>0</v>
      </c>
      <c r="BM183" s="7">
        <f t="shared" si="102"/>
        <v>0</v>
      </c>
      <c r="BN183" s="7">
        <f t="shared" si="102"/>
        <v>0</v>
      </c>
      <c r="BO183" s="7">
        <f t="shared" si="102"/>
        <v>0</v>
      </c>
      <c r="BP183" s="7">
        <f t="shared" si="102"/>
        <v>0</v>
      </c>
      <c r="BQ183" s="7">
        <f t="shared" si="102"/>
        <v>0</v>
      </c>
      <c r="BR183" s="7">
        <f t="shared" si="102"/>
        <v>0</v>
      </c>
      <c r="BS183" s="7">
        <f t="shared" si="102"/>
        <v>0</v>
      </c>
      <c r="BT183" s="7">
        <f t="shared" si="102"/>
        <v>0</v>
      </c>
      <c r="BU183" s="7">
        <f t="shared" si="102"/>
        <v>0</v>
      </c>
      <c r="BV183" s="7">
        <f t="shared" si="102"/>
        <v>0</v>
      </c>
      <c r="BW183" s="7">
        <f t="shared" si="102"/>
        <v>0</v>
      </c>
      <c r="BX183" s="7">
        <f t="shared" si="102"/>
        <v>0</v>
      </c>
      <c r="BY183" s="7">
        <f t="shared" si="102"/>
        <v>0</v>
      </c>
      <c r="BZ183" s="7">
        <f t="shared" si="102"/>
        <v>0</v>
      </c>
      <c r="CA183" s="7">
        <f t="shared" ref="CA183:EL183" si="103">CA198</f>
        <v>1505.51</v>
      </c>
      <c r="CB183" s="7">
        <f t="shared" si="103"/>
        <v>1505.51</v>
      </c>
      <c r="CC183" s="7">
        <f t="shared" si="103"/>
        <v>0</v>
      </c>
      <c r="CD183" s="7">
        <f t="shared" si="103"/>
        <v>0</v>
      </c>
      <c r="CE183" s="7">
        <f t="shared" si="103"/>
        <v>1505.51</v>
      </c>
      <c r="CF183" s="7">
        <f t="shared" si="103"/>
        <v>1505.51</v>
      </c>
      <c r="CG183" s="7">
        <f t="shared" si="103"/>
        <v>0</v>
      </c>
      <c r="CH183" s="7">
        <f t="shared" si="103"/>
        <v>1505.51</v>
      </c>
      <c r="CI183" s="7">
        <f t="shared" si="103"/>
        <v>0</v>
      </c>
      <c r="CJ183" s="7">
        <f t="shared" si="103"/>
        <v>0</v>
      </c>
      <c r="CK183" s="7">
        <f t="shared" si="103"/>
        <v>0</v>
      </c>
      <c r="CL183" s="7">
        <f t="shared" si="103"/>
        <v>0</v>
      </c>
      <c r="CM183" s="7">
        <f t="shared" si="103"/>
        <v>0</v>
      </c>
      <c r="CN183" s="7">
        <f t="shared" si="103"/>
        <v>0</v>
      </c>
      <c r="CO183" s="7">
        <f t="shared" si="103"/>
        <v>0</v>
      </c>
      <c r="CP183" s="7">
        <f t="shared" si="103"/>
        <v>0</v>
      </c>
      <c r="CQ183" s="7">
        <f t="shared" si="103"/>
        <v>0</v>
      </c>
      <c r="CR183" s="7">
        <f t="shared" si="103"/>
        <v>0</v>
      </c>
      <c r="CS183" s="7">
        <f t="shared" si="103"/>
        <v>0</v>
      </c>
      <c r="CT183" s="7">
        <f t="shared" si="103"/>
        <v>0</v>
      </c>
      <c r="CU183" s="7">
        <f t="shared" si="103"/>
        <v>0</v>
      </c>
      <c r="CV183" s="7">
        <f t="shared" si="103"/>
        <v>0</v>
      </c>
      <c r="CW183" s="7">
        <f t="shared" si="103"/>
        <v>0</v>
      </c>
      <c r="CX183" s="7">
        <f t="shared" si="103"/>
        <v>0</v>
      </c>
      <c r="CY183" s="7">
        <f t="shared" si="103"/>
        <v>0</v>
      </c>
      <c r="CZ183" s="7">
        <f t="shared" si="103"/>
        <v>0</v>
      </c>
      <c r="DA183" s="7">
        <f t="shared" si="103"/>
        <v>0</v>
      </c>
      <c r="DB183" s="7">
        <f t="shared" si="103"/>
        <v>0</v>
      </c>
      <c r="DC183" s="7">
        <f t="shared" si="103"/>
        <v>0</v>
      </c>
      <c r="DD183" s="7">
        <f t="shared" si="103"/>
        <v>0</v>
      </c>
      <c r="DE183" s="7">
        <f t="shared" si="103"/>
        <v>0</v>
      </c>
      <c r="DF183" s="7">
        <f t="shared" si="103"/>
        <v>0</v>
      </c>
      <c r="DG183" s="4">
        <f t="shared" si="103"/>
        <v>1505.51</v>
      </c>
      <c r="DH183" s="4">
        <f t="shared" si="103"/>
        <v>1505.51</v>
      </c>
      <c r="DI183" s="4">
        <f t="shared" si="103"/>
        <v>0</v>
      </c>
      <c r="DJ183" s="4">
        <f t="shared" si="103"/>
        <v>0</v>
      </c>
      <c r="DK183" s="4">
        <f t="shared" si="103"/>
        <v>0</v>
      </c>
      <c r="DL183" s="4">
        <f t="shared" si="103"/>
        <v>0</v>
      </c>
      <c r="DM183" s="4">
        <f t="shared" si="103"/>
        <v>0</v>
      </c>
      <c r="DN183" s="4">
        <f t="shared" si="103"/>
        <v>0</v>
      </c>
      <c r="DO183" s="4">
        <f t="shared" si="103"/>
        <v>0</v>
      </c>
      <c r="DP183" s="4">
        <f t="shared" si="103"/>
        <v>0</v>
      </c>
      <c r="DQ183" s="4">
        <f t="shared" si="103"/>
        <v>0</v>
      </c>
      <c r="DR183" s="4">
        <f t="shared" si="103"/>
        <v>0</v>
      </c>
      <c r="DS183" s="4">
        <f t="shared" si="103"/>
        <v>0</v>
      </c>
      <c r="DT183" s="4">
        <f t="shared" si="103"/>
        <v>1505.51</v>
      </c>
      <c r="DU183" s="4">
        <f t="shared" si="103"/>
        <v>1505.51</v>
      </c>
      <c r="DV183" s="4">
        <f t="shared" si="103"/>
        <v>0</v>
      </c>
      <c r="DW183" s="4">
        <f t="shared" si="103"/>
        <v>0</v>
      </c>
      <c r="DX183" s="4">
        <f t="shared" si="103"/>
        <v>0</v>
      </c>
      <c r="DY183" s="4">
        <f t="shared" si="103"/>
        <v>0</v>
      </c>
      <c r="DZ183" s="4">
        <f t="shared" si="103"/>
        <v>0</v>
      </c>
      <c r="EA183" s="4">
        <f t="shared" si="103"/>
        <v>0</v>
      </c>
      <c r="EB183" s="4">
        <f t="shared" si="103"/>
        <v>0</v>
      </c>
      <c r="EC183" s="4">
        <f t="shared" si="103"/>
        <v>0</v>
      </c>
      <c r="ED183" s="4">
        <f t="shared" si="103"/>
        <v>0</v>
      </c>
      <c r="EE183" s="4">
        <f t="shared" si="103"/>
        <v>0</v>
      </c>
      <c r="EF183" s="4">
        <f t="shared" si="103"/>
        <v>0</v>
      </c>
      <c r="EG183" s="4">
        <f t="shared" si="103"/>
        <v>0</v>
      </c>
      <c r="EH183" s="4">
        <f t="shared" si="103"/>
        <v>0</v>
      </c>
      <c r="EI183" s="4">
        <f t="shared" si="103"/>
        <v>0</v>
      </c>
      <c r="EJ183" s="4">
        <f t="shared" si="103"/>
        <v>1505.51</v>
      </c>
      <c r="EK183" s="4">
        <f t="shared" si="103"/>
        <v>1505.51</v>
      </c>
      <c r="EL183" s="4">
        <f t="shared" si="103"/>
        <v>0</v>
      </c>
      <c r="EM183" s="4">
        <f t="shared" ref="EM183:GX183" si="104">EM198</f>
        <v>0</v>
      </c>
      <c r="EN183" s="4">
        <f t="shared" si="104"/>
        <v>1505.51</v>
      </c>
      <c r="EO183" s="4">
        <f t="shared" si="104"/>
        <v>1505.51</v>
      </c>
      <c r="EP183" s="4">
        <f t="shared" si="104"/>
        <v>0</v>
      </c>
      <c r="EQ183" s="4">
        <f t="shared" si="104"/>
        <v>1505.51</v>
      </c>
      <c r="ER183" s="4">
        <f t="shared" si="104"/>
        <v>0</v>
      </c>
      <c r="ES183" s="4">
        <f t="shared" si="104"/>
        <v>0</v>
      </c>
      <c r="ET183" s="4">
        <f t="shared" si="104"/>
        <v>0</v>
      </c>
      <c r="EU183" s="4">
        <f t="shared" si="104"/>
        <v>0</v>
      </c>
      <c r="EV183" s="4">
        <f t="shared" si="104"/>
        <v>0</v>
      </c>
      <c r="EW183" s="4">
        <f t="shared" si="104"/>
        <v>0</v>
      </c>
      <c r="EX183" s="4">
        <f t="shared" si="104"/>
        <v>0</v>
      </c>
      <c r="EY183" s="4">
        <f t="shared" si="104"/>
        <v>0</v>
      </c>
      <c r="EZ183" s="4">
        <f t="shared" si="104"/>
        <v>0</v>
      </c>
      <c r="FA183" s="4">
        <f t="shared" si="104"/>
        <v>0</v>
      </c>
      <c r="FB183" s="4">
        <f t="shared" si="104"/>
        <v>0</v>
      </c>
      <c r="FC183" s="4">
        <f t="shared" si="104"/>
        <v>0</v>
      </c>
      <c r="FD183" s="4">
        <f t="shared" si="104"/>
        <v>0</v>
      </c>
      <c r="FE183" s="4">
        <f t="shared" si="104"/>
        <v>0</v>
      </c>
      <c r="FF183" s="4">
        <f t="shared" si="104"/>
        <v>0</v>
      </c>
      <c r="FG183" s="4">
        <f t="shared" si="104"/>
        <v>0</v>
      </c>
      <c r="FH183" s="4">
        <f t="shared" si="104"/>
        <v>0</v>
      </c>
      <c r="FI183" s="4">
        <f t="shared" si="104"/>
        <v>0</v>
      </c>
      <c r="FJ183" s="4">
        <f t="shared" si="104"/>
        <v>0</v>
      </c>
      <c r="FK183" s="4">
        <f t="shared" si="104"/>
        <v>0</v>
      </c>
      <c r="FL183" s="4">
        <f t="shared" si="104"/>
        <v>0</v>
      </c>
      <c r="FM183" s="4">
        <f t="shared" si="104"/>
        <v>0</v>
      </c>
      <c r="FN183" s="4">
        <f t="shared" si="104"/>
        <v>0</v>
      </c>
      <c r="FO183" s="4">
        <f t="shared" si="104"/>
        <v>0</v>
      </c>
      <c r="FP183" s="4">
        <f t="shared" si="104"/>
        <v>0</v>
      </c>
      <c r="FQ183" s="4">
        <f t="shared" si="104"/>
        <v>0</v>
      </c>
      <c r="FR183" s="4">
        <f t="shared" si="104"/>
        <v>0</v>
      </c>
      <c r="FS183" s="4">
        <f t="shared" si="104"/>
        <v>1505.51</v>
      </c>
      <c r="FT183" s="4">
        <f t="shared" si="104"/>
        <v>1505.51</v>
      </c>
      <c r="FU183" s="4">
        <f t="shared" si="104"/>
        <v>0</v>
      </c>
      <c r="FV183" s="4">
        <f t="shared" si="104"/>
        <v>0</v>
      </c>
      <c r="FW183" s="4">
        <f t="shared" si="104"/>
        <v>1505.51</v>
      </c>
      <c r="FX183" s="4">
        <f t="shared" si="104"/>
        <v>1505.51</v>
      </c>
      <c r="FY183" s="4">
        <f t="shared" si="104"/>
        <v>0</v>
      </c>
      <c r="FZ183" s="4">
        <f t="shared" si="104"/>
        <v>1505.51</v>
      </c>
      <c r="GA183" s="4">
        <f t="shared" si="104"/>
        <v>0</v>
      </c>
      <c r="GB183" s="4">
        <f t="shared" si="104"/>
        <v>0</v>
      </c>
      <c r="GC183" s="4">
        <f t="shared" si="104"/>
        <v>0</v>
      </c>
      <c r="GD183" s="4">
        <f t="shared" si="104"/>
        <v>0</v>
      </c>
      <c r="GE183" s="4">
        <f t="shared" si="104"/>
        <v>0</v>
      </c>
      <c r="GF183" s="4">
        <f t="shared" si="104"/>
        <v>0</v>
      </c>
      <c r="GG183" s="4">
        <f t="shared" si="104"/>
        <v>0</v>
      </c>
      <c r="GH183" s="4">
        <f t="shared" si="104"/>
        <v>0</v>
      </c>
      <c r="GI183" s="4">
        <f t="shared" si="104"/>
        <v>0</v>
      </c>
      <c r="GJ183" s="4">
        <f t="shared" si="104"/>
        <v>0</v>
      </c>
      <c r="GK183" s="4">
        <f t="shared" si="104"/>
        <v>0</v>
      </c>
      <c r="GL183" s="4">
        <f t="shared" si="104"/>
        <v>0</v>
      </c>
      <c r="GM183" s="4">
        <f t="shared" si="104"/>
        <v>0</v>
      </c>
      <c r="GN183" s="4">
        <f t="shared" si="104"/>
        <v>0</v>
      </c>
      <c r="GO183" s="4">
        <f t="shared" si="104"/>
        <v>0</v>
      </c>
      <c r="GP183" s="4">
        <f t="shared" si="104"/>
        <v>0</v>
      </c>
      <c r="GQ183" s="4">
        <f t="shared" si="104"/>
        <v>0</v>
      </c>
      <c r="GR183" s="4">
        <f t="shared" si="104"/>
        <v>0</v>
      </c>
      <c r="GS183" s="4">
        <f t="shared" si="104"/>
        <v>0</v>
      </c>
      <c r="GT183" s="4">
        <f t="shared" si="104"/>
        <v>0</v>
      </c>
      <c r="GU183" s="4">
        <f t="shared" si="104"/>
        <v>0</v>
      </c>
      <c r="GV183" s="4">
        <f t="shared" si="104"/>
        <v>0</v>
      </c>
      <c r="GW183" s="4">
        <f t="shared" si="104"/>
        <v>0</v>
      </c>
      <c r="GX183" s="4">
        <f t="shared" si="104"/>
        <v>0</v>
      </c>
    </row>
    <row r="185" spans="1:255">
      <c r="A185" s="8">
        <v>17</v>
      </c>
      <c r="B185" s="8">
        <v>1</v>
      </c>
      <c r="C185" s="8"/>
      <c r="D185" s="8"/>
      <c r="E185" s="8" t="s">
        <v>130</v>
      </c>
      <c r="F185" s="8" t="s">
        <v>339</v>
      </c>
      <c r="G185" s="8" t="s">
        <v>360</v>
      </c>
      <c r="H185" s="8" t="s">
        <v>341</v>
      </c>
      <c r="I185" s="8">
        <v>1</v>
      </c>
      <c r="J185" s="8">
        <v>0</v>
      </c>
      <c r="K185" s="8">
        <v>1</v>
      </c>
      <c r="L185" s="8">
        <v>1</v>
      </c>
      <c r="M185" s="8">
        <v>0</v>
      </c>
      <c r="N185" s="8">
        <f t="shared" ref="N185:N196" si="105">ROUND(L185-M185,4)</f>
        <v>1</v>
      </c>
      <c r="O185" s="8">
        <f t="shared" ref="O185:O196" si="106">ROUND(CP185,2)</f>
        <v>173.81</v>
      </c>
      <c r="P185" s="8">
        <f t="shared" ref="P185:P196" si="107">ROUND(CQ185*I185,2)</f>
        <v>173.81</v>
      </c>
      <c r="Q185" s="8">
        <f t="shared" ref="Q185:Q196" si="108">ROUND(CR185*I185,2)</f>
        <v>0</v>
      </c>
      <c r="R185" s="8">
        <f t="shared" ref="R185:R196" si="109">ROUND(CS185*I185,2)</f>
        <v>0</v>
      </c>
      <c r="S185" s="8">
        <f t="shared" ref="S185:S196" si="110">ROUND(CT185*I185,2)</f>
        <v>0</v>
      </c>
      <c r="T185" s="8">
        <f t="shared" ref="T185:T196" si="111">ROUND(CU185*I185,2)</f>
        <v>0</v>
      </c>
      <c r="U185" s="8">
        <f t="shared" ref="U185:U196" si="112">ROUND(CV185*I185,7)</f>
        <v>0</v>
      </c>
      <c r="V185" s="8">
        <f t="shared" ref="V185:V196" si="113">ROUND(CW185*I185,7)</f>
        <v>0</v>
      </c>
      <c r="W185" s="8">
        <f t="shared" ref="W185:W196" si="114">ROUND(CX185*I185,2)</f>
        <v>0</v>
      </c>
      <c r="X185" s="8">
        <f t="shared" ref="X185:X196" si="115">ROUND(CY185,2)</f>
        <v>0</v>
      </c>
      <c r="Y185" s="8">
        <f t="shared" ref="Y185:Y196" si="116">ROUND(CZ185,2)</f>
        <v>0</v>
      </c>
      <c r="Z185" s="8"/>
      <c r="AA185" s="8">
        <v>85314498</v>
      </c>
      <c r="AB185" s="8">
        <f t="shared" ref="AB185:AB196" si="117">ROUND((AC185+AD185+AF185),6)</f>
        <v>173.81</v>
      </c>
      <c r="AC185" s="8">
        <f t="shared" ref="AC185:AC196" si="118">ROUND((ES185),6)</f>
        <v>173.81</v>
      </c>
      <c r="AD185" s="8">
        <f t="shared" ref="AD185:AD196" si="119">ROUND((((ET185)-(EU185))+AE185),6)</f>
        <v>0</v>
      </c>
      <c r="AE185" s="8">
        <f t="shared" ref="AE185:AE196" si="120">ROUND((EU185),6)</f>
        <v>0</v>
      </c>
      <c r="AF185" s="8">
        <f t="shared" ref="AF185:AF196" si="121">ROUND((EV185),6)</f>
        <v>0</v>
      </c>
      <c r="AG185" s="8">
        <f t="shared" ref="AG185:AG196" si="122">ROUND((AP185),6)</f>
        <v>0</v>
      </c>
      <c r="AH185" s="8">
        <f t="shared" ref="AH185:AH196" si="123">(EW185)</f>
        <v>0</v>
      </c>
      <c r="AI185" s="8">
        <f t="shared" ref="AI185:AI196" si="124">(EX185)</f>
        <v>0</v>
      </c>
      <c r="AJ185" s="8">
        <f t="shared" ref="AJ185:AJ196" si="125">(AS185)</f>
        <v>0</v>
      </c>
      <c r="AK185" s="8">
        <v>173.81</v>
      </c>
      <c r="AL185" s="8">
        <v>173.81</v>
      </c>
      <c r="AM185" s="8">
        <v>0</v>
      </c>
      <c r="AN185" s="8">
        <v>0</v>
      </c>
      <c r="AO185" s="8">
        <v>0</v>
      </c>
      <c r="AP185" s="8">
        <v>0</v>
      </c>
      <c r="AQ185" s="8">
        <v>0</v>
      </c>
      <c r="AR185" s="8">
        <v>0</v>
      </c>
      <c r="AS185" s="8">
        <v>0</v>
      </c>
      <c r="AT185" s="8">
        <v>0</v>
      </c>
      <c r="AU185" s="8">
        <v>0</v>
      </c>
      <c r="AV185" s="8">
        <v>1</v>
      </c>
      <c r="AW185" s="8">
        <v>1</v>
      </c>
      <c r="AX185" s="8"/>
      <c r="AY185" s="8"/>
      <c r="AZ185" s="8">
        <v>1</v>
      </c>
      <c r="BA185" s="8">
        <v>1</v>
      </c>
      <c r="BB185" s="8">
        <v>1</v>
      </c>
      <c r="BC185" s="8">
        <v>1</v>
      </c>
      <c r="BD185" s="8" t="s">
        <v>185</v>
      </c>
      <c r="BE185" s="8" t="s">
        <v>185</v>
      </c>
      <c r="BF185" s="8" t="s">
        <v>185</v>
      </c>
      <c r="BG185" s="8" t="s">
        <v>185</v>
      </c>
      <c r="BH185" s="8">
        <v>3</v>
      </c>
      <c r="BI185" s="8">
        <v>1</v>
      </c>
      <c r="BJ185" s="8" t="s">
        <v>185</v>
      </c>
      <c r="BK185" s="8"/>
      <c r="BL185" s="8"/>
      <c r="BM185" s="8">
        <v>1100</v>
      </c>
      <c r="BN185" s="8">
        <v>0</v>
      </c>
      <c r="BO185" s="8" t="s">
        <v>185</v>
      </c>
      <c r="BP185" s="8">
        <v>0</v>
      </c>
      <c r="BQ185" s="8">
        <v>8</v>
      </c>
      <c r="BR185" s="8">
        <v>0</v>
      </c>
      <c r="BS185" s="8">
        <v>1</v>
      </c>
      <c r="BT185" s="8">
        <v>1</v>
      </c>
      <c r="BU185" s="8">
        <v>1</v>
      </c>
      <c r="BV185" s="8">
        <v>1</v>
      </c>
      <c r="BW185" s="8">
        <v>1</v>
      </c>
      <c r="BX185" s="8">
        <v>1</v>
      </c>
      <c r="BY185" s="8" t="s">
        <v>185</v>
      </c>
      <c r="BZ185" s="8">
        <v>0</v>
      </c>
      <c r="CA185" s="8">
        <v>0</v>
      </c>
      <c r="CB185" s="8" t="s">
        <v>185</v>
      </c>
      <c r="CC185" s="8"/>
      <c r="CD185" s="8"/>
      <c r="CE185" s="8">
        <v>0</v>
      </c>
      <c r="CF185" s="8">
        <v>0</v>
      </c>
      <c r="CG185" s="8">
        <v>0</v>
      </c>
      <c r="CH185" s="8">
        <v>16</v>
      </c>
      <c r="CI185" s="8">
        <v>0</v>
      </c>
      <c r="CJ185" s="8">
        <v>0</v>
      </c>
      <c r="CK185" s="8">
        <v>0</v>
      </c>
      <c r="CL185" s="8">
        <v>0</v>
      </c>
      <c r="CM185" s="8">
        <v>0</v>
      </c>
      <c r="CN185" s="8" t="s">
        <v>185</v>
      </c>
      <c r="CO185" s="8">
        <v>0</v>
      </c>
      <c r="CP185" s="8">
        <f t="shared" ref="CP185:CP196" si="126">(P185+Q185+S185+R185)</f>
        <v>173.81</v>
      </c>
      <c r="CQ185" s="8">
        <f t="shared" ref="CQ185:CQ196" si="127">ROUND(AL185,2)</f>
        <v>173.81</v>
      </c>
      <c r="CR185" s="8">
        <f t="shared" ref="CR185:CR196" si="128">ROUND(AM185,2)</f>
        <v>0</v>
      </c>
      <c r="CS185" s="8">
        <f t="shared" ref="CS185:CS196" si="129">ROUND(AN185*BS185,2)</f>
        <v>0</v>
      </c>
      <c r="CT185" s="8">
        <f t="shared" ref="CT185:CT196" si="130">ROUND(AO185*BA185,2)</f>
        <v>0</v>
      </c>
      <c r="CU185" s="8">
        <f t="shared" ref="CU185:CU196" si="131">AG185</f>
        <v>0</v>
      </c>
      <c r="CV185" s="8">
        <f t="shared" ref="CV185:CV196" si="132">AH185</f>
        <v>0</v>
      </c>
      <c r="CW185" s="8">
        <f t="shared" ref="CW185:CW196" si="133">AI185</f>
        <v>0</v>
      </c>
      <c r="CX185" s="8">
        <f t="shared" ref="CX185:CX196" si="134">AJ185</f>
        <v>0</v>
      </c>
      <c r="CY185" s="8">
        <f t="shared" ref="CY185:CY196" si="135">(((S185+R185)*AT185)/100)</f>
        <v>0</v>
      </c>
      <c r="CZ185" s="8">
        <f t="shared" ref="CZ185:CZ196" si="136">(((S185+R185)*AU185)/100)</f>
        <v>0</v>
      </c>
      <c r="DA185" s="8"/>
      <c r="DB185" s="8"/>
      <c r="DC185" s="8" t="s">
        <v>185</v>
      </c>
      <c r="DD185" s="8" t="s">
        <v>185</v>
      </c>
      <c r="DE185" s="8" t="s">
        <v>185</v>
      </c>
      <c r="DF185" s="8" t="s">
        <v>185</v>
      </c>
      <c r="DG185" s="8" t="s">
        <v>185</v>
      </c>
      <c r="DH185" s="8" t="s">
        <v>185</v>
      </c>
      <c r="DI185" s="8" t="s">
        <v>185</v>
      </c>
      <c r="DJ185" s="8" t="s">
        <v>185</v>
      </c>
      <c r="DK185" s="8" t="s">
        <v>185</v>
      </c>
      <c r="DL185" s="8" t="s">
        <v>185</v>
      </c>
      <c r="DM185" s="8" t="s">
        <v>185</v>
      </c>
      <c r="DN185" s="8">
        <v>0</v>
      </c>
      <c r="DO185" s="8">
        <v>0</v>
      </c>
      <c r="DP185" s="8">
        <v>1</v>
      </c>
      <c r="DQ185" s="8">
        <v>1</v>
      </c>
      <c r="DR185" s="8"/>
      <c r="DS185" s="8"/>
      <c r="DT185" s="8"/>
      <c r="DU185" s="8">
        <v>1003</v>
      </c>
      <c r="DV185" s="8" t="s">
        <v>341</v>
      </c>
      <c r="DW185" s="8" t="s">
        <v>341</v>
      </c>
      <c r="DX185" s="8">
        <v>1</v>
      </c>
      <c r="DY185" s="8"/>
      <c r="DZ185" s="8" t="s">
        <v>185</v>
      </c>
      <c r="EA185" s="8" t="s">
        <v>185</v>
      </c>
      <c r="EB185" s="8" t="s">
        <v>185</v>
      </c>
      <c r="EC185" s="8" t="s">
        <v>185</v>
      </c>
      <c r="ED185" s="8"/>
      <c r="EE185" s="8">
        <v>82815331</v>
      </c>
      <c r="EF185" s="8">
        <v>8</v>
      </c>
      <c r="EG185" s="8" t="s">
        <v>361</v>
      </c>
      <c r="EH185" s="8">
        <v>0</v>
      </c>
      <c r="EI185" s="8" t="s">
        <v>185</v>
      </c>
      <c r="EJ185" s="8">
        <v>1</v>
      </c>
      <c r="EK185" s="8">
        <v>1100</v>
      </c>
      <c r="EL185" s="8" t="s">
        <v>362</v>
      </c>
      <c r="EM185" s="8" t="s">
        <v>363</v>
      </c>
      <c r="EN185" s="8"/>
      <c r="EO185" s="8" t="s">
        <v>185</v>
      </c>
      <c r="EP185" s="8"/>
      <c r="EQ185" s="8">
        <v>131072</v>
      </c>
      <c r="ER185" s="8">
        <v>173.81</v>
      </c>
      <c r="ES185" s="8">
        <v>173.81</v>
      </c>
      <c r="ET185" s="8">
        <v>0</v>
      </c>
      <c r="EU185" s="8">
        <v>0</v>
      </c>
      <c r="EV185" s="8">
        <v>0</v>
      </c>
      <c r="EW185" s="8">
        <v>0</v>
      </c>
      <c r="EX185" s="8">
        <v>0</v>
      </c>
      <c r="EY185" s="8">
        <v>0</v>
      </c>
      <c r="EZ185" s="8">
        <v>5</v>
      </c>
      <c r="FA185" s="8"/>
      <c r="FB185" s="8"/>
      <c r="FC185" s="8">
        <v>1</v>
      </c>
      <c r="FD185" s="8">
        <v>18</v>
      </c>
      <c r="FE185" s="8"/>
      <c r="FF185" s="8">
        <v>201.84</v>
      </c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>
        <v>0</v>
      </c>
      <c r="FR185" s="8">
        <v>0</v>
      </c>
      <c r="FS185" s="8">
        <v>0</v>
      </c>
      <c r="FT185" s="8"/>
      <c r="FU185" s="8"/>
      <c r="FV185" s="8"/>
      <c r="FW185" s="8"/>
      <c r="FX185" s="8">
        <v>0</v>
      </c>
      <c r="FY185" s="8">
        <v>0</v>
      </c>
      <c r="FZ185" s="8"/>
      <c r="GA185" s="8" t="s">
        <v>364</v>
      </c>
      <c r="GB185" s="8"/>
      <c r="GC185" s="8"/>
      <c r="GD185" s="8">
        <v>1</v>
      </c>
      <c r="GE185" s="8"/>
      <c r="GF185" s="8">
        <v>732545701</v>
      </c>
      <c r="GG185" s="8">
        <v>2</v>
      </c>
      <c r="GH185" s="8">
        <v>3</v>
      </c>
      <c r="GI185" s="8">
        <v>-2</v>
      </c>
      <c r="GJ185" s="8">
        <v>0</v>
      </c>
      <c r="GK185" s="8">
        <v>0</v>
      </c>
      <c r="GL185" s="8">
        <f t="shared" ref="GL185:GL196" si="137">ROUND(IF(AND(BH185=3,BI185=3,FS185&lt;&gt;0),P185,0),2)</f>
        <v>0</v>
      </c>
      <c r="GM185" s="8">
        <f t="shared" ref="GM185:GM196" si="138">ROUND(O185+X185+Y185,2)+GX185</f>
        <v>173.81</v>
      </c>
      <c r="GN185" s="8">
        <f t="shared" ref="GN185:GN196" si="139">IF(OR(BI185=0,BI185=1),GM185-GX185,0)</f>
        <v>173.81</v>
      </c>
      <c r="GO185" s="8">
        <f t="shared" ref="GO185:GO196" si="140">IF(BI185=2,GM185-GX185,0)</f>
        <v>0</v>
      </c>
      <c r="GP185" s="8">
        <f t="shared" ref="GP185:GP196" si="141">IF(BI185=4,GM185-GX185,0)</f>
        <v>0</v>
      </c>
      <c r="GQ185" s="8"/>
      <c r="GR185" s="8">
        <v>1</v>
      </c>
      <c r="GS185" s="8">
        <v>1</v>
      </c>
      <c r="GT185" s="8">
        <v>0</v>
      </c>
      <c r="GU185" s="8" t="s">
        <v>185</v>
      </c>
      <c r="GV185" s="8">
        <f t="shared" ref="GV185:GV196" si="142">ROUND((GT185),6)</f>
        <v>0</v>
      </c>
      <c r="GW185" s="8">
        <v>1</v>
      </c>
      <c r="GX185" s="8">
        <f t="shared" ref="GX185:GX196" si="143">ROUND(HC185*I185,2)</f>
        <v>0</v>
      </c>
      <c r="GY185" s="8"/>
      <c r="GZ185" s="8"/>
      <c r="HA185" s="8">
        <v>0</v>
      </c>
      <c r="HB185" s="8">
        <v>0</v>
      </c>
      <c r="HC185" s="8">
        <f t="shared" ref="HC185:HC196" si="144">GV185*GW185</f>
        <v>0</v>
      </c>
      <c r="HD185" s="8"/>
      <c r="HE185" s="8" t="s">
        <v>165</v>
      </c>
      <c r="HF185" s="8" t="s">
        <v>47</v>
      </c>
      <c r="HG185" s="8">
        <f t="shared" ref="HG185:HG196" si="145">ROUND(ROUND(AL185,2)*I185,2)</f>
        <v>173.81</v>
      </c>
      <c r="HH185" s="8"/>
      <c r="HI185" s="8"/>
      <c r="HJ185" s="8"/>
      <c r="HK185" s="8"/>
      <c r="HL185" s="8"/>
      <c r="HM185" s="8" t="s">
        <v>185</v>
      </c>
      <c r="HN185" s="8" t="s">
        <v>185</v>
      </c>
      <c r="HO185" s="8" t="s">
        <v>185</v>
      </c>
      <c r="HP185" s="8" t="s">
        <v>185</v>
      </c>
      <c r="HQ185" s="8" t="s">
        <v>185</v>
      </c>
      <c r="HR185" s="8"/>
      <c r="HS185" s="8">
        <v>0</v>
      </c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>
        <v>0</v>
      </c>
      <c r="IL185" s="8"/>
      <c r="IM185" s="8"/>
      <c r="IN185" s="8"/>
      <c r="IO185" s="8"/>
      <c r="IP185" s="8"/>
      <c r="IQ185" s="8"/>
      <c r="IR185" s="8"/>
      <c r="IS185" s="8"/>
      <c r="IT185" s="8"/>
      <c r="IU185" s="8"/>
    </row>
    <row r="186" spans="1:245">
      <c r="A186">
        <v>17</v>
      </c>
      <c r="B186">
        <v>1</v>
      </c>
      <c r="E186" t="s">
        <v>130</v>
      </c>
      <c r="F186" t="s">
        <v>339</v>
      </c>
      <c r="G186" t="s">
        <v>360</v>
      </c>
      <c r="H186" t="s">
        <v>341</v>
      </c>
      <c r="I186">
        <v>1</v>
      </c>
      <c r="J186">
        <v>0</v>
      </c>
      <c r="K186">
        <v>1</v>
      </c>
      <c r="L186">
        <v>1</v>
      </c>
      <c r="M186">
        <v>0</v>
      </c>
      <c r="N186">
        <f t="shared" si="105"/>
        <v>1</v>
      </c>
      <c r="O186">
        <f t="shared" si="106"/>
        <v>173.81</v>
      </c>
      <c r="P186">
        <f t="shared" si="107"/>
        <v>173.81</v>
      </c>
      <c r="Q186">
        <f t="shared" si="108"/>
        <v>0</v>
      </c>
      <c r="R186">
        <f t="shared" si="109"/>
        <v>0</v>
      </c>
      <c r="S186">
        <f t="shared" si="110"/>
        <v>0</v>
      </c>
      <c r="T186">
        <f t="shared" si="111"/>
        <v>0</v>
      </c>
      <c r="U186">
        <f t="shared" si="112"/>
        <v>0</v>
      </c>
      <c r="V186">
        <f t="shared" si="113"/>
        <v>0</v>
      </c>
      <c r="W186">
        <f t="shared" si="114"/>
        <v>0</v>
      </c>
      <c r="X186">
        <f t="shared" si="115"/>
        <v>0</v>
      </c>
      <c r="Y186">
        <f t="shared" si="116"/>
        <v>0</v>
      </c>
      <c r="AA186">
        <v>85314433</v>
      </c>
      <c r="AB186">
        <f t="shared" si="117"/>
        <v>173.81</v>
      </c>
      <c r="AC186">
        <f t="shared" si="118"/>
        <v>173.81</v>
      </c>
      <c r="AD186">
        <f t="shared" si="119"/>
        <v>0</v>
      </c>
      <c r="AE186">
        <f t="shared" si="120"/>
        <v>0</v>
      </c>
      <c r="AF186">
        <f t="shared" si="121"/>
        <v>0</v>
      </c>
      <c r="AG186">
        <f t="shared" si="122"/>
        <v>0</v>
      </c>
      <c r="AH186">
        <f t="shared" si="123"/>
        <v>0</v>
      </c>
      <c r="AI186">
        <f t="shared" si="124"/>
        <v>0</v>
      </c>
      <c r="AJ186">
        <f t="shared" si="125"/>
        <v>0</v>
      </c>
      <c r="AK186">
        <v>173.81</v>
      </c>
      <c r="AL186">
        <v>173.81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1</v>
      </c>
      <c r="AW186">
        <v>1</v>
      </c>
      <c r="AZ186">
        <v>1</v>
      </c>
      <c r="BA186">
        <v>1</v>
      </c>
      <c r="BB186">
        <v>1</v>
      </c>
      <c r="BC186">
        <v>1</v>
      </c>
      <c r="BD186" t="s">
        <v>185</v>
      </c>
      <c r="BE186" t="s">
        <v>185</v>
      </c>
      <c r="BF186" t="s">
        <v>185</v>
      </c>
      <c r="BG186" t="s">
        <v>185</v>
      </c>
      <c r="BH186">
        <v>3</v>
      </c>
      <c r="BI186">
        <v>1</v>
      </c>
      <c r="BJ186" t="s">
        <v>185</v>
      </c>
      <c r="BM186">
        <v>1100</v>
      </c>
      <c r="BN186">
        <v>0</v>
      </c>
      <c r="BO186" t="s">
        <v>185</v>
      </c>
      <c r="BP186">
        <v>0</v>
      </c>
      <c r="BQ186">
        <v>8</v>
      </c>
      <c r="BR186">
        <v>0</v>
      </c>
      <c r="BS186">
        <v>1</v>
      </c>
      <c r="BT186">
        <v>1</v>
      </c>
      <c r="BU186">
        <v>1</v>
      </c>
      <c r="BV186">
        <v>1</v>
      </c>
      <c r="BW186">
        <v>1</v>
      </c>
      <c r="BX186">
        <v>1</v>
      </c>
      <c r="BY186" t="s">
        <v>185</v>
      </c>
      <c r="BZ186">
        <v>0</v>
      </c>
      <c r="CA186">
        <v>0</v>
      </c>
      <c r="CB186" t="s">
        <v>185</v>
      </c>
      <c r="CE186">
        <v>0</v>
      </c>
      <c r="CF186">
        <v>0</v>
      </c>
      <c r="CG186">
        <v>0</v>
      </c>
      <c r="CH186">
        <v>16</v>
      </c>
      <c r="CI186">
        <v>0</v>
      </c>
      <c r="CJ186">
        <v>0</v>
      </c>
      <c r="CK186">
        <v>0</v>
      </c>
      <c r="CL186">
        <v>0</v>
      </c>
      <c r="CM186">
        <v>0</v>
      </c>
      <c r="CN186" t="s">
        <v>185</v>
      </c>
      <c r="CO186">
        <v>0</v>
      </c>
      <c r="CP186">
        <f t="shared" si="126"/>
        <v>173.81</v>
      </c>
      <c r="CQ186">
        <f t="shared" si="127"/>
        <v>173.81</v>
      </c>
      <c r="CR186">
        <f t="shared" si="128"/>
        <v>0</v>
      </c>
      <c r="CS186">
        <f t="shared" si="129"/>
        <v>0</v>
      </c>
      <c r="CT186">
        <f t="shared" si="130"/>
        <v>0</v>
      </c>
      <c r="CU186">
        <f t="shared" si="131"/>
        <v>0</v>
      </c>
      <c r="CV186">
        <f t="shared" si="132"/>
        <v>0</v>
      </c>
      <c r="CW186">
        <f t="shared" si="133"/>
        <v>0</v>
      </c>
      <c r="CX186">
        <f t="shared" si="134"/>
        <v>0</v>
      </c>
      <c r="CY186">
        <f t="shared" si="135"/>
        <v>0</v>
      </c>
      <c r="CZ186">
        <f t="shared" si="136"/>
        <v>0</v>
      </c>
      <c r="DC186" t="s">
        <v>185</v>
      </c>
      <c r="DD186" t="s">
        <v>185</v>
      </c>
      <c r="DE186" t="s">
        <v>185</v>
      </c>
      <c r="DF186" t="s">
        <v>185</v>
      </c>
      <c r="DG186" t="s">
        <v>185</v>
      </c>
      <c r="DH186" t="s">
        <v>185</v>
      </c>
      <c r="DI186" t="s">
        <v>185</v>
      </c>
      <c r="DJ186" t="s">
        <v>185</v>
      </c>
      <c r="DK186" t="s">
        <v>185</v>
      </c>
      <c r="DL186" t="s">
        <v>185</v>
      </c>
      <c r="DM186" t="s">
        <v>185</v>
      </c>
      <c r="DN186">
        <v>0</v>
      </c>
      <c r="DO186">
        <v>0</v>
      </c>
      <c r="DP186">
        <v>1</v>
      </c>
      <c r="DQ186">
        <v>1</v>
      </c>
      <c r="DU186">
        <v>1003</v>
      </c>
      <c r="DV186" t="s">
        <v>341</v>
      </c>
      <c r="DW186" t="s">
        <v>341</v>
      </c>
      <c r="DX186">
        <v>1</v>
      </c>
      <c r="DZ186" t="s">
        <v>185</v>
      </c>
      <c r="EA186" t="s">
        <v>185</v>
      </c>
      <c r="EB186" t="s">
        <v>185</v>
      </c>
      <c r="EC186" t="s">
        <v>185</v>
      </c>
      <c r="EE186">
        <v>82815331</v>
      </c>
      <c r="EF186">
        <v>8</v>
      </c>
      <c r="EG186" t="s">
        <v>361</v>
      </c>
      <c r="EH186">
        <v>0</v>
      </c>
      <c r="EI186" t="s">
        <v>185</v>
      </c>
      <c r="EJ186">
        <v>1</v>
      </c>
      <c r="EK186">
        <v>1100</v>
      </c>
      <c r="EL186" t="s">
        <v>362</v>
      </c>
      <c r="EM186" t="s">
        <v>363</v>
      </c>
      <c r="EO186" t="s">
        <v>185</v>
      </c>
      <c r="EQ186">
        <v>131072</v>
      </c>
      <c r="ER186">
        <v>173.81</v>
      </c>
      <c r="ES186">
        <v>173.81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5</v>
      </c>
      <c r="FC186">
        <v>1</v>
      </c>
      <c r="FD186">
        <v>18</v>
      </c>
      <c r="FF186">
        <v>201.84</v>
      </c>
      <c r="FQ186">
        <v>0</v>
      </c>
      <c r="FR186">
        <v>0</v>
      </c>
      <c r="FS186">
        <v>0</v>
      </c>
      <c r="FX186">
        <v>0</v>
      </c>
      <c r="FY186">
        <v>0</v>
      </c>
      <c r="GA186" t="s">
        <v>364</v>
      </c>
      <c r="GD186">
        <v>1</v>
      </c>
      <c r="GF186">
        <v>732545701</v>
      </c>
      <c r="GG186">
        <v>2</v>
      </c>
      <c r="GH186">
        <v>3</v>
      </c>
      <c r="GI186">
        <v>-2</v>
      </c>
      <c r="GJ186">
        <v>0</v>
      </c>
      <c r="GK186">
        <v>0</v>
      </c>
      <c r="GL186">
        <f t="shared" si="137"/>
        <v>0</v>
      </c>
      <c r="GM186">
        <f t="shared" si="138"/>
        <v>173.81</v>
      </c>
      <c r="GN186">
        <f t="shared" si="139"/>
        <v>173.81</v>
      </c>
      <c r="GO186">
        <f t="shared" si="140"/>
        <v>0</v>
      </c>
      <c r="GP186">
        <f t="shared" si="141"/>
        <v>0</v>
      </c>
      <c r="GR186">
        <v>1</v>
      </c>
      <c r="GS186">
        <v>1</v>
      </c>
      <c r="GT186">
        <v>0</v>
      </c>
      <c r="GU186" t="s">
        <v>185</v>
      </c>
      <c r="GV186">
        <f t="shared" si="142"/>
        <v>0</v>
      </c>
      <c r="GW186">
        <v>1</v>
      </c>
      <c r="GX186">
        <f t="shared" si="143"/>
        <v>0</v>
      </c>
      <c r="HA186">
        <v>0</v>
      </c>
      <c r="HB186">
        <v>0</v>
      </c>
      <c r="HC186">
        <f t="shared" si="144"/>
        <v>0</v>
      </c>
      <c r="HE186" t="s">
        <v>165</v>
      </c>
      <c r="HF186" t="s">
        <v>47</v>
      </c>
      <c r="HG186">
        <f t="shared" si="145"/>
        <v>173.81</v>
      </c>
      <c r="HM186" t="s">
        <v>185</v>
      </c>
      <c r="HN186" t="s">
        <v>185</v>
      </c>
      <c r="HO186" t="s">
        <v>185</v>
      </c>
      <c r="HP186" t="s">
        <v>185</v>
      </c>
      <c r="HQ186" t="s">
        <v>185</v>
      </c>
      <c r="HS186">
        <v>0</v>
      </c>
      <c r="IK186">
        <v>0</v>
      </c>
    </row>
    <row r="187" spans="1:255">
      <c r="A187" s="8">
        <v>17</v>
      </c>
      <c r="B187" s="8">
        <v>1</v>
      </c>
      <c r="C187" s="8"/>
      <c r="D187" s="8"/>
      <c r="E187" s="8" t="s">
        <v>365</v>
      </c>
      <c r="F187" s="8" t="s">
        <v>339</v>
      </c>
      <c r="G187" s="8" t="s">
        <v>366</v>
      </c>
      <c r="H187" s="8" t="s">
        <v>354</v>
      </c>
      <c r="I187" s="8">
        <v>0</v>
      </c>
      <c r="J187" s="8">
        <v>0</v>
      </c>
      <c r="K187" s="8">
        <v>0</v>
      </c>
      <c r="L187" s="8">
        <v>8</v>
      </c>
      <c r="M187" s="8">
        <v>8</v>
      </c>
      <c r="N187" s="8">
        <f t="shared" si="105"/>
        <v>0</v>
      </c>
      <c r="O187" s="8">
        <f t="shared" si="106"/>
        <v>0</v>
      </c>
      <c r="P187" s="8">
        <f t="shared" si="107"/>
        <v>0</v>
      </c>
      <c r="Q187" s="8">
        <f t="shared" si="108"/>
        <v>0</v>
      </c>
      <c r="R187" s="8">
        <f t="shared" si="109"/>
        <v>0</v>
      </c>
      <c r="S187" s="8">
        <f t="shared" si="110"/>
        <v>0</v>
      </c>
      <c r="T187" s="8">
        <f t="shared" si="111"/>
        <v>0</v>
      </c>
      <c r="U187" s="8">
        <f t="shared" si="112"/>
        <v>0</v>
      </c>
      <c r="V187" s="8">
        <f t="shared" si="113"/>
        <v>0</v>
      </c>
      <c r="W187" s="8">
        <f t="shared" si="114"/>
        <v>0</v>
      </c>
      <c r="X187" s="8">
        <f t="shared" si="115"/>
        <v>0</v>
      </c>
      <c r="Y187" s="8">
        <f t="shared" si="116"/>
        <v>0</v>
      </c>
      <c r="Z187" s="8"/>
      <c r="AA187" s="8">
        <v>85314498</v>
      </c>
      <c r="AB187" s="8">
        <f t="shared" si="117"/>
        <v>102.78</v>
      </c>
      <c r="AC187" s="8">
        <f t="shared" si="118"/>
        <v>102.78</v>
      </c>
      <c r="AD187" s="8">
        <f t="shared" si="119"/>
        <v>0</v>
      </c>
      <c r="AE187" s="8">
        <f t="shared" si="120"/>
        <v>0</v>
      </c>
      <c r="AF187" s="8">
        <f t="shared" si="121"/>
        <v>0</v>
      </c>
      <c r="AG187" s="8">
        <f t="shared" si="122"/>
        <v>0</v>
      </c>
      <c r="AH187" s="8">
        <f t="shared" si="123"/>
        <v>0</v>
      </c>
      <c r="AI187" s="8">
        <f t="shared" si="124"/>
        <v>0</v>
      </c>
      <c r="AJ187" s="8">
        <f t="shared" si="125"/>
        <v>0</v>
      </c>
      <c r="AK187" s="8">
        <v>102.78</v>
      </c>
      <c r="AL187" s="8">
        <v>102.78</v>
      </c>
      <c r="AM187" s="8">
        <v>0</v>
      </c>
      <c r="AN187" s="8">
        <v>0</v>
      </c>
      <c r="AO187" s="8">
        <v>0</v>
      </c>
      <c r="AP187" s="8">
        <v>0</v>
      </c>
      <c r="AQ187" s="8">
        <v>0</v>
      </c>
      <c r="AR187" s="8">
        <v>0</v>
      </c>
      <c r="AS187" s="8">
        <v>0</v>
      </c>
      <c r="AT187" s="8">
        <v>0</v>
      </c>
      <c r="AU187" s="8">
        <v>0</v>
      </c>
      <c r="AV187" s="8">
        <v>1</v>
      </c>
      <c r="AW187" s="8">
        <v>1</v>
      </c>
      <c r="AX187" s="8"/>
      <c r="AY187" s="8"/>
      <c r="AZ187" s="8">
        <v>1</v>
      </c>
      <c r="BA187" s="8">
        <v>1</v>
      </c>
      <c r="BB187" s="8">
        <v>1</v>
      </c>
      <c r="BC187" s="8">
        <v>1</v>
      </c>
      <c r="BD187" s="8" t="s">
        <v>185</v>
      </c>
      <c r="BE187" s="8" t="s">
        <v>185</v>
      </c>
      <c r="BF187" s="8" t="s">
        <v>185</v>
      </c>
      <c r="BG187" s="8" t="s">
        <v>185</v>
      </c>
      <c r="BH187" s="8">
        <v>3</v>
      </c>
      <c r="BI187" s="8">
        <v>1</v>
      </c>
      <c r="BJ187" s="8" t="s">
        <v>185</v>
      </c>
      <c r="BK187" s="8"/>
      <c r="BL187" s="8"/>
      <c r="BM187" s="8">
        <v>1100</v>
      </c>
      <c r="BN187" s="8">
        <v>0</v>
      </c>
      <c r="BO187" s="8" t="s">
        <v>185</v>
      </c>
      <c r="BP187" s="8">
        <v>0</v>
      </c>
      <c r="BQ187" s="8">
        <v>8</v>
      </c>
      <c r="BR187" s="8">
        <v>0</v>
      </c>
      <c r="BS187" s="8">
        <v>1</v>
      </c>
      <c r="BT187" s="8">
        <v>1</v>
      </c>
      <c r="BU187" s="8">
        <v>1</v>
      </c>
      <c r="BV187" s="8">
        <v>1</v>
      </c>
      <c r="BW187" s="8">
        <v>1</v>
      </c>
      <c r="BX187" s="8">
        <v>1</v>
      </c>
      <c r="BY187" s="8" t="s">
        <v>185</v>
      </c>
      <c r="BZ187" s="8">
        <v>0</v>
      </c>
      <c r="CA187" s="8">
        <v>0</v>
      </c>
      <c r="CB187" s="8" t="s">
        <v>185</v>
      </c>
      <c r="CC187" s="8"/>
      <c r="CD187" s="8"/>
      <c r="CE187" s="8">
        <v>0</v>
      </c>
      <c r="CF187" s="8">
        <v>0</v>
      </c>
      <c r="CG187" s="8">
        <v>0</v>
      </c>
      <c r="CH187" s="8">
        <v>17</v>
      </c>
      <c r="CI187" s="8">
        <v>0</v>
      </c>
      <c r="CJ187" s="8">
        <v>0</v>
      </c>
      <c r="CK187" s="8">
        <v>0</v>
      </c>
      <c r="CL187" s="8">
        <v>0</v>
      </c>
      <c r="CM187" s="8">
        <v>0</v>
      </c>
      <c r="CN187" s="8" t="s">
        <v>185</v>
      </c>
      <c r="CO187" s="8">
        <v>0</v>
      </c>
      <c r="CP187" s="8">
        <f t="shared" si="126"/>
        <v>0</v>
      </c>
      <c r="CQ187" s="8">
        <f t="shared" si="127"/>
        <v>102.78</v>
      </c>
      <c r="CR187" s="8">
        <f t="shared" si="128"/>
        <v>0</v>
      </c>
      <c r="CS187" s="8">
        <f t="shared" si="129"/>
        <v>0</v>
      </c>
      <c r="CT187" s="8">
        <f t="shared" si="130"/>
        <v>0</v>
      </c>
      <c r="CU187" s="8">
        <f t="shared" si="131"/>
        <v>0</v>
      </c>
      <c r="CV187" s="8">
        <f t="shared" si="132"/>
        <v>0</v>
      </c>
      <c r="CW187" s="8">
        <f t="shared" si="133"/>
        <v>0</v>
      </c>
      <c r="CX187" s="8">
        <f t="shared" si="134"/>
        <v>0</v>
      </c>
      <c r="CY187" s="8">
        <f t="shared" si="135"/>
        <v>0</v>
      </c>
      <c r="CZ187" s="8">
        <f t="shared" si="136"/>
        <v>0</v>
      </c>
      <c r="DA187" s="8"/>
      <c r="DB187" s="8"/>
      <c r="DC187" s="8" t="s">
        <v>185</v>
      </c>
      <c r="DD187" s="8" t="s">
        <v>185</v>
      </c>
      <c r="DE187" s="8" t="s">
        <v>185</v>
      </c>
      <c r="DF187" s="8" t="s">
        <v>185</v>
      </c>
      <c r="DG187" s="8" t="s">
        <v>185</v>
      </c>
      <c r="DH187" s="8" t="s">
        <v>185</v>
      </c>
      <c r="DI187" s="8" t="s">
        <v>185</v>
      </c>
      <c r="DJ187" s="8" t="s">
        <v>185</v>
      </c>
      <c r="DK187" s="8" t="s">
        <v>185</v>
      </c>
      <c r="DL187" s="8" t="s">
        <v>185</v>
      </c>
      <c r="DM187" s="8" t="s">
        <v>185</v>
      </c>
      <c r="DN187" s="8">
        <v>0</v>
      </c>
      <c r="DO187" s="8">
        <v>0</v>
      </c>
      <c r="DP187" s="8">
        <v>1</v>
      </c>
      <c r="DQ187" s="8">
        <v>1</v>
      </c>
      <c r="DR187" s="8"/>
      <c r="DS187" s="8"/>
      <c r="DT187" s="8"/>
      <c r="DU187" s="8">
        <v>1010</v>
      </c>
      <c r="DV187" s="8" t="s">
        <v>354</v>
      </c>
      <c r="DW187" s="8" t="s">
        <v>354</v>
      </c>
      <c r="DX187" s="8">
        <v>1</v>
      </c>
      <c r="DY187" s="8"/>
      <c r="DZ187" s="8" t="s">
        <v>185</v>
      </c>
      <c r="EA187" s="8" t="s">
        <v>185</v>
      </c>
      <c r="EB187" s="8" t="s">
        <v>185</v>
      </c>
      <c r="EC187" s="8" t="s">
        <v>185</v>
      </c>
      <c r="ED187" s="8"/>
      <c r="EE187" s="8">
        <v>82815331</v>
      </c>
      <c r="EF187" s="8">
        <v>8</v>
      </c>
      <c r="EG187" s="8" t="s">
        <v>361</v>
      </c>
      <c r="EH187" s="8">
        <v>0</v>
      </c>
      <c r="EI187" s="8" t="s">
        <v>185</v>
      </c>
      <c r="EJ187" s="8">
        <v>1</v>
      </c>
      <c r="EK187" s="8">
        <v>1100</v>
      </c>
      <c r="EL187" s="8" t="s">
        <v>362</v>
      </c>
      <c r="EM187" s="8" t="s">
        <v>363</v>
      </c>
      <c r="EN187" s="8"/>
      <c r="EO187" s="8" t="s">
        <v>185</v>
      </c>
      <c r="EP187" s="8"/>
      <c r="EQ187" s="8">
        <v>131072</v>
      </c>
      <c r="ER187" s="8">
        <v>102.78</v>
      </c>
      <c r="ES187" s="8">
        <v>102.78</v>
      </c>
      <c r="ET187" s="8">
        <v>0</v>
      </c>
      <c r="EU187" s="8">
        <v>0</v>
      </c>
      <c r="EV187" s="8">
        <v>0</v>
      </c>
      <c r="EW187" s="8">
        <v>0</v>
      </c>
      <c r="EX187" s="8">
        <v>0</v>
      </c>
      <c r="EY187" s="8">
        <v>0</v>
      </c>
      <c r="EZ187" s="8">
        <v>5</v>
      </c>
      <c r="FA187" s="8"/>
      <c r="FB187" s="8"/>
      <c r="FC187" s="8">
        <v>1</v>
      </c>
      <c r="FD187" s="8">
        <v>18</v>
      </c>
      <c r="FE187" s="8"/>
      <c r="FF187" s="8">
        <v>119.35</v>
      </c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>
        <v>0</v>
      </c>
      <c r="FR187" s="8">
        <v>0</v>
      </c>
      <c r="FS187" s="8">
        <v>0</v>
      </c>
      <c r="FT187" s="8"/>
      <c r="FU187" s="8"/>
      <c r="FV187" s="8"/>
      <c r="FW187" s="8"/>
      <c r="FX187" s="8">
        <v>0</v>
      </c>
      <c r="FY187" s="8">
        <v>0</v>
      </c>
      <c r="FZ187" s="8"/>
      <c r="GA187" s="8" t="s">
        <v>367</v>
      </c>
      <c r="GB187" s="8"/>
      <c r="GC187" s="8"/>
      <c r="GD187" s="8">
        <v>1</v>
      </c>
      <c r="GE187" s="8"/>
      <c r="GF187" s="8">
        <v>-1420812040</v>
      </c>
      <c r="GG187" s="8">
        <v>2</v>
      </c>
      <c r="GH187" s="8">
        <v>3</v>
      </c>
      <c r="GI187" s="8">
        <v>-2</v>
      </c>
      <c r="GJ187" s="8">
        <v>0</v>
      </c>
      <c r="GK187" s="8">
        <v>0</v>
      </c>
      <c r="GL187" s="8">
        <f t="shared" si="137"/>
        <v>0</v>
      </c>
      <c r="GM187" s="8">
        <f t="shared" si="138"/>
        <v>0</v>
      </c>
      <c r="GN187" s="8">
        <f t="shared" si="139"/>
        <v>0</v>
      </c>
      <c r="GO187" s="8">
        <f t="shared" si="140"/>
        <v>0</v>
      </c>
      <c r="GP187" s="8">
        <f t="shared" si="141"/>
        <v>0</v>
      </c>
      <c r="GQ187" s="8"/>
      <c r="GR187" s="8">
        <v>1</v>
      </c>
      <c r="GS187" s="8">
        <v>1</v>
      </c>
      <c r="GT187" s="8">
        <v>0</v>
      </c>
      <c r="GU187" s="8" t="s">
        <v>185</v>
      </c>
      <c r="GV187" s="8">
        <f t="shared" si="142"/>
        <v>0</v>
      </c>
      <c r="GW187" s="8">
        <v>1</v>
      </c>
      <c r="GX187" s="8">
        <f t="shared" si="143"/>
        <v>0</v>
      </c>
      <c r="GY187" s="8"/>
      <c r="GZ187" s="8"/>
      <c r="HA187" s="8">
        <v>0</v>
      </c>
      <c r="HB187" s="8">
        <v>0</v>
      </c>
      <c r="HC187" s="8">
        <f t="shared" si="144"/>
        <v>0</v>
      </c>
      <c r="HD187" s="8"/>
      <c r="HE187" s="8" t="s">
        <v>165</v>
      </c>
      <c r="HF187" s="8" t="s">
        <v>47</v>
      </c>
      <c r="HG187" s="8">
        <f t="shared" si="145"/>
        <v>0</v>
      </c>
      <c r="HH187" s="8"/>
      <c r="HI187" s="8"/>
      <c r="HJ187" s="8"/>
      <c r="HK187" s="8"/>
      <c r="HL187" s="8"/>
      <c r="HM187" s="8" t="s">
        <v>185</v>
      </c>
      <c r="HN187" s="8" t="s">
        <v>185</v>
      </c>
      <c r="HO187" s="8" t="s">
        <v>185</v>
      </c>
      <c r="HP187" s="8" t="s">
        <v>185</v>
      </c>
      <c r="HQ187" s="8" t="s">
        <v>185</v>
      </c>
      <c r="HR187" s="8"/>
      <c r="HS187" s="8">
        <v>0</v>
      </c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>
        <v>0</v>
      </c>
      <c r="IL187" s="8"/>
      <c r="IM187" s="8"/>
      <c r="IN187" s="8"/>
      <c r="IO187" s="8"/>
      <c r="IP187" s="8"/>
      <c r="IQ187" s="8"/>
      <c r="IR187" s="8"/>
      <c r="IS187" s="8"/>
      <c r="IT187" s="8"/>
      <c r="IU187" s="8"/>
    </row>
    <row r="188" spans="1:245">
      <c r="A188">
        <v>17</v>
      </c>
      <c r="B188">
        <v>1</v>
      </c>
      <c r="E188" t="s">
        <v>365</v>
      </c>
      <c r="F188" t="s">
        <v>339</v>
      </c>
      <c r="G188" t="s">
        <v>366</v>
      </c>
      <c r="H188" t="s">
        <v>354</v>
      </c>
      <c r="I188">
        <v>0</v>
      </c>
      <c r="J188">
        <v>0</v>
      </c>
      <c r="K188">
        <v>0</v>
      </c>
      <c r="L188">
        <v>8</v>
      </c>
      <c r="M188">
        <v>8</v>
      </c>
      <c r="N188">
        <f t="shared" si="105"/>
        <v>0</v>
      </c>
      <c r="O188">
        <f t="shared" si="106"/>
        <v>0</v>
      </c>
      <c r="P188">
        <f t="shared" si="107"/>
        <v>0</v>
      </c>
      <c r="Q188">
        <f t="shared" si="108"/>
        <v>0</v>
      </c>
      <c r="R188">
        <f t="shared" si="109"/>
        <v>0</v>
      </c>
      <c r="S188">
        <f t="shared" si="110"/>
        <v>0</v>
      </c>
      <c r="T188">
        <f t="shared" si="111"/>
        <v>0</v>
      </c>
      <c r="U188">
        <f t="shared" si="112"/>
        <v>0</v>
      </c>
      <c r="V188">
        <f t="shared" si="113"/>
        <v>0</v>
      </c>
      <c r="W188">
        <f t="shared" si="114"/>
        <v>0</v>
      </c>
      <c r="X188">
        <f t="shared" si="115"/>
        <v>0</v>
      </c>
      <c r="Y188">
        <f t="shared" si="116"/>
        <v>0</v>
      </c>
      <c r="AA188">
        <v>85314433</v>
      </c>
      <c r="AB188">
        <f t="shared" si="117"/>
        <v>102.78</v>
      </c>
      <c r="AC188">
        <f t="shared" si="118"/>
        <v>102.78</v>
      </c>
      <c r="AD188">
        <f t="shared" si="119"/>
        <v>0</v>
      </c>
      <c r="AE188">
        <f t="shared" si="120"/>
        <v>0</v>
      </c>
      <c r="AF188">
        <f t="shared" si="121"/>
        <v>0</v>
      </c>
      <c r="AG188">
        <f t="shared" si="122"/>
        <v>0</v>
      </c>
      <c r="AH188">
        <f t="shared" si="123"/>
        <v>0</v>
      </c>
      <c r="AI188">
        <f t="shared" si="124"/>
        <v>0</v>
      </c>
      <c r="AJ188">
        <f t="shared" si="125"/>
        <v>0</v>
      </c>
      <c r="AK188">
        <v>102.78</v>
      </c>
      <c r="AL188">
        <v>102.78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1</v>
      </c>
      <c r="AW188">
        <v>1</v>
      </c>
      <c r="AZ188">
        <v>1</v>
      </c>
      <c r="BA188">
        <v>1</v>
      </c>
      <c r="BB188">
        <v>1</v>
      </c>
      <c r="BC188">
        <v>1</v>
      </c>
      <c r="BD188" t="s">
        <v>185</v>
      </c>
      <c r="BE188" t="s">
        <v>185</v>
      </c>
      <c r="BF188" t="s">
        <v>185</v>
      </c>
      <c r="BG188" t="s">
        <v>185</v>
      </c>
      <c r="BH188">
        <v>3</v>
      </c>
      <c r="BI188">
        <v>1</v>
      </c>
      <c r="BJ188" t="s">
        <v>185</v>
      </c>
      <c r="BM188">
        <v>1100</v>
      </c>
      <c r="BN188">
        <v>0</v>
      </c>
      <c r="BO188" t="s">
        <v>185</v>
      </c>
      <c r="BP188">
        <v>0</v>
      </c>
      <c r="BQ188">
        <v>8</v>
      </c>
      <c r="BR188">
        <v>0</v>
      </c>
      <c r="BS188">
        <v>1</v>
      </c>
      <c r="BT188">
        <v>1</v>
      </c>
      <c r="BU188">
        <v>1</v>
      </c>
      <c r="BV188">
        <v>1</v>
      </c>
      <c r="BW188">
        <v>1</v>
      </c>
      <c r="BX188">
        <v>1</v>
      </c>
      <c r="BY188" t="s">
        <v>185</v>
      </c>
      <c r="BZ188">
        <v>0</v>
      </c>
      <c r="CA188">
        <v>0</v>
      </c>
      <c r="CB188" t="s">
        <v>185</v>
      </c>
      <c r="CE188">
        <v>0</v>
      </c>
      <c r="CF188">
        <v>0</v>
      </c>
      <c r="CG188">
        <v>0</v>
      </c>
      <c r="CH188">
        <v>17</v>
      </c>
      <c r="CI188">
        <v>0</v>
      </c>
      <c r="CJ188">
        <v>0</v>
      </c>
      <c r="CK188">
        <v>0</v>
      </c>
      <c r="CL188">
        <v>0</v>
      </c>
      <c r="CM188">
        <v>0</v>
      </c>
      <c r="CN188" t="s">
        <v>185</v>
      </c>
      <c r="CO188">
        <v>0</v>
      </c>
      <c r="CP188">
        <f t="shared" si="126"/>
        <v>0</v>
      </c>
      <c r="CQ188">
        <f t="shared" si="127"/>
        <v>102.78</v>
      </c>
      <c r="CR188">
        <f t="shared" si="128"/>
        <v>0</v>
      </c>
      <c r="CS188">
        <f t="shared" si="129"/>
        <v>0</v>
      </c>
      <c r="CT188">
        <f t="shared" si="130"/>
        <v>0</v>
      </c>
      <c r="CU188">
        <f t="shared" si="131"/>
        <v>0</v>
      </c>
      <c r="CV188">
        <f t="shared" si="132"/>
        <v>0</v>
      </c>
      <c r="CW188">
        <f t="shared" si="133"/>
        <v>0</v>
      </c>
      <c r="CX188">
        <f t="shared" si="134"/>
        <v>0</v>
      </c>
      <c r="CY188">
        <f t="shared" si="135"/>
        <v>0</v>
      </c>
      <c r="CZ188">
        <f t="shared" si="136"/>
        <v>0</v>
      </c>
      <c r="DC188" t="s">
        <v>185</v>
      </c>
      <c r="DD188" t="s">
        <v>185</v>
      </c>
      <c r="DE188" t="s">
        <v>185</v>
      </c>
      <c r="DF188" t="s">
        <v>185</v>
      </c>
      <c r="DG188" t="s">
        <v>185</v>
      </c>
      <c r="DH188" t="s">
        <v>185</v>
      </c>
      <c r="DI188" t="s">
        <v>185</v>
      </c>
      <c r="DJ188" t="s">
        <v>185</v>
      </c>
      <c r="DK188" t="s">
        <v>185</v>
      </c>
      <c r="DL188" t="s">
        <v>185</v>
      </c>
      <c r="DM188" t="s">
        <v>185</v>
      </c>
      <c r="DN188">
        <v>0</v>
      </c>
      <c r="DO188">
        <v>0</v>
      </c>
      <c r="DP188">
        <v>1</v>
      </c>
      <c r="DQ188">
        <v>1</v>
      </c>
      <c r="DU188">
        <v>1010</v>
      </c>
      <c r="DV188" t="s">
        <v>354</v>
      </c>
      <c r="DW188" t="s">
        <v>354</v>
      </c>
      <c r="DX188">
        <v>1</v>
      </c>
      <c r="DZ188" t="s">
        <v>185</v>
      </c>
      <c r="EA188" t="s">
        <v>185</v>
      </c>
      <c r="EB188" t="s">
        <v>185</v>
      </c>
      <c r="EC188" t="s">
        <v>185</v>
      </c>
      <c r="EE188">
        <v>82815331</v>
      </c>
      <c r="EF188">
        <v>8</v>
      </c>
      <c r="EG188" t="s">
        <v>361</v>
      </c>
      <c r="EH188">
        <v>0</v>
      </c>
      <c r="EI188" t="s">
        <v>185</v>
      </c>
      <c r="EJ188">
        <v>1</v>
      </c>
      <c r="EK188">
        <v>1100</v>
      </c>
      <c r="EL188" t="s">
        <v>362</v>
      </c>
      <c r="EM188" t="s">
        <v>363</v>
      </c>
      <c r="EO188" t="s">
        <v>185</v>
      </c>
      <c r="EQ188">
        <v>131072</v>
      </c>
      <c r="ER188">
        <v>102.78</v>
      </c>
      <c r="ES188">
        <v>102.78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5</v>
      </c>
      <c r="FC188">
        <v>1</v>
      </c>
      <c r="FD188">
        <v>18</v>
      </c>
      <c r="FF188">
        <v>119.35</v>
      </c>
      <c r="FQ188">
        <v>0</v>
      </c>
      <c r="FR188">
        <v>0</v>
      </c>
      <c r="FS188">
        <v>0</v>
      </c>
      <c r="FX188">
        <v>0</v>
      </c>
      <c r="FY188">
        <v>0</v>
      </c>
      <c r="GA188" t="s">
        <v>367</v>
      </c>
      <c r="GD188">
        <v>1</v>
      </c>
      <c r="GF188">
        <v>-1420812040</v>
      </c>
      <c r="GG188">
        <v>2</v>
      </c>
      <c r="GH188">
        <v>3</v>
      </c>
      <c r="GI188">
        <v>-2</v>
      </c>
      <c r="GJ188">
        <v>0</v>
      </c>
      <c r="GK188">
        <v>0</v>
      </c>
      <c r="GL188">
        <f t="shared" si="137"/>
        <v>0</v>
      </c>
      <c r="GM188">
        <f t="shared" si="138"/>
        <v>0</v>
      </c>
      <c r="GN188">
        <f t="shared" si="139"/>
        <v>0</v>
      </c>
      <c r="GO188">
        <f t="shared" si="140"/>
        <v>0</v>
      </c>
      <c r="GP188">
        <f t="shared" si="141"/>
        <v>0</v>
      </c>
      <c r="GR188">
        <v>1</v>
      </c>
      <c r="GS188">
        <v>1</v>
      </c>
      <c r="GT188">
        <v>0</v>
      </c>
      <c r="GU188" t="s">
        <v>185</v>
      </c>
      <c r="GV188">
        <f t="shared" si="142"/>
        <v>0</v>
      </c>
      <c r="GW188">
        <v>1</v>
      </c>
      <c r="GX188">
        <f t="shared" si="143"/>
        <v>0</v>
      </c>
      <c r="HA188">
        <v>0</v>
      </c>
      <c r="HB188">
        <v>0</v>
      </c>
      <c r="HC188">
        <f t="shared" si="144"/>
        <v>0</v>
      </c>
      <c r="HE188" t="s">
        <v>165</v>
      </c>
      <c r="HF188" t="s">
        <v>47</v>
      </c>
      <c r="HG188">
        <f t="shared" si="145"/>
        <v>0</v>
      </c>
      <c r="HM188" t="s">
        <v>185</v>
      </c>
      <c r="HN188" t="s">
        <v>185</v>
      </c>
      <c r="HO188" t="s">
        <v>185</v>
      </c>
      <c r="HP188" t="s">
        <v>185</v>
      </c>
      <c r="HQ188" t="s">
        <v>185</v>
      </c>
      <c r="HS188">
        <v>0</v>
      </c>
      <c r="IK188">
        <v>0</v>
      </c>
    </row>
    <row r="189" spans="1:255">
      <c r="A189" s="8">
        <v>17</v>
      </c>
      <c r="B189" s="8">
        <v>1</v>
      </c>
      <c r="C189" s="8"/>
      <c r="D189" s="8"/>
      <c r="E189" s="8" t="s">
        <v>368</v>
      </c>
      <c r="F189" s="8" t="s">
        <v>339</v>
      </c>
      <c r="G189" s="8" t="s">
        <v>369</v>
      </c>
      <c r="H189" s="8" t="s">
        <v>341</v>
      </c>
      <c r="I189" s="8">
        <v>0</v>
      </c>
      <c r="J189" s="8">
        <v>0</v>
      </c>
      <c r="K189" s="8">
        <v>0</v>
      </c>
      <c r="L189" s="8">
        <v>8</v>
      </c>
      <c r="M189" s="8">
        <v>8</v>
      </c>
      <c r="N189" s="8">
        <f t="shared" si="105"/>
        <v>0</v>
      </c>
      <c r="O189" s="8">
        <f t="shared" si="106"/>
        <v>0</v>
      </c>
      <c r="P189" s="8">
        <f t="shared" si="107"/>
        <v>0</v>
      </c>
      <c r="Q189" s="8">
        <f t="shared" si="108"/>
        <v>0</v>
      </c>
      <c r="R189" s="8">
        <f t="shared" si="109"/>
        <v>0</v>
      </c>
      <c r="S189" s="8">
        <f t="shared" si="110"/>
        <v>0</v>
      </c>
      <c r="T189" s="8">
        <f t="shared" si="111"/>
        <v>0</v>
      </c>
      <c r="U189" s="8">
        <f t="shared" si="112"/>
        <v>0</v>
      </c>
      <c r="V189" s="8">
        <f t="shared" si="113"/>
        <v>0</v>
      </c>
      <c r="W189" s="8">
        <f t="shared" si="114"/>
        <v>0</v>
      </c>
      <c r="X189" s="8">
        <f t="shared" si="115"/>
        <v>0</v>
      </c>
      <c r="Y189" s="8">
        <f t="shared" si="116"/>
        <v>0</v>
      </c>
      <c r="Z189" s="8"/>
      <c r="AA189" s="8">
        <v>85314498</v>
      </c>
      <c r="AB189" s="8">
        <f t="shared" si="117"/>
        <v>776.7</v>
      </c>
      <c r="AC189" s="8">
        <f t="shared" si="118"/>
        <v>776.7</v>
      </c>
      <c r="AD189" s="8">
        <f t="shared" si="119"/>
        <v>0</v>
      </c>
      <c r="AE189" s="8">
        <f t="shared" si="120"/>
        <v>0</v>
      </c>
      <c r="AF189" s="8">
        <f t="shared" si="121"/>
        <v>0</v>
      </c>
      <c r="AG189" s="8">
        <f t="shared" si="122"/>
        <v>0</v>
      </c>
      <c r="AH189" s="8">
        <f t="shared" si="123"/>
        <v>0</v>
      </c>
      <c r="AI189" s="8">
        <f t="shared" si="124"/>
        <v>0</v>
      </c>
      <c r="AJ189" s="8">
        <f t="shared" si="125"/>
        <v>0</v>
      </c>
      <c r="AK189" s="8">
        <v>776.7</v>
      </c>
      <c r="AL189" s="8">
        <v>776.7</v>
      </c>
      <c r="AM189" s="8">
        <v>0</v>
      </c>
      <c r="AN189" s="8">
        <v>0</v>
      </c>
      <c r="AO189" s="8">
        <v>0</v>
      </c>
      <c r="AP189" s="8">
        <v>0</v>
      </c>
      <c r="AQ189" s="8">
        <v>0</v>
      </c>
      <c r="AR189" s="8">
        <v>0</v>
      </c>
      <c r="AS189" s="8">
        <v>0</v>
      </c>
      <c r="AT189" s="8">
        <v>0</v>
      </c>
      <c r="AU189" s="8">
        <v>0</v>
      </c>
      <c r="AV189" s="8">
        <v>1</v>
      </c>
      <c r="AW189" s="8">
        <v>1</v>
      </c>
      <c r="AX189" s="8"/>
      <c r="AY189" s="8"/>
      <c r="AZ189" s="8">
        <v>1</v>
      </c>
      <c r="BA189" s="8">
        <v>1</v>
      </c>
      <c r="BB189" s="8">
        <v>1</v>
      </c>
      <c r="BC189" s="8">
        <v>1</v>
      </c>
      <c r="BD189" s="8" t="s">
        <v>185</v>
      </c>
      <c r="BE189" s="8" t="s">
        <v>185</v>
      </c>
      <c r="BF189" s="8" t="s">
        <v>185</v>
      </c>
      <c r="BG189" s="8" t="s">
        <v>185</v>
      </c>
      <c r="BH189" s="8">
        <v>3</v>
      </c>
      <c r="BI189" s="8">
        <v>1</v>
      </c>
      <c r="BJ189" s="8" t="s">
        <v>185</v>
      </c>
      <c r="BK189" s="8"/>
      <c r="BL189" s="8"/>
      <c r="BM189" s="8">
        <v>1100</v>
      </c>
      <c r="BN189" s="8">
        <v>0</v>
      </c>
      <c r="BO189" s="8" t="s">
        <v>185</v>
      </c>
      <c r="BP189" s="8">
        <v>0</v>
      </c>
      <c r="BQ189" s="8">
        <v>8</v>
      </c>
      <c r="BR189" s="8">
        <v>0</v>
      </c>
      <c r="BS189" s="8">
        <v>1</v>
      </c>
      <c r="BT189" s="8">
        <v>1</v>
      </c>
      <c r="BU189" s="8">
        <v>1</v>
      </c>
      <c r="BV189" s="8">
        <v>1</v>
      </c>
      <c r="BW189" s="8">
        <v>1</v>
      </c>
      <c r="BX189" s="8">
        <v>1</v>
      </c>
      <c r="BY189" s="8" t="s">
        <v>185</v>
      </c>
      <c r="BZ189" s="8">
        <v>0</v>
      </c>
      <c r="CA189" s="8">
        <v>0</v>
      </c>
      <c r="CB189" s="8" t="s">
        <v>185</v>
      </c>
      <c r="CC189" s="8"/>
      <c r="CD189" s="8"/>
      <c r="CE189" s="8">
        <v>0</v>
      </c>
      <c r="CF189" s="8">
        <v>0</v>
      </c>
      <c r="CG189" s="8">
        <v>0</v>
      </c>
      <c r="CH189" s="8">
        <v>18</v>
      </c>
      <c r="CI189" s="8">
        <v>0</v>
      </c>
      <c r="CJ189" s="8">
        <v>0</v>
      </c>
      <c r="CK189" s="8">
        <v>0</v>
      </c>
      <c r="CL189" s="8">
        <v>0</v>
      </c>
      <c r="CM189" s="8">
        <v>0</v>
      </c>
      <c r="CN189" s="8" t="s">
        <v>185</v>
      </c>
      <c r="CO189" s="8">
        <v>0</v>
      </c>
      <c r="CP189" s="8">
        <f t="shared" si="126"/>
        <v>0</v>
      </c>
      <c r="CQ189" s="8">
        <f t="shared" si="127"/>
        <v>776.7</v>
      </c>
      <c r="CR189" s="8">
        <f t="shared" si="128"/>
        <v>0</v>
      </c>
      <c r="CS189" s="8">
        <f t="shared" si="129"/>
        <v>0</v>
      </c>
      <c r="CT189" s="8">
        <f t="shared" si="130"/>
        <v>0</v>
      </c>
      <c r="CU189" s="8">
        <f t="shared" si="131"/>
        <v>0</v>
      </c>
      <c r="CV189" s="8">
        <f t="shared" si="132"/>
        <v>0</v>
      </c>
      <c r="CW189" s="8">
        <f t="shared" si="133"/>
        <v>0</v>
      </c>
      <c r="CX189" s="8">
        <f t="shared" si="134"/>
        <v>0</v>
      </c>
      <c r="CY189" s="8">
        <f t="shared" si="135"/>
        <v>0</v>
      </c>
      <c r="CZ189" s="8">
        <f t="shared" si="136"/>
        <v>0</v>
      </c>
      <c r="DA189" s="8"/>
      <c r="DB189" s="8"/>
      <c r="DC189" s="8" t="s">
        <v>185</v>
      </c>
      <c r="DD189" s="8" t="s">
        <v>185</v>
      </c>
      <c r="DE189" s="8" t="s">
        <v>185</v>
      </c>
      <c r="DF189" s="8" t="s">
        <v>185</v>
      </c>
      <c r="DG189" s="8" t="s">
        <v>185</v>
      </c>
      <c r="DH189" s="8" t="s">
        <v>185</v>
      </c>
      <c r="DI189" s="8" t="s">
        <v>185</v>
      </c>
      <c r="DJ189" s="8" t="s">
        <v>185</v>
      </c>
      <c r="DK189" s="8" t="s">
        <v>185</v>
      </c>
      <c r="DL189" s="8" t="s">
        <v>185</v>
      </c>
      <c r="DM189" s="8" t="s">
        <v>185</v>
      </c>
      <c r="DN189" s="8">
        <v>0</v>
      </c>
      <c r="DO189" s="8">
        <v>0</v>
      </c>
      <c r="DP189" s="8">
        <v>1</v>
      </c>
      <c r="DQ189" s="8">
        <v>1</v>
      </c>
      <c r="DR189" s="8"/>
      <c r="DS189" s="8"/>
      <c r="DT189" s="8"/>
      <c r="DU189" s="8">
        <v>1003</v>
      </c>
      <c r="DV189" s="8" t="s">
        <v>341</v>
      </c>
      <c r="DW189" s="8" t="s">
        <v>341</v>
      </c>
      <c r="DX189" s="8">
        <v>1</v>
      </c>
      <c r="DY189" s="8"/>
      <c r="DZ189" s="8" t="s">
        <v>185</v>
      </c>
      <c r="EA189" s="8" t="s">
        <v>185</v>
      </c>
      <c r="EB189" s="8" t="s">
        <v>185</v>
      </c>
      <c r="EC189" s="8" t="s">
        <v>185</v>
      </c>
      <c r="ED189" s="8"/>
      <c r="EE189" s="8">
        <v>82815331</v>
      </c>
      <c r="EF189" s="8">
        <v>8</v>
      </c>
      <c r="EG189" s="8" t="s">
        <v>361</v>
      </c>
      <c r="EH189" s="8">
        <v>0</v>
      </c>
      <c r="EI189" s="8" t="s">
        <v>185</v>
      </c>
      <c r="EJ189" s="8">
        <v>1</v>
      </c>
      <c r="EK189" s="8">
        <v>1100</v>
      </c>
      <c r="EL189" s="8" t="s">
        <v>362</v>
      </c>
      <c r="EM189" s="8" t="s">
        <v>363</v>
      </c>
      <c r="EN189" s="8"/>
      <c r="EO189" s="8" t="s">
        <v>185</v>
      </c>
      <c r="EP189" s="8"/>
      <c r="EQ189" s="8">
        <v>131072</v>
      </c>
      <c r="ER189" s="8">
        <v>776.7</v>
      </c>
      <c r="ES189" s="8">
        <v>776.7</v>
      </c>
      <c r="ET189" s="8">
        <v>0</v>
      </c>
      <c r="EU189" s="8">
        <v>0</v>
      </c>
      <c r="EV189" s="8">
        <v>0</v>
      </c>
      <c r="EW189" s="8">
        <v>0</v>
      </c>
      <c r="EX189" s="8">
        <v>0</v>
      </c>
      <c r="EY189" s="8">
        <v>0</v>
      </c>
      <c r="EZ189" s="8">
        <v>5</v>
      </c>
      <c r="FA189" s="8"/>
      <c r="FB189" s="8"/>
      <c r="FC189" s="8">
        <v>1</v>
      </c>
      <c r="FD189" s="8">
        <v>18</v>
      </c>
      <c r="FE189" s="8"/>
      <c r="FF189" s="8">
        <v>901.93</v>
      </c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>
        <v>0</v>
      </c>
      <c r="FR189" s="8">
        <v>0</v>
      </c>
      <c r="FS189" s="8">
        <v>0</v>
      </c>
      <c r="FT189" s="8"/>
      <c r="FU189" s="8"/>
      <c r="FV189" s="8"/>
      <c r="FW189" s="8"/>
      <c r="FX189" s="8">
        <v>0</v>
      </c>
      <c r="FY189" s="8">
        <v>0</v>
      </c>
      <c r="FZ189" s="8"/>
      <c r="GA189" s="8" t="s">
        <v>370</v>
      </c>
      <c r="GB189" s="8"/>
      <c r="GC189" s="8"/>
      <c r="GD189" s="8">
        <v>1</v>
      </c>
      <c r="GE189" s="8"/>
      <c r="GF189" s="8">
        <v>2132996375</v>
      </c>
      <c r="GG189" s="8">
        <v>2</v>
      </c>
      <c r="GH189" s="8">
        <v>3</v>
      </c>
      <c r="GI189" s="8">
        <v>-2</v>
      </c>
      <c r="GJ189" s="8">
        <v>0</v>
      </c>
      <c r="GK189" s="8">
        <v>0</v>
      </c>
      <c r="GL189" s="8">
        <f t="shared" si="137"/>
        <v>0</v>
      </c>
      <c r="GM189" s="8">
        <f t="shared" si="138"/>
        <v>0</v>
      </c>
      <c r="GN189" s="8">
        <f t="shared" si="139"/>
        <v>0</v>
      </c>
      <c r="GO189" s="8">
        <f t="shared" si="140"/>
        <v>0</v>
      </c>
      <c r="GP189" s="8">
        <f t="shared" si="141"/>
        <v>0</v>
      </c>
      <c r="GQ189" s="8"/>
      <c r="GR189" s="8">
        <v>1</v>
      </c>
      <c r="GS189" s="8">
        <v>1</v>
      </c>
      <c r="GT189" s="8">
        <v>0</v>
      </c>
      <c r="GU189" s="8" t="s">
        <v>185</v>
      </c>
      <c r="GV189" s="8">
        <f t="shared" si="142"/>
        <v>0</v>
      </c>
      <c r="GW189" s="8">
        <v>1</v>
      </c>
      <c r="GX189" s="8">
        <f t="shared" si="143"/>
        <v>0</v>
      </c>
      <c r="GY189" s="8"/>
      <c r="GZ189" s="8"/>
      <c r="HA189" s="8">
        <v>0</v>
      </c>
      <c r="HB189" s="8">
        <v>0</v>
      </c>
      <c r="HC189" s="8">
        <f t="shared" si="144"/>
        <v>0</v>
      </c>
      <c r="HD189" s="8"/>
      <c r="HE189" s="8" t="s">
        <v>165</v>
      </c>
      <c r="HF189" s="8" t="s">
        <v>47</v>
      </c>
      <c r="HG189" s="8">
        <f t="shared" si="145"/>
        <v>0</v>
      </c>
      <c r="HH189" s="8"/>
      <c r="HI189" s="8"/>
      <c r="HJ189" s="8"/>
      <c r="HK189" s="8"/>
      <c r="HL189" s="8"/>
      <c r="HM189" s="8" t="s">
        <v>185</v>
      </c>
      <c r="HN189" s="8" t="s">
        <v>185</v>
      </c>
      <c r="HO189" s="8" t="s">
        <v>185</v>
      </c>
      <c r="HP189" s="8" t="s">
        <v>185</v>
      </c>
      <c r="HQ189" s="8" t="s">
        <v>185</v>
      </c>
      <c r="HR189" s="8"/>
      <c r="HS189" s="8">
        <v>0</v>
      </c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>
        <v>0</v>
      </c>
      <c r="IL189" s="8"/>
      <c r="IM189" s="8"/>
      <c r="IN189" s="8"/>
      <c r="IO189" s="8"/>
      <c r="IP189" s="8"/>
      <c r="IQ189" s="8"/>
      <c r="IR189" s="8"/>
      <c r="IS189" s="8"/>
      <c r="IT189" s="8"/>
      <c r="IU189" s="8"/>
    </row>
    <row r="190" spans="1:245">
      <c r="A190">
        <v>17</v>
      </c>
      <c r="B190">
        <v>1</v>
      </c>
      <c r="E190" t="s">
        <v>368</v>
      </c>
      <c r="F190" t="s">
        <v>339</v>
      </c>
      <c r="G190" t="s">
        <v>369</v>
      </c>
      <c r="H190" t="s">
        <v>341</v>
      </c>
      <c r="I190">
        <v>0</v>
      </c>
      <c r="J190">
        <v>0</v>
      </c>
      <c r="K190">
        <v>0</v>
      </c>
      <c r="L190">
        <v>8</v>
      </c>
      <c r="M190">
        <v>8</v>
      </c>
      <c r="N190">
        <f t="shared" si="105"/>
        <v>0</v>
      </c>
      <c r="O190">
        <f t="shared" si="106"/>
        <v>0</v>
      </c>
      <c r="P190">
        <f t="shared" si="107"/>
        <v>0</v>
      </c>
      <c r="Q190">
        <f t="shared" si="108"/>
        <v>0</v>
      </c>
      <c r="R190">
        <f t="shared" si="109"/>
        <v>0</v>
      </c>
      <c r="S190">
        <f t="shared" si="110"/>
        <v>0</v>
      </c>
      <c r="T190">
        <f t="shared" si="111"/>
        <v>0</v>
      </c>
      <c r="U190">
        <f t="shared" si="112"/>
        <v>0</v>
      </c>
      <c r="V190">
        <f t="shared" si="113"/>
        <v>0</v>
      </c>
      <c r="W190">
        <f t="shared" si="114"/>
        <v>0</v>
      </c>
      <c r="X190">
        <f t="shared" si="115"/>
        <v>0</v>
      </c>
      <c r="Y190">
        <f t="shared" si="116"/>
        <v>0</v>
      </c>
      <c r="AA190">
        <v>85314433</v>
      </c>
      <c r="AB190">
        <f t="shared" si="117"/>
        <v>776.7</v>
      </c>
      <c r="AC190">
        <f t="shared" si="118"/>
        <v>776.7</v>
      </c>
      <c r="AD190">
        <f t="shared" si="119"/>
        <v>0</v>
      </c>
      <c r="AE190">
        <f t="shared" si="120"/>
        <v>0</v>
      </c>
      <c r="AF190">
        <f t="shared" si="121"/>
        <v>0</v>
      </c>
      <c r="AG190">
        <f t="shared" si="122"/>
        <v>0</v>
      </c>
      <c r="AH190">
        <f t="shared" si="123"/>
        <v>0</v>
      </c>
      <c r="AI190">
        <f t="shared" si="124"/>
        <v>0</v>
      </c>
      <c r="AJ190">
        <f t="shared" si="125"/>
        <v>0</v>
      </c>
      <c r="AK190">
        <v>776.7</v>
      </c>
      <c r="AL190">
        <v>776.7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1</v>
      </c>
      <c r="AW190">
        <v>1</v>
      </c>
      <c r="AZ190">
        <v>1</v>
      </c>
      <c r="BA190">
        <v>1</v>
      </c>
      <c r="BB190">
        <v>1</v>
      </c>
      <c r="BC190">
        <v>1</v>
      </c>
      <c r="BD190" t="s">
        <v>185</v>
      </c>
      <c r="BE190" t="s">
        <v>185</v>
      </c>
      <c r="BF190" t="s">
        <v>185</v>
      </c>
      <c r="BG190" t="s">
        <v>185</v>
      </c>
      <c r="BH190">
        <v>3</v>
      </c>
      <c r="BI190">
        <v>1</v>
      </c>
      <c r="BJ190" t="s">
        <v>185</v>
      </c>
      <c r="BM190">
        <v>1100</v>
      </c>
      <c r="BN190">
        <v>0</v>
      </c>
      <c r="BO190" t="s">
        <v>185</v>
      </c>
      <c r="BP190">
        <v>0</v>
      </c>
      <c r="BQ190">
        <v>8</v>
      </c>
      <c r="BR190">
        <v>0</v>
      </c>
      <c r="BS190">
        <v>1</v>
      </c>
      <c r="BT190">
        <v>1</v>
      </c>
      <c r="BU190">
        <v>1</v>
      </c>
      <c r="BV190">
        <v>1</v>
      </c>
      <c r="BW190">
        <v>1</v>
      </c>
      <c r="BX190">
        <v>1</v>
      </c>
      <c r="BY190" t="s">
        <v>185</v>
      </c>
      <c r="BZ190">
        <v>0</v>
      </c>
      <c r="CA190">
        <v>0</v>
      </c>
      <c r="CB190" t="s">
        <v>185</v>
      </c>
      <c r="CE190">
        <v>0</v>
      </c>
      <c r="CF190">
        <v>0</v>
      </c>
      <c r="CG190">
        <v>0</v>
      </c>
      <c r="CH190">
        <v>18</v>
      </c>
      <c r="CI190">
        <v>0</v>
      </c>
      <c r="CJ190">
        <v>0</v>
      </c>
      <c r="CK190">
        <v>0</v>
      </c>
      <c r="CL190">
        <v>0</v>
      </c>
      <c r="CM190">
        <v>0</v>
      </c>
      <c r="CN190" t="s">
        <v>185</v>
      </c>
      <c r="CO190">
        <v>0</v>
      </c>
      <c r="CP190">
        <f t="shared" si="126"/>
        <v>0</v>
      </c>
      <c r="CQ190">
        <f t="shared" si="127"/>
        <v>776.7</v>
      </c>
      <c r="CR190">
        <f t="shared" si="128"/>
        <v>0</v>
      </c>
      <c r="CS190">
        <f t="shared" si="129"/>
        <v>0</v>
      </c>
      <c r="CT190">
        <f t="shared" si="130"/>
        <v>0</v>
      </c>
      <c r="CU190">
        <f t="shared" si="131"/>
        <v>0</v>
      </c>
      <c r="CV190">
        <f t="shared" si="132"/>
        <v>0</v>
      </c>
      <c r="CW190">
        <f t="shared" si="133"/>
        <v>0</v>
      </c>
      <c r="CX190">
        <f t="shared" si="134"/>
        <v>0</v>
      </c>
      <c r="CY190">
        <f t="shared" si="135"/>
        <v>0</v>
      </c>
      <c r="CZ190">
        <f t="shared" si="136"/>
        <v>0</v>
      </c>
      <c r="DC190" t="s">
        <v>185</v>
      </c>
      <c r="DD190" t="s">
        <v>185</v>
      </c>
      <c r="DE190" t="s">
        <v>185</v>
      </c>
      <c r="DF190" t="s">
        <v>185</v>
      </c>
      <c r="DG190" t="s">
        <v>185</v>
      </c>
      <c r="DH190" t="s">
        <v>185</v>
      </c>
      <c r="DI190" t="s">
        <v>185</v>
      </c>
      <c r="DJ190" t="s">
        <v>185</v>
      </c>
      <c r="DK190" t="s">
        <v>185</v>
      </c>
      <c r="DL190" t="s">
        <v>185</v>
      </c>
      <c r="DM190" t="s">
        <v>185</v>
      </c>
      <c r="DN190">
        <v>0</v>
      </c>
      <c r="DO190">
        <v>0</v>
      </c>
      <c r="DP190">
        <v>1</v>
      </c>
      <c r="DQ190">
        <v>1</v>
      </c>
      <c r="DU190">
        <v>1003</v>
      </c>
      <c r="DV190" t="s">
        <v>341</v>
      </c>
      <c r="DW190" t="s">
        <v>341</v>
      </c>
      <c r="DX190">
        <v>1</v>
      </c>
      <c r="DZ190" t="s">
        <v>185</v>
      </c>
      <c r="EA190" t="s">
        <v>185</v>
      </c>
      <c r="EB190" t="s">
        <v>185</v>
      </c>
      <c r="EC190" t="s">
        <v>185</v>
      </c>
      <c r="EE190">
        <v>82815331</v>
      </c>
      <c r="EF190">
        <v>8</v>
      </c>
      <c r="EG190" t="s">
        <v>361</v>
      </c>
      <c r="EH190">
        <v>0</v>
      </c>
      <c r="EI190" t="s">
        <v>185</v>
      </c>
      <c r="EJ190">
        <v>1</v>
      </c>
      <c r="EK190">
        <v>1100</v>
      </c>
      <c r="EL190" t="s">
        <v>362</v>
      </c>
      <c r="EM190" t="s">
        <v>363</v>
      </c>
      <c r="EO190" t="s">
        <v>185</v>
      </c>
      <c r="EQ190">
        <v>131072</v>
      </c>
      <c r="ER190">
        <v>776.7</v>
      </c>
      <c r="ES190">
        <v>776.7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5</v>
      </c>
      <c r="FC190">
        <v>1</v>
      </c>
      <c r="FD190">
        <v>18</v>
      </c>
      <c r="FF190">
        <v>901.93</v>
      </c>
      <c r="FQ190">
        <v>0</v>
      </c>
      <c r="FR190">
        <v>0</v>
      </c>
      <c r="FS190">
        <v>0</v>
      </c>
      <c r="FX190">
        <v>0</v>
      </c>
      <c r="FY190">
        <v>0</v>
      </c>
      <c r="GA190" t="s">
        <v>370</v>
      </c>
      <c r="GD190">
        <v>1</v>
      </c>
      <c r="GF190">
        <v>2132996375</v>
      </c>
      <c r="GG190">
        <v>2</v>
      </c>
      <c r="GH190">
        <v>3</v>
      </c>
      <c r="GI190">
        <v>-2</v>
      </c>
      <c r="GJ190">
        <v>0</v>
      </c>
      <c r="GK190">
        <v>0</v>
      </c>
      <c r="GL190">
        <f t="shared" si="137"/>
        <v>0</v>
      </c>
      <c r="GM190">
        <f t="shared" si="138"/>
        <v>0</v>
      </c>
      <c r="GN190">
        <f t="shared" si="139"/>
        <v>0</v>
      </c>
      <c r="GO190">
        <f t="shared" si="140"/>
        <v>0</v>
      </c>
      <c r="GP190">
        <f t="shared" si="141"/>
        <v>0</v>
      </c>
      <c r="GR190">
        <v>1</v>
      </c>
      <c r="GS190">
        <v>1</v>
      </c>
      <c r="GT190">
        <v>0</v>
      </c>
      <c r="GU190" t="s">
        <v>185</v>
      </c>
      <c r="GV190">
        <f t="shared" si="142"/>
        <v>0</v>
      </c>
      <c r="GW190">
        <v>1</v>
      </c>
      <c r="GX190">
        <f t="shared" si="143"/>
        <v>0</v>
      </c>
      <c r="HA190">
        <v>0</v>
      </c>
      <c r="HB190">
        <v>0</v>
      </c>
      <c r="HC190">
        <f t="shared" si="144"/>
        <v>0</v>
      </c>
      <c r="HE190" t="s">
        <v>165</v>
      </c>
      <c r="HF190" t="s">
        <v>47</v>
      </c>
      <c r="HG190">
        <f t="shared" si="145"/>
        <v>0</v>
      </c>
      <c r="HM190" t="s">
        <v>185</v>
      </c>
      <c r="HN190" t="s">
        <v>185</v>
      </c>
      <c r="HO190" t="s">
        <v>185</v>
      </c>
      <c r="HP190" t="s">
        <v>185</v>
      </c>
      <c r="HQ190" t="s">
        <v>185</v>
      </c>
      <c r="HS190">
        <v>0</v>
      </c>
      <c r="IK190">
        <v>0</v>
      </c>
    </row>
    <row r="191" spans="1:255">
      <c r="A191" s="8">
        <v>17</v>
      </c>
      <c r="B191" s="8">
        <v>1</v>
      </c>
      <c r="C191" s="8"/>
      <c r="D191" s="8"/>
      <c r="E191" s="8" t="s">
        <v>371</v>
      </c>
      <c r="F191" s="8" t="s">
        <v>339</v>
      </c>
      <c r="G191" s="8" t="s">
        <v>372</v>
      </c>
      <c r="H191" s="8" t="s">
        <v>87</v>
      </c>
      <c r="I191" s="8">
        <v>0</v>
      </c>
      <c r="J191" s="8">
        <v>0</v>
      </c>
      <c r="K191" s="8">
        <v>0</v>
      </c>
      <c r="L191" s="8">
        <v>0.182</v>
      </c>
      <c r="M191" s="8">
        <v>0.182</v>
      </c>
      <c r="N191" s="8">
        <f t="shared" si="105"/>
        <v>0</v>
      </c>
      <c r="O191" s="8">
        <f t="shared" si="106"/>
        <v>0</v>
      </c>
      <c r="P191" s="8">
        <f t="shared" si="107"/>
        <v>0</v>
      </c>
      <c r="Q191" s="8">
        <f t="shared" si="108"/>
        <v>0</v>
      </c>
      <c r="R191" s="8">
        <f t="shared" si="109"/>
        <v>0</v>
      </c>
      <c r="S191" s="8">
        <f t="shared" si="110"/>
        <v>0</v>
      </c>
      <c r="T191" s="8">
        <f t="shared" si="111"/>
        <v>0</v>
      </c>
      <c r="U191" s="8">
        <f t="shared" si="112"/>
        <v>0</v>
      </c>
      <c r="V191" s="8">
        <f t="shared" si="113"/>
        <v>0</v>
      </c>
      <c r="W191" s="8">
        <f t="shared" si="114"/>
        <v>0</v>
      </c>
      <c r="X191" s="8">
        <f t="shared" si="115"/>
        <v>0</v>
      </c>
      <c r="Y191" s="8">
        <f t="shared" si="116"/>
        <v>0</v>
      </c>
      <c r="Z191" s="8"/>
      <c r="AA191" s="8">
        <v>85314498</v>
      </c>
      <c r="AB191" s="8">
        <f t="shared" si="117"/>
        <v>283.7</v>
      </c>
      <c r="AC191" s="8">
        <f t="shared" si="118"/>
        <v>283.7</v>
      </c>
      <c r="AD191" s="8">
        <f t="shared" si="119"/>
        <v>0</v>
      </c>
      <c r="AE191" s="8">
        <f t="shared" si="120"/>
        <v>0</v>
      </c>
      <c r="AF191" s="8">
        <f t="shared" si="121"/>
        <v>0</v>
      </c>
      <c r="AG191" s="8">
        <f t="shared" si="122"/>
        <v>0</v>
      </c>
      <c r="AH191" s="8">
        <f t="shared" si="123"/>
        <v>0</v>
      </c>
      <c r="AI191" s="8">
        <f t="shared" si="124"/>
        <v>0</v>
      </c>
      <c r="AJ191" s="8">
        <f t="shared" si="125"/>
        <v>0</v>
      </c>
      <c r="AK191" s="8">
        <v>283.7</v>
      </c>
      <c r="AL191" s="8">
        <v>283.7</v>
      </c>
      <c r="AM191" s="8">
        <v>0</v>
      </c>
      <c r="AN191" s="8">
        <v>0</v>
      </c>
      <c r="AO191" s="8">
        <v>0</v>
      </c>
      <c r="AP191" s="8">
        <v>0</v>
      </c>
      <c r="AQ191" s="8">
        <v>0</v>
      </c>
      <c r="AR191" s="8">
        <v>0</v>
      </c>
      <c r="AS191" s="8">
        <v>0</v>
      </c>
      <c r="AT191" s="8">
        <v>0</v>
      </c>
      <c r="AU191" s="8">
        <v>0</v>
      </c>
      <c r="AV191" s="8">
        <v>1</v>
      </c>
      <c r="AW191" s="8">
        <v>1</v>
      </c>
      <c r="AX191" s="8"/>
      <c r="AY191" s="8"/>
      <c r="AZ191" s="8">
        <v>1</v>
      </c>
      <c r="BA191" s="8">
        <v>1</v>
      </c>
      <c r="BB191" s="8">
        <v>1</v>
      </c>
      <c r="BC191" s="8">
        <v>1</v>
      </c>
      <c r="BD191" s="8" t="s">
        <v>185</v>
      </c>
      <c r="BE191" s="8" t="s">
        <v>185</v>
      </c>
      <c r="BF191" s="8" t="s">
        <v>185</v>
      </c>
      <c r="BG191" s="8" t="s">
        <v>185</v>
      </c>
      <c r="BH191" s="8">
        <v>3</v>
      </c>
      <c r="BI191" s="8">
        <v>1</v>
      </c>
      <c r="BJ191" s="8" t="s">
        <v>185</v>
      </c>
      <c r="BK191" s="8"/>
      <c r="BL191" s="8"/>
      <c r="BM191" s="8">
        <v>1100</v>
      </c>
      <c r="BN191" s="8">
        <v>0</v>
      </c>
      <c r="BO191" s="8" t="s">
        <v>185</v>
      </c>
      <c r="BP191" s="8">
        <v>0</v>
      </c>
      <c r="BQ191" s="8">
        <v>8</v>
      </c>
      <c r="BR191" s="8">
        <v>0</v>
      </c>
      <c r="BS191" s="8">
        <v>1</v>
      </c>
      <c r="BT191" s="8">
        <v>1</v>
      </c>
      <c r="BU191" s="8">
        <v>1</v>
      </c>
      <c r="BV191" s="8">
        <v>1</v>
      </c>
      <c r="BW191" s="8">
        <v>1</v>
      </c>
      <c r="BX191" s="8">
        <v>1</v>
      </c>
      <c r="BY191" s="8" t="s">
        <v>185</v>
      </c>
      <c r="BZ191" s="8">
        <v>0</v>
      </c>
      <c r="CA191" s="8">
        <v>0</v>
      </c>
      <c r="CB191" s="8" t="s">
        <v>185</v>
      </c>
      <c r="CC191" s="8"/>
      <c r="CD191" s="8"/>
      <c r="CE191" s="8">
        <v>0</v>
      </c>
      <c r="CF191" s="8">
        <v>0</v>
      </c>
      <c r="CG191" s="8">
        <v>0</v>
      </c>
      <c r="CH191" s="8">
        <v>19</v>
      </c>
      <c r="CI191" s="8">
        <v>0</v>
      </c>
      <c r="CJ191" s="8">
        <v>0</v>
      </c>
      <c r="CK191" s="8">
        <v>0</v>
      </c>
      <c r="CL191" s="8">
        <v>0</v>
      </c>
      <c r="CM191" s="8">
        <v>0</v>
      </c>
      <c r="CN191" s="8" t="s">
        <v>185</v>
      </c>
      <c r="CO191" s="8">
        <v>0</v>
      </c>
      <c r="CP191" s="8">
        <f t="shared" si="126"/>
        <v>0</v>
      </c>
      <c r="CQ191" s="8">
        <f t="shared" si="127"/>
        <v>283.7</v>
      </c>
      <c r="CR191" s="8">
        <f t="shared" si="128"/>
        <v>0</v>
      </c>
      <c r="CS191" s="8">
        <f t="shared" si="129"/>
        <v>0</v>
      </c>
      <c r="CT191" s="8">
        <f t="shared" si="130"/>
        <v>0</v>
      </c>
      <c r="CU191" s="8">
        <f t="shared" si="131"/>
        <v>0</v>
      </c>
      <c r="CV191" s="8">
        <f t="shared" si="132"/>
        <v>0</v>
      </c>
      <c r="CW191" s="8">
        <f t="shared" si="133"/>
        <v>0</v>
      </c>
      <c r="CX191" s="8">
        <f t="shared" si="134"/>
        <v>0</v>
      </c>
      <c r="CY191" s="8">
        <f t="shared" si="135"/>
        <v>0</v>
      </c>
      <c r="CZ191" s="8">
        <f t="shared" si="136"/>
        <v>0</v>
      </c>
      <c r="DA191" s="8"/>
      <c r="DB191" s="8"/>
      <c r="DC191" s="8" t="s">
        <v>185</v>
      </c>
      <c r="DD191" s="8" t="s">
        <v>185</v>
      </c>
      <c r="DE191" s="8" t="s">
        <v>185</v>
      </c>
      <c r="DF191" s="8" t="s">
        <v>185</v>
      </c>
      <c r="DG191" s="8" t="s">
        <v>185</v>
      </c>
      <c r="DH191" s="8" t="s">
        <v>185</v>
      </c>
      <c r="DI191" s="8" t="s">
        <v>185</v>
      </c>
      <c r="DJ191" s="8" t="s">
        <v>185</v>
      </c>
      <c r="DK191" s="8" t="s">
        <v>185</v>
      </c>
      <c r="DL191" s="8" t="s">
        <v>185</v>
      </c>
      <c r="DM191" s="8" t="s">
        <v>185</v>
      </c>
      <c r="DN191" s="8">
        <v>0</v>
      </c>
      <c r="DO191" s="8">
        <v>0</v>
      </c>
      <c r="DP191" s="8">
        <v>1</v>
      </c>
      <c r="DQ191" s="8">
        <v>1</v>
      </c>
      <c r="DR191" s="8"/>
      <c r="DS191" s="8"/>
      <c r="DT191" s="8"/>
      <c r="DU191" s="8">
        <v>1009</v>
      </c>
      <c r="DV191" s="8" t="s">
        <v>87</v>
      </c>
      <c r="DW191" s="8" t="s">
        <v>87</v>
      </c>
      <c r="DX191" s="8">
        <v>1</v>
      </c>
      <c r="DY191" s="8"/>
      <c r="DZ191" s="8" t="s">
        <v>185</v>
      </c>
      <c r="EA191" s="8" t="s">
        <v>185</v>
      </c>
      <c r="EB191" s="8" t="s">
        <v>185</v>
      </c>
      <c r="EC191" s="8" t="s">
        <v>185</v>
      </c>
      <c r="ED191" s="8"/>
      <c r="EE191" s="8">
        <v>82815331</v>
      </c>
      <c r="EF191" s="8">
        <v>8</v>
      </c>
      <c r="EG191" s="8" t="s">
        <v>361</v>
      </c>
      <c r="EH191" s="8">
        <v>0</v>
      </c>
      <c r="EI191" s="8" t="s">
        <v>185</v>
      </c>
      <c r="EJ191" s="8">
        <v>1</v>
      </c>
      <c r="EK191" s="8">
        <v>1100</v>
      </c>
      <c r="EL191" s="8" t="s">
        <v>362</v>
      </c>
      <c r="EM191" s="8" t="s">
        <v>363</v>
      </c>
      <c r="EN191" s="8"/>
      <c r="EO191" s="8" t="s">
        <v>185</v>
      </c>
      <c r="EP191" s="8"/>
      <c r="EQ191" s="8">
        <v>131072</v>
      </c>
      <c r="ER191" s="8">
        <v>283.7</v>
      </c>
      <c r="ES191" s="8">
        <v>283.7</v>
      </c>
      <c r="ET191" s="8">
        <v>0</v>
      </c>
      <c r="EU191" s="8">
        <v>0</v>
      </c>
      <c r="EV191" s="8">
        <v>0</v>
      </c>
      <c r="EW191" s="8">
        <v>0</v>
      </c>
      <c r="EX191" s="8">
        <v>0</v>
      </c>
      <c r="EY191" s="8">
        <v>0</v>
      </c>
      <c r="EZ191" s="8">
        <v>5</v>
      </c>
      <c r="FA191" s="8"/>
      <c r="FB191" s="8"/>
      <c r="FC191" s="8">
        <v>1</v>
      </c>
      <c r="FD191" s="8">
        <v>18</v>
      </c>
      <c r="FE191" s="8"/>
      <c r="FF191" s="8">
        <v>329.45</v>
      </c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>
        <v>0</v>
      </c>
      <c r="FR191" s="8">
        <v>0</v>
      </c>
      <c r="FS191" s="8">
        <v>0</v>
      </c>
      <c r="FT191" s="8"/>
      <c r="FU191" s="8"/>
      <c r="FV191" s="8"/>
      <c r="FW191" s="8"/>
      <c r="FX191" s="8">
        <v>0</v>
      </c>
      <c r="FY191" s="8">
        <v>0</v>
      </c>
      <c r="FZ191" s="8"/>
      <c r="GA191" s="8" t="s">
        <v>373</v>
      </c>
      <c r="GB191" s="8"/>
      <c r="GC191" s="8"/>
      <c r="GD191" s="8">
        <v>1</v>
      </c>
      <c r="GE191" s="8"/>
      <c r="GF191" s="8">
        <v>-1023635733</v>
      </c>
      <c r="GG191" s="8">
        <v>2</v>
      </c>
      <c r="GH191" s="8">
        <v>3</v>
      </c>
      <c r="GI191" s="8">
        <v>-2</v>
      </c>
      <c r="GJ191" s="8">
        <v>0</v>
      </c>
      <c r="GK191" s="8">
        <v>0</v>
      </c>
      <c r="GL191" s="8">
        <f t="shared" si="137"/>
        <v>0</v>
      </c>
      <c r="GM191" s="8">
        <f t="shared" si="138"/>
        <v>0</v>
      </c>
      <c r="GN191" s="8">
        <f t="shared" si="139"/>
        <v>0</v>
      </c>
      <c r="GO191" s="8">
        <f t="shared" si="140"/>
        <v>0</v>
      </c>
      <c r="GP191" s="8">
        <f t="shared" si="141"/>
        <v>0</v>
      </c>
      <c r="GQ191" s="8"/>
      <c r="GR191" s="8">
        <v>1</v>
      </c>
      <c r="GS191" s="8">
        <v>1</v>
      </c>
      <c r="GT191" s="8">
        <v>0</v>
      </c>
      <c r="GU191" s="8" t="s">
        <v>185</v>
      </c>
      <c r="GV191" s="8">
        <f t="shared" si="142"/>
        <v>0</v>
      </c>
      <c r="GW191" s="8">
        <v>1</v>
      </c>
      <c r="GX191" s="8">
        <f t="shared" si="143"/>
        <v>0</v>
      </c>
      <c r="GY191" s="8"/>
      <c r="GZ191" s="8"/>
      <c r="HA191" s="8">
        <v>0</v>
      </c>
      <c r="HB191" s="8">
        <v>0</v>
      </c>
      <c r="HC191" s="8">
        <f t="shared" si="144"/>
        <v>0</v>
      </c>
      <c r="HD191" s="8"/>
      <c r="HE191" s="8" t="s">
        <v>165</v>
      </c>
      <c r="HF191" s="8" t="s">
        <v>47</v>
      </c>
      <c r="HG191" s="8">
        <f t="shared" si="145"/>
        <v>0</v>
      </c>
      <c r="HH191" s="8"/>
      <c r="HI191" s="8"/>
      <c r="HJ191" s="8"/>
      <c r="HK191" s="8"/>
      <c r="HL191" s="8"/>
      <c r="HM191" s="8" t="s">
        <v>185</v>
      </c>
      <c r="HN191" s="8" t="s">
        <v>185</v>
      </c>
      <c r="HO191" s="8" t="s">
        <v>185</v>
      </c>
      <c r="HP191" s="8" t="s">
        <v>185</v>
      </c>
      <c r="HQ191" s="8" t="s">
        <v>185</v>
      </c>
      <c r="HR191" s="8"/>
      <c r="HS191" s="8">
        <v>0</v>
      </c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>
        <v>0</v>
      </c>
      <c r="IL191" s="8"/>
      <c r="IM191" s="8"/>
      <c r="IN191" s="8"/>
      <c r="IO191" s="8"/>
      <c r="IP191" s="8"/>
      <c r="IQ191" s="8"/>
      <c r="IR191" s="8"/>
      <c r="IS191" s="8"/>
      <c r="IT191" s="8"/>
      <c r="IU191" s="8"/>
    </row>
    <row r="192" spans="1:245">
      <c r="A192">
        <v>17</v>
      </c>
      <c r="B192">
        <v>1</v>
      </c>
      <c r="E192" t="s">
        <v>371</v>
      </c>
      <c r="F192" t="s">
        <v>339</v>
      </c>
      <c r="G192" t="s">
        <v>372</v>
      </c>
      <c r="H192" t="s">
        <v>87</v>
      </c>
      <c r="I192">
        <v>0</v>
      </c>
      <c r="J192">
        <v>0</v>
      </c>
      <c r="K192">
        <v>0</v>
      </c>
      <c r="L192">
        <v>0.182</v>
      </c>
      <c r="M192">
        <v>0.182</v>
      </c>
      <c r="N192">
        <f t="shared" si="105"/>
        <v>0</v>
      </c>
      <c r="O192">
        <f t="shared" si="106"/>
        <v>0</v>
      </c>
      <c r="P192">
        <f t="shared" si="107"/>
        <v>0</v>
      </c>
      <c r="Q192">
        <f t="shared" si="108"/>
        <v>0</v>
      </c>
      <c r="R192">
        <f t="shared" si="109"/>
        <v>0</v>
      </c>
      <c r="S192">
        <f t="shared" si="110"/>
        <v>0</v>
      </c>
      <c r="T192">
        <f t="shared" si="111"/>
        <v>0</v>
      </c>
      <c r="U192">
        <f t="shared" si="112"/>
        <v>0</v>
      </c>
      <c r="V192">
        <f t="shared" si="113"/>
        <v>0</v>
      </c>
      <c r="W192">
        <f t="shared" si="114"/>
        <v>0</v>
      </c>
      <c r="X192">
        <f t="shared" si="115"/>
        <v>0</v>
      </c>
      <c r="Y192">
        <f t="shared" si="116"/>
        <v>0</v>
      </c>
      <c r="AA192">
        <v>85314433</v>
      </c>
      <c r="AB192">
        <f t="shared" si="117"/>
        <v>283.7</v>
      </c>
      <c r="AC192">
        <f t="shared" si="118"/>
        <v>283.7</v>
      </c>
      <c r="AD192">
        <f t="shared" si="119"/>
        <v>0</v>
      </c>
      <c r="AE192">
        <f t="shared" si="120"/>
        <v>0</v>
      </c>
      <c r="AF192">
        <f t="shared" si="121"/>
        <v>0</v>
      </c>
      <c r="AG192">
        <f t="shared" si="122"/>
        <v>0</v>
      </c>
      <c r="AH192">
        <f t="shared" si="123"/>
        <v>0</v>
      </c>
      <c r="AI192">
        <f t="shared" si="124"/>
        <v>0</v>
      </c>
      <c r="AJ192">
        <f t="shared" si="125"/>
        <v>0</v>
      </c>
      <c r="AK192">
        <v>283.7</v>
      </c>
      <c r="AL192">
        <v>283.7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1</v>
      </c>
      <c r="AW192">
        <v>1</v>
      </c>
      <c r="AZ192">
        <v>1</v>
      </c>
      <c r="BA192">
        <v>1</v>
      </c>
      <c r="BB192">
        <v>1</v>
      </c>
      <c r="BC192">
        <v>1</v>
      </c>
      <c r="BD192" t="s">
        <v>185</v>
      </c>
      <c r="BE192" t="s">
        <v>185</v>
      </c>
      <c r="BF192" t="s">
        <v>185</v>
      </c>
      <c r="BG192" t="s">
        <v>185</v>
      </c>
      <c r="BH192">
        <v>3</v>
      </c>
      <c r="BI192">
        <v>1</v>
      </c>
      <c r="BJ192" t="s">
        <v>185</v>
      </c>
      <c r="BM192">
        <v>1100</v>
      </c>
      <c r="BN192">
        <v>0</v>
      </c>
      <c r="BO192" t="s">
        <v>185</v>
      </c>
      <c r="BP192">
        <v>0</v>
      </c>
      <c r="BQ192">
        <v>8</v>
      </c>
      <c r="BR192">
        <v>0</v>
      </c>
      <c r="BS192">
        <v>1</v>
      </c>
      <c r="BT192">
        <v>1</v>
      </c>
      <c r="BU192">
        <v>1</v>
      </c>
      <c r="BV192">
        <v>1</v>
      </c>
      <c r="BW192">
        <v>1</v>
      </c>
      <c r="BX192">
        <v>1</v>
      </c>
      <c r="BY192" t="s">
        <v>185</v>
      </c>
      <c r="BZ192">
        <v>0</v>
      </c>
      <c r="CA192">
        <v>0</v>
      </c>
      <c r="CB192" t="s">
        <v>185</v>
      </c>
      <c r="CE192">
        <v>0</v>
      </c>
      <c r="CF192">
        <v>0</v>
      </c>
      <c r="CG192">
        <v>0</v>
      </c>
      <c r="CH192">
        <v>19</v>
      </c>
      <c r="CI192">
        <v>0</v>
      </c>
      <c r="CJ192">
        <v>0</v>
      </c>
      <c r="CK192">
        <v>0</v>
      </c>
      <c r="CL192">
        <v>0</v>
      </c>
      <c r="CM192">
        <v>0</v>
      </c>
      <c r="CN192" t="s">
        <v>185</v>
      </c>
      <c r="CO192">
        <v>0</v>
      </c>
      <c r="CP192">
        <f t="shared" si="126"/>
        <v>0</v>
      </c>
      <c r="CQ192">
        <f t="shared" si="127"/>
        <v>283.7</v>
      </c>
      <c r="CR192">
        <f t="shared" si="128"/>
        <v>0</v>
      </c>
      <c r="CS192">
        <f t="shared" si="129"/>
        <v>0</v>
      </c>
      <c r="CT192">
        <f t="shared" si="130"/>
        <v>0</v>
      </c>
      <c r="CU192">
        <f t="shared" si="131"/>
        <v>0</v>
      </c>
      <c r="CV192">
        <f t="shared" si="132"/>
        <v>0</v>
      </c>
      <c r="CW192">
        <f t="shared" si="133"/>
        <v>0</v>
      </c>
      <c r="CX192">
        <f t="shared" si="134"/>
        <v>0</v>
      </c>
      <c r="CY192">
        <f t="shared" si="135"/>
        <v>0</v>
      </c>
      <c r="CZ192">
        <f t="shared" si="136"/>
        <v>0</v>
      </c>
      <c r="DC192" t="s">
        <v>185</v>
      </c>
      <c r="DD192" t="s">
        <v>185</v>
      </c>
      <c r="DE192" t="s">
        <v>185</v>
      </c>
      <c r="DF192" t="s">
        <v>185</v>
      </c>
      <c r="DG192" t="s">
        <v>185</v>
      </c>
      <c r="DH192" t="s">
        <v>185</v>
      </c>
      <c r="DI192" t="s">
        <v>185</v>
      </c>
      <c r="DJ192" t="s">
        <v>185</v>
      </c>
      <c r="DK192" t="s">
        <v>185</v>
      </c>
      <c r="DL192" t="s">
        <v>185</v>
      </c>
      <c r="DM192" t="s">
        <v>185</v>
      </c>
      <c r="DN192">
        <v>0</v>
      </c>
      <c r="DO192">
        <v>0</v>
      </c>
      <c r="DP192">
        <v>1</v>
      </c>
      <c r="DQ192">
        <v>1</v>
      </c>
      <c r="DU192">
        <v>1009</v>
      </c>
      <c r="DV192" t="s">
        <v>87</v>
      </c>
      <c r="DW192" t="s">
        <v>87</v>
      </c>
      <c r="DX192">
        <v>1</v>
      </c>
      <c r="DZ192" t="s">
        <v>185</v>
      </c>
      <c r="EA192" t="s">
        <v>185</v>
      </c>
      <c r="EB192" t="s">
        <v>185</v>
      </c>
      <c r="EC192" t="s">
        <v>185</v>
      </c>
      <c r="EE192">
        <v>82815331</v>
      </c>
      <c r="EF192">
        <v>8</v>
      </c>
      <c r="EG192" t="s">
        <v>361</v>
      </c>
      <c r="EH192">
        <v>0</v>
      </c>
      <c r="EI192" t="s">
        <v>185</v>
      </c>
      <c r="EJ192">
        <v>1</v>
      </c>
      <c r="EK192">
        <v>1100</v>
      </c>
      <c r="EL192" t="s">
        <v>362</v>
      </c>
      <c r="EM192" t="s">
        <v>363</v>
      </c>
      <c r="EO192" t="s">
        <v>185</v>
      </c>
      <c r="EQ192">
        <v>131072</v>
      </c>
      <c r="ER192">
        <v>283.7</v>
      </c>
      <c r="ES192">
        <v>283.7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5</v>
      </c>
      <c r="FC192">
        <v>1</v>
      </c>
      <c r="FD192">
        <v>18</v>
      </c>
      <c r="FF192">
        <v>329.45</v>
      </c>
      <c r="FQ192">
        <v>0</v>
      </c>
      <c r="FR192">
        <v>0</v>
      </c>
      <c r="FS192">
        <v>0</v>
      </c>
      <c r="FX192">
        <v>0</v>
      </c>
      <c r="FY192">
        <v>0</v>
      </c>
      <c r="GA192" t="s">
        <v>373</v>
      </c>
      <c r="GD192">
        <v>1</v>
      </c>
      <c r="GF192">
        <v>-1023635733</v>
      </c>
      <c r="GG192">
        <v>2</v>
      </c>
      <c r="GH192">
        <v>3</v>
      </c>
      <c r="GI192">
        <v>-2</v>
      </c>
      <c r="GJ192">
        <v>0</v>
      </c>
      <c r="GK192">
        <v>0</v>
      </c>
      <c r="GL192">
        <f t="shared" si="137"/>
        <v>0</v>
      </c>
      <c r="GM192">
        <f t="shared" si="138"/>
        <v>0</v>
      </c>
      <c r="GN192">
        <f t="shared" si="139"/>
        <v>0</v>
      </c>
      <c r="GO192">
        <f t="shared" si="140"/>
        <v>0</v>
      </c>
      <c r="GP192">
        <f t="shared" si="141"/>
        <v>0</v>
      </c>
      <c r="GR192">
        <v>1</v>
      </c>
      <c r="GS192">
        <v>1</v>
      </c>
      <c r="GT192">
        <v>0</v>
      </c>
      <c r="GU192" t="s">
        <v>185</v>
      </c>
      <c r="GV192">
        <f t="shared" si="142"/>
        <v>0</v>
      </c>
      <c r="GW192">
        <v>1</v>
      </c>
      <c r="GX192">
        <f t="shared" si="143"/>
        <v>0</v>
      </c>
      <c r="HA192">
        <v>0</v>
      </c>
      <c r="HB192">
        <v>0</v>
      </c>
      <c r="HC192">
        <f t="shared" si="144"/>
        <v>0</v>
      </c>
      <c r="HE192" t="s">
        <v>165</v>
      </c>
      <c r="HF192" t="s">
        <v>47</v>
      </c>
      <c r="HG192">
        <f t="shared" si="145"/>
        <v>0</v>
      </c>
      <c r="HM192" t="s">
        <v>185</v>
      </c>
      <c r="HN192" t="s">
        <v>185</v>
      </c>
      <c r="HO192" t="s">
        <v>185</v>
      </c>
      <c r="HP192" t="s">
        <v>185</v>
      </c>
      <c r="HQ192" t="s">
        <v>185</v>
      </c>
      <c r="HS192">
        <v>0</v>
      </c>
      <c r="IK192">
        <v>0</v>
      </c>
    </row>
    <row r="193" spans="1:255">
      <c r="A193" s="8">
        <v>17</v>
      </c>
      <c r="B193" s="8">
        <v>1</v>
      </c>
      <c r="C193" s="8"/>
      <c r="D193" s="8"/>
      <c r="E193" s="8" t="s">
        <v>132</v>
      </c>
      <c r="F193" s="8" t="s">
        <v>374</v>
      </c>
      <c r="G193" s="8" t="s">
        <v>375</v>
      </c>
      <c r="H193" s="8" t="s">
        <v>341</v>
      </c>
      <c r="I193" s="8">
        <v>6</v>
      </c>
      <c r="J193" s="8">
        <v>0</v>
      </c>
      <c r="K193" s="8">
        <v>6</v>
      </c>
      <c r="L193" s="8">
        <v>6</v>
      </c>
      <c r="M193" s="8">
        <v>0</v>
      </c>
      <c r="N193" s="8">
        <f t="shared" si="105"/>
        <v>6</v>
      </c>
      <c r="O193" s="8">
        <f t="shared" si="106"/>
        <v>1331.7</v>
      </c>
      <c r="P193" s="8">
        <f t="shared" si="107"/>
        <v>1331.7</v>
      </c>
      <c r="Q193" s="8">
        <f t="shared" si="108"/>
        <v>0</v>
      </c>
      <c r="R193" s="8">
        <f t="shared" si="109"/>
        <v>0</v>
      </c>
      <c r="S193" s="8">
        <f t="shared" si="110"/>
        <v>0</v>
      </c>
      <c r="T193" s="8">
        <f t="shared" si="111"/>
        <v>0</v>
      </c>
      <c r="U193" s="8">
        <f t="shared" si="112"/>
        <v>0</v>
      </c>
      <c r="V193" s="8">
        <f t="shared" si="113"/>
        <v>0</v>
      </c>
      <c r="W193" s="8">
        <f t="shared" si="114"/>
        <v>0</v>
      </c>
      <c r="X193" s="8">
        <f t="shared" si="115"/>
        <v>0</v>
      </c>
      <c r="Y193" s="8">
        <f t="shared" si="116"/>
        <v>0</v>
      </c>
      <c r="Z193" s="8"/>
      <c r="AA193" s="8">
        <v>85314498</v>
      </c>
      <c r="AB193" s="8">
        <f t="shared" si="117"/>
        <v>221.95</v>
      </c>
      <c r="AC193" s="8">
        <f t="shared" si="118"/>
        <v>221.95</v>
      </c>
      <c r="AD193" s="8">
        <f t="shared" si="119"/>
        <v>0</v>
      </c>
      <c r="AE193" s="8">
        <f t="shared" si="120"/>
        <v>0</v>
      </c>
      <c r="AF193" s="8">
        <f t="shared" si="121"/>
        <v>0</v>
      </c>
      <c r="AG193" s="8">
        <f t="shared" si="122"/>
        <v>0</v>
      </c>
      <c r="AH193" s="8">
        <f t="shared" si="123"/>
        <v>0</v>
      </c>
      <c r="AI193" s="8">
        <f t="shared" si="124"/>
        <v>0</v>
      </c>
      <c r="AJ193" s="8">
        <f t="shared" si="125"/>
        <v>0</v>
      </c>
      <c r="AK193" s="8">
        <v>221.95</v>
      </c>
      <c r="AL193" s="8">
        <v>221.95</v>
      </c>
      <c r="AM193" s="8">
        <v>0</v>
      </c>
      <c r="AN193" s="8">
        <v>0</v>
      </c>
      <c r="AO193" s="8">
        <v>0</v>
      </c>
      <c r="AP193" s="8">
        <v>0</v>
      </c>
      <c r="AQ193" s="8">
        <v>0</v>
      </c>
      <c r="AR193" s="8">
        <v>0</v>
      </c>
      <c r="AS193" s="8">
        <v>0</v>
      </c>
      <c r="AT193" s="8">
        <v>0</v>
      </c>
      <c r="AU193" s="8">
        <v>0</v>
      </c>
      <c r="AV193" s="8">
        <v>1</v>
      </c>
      <c r="AW193" s="8">
        <v>1</v>
      </c>
      <c r="AX193" s="8"/>
      <c r="AY193" s="8"/>
      <c r="AZ193" s="8">
        <v>1</v>
      </c>
      <c r="BA193" s="8">
        <v>1</v>
      </c>
      <c r="BB193" s="8">
        <v>1</v>
      </c>
      <c r="BC193" s="8">
        <v>1</v>
      </c>
      <c r="BD193" s="8" t="s">
        <v>185</v>
      </c>
      <c r="BE193" s="8" t="s">
        <v>185</v>
      </c>
      <c r="BF193" s="8" t="s">
        <v>185</v>
      </c>
      <c r="BG193" s="8" t="s">
        <v>185</v>
      </c>
      <c r="BH193" s="8">
        <v>3</v>
      </c>
      <c r="BI193" s="8">
        <v>1</v>
      </c>
      <c r="BJ193" s="8" t="s">
        <v>185</v>
      </c>
      <c r="BK193" s="8"/>
      <c r="BL193" s="8"/>
      <c r="BM193" s="8">
        <v>1100</v>
      </c>
      <c r="BN193" s="8">
        <v>0</v>
      </c>
      <c r="BO193" s="8" t="s">
        <v>185</v>
      </c>
      <c r="BP193" s="8">
        <v>0</v>
      </c>
      <c r="BQ193" s="8">
        <v>8</v>
      </c>
      <c r="BR193" s="8">
        <v>0</v>
      </c>
      <c r="BS193" s="8">
        <v>1</v>
      </c>
      <c r="BT193" s="8">
        <v>1</v>
      </c>
      <c r="BU193" s="8">
        <v>1</v>
      </c>
      <c r="BV193" s="8">
        <v>1</v>
      </c>
      <c r="BW193" s="8">
        <v>1</v>
      </c>
      <c r="BX193" s="8">
        <v>1</v>
      </c>
      <c r="BY193" s="8" t="s">
        <v>185</v>
      </c>
      <c r="BZ193" s="8">
        <v>0</v>
      </c>
      <c r="CA193" s="8">
        <v>0</v>
      </c>
      <c r="CB193" s="8" t="s">
        <v>185</v>
      </c>
      <c r="CC193" s="8"/>
      <c r="CD193" s="8"/>
      <c r="CE193" s="8">
        <v>0</v>
      </c>
      <c r="CF193" s="8">
        <v>0</v>
      </c>
      <c r="CG193" s="8">
        <v>0</v>
      </c>
      <c r="CH193" s="8">
        <v>20</v>
      </c>
      <c r="CI193" s="8">
        <v>0</v>
      </c>
      <c r="CJ193" s="8">
        <v>0</v>
      </c>
      <c r="CK193" s="8">
        <v>0</v>
      </c>
      <c r="CL193" s="8">
        <v>0</v>
      </c>
      <c r="CM193" s="8">
        <v>0</v>
      </c>
      <c r="CN193" s="8" t="s">
        <v>185</v>
      </c>
      <c r="CO193" s="8">
        <v>0</v>
      </c>
      <c r="CP193" s="8">
        <f t="shared" si="126"/>
        <v>1331.7</v>
      </c>
      <c r="CQ193" s="8">
        <f t="shared" si="127"/>
        <v>221.95</v>
      </c>
      <c r="CR193" s="8">
        <f t="shared" si="128"/>
        <v>0</v>
      </c>
      <c r="CS193" s="8">
        <f t="shared" si="129"/>
        <v>0</v>
      </c>
      <c r="CT193" s="8">
        <f t="shared" si="130"/>
        <v>0</v>
      </c>
      <c r="CU193" s="8">
        <f t="shared" si="131"/>
        <v>0</v>
      </c>
      <c r="CV193" s="8">
        <f t="shared" si="132"/>
        <v>0</v>
      </c>
      <c r="CW193" s="8">
        <f t="shared" si="133"/>
        <v>0</v>
      </c>
      <c r="CX193" s="8">
        <f t="shared" si="134"/>
        <v>0</v>
      </c>
      <c r="CY193" s="8">
        <f t="shared" si="135"/>
        <v>0</v>
      </c>
      <c r="CZ193" s="8">
        <f t="shared" si="136"/>
        <v>0</v>
      </c>
      <c r="DA193" s="8"/>
      <c r="DB193" s="8"/>
      <c r="DC193" s="8" t="s">
        <v>185</v>
      </c>
      <c r="DD193" s="8" t="s">
        <v>185</v>
      </c>
      <c r="DE193" s="8" t="s">
        <v>185</v>
      </c>
      <c r="DF193" s="8" t="s">
        <v>185</v>
      </c>
      <c r="DG193" s="8" t="s">
        <v>185</v>
      </c>
      <c r="DH193" s="8" t="s">
        <v>185</v>
      </c>
      <c r="DI193" s="8" t="s">
        <v>185</v>
      </c>
      <c r="DJ193" s="8" t="s">
        <v>185</v>
      </c>
      <c r="DK193" s="8" t="s">
        <v>185</v>
      </c>
      <c r="DL193" s="8" t="s">
        <v>185</v>
      </c>
      <c r="DM193" s="8" t="s">
        <v>185</v>
      </c>
      <c r="DN193" s="8">
        <v>0</v>
      </c>
      <c r="DO193" s="8">
        <v>0</v>
      </c>
      <c r="DP193" s="8">
        <v>1</v>
      </c>
      <c r="DQ193" s="8">
        <v>1</v>
      </c>
      <c r="DR193" s="8"/>
      <c r="DS193" s="8"/>
      <c r="DT193" s="8"/>
      <c r="DU193" s="8">
        <v>1003</v>
      </c>
      <c r="DV193" s="8" t="s">
        <v>341</v>
      </c>
      <c r="DW193" s="8" t="s">
        <v>341</v>
      </c>
      <c r="DX193" s="8">
        <v>1</v>
      </c>
      <c r="DY193" s="8"/>
      <c r="DZ193" s="8" t="s">
        <v>185</v>
      </c>
      <c r="EA193" s="8" t="s">
        <v>185</v>
      </c>
      <c r="EB193" s="8" t="s">
        <v>185</v>
      </c>
      <c r="EC193" s="8" t="s">
        <v>185</v>
      </c>
      <c r="ED193" s="8"/>
      <c r="EE193" s="8">
        <v>82815331</v>
      </c>
      <c r="EF193" s="8">
        <v>8</v>
      </c>
      <c r="EG193" s="8" t="s">
        <v>361</v>
      </c>
      <c r="EH193" s="8">
        <v>0</v>
      </c>
      <c r="EI193" s="8" t="s">
        <v>185</v>
      </c>
      <c r="EJ193" s="8">
        <v>1</v>
      </c>
      <c r="EK193" s="8">
        <v>1100</v>
      </c>
      <c r="EL193" s="8" t="s">
        <v>362</v>
      </c>
      <c r="EM193" s="8" t="s">
        <v>363</v>
      </c>
      <c r="EN193" s="8"/>
      <c r="EO193" s="8" t="s">
        <v>185</v>
      </c>
      <c r="EP193" s="8"/>
      <c r="EQ193" s="8">
        <v>131072</v>
      </c>
      <c r="ER193" s="8">
        <v>221.95</v>
      </c>
      <c r="ES193" s="8">
        <v>221.95</v>
      </c>
      <c r="ET193" s="8">
        <v>0</v>
      </c>
      <c r="EU193" s="8">
        <v>0</v>
      </c>
      <c r="EV193" s="8">
        <v>0</v>
      </c>
      <c r="EW193" s="8">
        <v>0</v>
      </c>
      <c r="EX193" s="8">
        <v>0</v>
      </c>
      <c r="EY193" s="8">
        <v>0</v>
      </c>
      <c r="EZ193" s="8">
        <v>5</v>
      </c>
      <c r="FA193" s="8"/>
      <c r="FB193" s="8"/>
      <c r="FC193" s="8">
        <v>1</v>
      </c>
      <c r="FD193" s="8">
        <v>18</v>
      </c>
      <c r="FE193" s="8"/>
      <c r="FF193" s="8">
        <v>257.74</v>
      </c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>
        <v>0</v>
      </c>
      <c r="FR193" s="8">
        <v>0</v>
      </c>
      <c r="FS193" s="8">
        <v>0</v>
      </c>
      <c r="FT193" s="8"/>
      <c r="FU193" s="8"/>
      <c r="FV193" s="8"/>
      <c r="FW193" s="8"/>
      <c r="FX193" s="8">
        <v>0</v>
      </c>
      <c r="FY193" s="8">
        <v>0</v>
      </c>
      <c r="FZ193" s="8"/>
      <c r="GA193" s="8" t="s">
        <v>376</v>
      </c>
      <c r="GB193" s="8"/>
      <c r="GC193" s="8"/>
      <c r="GD193" s="8">
        <v>1</v>
      </c>
      <c r="GE193" s="8"/>
      <c r="GF193" s="8">
        <v>-1939916068</v>
      </c>
      <c r="GG193" s="8">
        <v>2</v>
      </c>
      <c r="GH193" s="8">
        <v>3</v>
      </c>
      <c r="GI193" s="8">
        <v>-2</v>
      </c>
      <c r="GJ193" s="8">
        <v>0</v>
      </c>
      <c r="GK193" s="8">
        <v>0</v>
      </c>
      <c r="GL193" s="8">
        <f t="shared" si="137"/>
        <v>0</v>
      </c>
      <c r="GM193" s="8">
        <f t="shared" si="138"/>
        <v>1331.7</v>
      </c>
      <c r="GN193" s="8">
        <f t="shared" si="139"/>
        <v>1331.7</v>
      </c>
      <c r="GO193" s="8">
        <f t="shared" si="140"/>
        <v>0</v>
      </c>
      <c r="GP193" s="8">
        <f t="shared" si="141"/>
        <v>0</v>
      </c>
      <c r="GQ193" s="8"/>
      <c r="GR193" s="8">
        <v>1</v>
      </c>
      <c r="GS193" s="8">
        <v>1</v>
      </c>
      <c r="GT193" s="8">
        <v>0</v>
      </c>
      <c r="GU193" s="8" t="s">
        <v>185</v>
      </c>
      <c r="GV193" s="8">
        <f t="shared" si="142"/>
        <v>0</v>
      </c>
      <c r="GW193" s="8">
        <v>1</v>
      </c>
      <c r="GX193" s="8">
        <f t="shared" si="143"/>
        <v>0</v>
      </c>
      <c r="GY193" s="8"/>
      <c r="GZ193" s="8"/>
      <c r="HA193" s="8">
        <v>0</v>
      </c>
      <c r="HB193" s="8">
        <v>0</v>
      </c>
      <c r="HC193" s="8">
        <f t="shared" si="144"/>
        <v>0</v>
      </c>
      <c r="HD193" s="8"/>
      <c r="HE193" s="8" t="s">
        <v>165</v>
      </c>
      <c r="HF193" s="8" t="s">
        <v>47</v>
      </c>
      <c r="HG193" s="8">
        <f t="shared" si="145"/>
        <v>1331.7</v>
      </c>
      <c r="HH193" s="8"/>
      <c r="HI193" s="8"/>
      <c r="HJ193" s="8"/>
      <c r="HK193" s="8"/>
      <c r="HL193" s="8"/>
      <c r="HM193" s="8" t="s">
        <v>185</v>
      </c>
      <c r="HN193" s="8" t="s">
        <v>185</v>
      </c>
      <c r="HO193" s="8" t="s">
        <v>185</v>
      </c>
      <c r="HP193" s="8" t="s">
        <v>185</v>
      </c>
      <c r="HQ193" s="8" t="s">
        <v>185</v>
      </c>
      <c r="HR193" s="8"/>
      <c r="HS193" s="8">
        <v>0</v>
      </c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>
        <v>0</v>
      </c>
      <c r="IL193" s="8"/>
      <c r="IM193" s="8"/>
      <c r="IN193" s="8"/>
      <c r="IO193" s="8"/>
      <c r="IP193" s="8"/>
      <c r="IQ193" s="8"/>
      <c r="IR193" s="8"/>
      <c r="IS193" s="8"/>
      <c r="IT193" s="8"/>
      <c r="IU193" s="8"/>
    </row>
    <row r="194" spans="1:245">
      <c r="A194">
        <v>17</v>
      </c>
      <c r="B194">
        <v>1</v>
      </c>
      <c r="E194" t="s">
        <v>132</v>
      </c>
      <c r="F194" t="s">
        <v>374</v>
      </c>
      <c r="G194" t="s">
        <v>375</v>
      </c>
      <c r="H194" t="s">
        <v>341</v>
      </c>
      <c r="I194">
        <v>6</v>
      </c>
      <c r="J194">
        <v>0</v>
      </c>
      <c r="K194">
        <v>6</v>
      </c>
      <c r="L194">
        <v>6</v>
      </c>
      <c r="M194">
        <v>0</v>
      </c>
      <c r="N194">
        <f t="shared" si="105"/>
        <v>6</v>
      </c>
      <c r="O194">
        <f t="shared" si="106"/>
        <v>1331.7</v>
      </c>
      <c r="P194">
        <f t="shared" si="107"/>
        <v>1331.7</v>
      </c>
      <c r="Q194">
        <f t="shared" si="108"/>
        <v>0</v>
      </c>
      <c r="R194">
        <f t="shared" si="109"/>
        <v>0</v>
      </c>
      <c r="S194">
        <f t="shared" si="110"/>
        <v>0</v>
      </c>
      <c r="T194">
        <f t="shared" si="111"/>
        <v>0</v>
      </c>
      <c r="U194">
        <f t="shared" si="112"/>
        <v>0</v>
      </c>
      <c r="V194">
        <f t="shared" si="113"/>
        <v>0</v>
      </c>
      <c r="W194">
        <f t="shared" si="114"/>
        <v>0</v>
      </c>
      <c r="X194">
        <f t="shared" si="115"/>
        <v>0</v>
      </c>
      <c r="Y194">
        <f t="shared" si="116"/>
        <v>0</v>
      </c>
      <c r="AA194">
        <v>85314433</v>
      </c>
      <c r="AB194">
        <f t="shared" si="117"/>
        <v>221.95</v>
      </c>
      <c r="AC194">
        <f t="shared" si="118"/>
        <v>221.95</v>
      </c>
      <c r="AD194">
        <f t="shared" si="119"/>
        <v>0</v>
      </c>
      <c r="AE194">
        <f t="shared" si="120"/>
        <v>0</v>
      </c>
      <c r="AF194">
        <f t="shared" si="121"/>
        <v>0</v>
      </c>
      <c r="AG194">
        <f t="shared" si="122"/>
        <v>0</v>
      </c>
      <c r="AH194">
        <f t="shared" si="123"/>
        <v>0</v>
      </c>
      <c r="AI194">
        <f t="shared" si="124"/>
        <v>0</v>
      </c>
      <c r="AJ194">
        <f t="shared" si="125"/>
        <v>0</v>
      </c>
      <c r="AK194">
        <v>221.95</v>
      </c>
      <c r="AL194">
        <v>221.95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1</v>
      </c>
      <c r="AW194">
        <v>1</v>
      </c>
      <c r="AZ194">
        <v>1</v>
      </c>
      <c r="BA194">
        <v>1</v>
      </c>
      <c r="BB194">
        <v>1</v>
      </c>
      <c r="BC194">
        <v>1</v>
      </c>
      <c r="BD194" t="s">
        <v>185</v>
      </c>
      <c r="BE194" t="s">
        <v>185</v>
      </c>
      <c r="BF194" t="s">
        <v>185</v>
      </c>
      <c r="BG194" t="s">
        <v>185</v>
      </c>
      <c r="BH194">
        <v>3</v>
      </c>
      <c r="BI194">
        <v>1</v>
      </c>
      <c r="BJ194" t="s">
        <v>185</v>
      </c>
      <c r="BM194">
        <v>1100</v>
      </c>
      <c r="BN194">
        <v>0</v>
      </c>
      <c r="BO194" t="s">
        <v>185</v>
      </c>
      <c r="BP194">
        <v>0</v>
      </c>
      <c r="BQ194">
        <v>8</v>
      </c>
      <c r="BR194">
        <v>0</v>
      </c>
      <c r="BS194">
        <v>1</v>
      </c>
      <c r="BT194">
        <v>1</v>
      </c>
      <c r="BU194">
        <v>1</v>
      </c>
      <c r="BV194">
        <v>1</v>
      </c>
      <c r="BW194">
        <v>1</v>
      </c>
      <c r="BX194">
        <v>1</v>
      </c>
      <c r="BY194" t="s">
        <v>185</v>
      </c>
      <c r="BZ194">
        <v>0</v>
      </c>
      <c r="CA194">
        <v>0</v>
      </c>
      <c r="CB194" t="s">
        <v>185</v>
      </c>
      <c r="CE194">
        <v>0</v>
      </c>
      <c r="CF194">
        <v>0</v>
      </c>
      <c r="CG194">
        <v>0</v>
      </c>
      <c r="CH194">
        <v>20</v>
      </c>
      <c r="CI194">
        <v>0</v>
      </c>
      <c r="CJ194">
        <v>0</v>
      </c>
      <c r="CK194">
        <v>0</v>
      </c>
      <c r="CL194">
        <v>0</v>
      </c>
      <c r="CM194">
        <v>0</v>
      </c>
      <c r="CN194" t="s">
        <v>185</v>
      </c>
      <c r="CO194">
        <v>0</v>
      </c>
      <c r="CP194">
        <f t="shared" si="126"/>
        <v>1331.7</v>
      </c>
      <c r="CQ194">
        <f t="shared" si="127"/>
        <v>221.95</v>
      </c>
      <c r="CR194">
        <f t="shared" si="128"/>
        <v>0</v>
      </c>
      <c r="CS194">
        <f t="shared" si="129"/>
        <v>0</v>
      </c>
      <c r="CT194">
        <f t="shared" si="130"/>
        <v>0</v>
      </c>
      <c r="CU194">
        <f t="shared" si="131"/>
        <v>0</v>
      </c>
      <c r="CV194">
        <f t="shared" si="132"/>
        <v>0</v>
      </c>
      <c r="CW194">
        <f t="shared" si="133"/>
        <v>0</v>
      </c>
      <c r="CX194">
        <f t="shared" si="134"/>
        <v>0</v>
      </c>
      <c r="CY194">
        <f t="shared" si="135"/>
        <v>0</v>
      </c>
      <c r="CZ194">
        <f t="shared" si="136"/>
        <v>0</v>
      </c>
      <c r="DC194" t="s">
        <v>185</v>
      </c>
      <c r="DD194" t="s">
        <v>185</v>
      </c>
      <c r="DE194" t="s">
        <v>185</v>
      </c>
      <c r="DF194" t="s">
        <v>185</v>
      </c>
      <c r="DG194" t="s">
        <v>185</v>
      </c>
      <c r="DH194" t="s">
        <v>185</v>
      </c>
      <c r="DI194" t="s">
        <v>185</v>
      </c>
      <c r="DJ194" t="s">
        <v>185</v>
      </c>
      <c r="DK194" t="s">
        <v>185</v>
      </c>
      <c r="DL194" t="s">
        <v>185</v>
      </c>
      <c r="DM194" t="s">
        <v>185</v>
      </c>
      <c r="DN194">
        <v>0</v>
      </c>
      <c r="DO194">
        <v>0</v>
      </c>
      <c r="DP194">
        <v>1</v>
      </c>
      <c r="DQ194">
        <v>1</v>
      </c>
      <c r="DU194">
        <v>1003</v>
      </c>
      <c r="DV194" t="s">
        <v>341</v>
      </c>
      <c r="DW194" t="s">
        <v>341</v>
      </c>
      <c r="DX194">
        <v>1</v>
      </c>
      <c r="DZ194" t="s">
        <v>185</v>
      </c>
      <c r="EA194" t="s">
        <v>185</v>
      </c>
      <c r="EB194" t="s">
        <v>185</v>
      </c>
      <c r="EC194" t="s">
        <v>185</v>
      </c>
      <c r="EE194">
        <v>82815331</v>
      </c>
      <c r="EF194">
        <v>8</v>
      </c>
      <c r="EG194" t="s">
        <v>361</v>
      </c>
      <c r="EH194">
        <v>0</v>
      </c>
      <c r="EI194" t="s">
        <v>185</v>
      </c>
      <c r="EJ194">
        <v>1</v>
      </c>
      <c r="EK194">
        <v>1100</v>
      </c>
      <c r="EL194" t="s">
        <v>362</v>
      </c>
      <c r="EM194" t="s">
        <v>363</v>
      </c>
      <c r="EO194" t="s">
        <v>185</v>
      </c>
      <c r="EQ194">
        <v>131072</v>
      </c>
      <c r="ER194">
        <v>221.95</v>
      </c>
      <c r="ES194">
        <v>221.95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5</v>
      </c>
      <c r="FC194">
        <v>1</v>
      </c>
      <c r="FD194">
        <v>18</v>
      </c>
      <c r="FF194">
        <v>257.74</v>
      </c>
      <c r="FQ194">
        <v>0</v>
      </c>
      <c r="FR194">
        <v>0</v>
      </c>
      <c r="FS194">
        <v>0</v>
      </c>
      <c r="FX194">
        <v>0</v>
      </c>
      <c r="FY194">
        <v>0</v>
      </c>
      <c r="GA194" t="s">
        <v>376</v>
      </c>
      <c r="GD194">
        <v>1</v>
      </c>
      <c r="GF194">
        <v>-1939916068</v>
      </c>
      <c r="GG194">
        <v>2</v>
      </c>
      <c r="GH194">
        <v>3</v>
      </c>
      <c r="GI194">
        <v>-2</v>
      </c>
      <c r="GJ194">
        <v>0</v>
      </c>
      <c r="GK194">
        <v>0</v>
      </c>
      <c r="GL194">
        <f t="shared" si="137"/>
        <v>0</v>
      </c>
      <c r="GM194">
        <f t="shared" si="138"/>
        <v>1331.7</v>
      </c>
      <c r="GN194">
        <f t="shared" si="139"/>
        <v>1331.7</v>
      </c>
      <c r="GO194">
        <f t="shared" si="140"/>
        <v>0</v>
      </c>
      <c r="GP194">
        <f t="shared" si="141"/>
        <v>0</v>
      </c>
      <c r="GR194">
        <v>1</v>
      </c>
      <c r="GS194">
        <v>1</v>
      </c>
      <c r="GT194">
        <v>0</v>
      </c>
      <c r="GU194" t="s">
        <v>185</v>
      </c>
      <c r="GV194">
        <f t="shared" si="142"/>
        <v>0</v>
      </c>
      <c r="GW194">
        <v>1</v>
      </c>
      <c r="GX194">
        <f t="shared" si="143"/>
        <v>0</v>
      </c>
      <c r="HA194">
        <v>0</v>
      </c>
      <c r="HB194">
        <v>0</v>
      </c>
      <c r="HC194">
        <f t="shared" si="144"/>
        <v>0</v>
      </c>
      <c r="HE194" t="s">
        <v>165</v>
      </c>
      <c r="HF194" t="s">
        <v>47</v>
      </c>
      <c r="HG194">
        <f t="shared" si="145"/>
        <v>1331.7</v>
      </c>
      <c r="HM194" t="s">
        <v>185</v>
      </c>
      <c r="HN194" t="s">
        <v>185</v>
      </c>
      <c r="HO194" t="s">
        <v>185</v>
      </c>
      <c r="HP194" t="s">
        <v>185</v>
      </c>
      <c r="HQ194" t="s">
        <v>185</v>
      </c>
      <c r="HS194">
        <v>0</v>
      </c>
      <c r="IK194">
        <v>0</v>
      </c>
    </row>
    <row r="195" spans="1:255">
      <c r="A195" s="8">
        <v>17</v>
      </c>
      <c r="B195" s="8">
        <v>1</v>
      </c>
      <c r="C195" s="8"/>
      <c r="D195" s="8"/>
      <c r="E195" s="8" t="s">
        <v>377</v>
      </c>
      <c r="F195" s="8" t="s">
        <v>339</v>
      </c>
      <c r="G195" s="8" t="s">
        <v>378</v>
      </c>
      <c r="H195" s="8" t="s">
        <v>341</v>
      </c>
      <c r="I195" s="8">
        <v>0</v>
      </c>
      <c r="J195" s="8">
        <v>0</v>
      </c>
      <c r="K195" s="8">
        <v>0</v>
      </c>
      <c r="L195" s="8">
        <v>6.5</v>
      </c>
      <c r="M195" s="8">
        <v>6.5</v>
      </c>
      <c r="N195" s="8">
        <f t="shared" si="105"/>
        <v>0</v>
      </c>
      <c r="O195" s="8">
        <f t="shared" si="106"/>
        <v>0</v>
      </c>
      <c r="P195" s="8">
        <f t="shared" si="107"/>
        <v>0</v>
      </c>
      <c r="Q195" s="8">
        <f t="shared" si="108"/>
        <v>0</v>
      </c>
      <c r="R195" s="8">
        <f t="shared" si="109"/>
        <v>0</v>
      </c>
      <c r="S195" s="8">
        <f t="shared" si="110"/>
        <v>0</v>
      </c>
      <c r="T195" s="8">
        <f t="shared" si="111"/>
        <v>0</v>
      </c>
      <c r="U195" s="8">
        <f t="shared" si="112"/>
        <v>0</v>
      </c>
      <c r="V195" s="8">
        <f t="shared" si="113"/>
        <v>0</v>
      </c>
      <c r="W195" s="8">
        <f t="shared" si="114"/>
        <v>0</v>
      </c>
      <c r="X195" s="8">
        <f t="shared" si="115"/>
        <v>0</v>
      </c>
      <c r="Y195" s="8">
        <f t="shared" si="116"/>
        <v>0</v>
      </c>
      <c r="Z195" s="8"/>
      <c r="AA195" s="8">
        <v>85314498</v>
      </c>
      <c r="AB195" s="8">
        <f t="shared" si="117"/>
        <v>440.46</v>
      </c>
      <c r="AC195" s="8">
        <f t="shared" si="118"/>
        <v>440.46</v>
      </c>
      <c r="AD195" s="8">
        <f t="shared" si="119"/>
        <v>0</v>
      </c>
      <c r="AE195" s="8">
        <f t="shared" si="120"/>
        <v>0</v>
      </c>
      <c r="AF195" s="8">
        <f t="shared" si="121"/>
        <v>0</v>
      </c>
      <c r="AG195" s="8">
        <f t="shared" si="122"/>
        <v>0</v>
      </c>
      <c r="AH195" s="8">
        <f t="shared" si="123"/>
        <v>0</v>
      </c>
      <c r="AI195" s="8">
        <f t="shared" si="124"/>
        <v>0</v>
      </c>
      <c r="AJ195" s="8">
        <f t="shared" si="125"/>
        <v>0</v>
      </c>
      <c r="AK195" s="8">
        <v>440.46</v>
      </c>
      <c r="AL195" s="8">
        <v>440.46</v>
      </c>
      <c r="AM195" s="8">
        <v>0</v>
      </c>
      <c r="AN195" s="8">
        <v>0</v>
      </c>
      <c r="AO195" s="8">
        <v>0</v>
      </c>
      <c r="AP195" s="8">
        <v>0</v>
      </c>
      <c r="AQ195" s="8">
        <v>0</v>
      </c>
      <c r="AR195" s="8">
        <v>0</v>
      </c>
      <c r="AS195" s="8">
        <v>0</v>
      </c>
      <c r="AT195" s="8">
        <v>0</v>
      </c>
      <c r="AU195" s="8">
        <v>0</v>
      </c>
      <c r="AV195" s="8">
        <v>1</v>
      </c>
      <c r="AW195" s="8">
        <v>1</v>
      </c>
      <c r="AX195" s="8"/>
      <c r="AY195" s="8"/>
      <c r="AZ195" s="8">
        <v>1</v>
      </c>
      <c r="BA195" s="8">
        <v>1</v>
      </c>
      <c r="BB195" s="8">
        <v>1</v>
      </c>
      <c r="BC195" s="8">
        <v>1</v>
      </c>
      <c r="BD195" s="8" t="s">
        <v>185</v>
      </c>
      <c r="BE195" s="8" t="s">
        <v>185</v>
      </c>
      <c r="BF195" s="8" t="s">
        <v>185</v>
      </c>
      <c r="BG195" s="8" t="s">
        <v>185</v>
      </c>
      <c r="BH195" s="8">
        <v>3</v>
      </c>
      <c r="BI195" s="8">
        <v>1</v>
      </c>
      <c r="BJ195" s="8" t="s">
        <v>185</v>
      </c>
      <c r="BK195" s="8"/>
      <c r="BL195" s="8"/>
      <c r="BM195" s="8">
        <v>1100</v>
      </c>
      <c r="BN195" s="8">
        <v>0</v>
      </c>
      <c r="BO195" s="8" t="s">
        <v>185</v>
      </c>
      <c r="BP195" s="8">
        <v>0</v>
      </c>
      <c r="BQ195" s="8">
        <v>8</v>
      </c>
      <c r="BR195" s="8">
        <v>0</v>
      </c>
      <c r="BS195" s="8">
        <v>1</v>
      </c>
      <c r="BT195" s="8">
        <v>1</v>
      </c>
      <c r="BU195" s="8">
        <v>1</v>
      </c>
      <c r="BV195" s="8">
        <v>1</v>
      </c>
      <c r="BW195" s="8">
        <v>1</v>
      </c>
      <c r="BX195" s="8">
        <v>1</v>
      </c>
      <c r="BY195" s="8" t="s">
        <v>185</v>
      </c>
      <c r="BZ195" s="8">
        <v>0</v>
      </c>
      <c r="CA195" s="8">
        <v>0</v>
      </c>
      <c r="CB195" s="8" t="s">
        <v>185</v>
      </c>
      <c r="CC195" s="8"/>
      <c r="CD195" s="8"/>
      <c r="CE195" s="8">
        <v>0</v>
      </c>
      <c r="CF195" s="8">
        <v>0</v>
      </c>
      <c r="CG195" s="8">
        <v>0</v>
      </c>
      <c r="CH195" s="8">
        <v>21</v>
      </c>
      <c r="CI195" s="8">
        <v>0</v>
      </c>
      <c r="CJ195" s="8">
        <v>0</v>
      </c>
      <c r="CK195" s="8">
        <v>0</v>
      </c>
      <c r="CL195" s="8">
        <v>0</v>
      </c>
      <c r="CM195" s="8">
        <v>0</v>
      </c>
      <c r="CN195" s="8" t="s">
        <v>185</v>
      </c>
      <c r="CO195" s="8">
        <v>0</v>
      </c>
      <c r="CP195" s="8">
        <f t="shared" si="126"/>
        <v>0</v>
      </c>
      <c r="CQ195" s="8">
        <f t="shared" si="127"/>
        <v>440.46</v>
      </c>
      <c r="CR195" s="8">
        <f t="shared" si="128"/>
        <v>0</v>
      </c>
      <c r="CS195" s="8">
        <f t="shared" si="129"/>
        <v>0</v>
      </c>
      <c r="CT195" s="8">
        <f t="shared" si="130"/>
        <v>0</v>
      </c>
      <c r="CU195" s="8">
        <f t="shared" si="131"/>
        <v>0</v>
      </c>
      <c r="CV195" s="8">
        <f t="shared" si="132"/>
        <v>0</v>
      </c>
      <c r="CW195" s="8">
        <f t="shared" si="133"/>
        <v>0</v>
      </c>
      <c r="CX195" s="8">
        <f t="shared" si="134"/>
        <v>0</v>
      </c>
      <c r="CY195" s="8">
        <f t="shared" si="135"/>
        <v>0</v>
      </c>
      <c r="CZ195" s="8">
        <f t="shared" si="136"/>
        <v>0</v>
      </c>
      <c r="DA195" s="8"/>
      <c r="DB195" s="8"/>
      <c r="DC195" s="8" t="s">
        <v>185</v>
      </c>
      <c r="DD195" s="8" t="s">
        <v>185</v>
      </c>
      <c r="DE195" s="8" t="s">
        <v>185</v>
      </c>
      <c r="DF195" s="8" t="s">
        <v>185</v>
      </c>
      <c r="DG195" s="8" t="s">
        <v>185</v>
      </c>
      <c r="DH195" s="8" t="s">
        <v>185</v>
      </c>
      <c r="DI195" s="8" t="s">
        <v>185</v>
      </c>
      <c r="DJ195" s="8" t="s">
        <v>185</v>
      </c>
      <c r="DK195" s="8" t="s">
        <v>185</v>
      </c>
      <c r="DL195" s="8" t="s">
        <v>185</v>
      </c>
      <c r="DM195" s="8" t="s">
        <v>185</v>
      </c>
      <c r="DN195" s="8">
        <v>0</v>
      </c>
      <c r="DO195" s="8">
        <v>0</v>
      </c>
      <c r="DP195" s="8">
        <v>1</v>
      </c>
      <c r="DQ195" s="8">
        <v>1</v>
      </c>
      <c r="DR195" s="8"/>
      <c r="DS195" s="8"/>
      <c r="DT195" s="8"/>
      <c r="DU195" s="8">
        <v>1003</v>
      </c>
      <c r="DV195" s="8" t="s">
        <v>341</v>
      </c>
      <c r="DW195" s="8" t="s">
        <v>341</v>
      </c>
      <c r="DX195" s="8">
        <v>1</v>
      </c>
      <c r="DY195" s="8"/>
      <c r="DZ195" s="8" t="s">
        <v>185</v>
      </c>
      <c r="EA195" s="8" t="s">
        <v>185</v>
      </c>
      <c r="EB195" s="8" t="s">
        <v>185</v>
      </c>
      <c r="EC195" s="8" t="s">
        <v>185</v>
      </c>
      <c r="ED195" s="8"/>
      <c r="EE195" s="8">
        <v>82815331</v>
      </c>
      <c r="EF195" s="8">
        <v>8</v>
      </c>
      <c r="EG195" s="8" t="s">
        <v>361</v>
      </c>
      <c r="EH195" s="8">
        <v>0</v>
      </c>
      <c r="EI195" s="8" t="s">
        <v>185</v>
      </c>
      <c r="EJ195" s="8">
        <v>1</v>
      </c>
      <c r="EK195" s="8">
        <v>1100</v>
      </c>
      <c r="EL195" s="8" t="s">
        <v>362</v>
      </c>
      <c r="EM195" s="8" t="s">
        <v>363</v>
      </c>
      <c r="EN195" s="8"/>
      <c r="EO195" s="8" t="s">
        <v>185</v>
      </c>
      <c r="EP195" s="8"/>
      <c r="EQ195" s="8">
        <v>131072</v>
      </c>
      <c r="ER195" s="8">
        <v>440.46</v>
      </c>
      <c r="ES195" s="8">
        <v>440.46</v>
      </c>
      <c r="ET195" s="8">
        <v>0</v>
      </c>
      <c r="EU195" s="8">
        <v>0</v>
      </c>
      <c r="EV195" s="8">
        <v>0</v>
      </c>
      <c r="EW195" s="8">
        <v>0</v>
      </c>
      <c r="EX195" s="8">
        <v>0</v>
      </c>
      <c r="EY195" s="8">
        <v>0</v>
      </c>
      <c r="EZ195" s="8">
        <v>5</v>
      </c>
      <c r="FA195" s="8"/>
      <c r="FB195" s="8"/>
      <c r="FC195" s="8">
        <v>1</v>
      </c>
      <c r="FD195" s="8">
        <v>18</v>
      </c>
      <c r="FE195" s="8"/>
      <c r="FF195" s="8">
        <v>511.47</v>
      </c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>
        <v>0</v>
      </c>
      <c r="FR195" s="8">
        <v>0</v>
      </c>
      <c r="FS195" s="8">
        <v>0</v>
      </c>
      <c r="FT195" s="8"/>
      <c r="FU195" s="8"/>
      <c r="FV195" s="8"/>
      <c r="FW195" s="8"/>
      <c r="FX195" s="8">
        <v>0</v>
      </c>
      <c r="FY195" s="8">
        <v>0</v>
      </c>
      <c r="FZ195" s="8"/>
      <c r="GA195" s="8" t="s">
        <v>379</v>
      </c>
      <c r="GB195" s="8"/>
      <c r="GC195" s="8"/>
      <c r="GD195" s="8">
        <v>1</v>
      </c>
      <c r="GE195" s="8"/>
      <c r="GF195" s="8">
        <v>1033734091</v>
      </c>
      <c r="GG195" s="8">
        <v>2</v>
      </c>
      <c r="GH195" s="8">
        <v>3</v>
      </c>
      <c r="GI195" s="8">
        <v>-2</v>
      </c>
      <c r="GJ195" s="8">
        <v>0</v>
      </c>
      <c r="GK195" s="8">
        <v>0</v>
      </c>
      <c r="GL195" s="8">
        <f t="shared" si="137"/>
        <v>0</v>
      </c>
      <c r="GM195" s="8">
        <f t="shared" si="138"/>
        <v>0</v>
      </c>
      <c r="GN195" s="8">
        <f t="shared" si="139"/>
        <v>0</v>
      </c>
      <c r="GO195" s="8">
        <f t="shared" si="140"/>
        <v>0</v>
      </c>
      <c r="GP195" s="8">
        <f t="shared" si="141"/>
        <v>0</v>
      </c>
      <c r="GQ195" s="8"/>
      <c r="GR195" s="8">
        <v>1</v>
      </c>
      <c r="GS195" s="8">
        <v>1</v>
      </c>
      <c r="GT195" s="8">
        <v>0</v>
      </c>
      <c r="GU195" s="8" t="s">
        <v>185</v>
      </c>
      <c r="GV195" s="8">
        <f t="shared" si="142"/>
        <v>0</v>
      </c>
      <c r="GW195" s="8">
        <v>1</v>
      </c>
      <c r="GX195" s="8">
        <f t="shared" si="143"/>
        <v>0</v>
      </c>
      <c r="GY195" s="8"/>
      <c r="GZ195" s="8"/>
      <c r="HA195" s="8">
        <v>0</v>
      </c>
      <c r="HB195" s="8">
        <v>0</v>
      </c>
      <c r="HC195" s="8">
        <f t="shared" si="144"/>
        <v>0</v>
      </c>
      <c r="HD195" s="8"/>
      <c r="HE195" s="8" t="s">
        <v>165</v>
      </c>
      <c r="HF195" s="8" t="s">
        <v>47</v>
      </c>
      <c r="HG195" s="8">
        <f t="shared" si="145"/>
        <v>0</v>
      </c>
      <c r="HH195" s="8"/>
      <c r="HI195" s="8"/>
      <c r="HJ195" s="8"/>
      <c r="HK195" s="8"/>
      <c r="HL195" s="8"/>
      <c r="HM195" s="8" t="s">
        <v>185</v>
      </c>
      <c r="HN195" s="8" t="s">
        <v>185</v>
      </c>
      <c r="HO195" s="8" t="s">
        <v>185</v>
      </c>
      <c r="HP195" s="8" t="s">
        <v>185</v>
      </c>
      <c r="HQ195" s="8" t="s">
        <v>185</v>
      </c>
      <c r="HR195" s="8"/>
      <c r="HS195" s="8">
        <v>0</v>
      </c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>
        <v>0</v>
      </c>
      <c r="IL195" s="8"/>
      <c r="IM195" s="8"/>
      <c r="IN195" s="8"/>
      <c r="IO195" s="8"/>
      <c r="IP195" s="8"/>
      <c r="IQ195" s="8"/>
      <c r="IR195" s="8"/>
      <c r="IS195" s="8"/>
      <c r="IT195" s="8"/>
      <c r="IU195" s="8"/>
    </row>
    <row r="196" spans="1:245">
      <c r="A196">
        <v>17</v>
      </c>
      <c r="B196">
        <v>1</v>
      </c>
      <c r="E196" t="s">
        <v>377</v>
      </c>
      <c r="F196" t="s">
        <v>339</v>
      </c>
      <c r="G196" t="s">
        <v>378</v>
      </c>
      <c r="H196" t="s">
        <v>341</v>
      </c>
      <c r="I196">
        <v>0</v>
      </c>
      <c r="J196">
        <v>0</v>
      </c>
      <c r="K196">
        <v>0</v>
      </c>
      <c r="L196">
        <v>6.5</v>
      </c>
      <c r="M196">
        <v>6.5</v>
      </c>
      <c r="N196">
        <f t="shared" si="105"/>
        <v>0</v>
      </c>
      <c r="O196">
        <f t="shared" si="106"/>
        <v>0</v>
      </c>
      <c r="P196">
        <f t="shared" si="107"/>
        <v>0</v>
      </c>
      <c r="Q196">
        <f t="shared" si="108"/>
        <v>0</v>
      </c>
      <c r="R196">
        <f t="shared" si="109"/>
        <v>0</v>
      </c>
      <c r="S196">
        <f t="shared" si="110"/>
        <v>0</v>
      </c>
      <c r="T196">
        <f t="shared" si="111"/>
        <v>0</v>
      </c>
      <c r="U196">
        <f t="shared" si="112"/>
        <v>0</v>
      </c>
      <c r="V196">
        <f t="shared" si="113"/>
        <v>0</v>
      </c>
      <c r="W196">
        <f t="shared" si="114"/>
        <v>0</v>
      </c>
      <c r="X196">
        <f t="shared" si="115"/>
        <v>0</v>
      </c>
      <c r="Y196">
        <f t="shared" si="116"/>
        <v>0</v>
      </c>
      <c r="AA196">
        <v>85314433</v>
      </c>
      <c r="AB196">
        <f t="shared" si="117"/>
        <v>440.46</v>
      </c>
      <c r="AC196">
        <f t="shared" si="118"/>
        <v>440.46</v>
      </c>
      <c r="AD196">
        <f t="shared" si="119"/>
        <v>0</v>
      </c>
      <c r="AE196">
        <f t="shared" si="120"/>
        <v>0</v>
      </c>
      <c r="AF196">
        <f t="shared" si="121"/>
        <v>0</v>
      </c>
      <c r="AG196">
        <f t="shared" si="122"/>
        <v>0</v>
      </c>
      <c r="AH196">
        <f t="shared" si="123"/>
        <v>0</v>
      </c>
      <c r="AI196">
        <f t="shared" si="124"/>
        <v>0</v>
      </c>
      <c r="AJ196">
        <f t="shared" si="125"/>
        <v>0</v>
      </c>
      <c r="AK196">
        <v>440.46</v>
      </c>
      <c r="AL196">
        <v>440.46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1</v>
      </c>
      <c r="AW196">
        <v>1</v>
      </c>
      <c r="AZ196">
        <v>1</v>
      </c>
      <c r="BA196">
        <v>1</v>
      </c>
      <c r="BB196">
        <v>1</v>
      </c>
      <c r="BC196">
        <v>1</v>
      </c>
      <c r="BD196" t="s">
        <v>185</v>
      </c>
      <c r="BE196" t="s">
        <v>185</v>
      </c>
      <c r="BF196" t="s">
        <v>185</v>
      </c>
      <c r="BG196" t="s">
        <v>185</v>
      </c>
      <c r="BH196">
        <v>3</v>
      </c>
      <c r="BI196">
        <v>1</v>
      </c>
      <c r="BJ196" t="s">
        <v>185</v>
      </c>
      <c r="BM196">
        <v>1100</v>
      </c>
      <c r="BN196">
        <v>0</v>
      </c>
      <c r="BO196" t="s">
        <v>185</v>
      </c>
      <c r="BP196">
        <v>0</v>
      </c>
      <c r="BQ196">
        <v>8</v>
      </c>
      <c r="BR196">
        <v>0</v>
      </c>
      <c r="BS196">
        <v>1</v>
      </c>
      <c r="BT196">
        <v>1</v>
      </c>
      <c r="BU196">
        <v>1</v>
      </c>
      <c r="BV196">
        <v>1</v>
      </c>
      <c r="BW196">
        <v>1</v>
      </c>
      <c r="BX196">
        <v>1</v>
      </c>
      <c r="BY196" t="s">
        <v>185</v>
      </c>
      <c r="BZ196">
        <v>0</v>
      </c>
      <c r="CA196">
        <v>0</v>
      </c>
      <c r="CB196" t="s">
        <v>185</v>
      </c>
      <c r="CE196">
        <v>0</v>
      </c>
      <c r="CF196">
        <v>0</v>
      </c>
      <c r="CG196">
        <v>0</v>
      </c>
      <c r="CH196">
        <v>21</v>
      </c>
      <c r="CI196">
        <v>0</v>
      </c>
      <c r="CJ196">
        <v>0</v>
      </c>
      <c r="CK196">
        <v>0</v>
      </c>
      <c r="CL196">
        <v>0</v>
      </c>
      <c r="CM196">
        <v>0</v>
      </c>
      <c r="CN196" t="s">
        <v>185</v>
      </c>
      <c r="CO196">
        <v>0</v>
      </c>
      <c r="CP196">
        <f t="shared" si="126"/>
        <v>0</v>
      </c>
      <c r="CQ196">
        <f t="shared" si="127"/>
        <v>440.46</v>
      </c>
      <c r="CR196">
        <f t="shared" si="128"/>
        <v>0</v>
      </c>
      <c r="CS196">
        <f t="shared" si="129"/>
        <v>0</v>
      </c>
      <c r="CT196">
        <f t="shared" si="130"/>
        <v>0</v>
      </c>
      <c r="CU196">
        <f t="shared" si="131"/>
        <v>0</v>
      </c>
      <c r="CV196">
        <f t="shared" si="132"/>
        <v>0</v>
      </c>
      <c r="CW196">
        <f t="shared" si="133"/>
        <v>0</v>
      </c>
      <c r="CX196">
        <f t="shared" si="134"/>
        <v>0</v>
      </c>
      <c r="CY196">
        <f t="shared" si="135"/>
        <v>0</v>
      </c>
      <c r="CZ196">
        <f t="shared" si="136"/>
        <v>0</v>
      </c>
      <c r="DC196" t="s">
        <v>185</v>
      </c>
      <c r="DD196" t="s">
        <v>185</v>
      </c>
      <c r="DE196" t="s">
        <v>185</v>
      </c>
      <c r="DF196" t="s">
        <v>185</v>
      </c>
      <c r="DG196" t="s">
        <v>185</v>
      </c>
      <c r="DH196" t="s">
        <v>185</v>
      </c>
      <c r="DI196" t="s">
        <v>185</v>
      </c>
      <c r="DJ196" t="s">
        <v>185</v>
      </c>
      <c r="DK196" t="s">
        <v>185</v>
      </c>
      <c r="DL196" t="s">
        <v>185</v>
      </c>
      <c r="DM196" t="s">
        <v>185</v>
      </c>
      <c r="DN196">
        <v>0</v>
      </c>
      <c r="DO196">
        <v>0</v>
      </c>
      <c r="DP196">
        <v>1</v>
      </c>
      <c r="DQ196">
        <v>1</v>
      </c>
      <c r="DU196">
        <v>1003</v>
      </c>
      <c r="DV196" t="s">
        <v>341</v>
      </c>
      <c r="DW196" t="s">
        <v>341</v>
      </c>
      <c r="DX196">
        <v>1</v>
      </c>
      <c r="DZ196" t="s">
        <v>185</v>
      </c>
      <c r="EA196" t="s">
        <v>185</v>
      </c>
      <c r="EB196" t="s">
        <v>185</v>
      </c>
      <c r="EC196" t="s">
        <v>185</v>
      </c>
      <c r="EE196">
        <v>82815331</v>
      </c>
      <c r="EF196">
        <v>8</v>
      </c>
      <c r="EG196" t="s">
        <v>361</v>
      </c>
      <c r="EH196">
        <v>0</v>
      </c>
      <c r="EI196" t="s">
        <v>185</v>
      </c>
      <c r="EJ196">
        <v>1</v>
      </c>
      <c r="EK196">
        <v>1100</v>
      </c>
      <c r="EL196" t="s">
        <v>362</v>
      </c>
      <c r="EM196" t="s">
        <v>363</v>
      </c>
      <c r="EO196" t="s">
        <v>185</v>
      </c>
      <c r="EQ196">
        <v>131072</v>
      </c>
      <c r="ER196">
        <v>440.46</v>
      </c>
      <c r="ES196">
        <v>440.46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5</v>
      </c>
      <c r="FC196">
        <v>1</v>
      </c>
      <c r="FD196">
        <v>18</v>
      </c>
      <c r="FF196">
        <v>511.47</v>
      </c>
      <c r="FQ196">
        <v>0</v>
      </c>
      <c r="FR196">
        <v>0</v>
      </c>
      <c r="FS196">
        <v>0</v>
      </c>
      <c r="FX196">
        <v>0</v>
      </c>
      <c r="FY196">
        <v>0</v>
      </c>
      <c r="GA196" t="s">
        <v>379</v>
      </c>
      <c r="GD196">
        <v>1</v>
      </c>
      <c r="GF196">
        <v>1033734091</v>
      </c>
      <c r="GG196">
        <v>2</v>
      </c>
      <c r="GH196">
        <v>3</v>
      </c>
      <c r="GI196">
        <v>-2</v>
      </c>
      <c r="GJ196">
        <v>0</v>
      </c>
      <c r="GK196">
        <v>0</v>
      </c>
      <c r="GL196">
        <f t="shared" si="137"/>
        <v>0</v>
      </c>
      <c r="GM196">
        <f t="shared" si="138"/>
        <v>0</v>
      </c>
      <c r="GN196">
        <f t="shared" si="139"/>
        <v>0</v>
      </c>
      <c r="GO196">
        <f t="shared" si="140"/>
        <v>0</v>
      </c>
      <c r="GP196">
        <f t="shared" si="141"/>
        <v>0</v>
      </c>
      <c r="GR196">
        <v>1</v>
      </c>
      <c r="GS196">
        <v>1</v>
      </c>
      <c r="GT196">
        <v>0</v>
      </c>
      <c r="GU196" t="s">
        <v>185</v>
      </c>
      <c r="GV196">
        <f t="shared" si="142"/>
        <v>0</v>
      </c>
      <c r="GW196">
        <v>1</v>
      </c>
      <c r="GX196">
        <f t="shared" si="143"/>
        <v>0</v>
      </c>
      <c r="HA196">
        <v>0</v>
      </c>
      <c r="HB196">
        <v>0</v>
      </c>
      <c r="HC196">
        <f t="shared" si="144"/>
        <v>0</v>
      </c>
      <c r="HE196" t="s">
        <v>165</v>
      </c>
      <c r="HF196" t="s">
        <v>47</v>
      </c>
      <c r="HG196">
        <f t="shared" si="145"/>
        <v>0</v>
      </c>
      <c r="HM196" t="s">
        <v>185</v>
      </c>
      <c r="HN196" t="s">
        <v>185</v>
      </c>
      <c r="HO196" t="s">
        <v>185</v>
      </c>
      <c r="HP196" t="s">
        <v>185</v>
      </c>
      <c r="HQ196" t="s">
        <v>185</v>
      </c>
      <c r="HS196">
        <v>0</v>
      </c>
      <c r="IK196">
        <v>0</v>
      </c>
    </row>
    <row r="198" spans="1:206">
      <c r="A198" s="7">
        <v>51</v>
      </c>
      <c r="B198" s="7">
        <f>B181</f>
        <v>1</v>
      </c>
      <c r="C198" s="7">
        <f>A181</f>
        <v>4</v>
      </c>
      <c r="D198" s="7">
        <f>ROW(A181)</f>
        <v>181</v>
      </c>
      <c r="E198" s="7"/>
      <c r="F198" s="7" t="str">
        <f>IF(F181&lt;&gt;"",F181,"")</f>
        <v>Новый раздел</v>
      </c>
      <c r="G198" s="7" t="str">
        <f>IF(G181&lt;&gt;"",G181,"")</f>
        <v>Материалы</v>
      </c>
      <c r="H198" s="7">
        <v>0</v>
      </c>
      <c r="I198" s="7"/>
      <c r="J198" s="7"/>
      <c r="K198" s="7"/>
      <c r="L198" s="7"/>
      <c r="M198" s="7"/>
      <c r="N198" s="7"/>
      <c r="O198" s="7">
        <f t="shared" ref="O198:T198" si="146">ROUND(AB198,2)</f>
        <v>1505.51</v>
      </c>
      <c r="P198" s="7">
        <f t="shared" si="146"/>
        <v>1505.51</v>
      </c>
      <c r="Q198" s="7">
        <f t="shared" si="146"/>
        <v>0</v>
      </c>
      <c r="R198" s="7">
        <f t="shared" si="146"/>
        <v>0</v>
      </c>
      <c r="S198" s="7">
        <f t="shared" si="146"/>
        <v>0</v>
      </c>
      <c r="T198" s="7">
        <f t="shared" si="146"/>
        <v>0</v>
      </c>
      <c r="U198" s="7">
        <f>AH198</f>
        <v>0</v>
      </c>
      <c r="V198" s="7">
        <f>AI198</f>
        <v>0</v>
      </c>
      <c r="W198" s="7">
        <f>ROUND(AJ198,2)</f>
        <v>0</v>
      </c>
      <c r="X198" s="7">
        <f>ROUND(AK198,2)</f>
        <v>0</v>
      </c>
      <c r="Y198" s="7">
        <f>ROUND(AL198,2)</f>
        <v>0</v>
      </c>
      <c r="Z198" s="7"/>
      <c r="AA198" s="7"/>
      <c r="AB198" s="7">
        <f>ROUND(SUMIF(AA185:AA196,"=85314498",O185:O196),2)</f>
        <v>1505.51</v>
      </c>
      <c r="AC198" s="7">
        <f>ROUND(SUMIF(AA185:AA196,"=85314498",P185:P196),2)</f>
        <v>1505.51</v>
      </c>
      <c r="AD198" s="7">
        <f>ROUND(SUMIF(AA185:AA196,"=85314498",Q185:Q196),2)</f>
        <v>0</v>
      </c>
      <c r="AE198" s="7">
        <f>ROUND(SUMIF(AA185:AA196,"=85314498",R185:R196),2)</f>
        <v>0</v>
      </c>
      <c r="AF198" s="7">
        <f>ROUND(SUMIF(AA185:AA196,"=85314498",S185:S196),2)</f>
        <v>0</v>
      </c>
      <c r="AG198" s="7">
        <f>ROUND(SUMIF(AA185:AA196,"=85314498",T185:T196),2)</f>
        <v>0</v>
      </c>
      <c r="AH198" s="7">
        <f>SUMIF(AA185:AA196,"=85314498",U185:U196)</f>
        <v>0</v>
      </c>
      <c r="AI198" s="7">
        <f>SUMIF(AA185:AA196,"=85314498",V185:V196)</f>
        <v>0</v>
      </c>
      <c r="AJ198" s="7">
        <f>ROUND(SUMIF(AA185:AA196,"=85314498",W185:W196),2)</f>
        <v>0</v>
      </c>
      <c r="AK198" s="7">
        <f>ROUND(SUMIF(AA185:AA196,"=85314498",X185:X196),2)</f>
        <v>0</v>
      </c>
      <c r="AL198" s="7">
        <f>ROUND(SUMIF(AA185:AA196,"=85314498",Y185:Y196),2)</f>
        <v>0</v>
      </c>
      <c r="AM198" s="7"/>
      <c r="AN198" s="7"/>
      <c r="AO198" s="7">
        <f t="shared" ref="AO198:BD198" si="147">ROUND(BX198,2)</f>
        <v>0</v>
      </c>
      <c r="AP198" s="7">
        <f t="shared" si="147"/>
        <v>0</v>
      </c>
      <c r="AQ198" s="7">
        <f t="shared" si="147"/>
        <v>0</v>
      </c>
      <c r="AR198" s="7">
        <f t="shared" si="147"/>
        <v>1505.51</v>
      </c>
      <c r="AS198" s="7">
        <f t="shared" si="147"/>
        <v>1505.51</v>
      </c>
      <c r="AT198" s="7">
        <f t="shared" si="147"/>
        <v>0</v>
      </c>
      <c r="AU198" s="7">
        <f t="shared" si="147"/>
        <v>0</v>
      </c>
      <c r="AV198" s="7">
        <f t="shared" si="147"/>
        <v>1505.51</v>
      </c>
      <c r="AW198" s="7">
        <f t="shared" si="147"/>
        <v>1505.51</v>
      </c>
      <c r="AX198" s="7">
        <f t="shared" si="147"/>
        <v>0</v>
      </c>
      <c r="AY198" s="7">
        <f t="shared" si="147"/>
        <v>1505.51</v>
      </c>
      <c r="AZ198" s="7">
        <f t="shared" si="147"/>
        <v>0</v>
      </c>
      <c r="BA198" s="7">
        <f t="shared" si="147"/>
        <v>0</v>
      </c>
      <c r="BB198" s="7">
        <f t="shared" si="147"/>
        <v>0</v>
      </c>
      <c r="BC198" s="7">
        <f t="shared" si="147"/>
        <v>0</v>
      </c>
      <c r="BD198" s="7">
        <f t="shared" si="147"/>
        <v>0</v>
      </c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>
        <f>ROUND(SUMIF(AA185:AA196,"=85314498",FQ185:FQ196),2)</f>
        <v>0</v>
      </c>
      <c r="BY198" s="7">
        <f>ROUND(SUMIF(AA185:AA196,"=85314498",FR185:FR196),2)</f>
        <v>0</v>
      </c>
      <c r="BZ198" s="7">
        <f>ROUND(SUMIF(AA185:AA196,"=85314498",GL185:GL196),2)</f>
        <v>0</v>
      </c>
      <c r="CA198" s="7">
        <f>ROUND(SUMIF(AA185:AA196,"=85314498",GM185:GM196),2)</f>
        <v>1505.51</v>
      </c>
      <c r="CB198" s="7">
        <f>ROUND(SUMIF(AA185:AA196,"=85314498",GN185:GN196),2)</f>
        <v>1505.51</v>
      </c>
      <c r="CC198" s="7">
        <f>ROUND(SUMIF(AA185:AA196,"=85314498",GO185:GO196),2)</f>
        <v>0</v>
      </c>
      <c r="CD198" s="7">
        <f>ROUND(SUMIF(AA185:AA196,"=85314498",GP185:GP196),2)</f>
        <v>0</v>
      </c>
      <c r="CE198" s="7">
        <f>AC198-BX198</f>
        <v>1505.51</v>
      </c>
      <c r="CF198" s="7">
        <f>AC198-BY198</f>
        <v>1505.51</v>
      </c>
      <c r="CG198" s="7">
        <f>BX198-BZ198</f>
        <v>0</v>
      </c>
      <c r="CH198" s="7">
        <f>AC198-BX198-BY198+BZ198</f>
        <v>1505.51</v>
      </c>
      <c r="CI198" s="7">
        <f>BY198-BZ198</f>
        <v>0</v>
      </c>
      <c r="CJ198" s="7">
        <f>ROUND(SUMIF(AA185:AA196,"=85314498",GX185:GX196),2)</f>
        <v>0</v>
      </c>
      <c r="CK198" s="7">
        <f>ROUND(SUMIF(AA185:AA196,"=85314498",GY185:GY196),2)</f>
        <v>0</v>
      </c>
      <c r="CL198" s="7">
        <f>ROUND(SUMIF(AA185:AA196,"=85314498",GZ185:GZ196),2)</f>
        <v>0</v>
      </c>
      <c r="CM198" s="7">
        <f>ROUND(SUMIF(AA185:AA196,"=85314498",HD185:HD196),2)</f>
        <v>0</v>
      </c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4">
        <f t="shared" ref="DG198:DL198" si="148">ROUND(DT198,2)</f>
        <v>1505.51</v>
      </c>
      <c r="DH198" s="4">
        <f t="shared" si="148"/>
        <v>1505.51</v>
      </c>
      <c r="DI198" s="4">
        <f t="shared" si="148"/>
        <v>0</v>
      </c>
      <c r="DJ198" s="4">
        <f t="shared" si="148"/>
        <v>0</v>
      </c>
      <c r="DK198" s="4">
        <f t="shared" si="148"/>
        <v>0</v>
      </c>
      <c r="DL198" s="4">
        <f t="shared" si="148"/>
        <v>0</v>
      </c>
      <c r="DM198" s="4">
        <f>DZ198</f>
        <v>0</v>
      </c>
      <c r="DN198" s="4">
        <f>EA198</f>
        <v>0</v>
      </c>
      <c r="DO198" s="4">
        <f>ROUND(EB198,2)</f>
        <v>0</v>
      </c>
      <c r="DP198" s="4">
        <f>ROUND(EC198,2)</f>
        <v>0</v>
      </c>
      <c r="DQ198" s="4">
        <f>ROUND(ED198,2)</f>
        <v>0</v>
      </c>
      <c r="DR198" s="4"/>
      <c r="DS198" s="4"/>
      <c r="DT198" s="4">
        <f>ROUND(SUMIF(AA185:AA196,"=85314433",O185:O196),2)</f>
        <v>1505.51</v>
      </c>
      <c r="DU198" s="4">
        <f>ROUND(SUMIF(AA185:AA196,"=85314433",P185:P196),2)</f>
        <v>1505.51</v>
      </c>
      <c r="DV198" s="4">
        <f>ROUND(SUMIF(AA185:AA196,"=85314433",Q185:Q196),2)</f>
        <v>0</v>
      </c>
      <c r="DW198" s="4">
        <f>ROUND(SUMIF(AA185:AA196,"=85314433",R185:R196),2)</f>
        <v>0</v>
      </c>
      <c r="DX198" s="4">
        <f>ROUND(SUMIF(AA185:AA196,"=85314433",S185:S196),2)</f>
        <v>0</v>
      </c>
      <c r="DY198" s="4">
        <f>ROUND(SUMIF(AA185:AA196,"=85314433",T185:T196),2)</f>
        <v>0</v>
      </c>
      <c r="DZ198" s="4">
        <f>SUMIF(AA185:AA196,"=85314433",U185:U196)</f>
        <v>0</v>
      </c>
      <c r="EA198" s="4">
        <f>SUMIF(AA185:AA196,"=85314433",V185:V196)</f>
        <v>0</v>
      </c>
      <c r="EB198" s="4">
        <f>ROUND(SUMIF(AA185:AA196,"=85314433",W185:W196),2)</f>
        <v>0</v>
      </c>
      <c r="EC198" s="4">
        <f>ROUND(SUMIF(AA185:AA196,"=85314433",X185:X196),2)</f>
        <v>0</v>
      </c>
      <c r="ED198" s="4">
        <f>ROUND(SUMIF(AA185:AA196,"=85314433",Y185:Y196),2)</f>
        <v>0</v>
      </c>
      <c r="EE198" s="4"/>
      <c r="EF198" s="4"/>
      <c r="EG198" s="4">
        <f t="shared" ref="EG198:EV198" si="149">ROUND(FP198,2)</f>
        <v>0</v>
      </c>
      <c r="EH198" s="4">
        <f t="shared" si="149"/>
        <v>0</v>
      </c>
      <c r="EI198" s="4">
        <f t="shared" si="149"/>
        <v>0</v>
      </c>
      <c r="EJ198" s="4">
        <f t="shared" si="149"/>
        <v>1505.51</v>
      </c>
      <c r="EK198" s="4">
        <f t="shared" si="149"/>
        <v>1505.51</v>
      </c>
      <c r="EL198" s="4">
        <f t="shared" si="149"/>
        <v>0</v>
      </c>
      <c r="EM198" s="4">
        <f t="shared" si="149"/>
        <v>0</v>
      </c>
      <c r="EN198" s="4">
        <f t="shared" si="149"/>
        <v>1505.51</v>
      </c>
      <c r="EO198" s="4">
        <f t="shared" si="149"/>
        <v>1505.51</v>
      </c>
      <c r="EP198" s="4">
        <f t="shared" si="149"/>
        <v>0</v>
      </c>
      <c r="EQ198" s="4">
        <f t="shared" si="149"/>
        <v>1505.51</v>
      </c>
      <c r="ER198" s="4">
        <f t="shared" si="149"/>
        <v>0</v>
      </c>
      <c r="ES198" s="4">
        <f t="shared" si="149"/>
        <v>0</v>
      </c>
      <c r="ET198" s="4">
        <f t="shared" si="149"/>
        <v>0</v>
      </c>
      <c r="EU198" s="4">
        <f t="shared" si="149"/>
        <v>0</v>
      </c>
      <c r="EV198" s="4">
        <f t="shared" si="149"/>
        <v>0</v>
      </c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>
        <f>ROUND(SUMIF(AA185:AA196,"=85314433",FQ185:FQ196),2)</f>
        <v>0</v>
      </c>
      <c r="FQ198" s="4">
        <f>ROUND(SUMIF(AA185:AA196,"=85314433",FR185:FR196),2)</f>
        <v>0</v>
      </c>
      <c r="FR198" s="4">
        <f>ROUND(SUMIF(AA185:AA196,"=85314433",GL185:GL196),2)</f>
        <v>0</v>
      </c>
      <c r="FS198" s="4">
        <f>ROUND(SUMIF(AA185:AA196,"=85314433",GM185:GM196),2)</f>
        <v>1505.51</v>
      </c>
      <c r="FT198" s="4">
        <f>ROUND(SUMIF(AA185:AA196,"=85314433",GN185:GN196),2)</f>
        <v>1505.51</v>
      </c>
      <c r="FU198" s="4">
        <f>ROUND(SUMIF(AA185:AA196,"=85314433",GO185:GO196),2)</f>
        <v>0</v>
      </c>
      <c r="FV198" s="4">
        <f>ROUND(SUMIF(AA185:AA196,"=85314433",GP185:GP196),2)</f>
        <v>0</v>
      </c>
      <c r="FW198" s="4">
        <f>DU198-FP198</f>
        <v>1505.51</v>
      </c>
      <c r="FX198" s="4">
        <f>DU198-FQ198</f>
        <v>1505.51</v>
      </c>
      <c r="FY198" s="4">
        <f>FP198-FR198</f>
        <v>0</v>
      </c>
      <c r="FZ198" s="4">
        <f>DU198-FP198-FQ198+FR198</f>
        <v>1505.51</v>
      </c>
      <c r="GA198" s="4">
        <f>FQ198-FR198</f>
        <v>0</v>
      </c>
      <c r="GB198" s="4">
        <f>ROUND(SUMIF(AA185:AA196,"=85314433",GX185:GX196),2)</f>
        <v>0</v>
      </c>
      <c r="GC198" s="4">
        <f>ROUND(SUMIF(AA185:AA196,"=85314433",GY185:GY196),2)</f>
        <v>0</v>
      </c>
      <c r="GD198" s="4">
        <f>ROUND(SUMIF(AA185:AA196,"=85314433",GZ185:GZ196),2)</f>
        <v>0</v>
      </c>
      <c r="GE198" s="4">
        <f>ROUND(SUMIF(AA185:AA196,"=85314433",HD185:HD196),2)</f>
        <v>0</v>
      </c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>
        <v>0</v>
      </c>
    </row>
    <row r="200" spans="1:28">
      <c r="A200" s="9">
        <v>50</v>
      </c>
      <c r="B200" s="9">
        <v>0</v>
      </c>
      <c r="C200" s="9">
        <v>0</v>
      </c>
      <c r="D200" s="9">
        <v>1</v>
      </c>
      <c r="E200" s="9">
        <v>201</v>
      </c>
      <c r="F200" s="9">
        <f>ROUND(Source!O198,O200)</f>
        <v>1505.51</v>
      </c>
      <c r="G200" s="9" t="s">
        <v>273</v>
      </c>
      <c r="H200" s="9" t="s">
        <v>274</v>
      </c>
      <c r="I200" s="9"/>
      <c r="J200" s="9"/>
      <c r="K200" s="9">
        <v>201</v>
      </c>
      <c r="L200" s="9">
        <v>1</v>
      </c>
      <c r="M200" s="9">
        <v>3</v>
      </c>
      <c r="N200" s="9" t="s">
        <v>185</v>
      </c>
      <c r="O200" s="9">
        <v>2</v>
      </c>
      <c r="P200" s="9">
        <f>ROUND(Source!DG198,O200)</f>
        <v>1505.51</v>
      </c>
      <c r="Q200" s="9"/>
      <c r="R200" s="9"/>
      <c r="S200" s="9"/>
      <c r="T200" s="9"/>
      <c r="U200" s="9"/>
      <c r="V200" s="9"/>
      <c r="W200" s="9">
        <v>1505.51</v>
      </c>
      <c r="X200" s="9">
        <v>1</v>
      </c>
      <c r="Y200" s="9">
        <v>1505.51</v>
      </c>
      <c r="Z200" s="9">
        <v>1505.51</v>
      </c>
      <c r="AA200" s="9">
        <v>1</v>
      </c>
      <c r="AB200" s="9">
        <v>1505.51</v>
      </c>
    </row>
    <row r="201" spans="1:28">
      <c r="A201" s="9">
        <v>50</v>
      </c>
      <c r="B201" s="9">
        <v>0</v>
      </c>
      <c r="C201" s="9">
        <v>0</v>
      </c>
      <c r="D201" s="9">
        <v>1</v>
      </c>
      <c r="E201" s="9">
        <v>202</v>
      </c>
      <c r="F201" s="9">
        <f>ROUND(Source!P198,O201)</f>
        <v>1505.51</v>
      </c>
      <c r="G201" s="9" t="s">
        <v>275</v>
      </c>
      <c r="H201" s="9" t="s">
        <v>276</v>
      </c>
      <c r="I201" s="9"/>
      <c r="J201" s="9"/>
      <c r="K201" s="9">
        <v>202</v>
      </c>
      <c r="L201" s="9">
        <v>2</v>
      </c>
      <c r="M201" s="9">
        <v>3</v>
      </c>
      <c r="N201" s="9" t="s">
        <v>185</v>
      </c>
      <c r="O201" s="9">
        <v>2</v>
      </c>
      <c r="P201" s="9">
        <f>ROUND(Source!DH198,O201)</f>
        <v>1505.51</v>
      </c>
      <c r="Q201" s="9"/>
      <c r="R201" s="9"/>
      <c r="S201" s="9"/>
      <c r="T201" s="9"/>
      <c r="U201" s="9"/>
      <c r="V201" s="9"/>
      <c r="W201" s="9">
        <v>1505.51</v>
      </c>
      <c r="X201" s="9">
        <v>1</v>
      </c>
      <c r="Y201" s="9">
        <v>1505.51</v>
      </c>
      <c r="Z201" s="9">
        <v>1505.51</v>
      </c>
      <c r="AA201" s="9">
        <v>1</v>
      </c>
      <c r="AB201" s="9">
        <v>1505.51</v>
      </c>
    </row>
    <row r="202" spans="1:28">
      <c r="A202" s="9">
        <v>50</v>
      </c>
      <c r="B202" s="9">
        <v>0</v>
      </c>
      <c r="C202" s="9">
        <v>0</v>
      </c>
      <c r="D202" s="9">
        <v>1</v>
      </c>
      <c r="E202" s="9">
        <v>222</v>
      </c>
      <c r="F202" s="9">
        <f>ROUND(Source!AO198,O202)</f>
        <v>0</v>
      </c>
      <c r="G202" s="9" t="s">
        <v>277</v>
      </c>
      <c r="H202" s="9" t="s">
        <v>278</v>
      </c>
      <c r="I202" s="9"/>
      <c r="J202" s="9"/>
      <c r="K202" s="9">
        <v>222</v>
      </c>
      <c r="L202" s="9">
        <v>3</v>
      </c>
      <c r="M202" s="9">
        <v>3</v>
      </c>
      <c r="N202" s="9" t="s">
        <v>185</v>
      </c>
      <c r="O202" s="9">
        <v>2</v>
      </c>
      <c r="P202" s="9">
        <f>ROUND(Source!EG198,O202)</f>
        <v>0</v>
      </c>
      <c r="Q202" s="9"/>
      <c r="R202" s="9"/>
      <c r="S202" s="9"/>
      <c r="T202" s="9"/>
      <c r="U202" s="9"/>
      <c r="V202" s="9"/>
      <c r="W202" s="9">
        <v>0</v>
      </c>
      <c r="X202" s="9">
        <v>1</v>
      </c>
      <c r="Y202" s="9">
        <v>0</v>
      </c>
      <c r="Z202" s="9">
        <v>0</v>
      </c>
      <c r="AA202" s="9">
        <v>1</v>
      </c>
      <c r="AB202" s="9">
        <v>0</v>
      </c>
    </row>
    <row r="203" spans="1:28">
      <c r="A203" s="9">
        <v>50</v>
      </c>
      <c r="B203" s="9">
        <v>0</v>
      </c>
      <c r="C203" s="9">
        <v>0</v>
      </c>
      <c r="D203" s="9">
        <v>1</v>
      </c>
      <c r="E203" s="9">
        <v>225</v>
      </c>
      <c r="F203" s="9">
        <f>ROUND(Source!AV198,O203)</f>
        <v>1505.51</v>
      </c>
      <c r="G203" s="9" t="s">
        <v>279</v>
      </c>
      <c r="H203" s="9" t="s">
        <v>280</v>
      </c>
      <c r="I203" s="9"/>
      <c r="J203" s="9"/>
      <c r="K203" s="9">
        <v>225</v>
      </c>
      <c r="L203" s="9">
        <v>4</v>
      </c>
      <c r="M203" s="9">
        <v>3</v>
      </c>
      <c r="N203" s="9" t="s">
        <v>185</v>
      </c>
      <c r="O203" s="9">
        <v>2</v>
      </c>
      <c r="P203" s="9">
        <f>ROUND(Source!EN198,O203)</f>
        <v>1505.51</v>
      </c>
      <c r="Q203" s="9"/>
      <c r="R203" s="9"/>
      <c r="S203" s="9"/>
      <c r="T203" s="9"/>
      <c r="U203" s="9"/>
      <c r="V203" s="9"/>
      <c r="W203" s="9">
        <v>1505.51</v>
      </c>
      <c r="X203" s="9">
        <v>1</v>
      </c>
      <c r="Y203" s="9">
        <v>1505.51</v>
      </c>
      <c r="Z203" s="9">
        <v>1505.51</v>
      </c>
      <c r="AA203" s="9">
        <v>1</v>
      </c>
      <c r="AB203" s="9">
        <v>1505.51</v>
      </c>
    </row>
    <row r="204" spans="1:28">
      <c r="A204" s="9">
        <v>50</v>
      </c>
      <c r="B204" s="9">
        <v>0</v>
      </c>
      <c r="C204" s="9">
        <v>0</v>
      </c>
      <c r="D204" s="9">
        <v>1</v>
      </c>
      <c r="E204" s="9">
        <v>226</v>
      </c>
      <c r="F204" s="9">
        <f>ROUND(Source!AW198,O204)</f>
        <v>1505.51</v>
      </c>
      <c r="G204" s="9" t="s">
        <v>281</v>
      </c>
      <c r="H204" s="9" t="s">
        <v>282</v>
      </c>
      <c r="I204" s="9"/>
      <c r="J204" s="9"/>
      <c r="K204" s="9">
        <v>226</v>
      </c>
      <c r="L204" s="9">
        <v>5</v>
      </c>
      <c r="M204" s="9">
        <v>3</v>
      </c>
      <c r="N204" s="9" t="s">
        <v>185</v>
      </c>
      <c r="O204" s="9">
        <v>2</v>
      </c>
      <c r="P204" s="9">
        <f>ROUND(Source!EO198,O204)</f>
        <v>1505.51</v>
      </c>
      <c r="Q204" s="9"/>
      <c r="R204" s="9"/>
      <c r="S204" s="9"/>
      <c r="T204" s="9"/>
      <c r="U204" s="9"/>
      <c r="V204" s="9"/>
      <c r="W204" s="9">
        <v>1505.51</v>
      </c>
      <c r="X204" s="9">
        <v>1</v>
      </c>
      <c r="Y204" s="9">
        <v>1505.51</v>
      </c>
      <c r="Z204" s="9">
        <v>1505.51</v>
      </c>
      <c r="AA204" s="9">
        <v>1</v>
      </c>
      <c r="AB204" s="9">
        <v>1505.51</v>
      </c>
    </row>
    <row r="205" spans="1:28">
      <c r="A205" s="9">
        <v>50</v>
      </c>
      <c r="B205" s="9">
        <v>0</v>
      </c>
      <c r="C205" s="9">
        <v>0</v>
      </c>
      <c r="D205" s="9">
        <v>1</v>
      </c>
      <c r="E205" s="9">
        <v>227</v>
      </c>
      <c r="F205" s="9">
        <f>ROUND(Source!AX198,O205)</f>
        <v>0</v>
      </c>
      <c r="G205" s="9" t="s">
        <v>283</v>
      </c>
      <c r="H205" s="9" t="s">
        <v>284</v>
      </c>
      <c r="I205" s="9"/>
      <c r="J205" s="9"/>
      <c r="K205" s="9">
        <v>227</v>
      </c>
      <c r="L205" s="9">
        <v>6</v>
      </c>
      <c r="M205" s="9">
        <v>3</v>
      </c>
      <c r="N205" s="9" t="s">
        <v>185</v>
      </c>
      <c r="O205" s="9">
        <v>2</v>
      </c>
      <c r="P205" s="9">
        <f>ROUND(Source!EP198,O205)</f>
        <v>0</v>
      </c>
      <c r="Q205" s="9"/>
      <c r="R205" s="9"/>
      <c r="S205" s="9"/>
      <c r="T205" s="9"/>
      <c r="U205" s="9"/>
      <c r="V205" s="9"/>
      <c r="W205" s="9">
        <v>0</v>
      </c>
      <c r="X205" s="9">
        <v>1</v>
      </c>
      <c r="Y205" s="9">
        <v>0</v>
      </c>
      <c r="Z205" s="9">
        <v>0</v>
      </c>
      <c r="AA205" s="9">
        <v>1</v>
      </c>
      <c r="AB205" s="9">
        <v>0</v>
      </c>
    </row>
    <row r="206" spans="1:28">
      <c r="A206" s="9">
        <v>50</v>
      </c>
      <c r="B206" s="9">
        <v>0</v>
      </c>
      <c r="C206" s="9">
        <v>0</v>
      </c>
      <c r="D206" s="9">
        <v>1</v>
      </c>
      <c r="E206" s="9">
        <v>228</v>
      </c>
      <c r="F206" s="9">
        <f>ROUND(Source!AY198,O206)</f>
        <v>1505.51</v>
      </c>
      <c r="G206" s="9" t="s">
        <v>285</v>
      </c>
      <c r="H206" s="9" t="s">
        <v>286</v>
      </c>
      <c r="I206" s="9"/>
      <c r="J206" s="9"/>
      <c r="K206" s="9">
        <v>228</v>
      </c>
      <c r="L206" s="9">
        <v>7</v>
      </c>
      <c r="M206" s="9">
        <v>3</v>
      </c>
      <c r="N206" s="9" t="s">
        <v>185</v>
      </c>
      <c r="O206" s="9">
        <v>2</v>
      </c>
      <c r="P206" s="9">
        <f>ROUND(Source!EQ198,O206)</f>
        <v>1505.51</v>
      </c>
      <c r="Q206" s="9"/>
      <c r="R206" s="9"/>
      <c r="S206" s="9"/>
      <c r="T206" s="9"/>
      <c r="U206" s="9"/>
      <c r="V206" s="9"/>
      <c r="W206" s="9">
        <v>1505.51</v>
      </c>
      <c r="X206" s="9">
        <v>1</v>
      </c>
      <c r="Y206" s="9">
        <v>1505.51</v>
      </c>
      <c r="Z206" s="9">
        <v>1505.51</v>
      </c>
      <c r="AA206" s="9">
        <v>1</v>
      </c>
      <c r="AB206" s="9">
        <v>1505.51</v>
      </c>
    </row>
    <row r="207" spans="1:28">
      <c r="A207" s="9">
        <v>50</v>
      </c>
      <c r="B207" s="9">
        <v>0</v>
      </c>
      <c r="C207" s="9">
        <v>0</v>
      </c>
      <c r="D207" s="9">
        <v>1</v>
      </c>
      <c r="E207" s="9">
        <v>216</v>
      </c>
      <c r="F207" s="9">
        <f>ROUND(Source!AP198,O207)</f>
        <v>0</v>
      </c>
      <c r="G207" s="9" t="s">
        <v>287</v>
      </c>
      <c r="H207" s="9" t="s">
        <v>288</v>
      </c>
      <c r="I207" s="9"/>
      <c r="J207" s="9"/>
      <c r="K207" s="9">
        <v>216</v>
      </c>
      <c r="L207" s="9">
        <v>8</v>
      </c>
      <c r="M207" s="9">
        <v>3</v>
      </c>
      <c r="N207" s="9" t="s">
        <v>185</v>
      </c>
      <c r="O207" s="9">
        <v>2</v>
      </c>
      <c r="P207" s="9">
        <f>ROUND(Source!EH198,O207)</f>
        <v>0</v>
      </c>
      <c r="Q207" s="9"/>
      <c r="R207" s="9"/>
      <c r="S207" s="9"/>
      <c r="T207" s="9"/>
      <c r="U207" s="9"/>
      <c r="V207" s="9"/>
      <c r="W207" s="9">
        <v>0</v>
      </c>
      <c r="X207" s="9">
        <v>1</v>
      </c>
      <c r="Y207" s="9">
        <v>0</v>
      </c>
      <c r="Z207" s="9">
        <v>0</v>
      </c>
      <c r="AA207" s="9">
        <v>1</v>
      </c>
      <c r="AB207" s="9">
        <v>0</v>
      </c>
    </row>
    <row r="208" spans="1:28">
      <c r="A208" s="9">
        <v>50</v>
      </c>
      <c r="B208" s="9">
        <v>0</v>
      </c>
      <c r="C208" s="9">
        <v>0</v>
      </c>
      <c r="D208" s="9">
        <v>1</v>
      </c>
      <c r="E208" s="9">
        <v>223</v>
      </c>
      <c r="F208" s="9">
        <f>ROUND(Source!AQ198,O208)</f>
        <v>0</v>
      </c>
      <c r="G208" s="9" t="s">
        <v>289</v>
      </c>
      <c r="H208" s="9" t="s">
        <v>290</v>
      </c>
      <c r="I208" s="9"/>
      <c r="J208" s="9"/>
      <c r="K208" s="9">
        <v>223</v>
      </c>
      <c r="L208" s="9">
        <v>9</v>
      </c>
      <c r="M208" s="9">
        <v>3</v>
      </c>
      <c r="N208" s="9" t="s">
        <v>185</v>
      </c>
      <c r="O208" s="9">
        <v>2</v>
      </c>
      <c r="P208" s="9">
        <f>ROUND(Source!EI198,O208)</f>
        <v>0</v>
      </c>
      <c r="Q208" s="9"/>
      <c r="R208" s="9"/>
      <c r="S208" s="9"/>
      <c r="T208" s="9"/>
      <c r="U208" s="9"/>
      <c r="V208" s="9"/>
      <c r="W208" s="9">
        <v>0</v>
      </c>
      <c r="X208" s="9">
        <v>1</v>
      </c>
      <c r="Y208" s="9">
        <v>0</v>
      </c>
      <c r="Z208" s="9">
        <v>0</v>
      </c>
      <c r="AA208" s="9">
        <v>1</v>
      </c>
      <c r="AB208" s="9">
        <v>0</v>
      </c>
    </row>
    <row r="209" spans="1:28">
      <c r="A209" s="9">
        <v>50</v>
      </c>
      <c r="B209" s="9">
        <v>0</v>
      </c>
      <c r="C209" s="9">
        <v>0</v>
      </c>
      <c r="D209" s="9">
        <v>1</v>
      </c>
      <c r="E209" s="9">
        <v>229</v>
      </c>
      <c r="F209" s="9">
        <f>ROUND(Source!AZ198,O209)</f>
        <v>0</v>
      </c>
      <c r="G209" s="9" t="s">
        <v>291</v>
      </c>
      <c r="H209" s="9" t="s">
        <v>292</v>
      </c>
      <c r="I209" s="9"/>
      <c r="J209" s="9"/>
      <c r="K209" s="9">
        <v>229</v>
      </c>
      <c r="L209" s="9">
        <v>10</v>
      </c>
      <c r="M209" s="9">
        <v>3</v>
      </c>
      <c r="N209" s="9" t="s">
        <v>185</v>
      </c>
      <c r="O209" s="9">
        <v>2</v>
      </c>
      <c r="P209" s="9">
        <f>ROUND(Source!ER198,O209)</f>
        <v>0</v>
      </c>
      <c r="Q209" s="9"/>
      <c r="R209" s="9"/>
      <c r="S209" s="9"/>
      <c r="T209" s="9"/>
      <c r="U209" s="9"/>
      <c r="V209" s="9"/>
      <c r="W209" s="9">
        <v>0</v>
      </c>
      <c r="X209" s="9">
        <v>1</v>
      </c>
      <c r="Y209" s="9">
        <v>0</v>
      </c>
      <c r="Z209" s="9">
        <v>0</v>
      </c>
      <c r="AA209" s="9">
        <v>1</v>
      </c>
      <c r="AB209" s="9">
        <v>0</v>
      </c>
    </row>
    <row r="210" spans="1:28">
      <c r="A210" s="9">
        <v>50</v>
      </c>
      <c r="B210" s="9">
        <v>0</v>
      </c>
      <c r="C210" s="9">
        <v>0</v>
      </c>
      <c r="D210" s="9">
        <v>1</v>
      </c>
      <c r="E210" s="9">
        <v>203</v>
      </c>
      <c r="F210" s="9">
        <f>ROUND(Source!Q198,O210)</f>
        <v>0</v>
      </c>
      <c r="G210" s="9" t="s">
        <v>293</v>
      </c>
      <c r="H210" s="9" t="s">
        <v>294</v>
      </c>
      <c r="I210" s="9"/>
      <c r="J210" s="9"/>
      <c r="K210" s="9">
        <v>203</v>
      </c>
      <c r="L210" s="9">
        <v>11</v>
      </c>
      <c r="M210" s="9">
        <v>3</v>
      </c>
      <c r="N210" s="9" t="s">
        <v>185</v>
      </c>
      <c r="O210" s="9">
        <v>2</v>
      </c>
      <c r="P210" s="9">
        <f>ROUND(Source!DI198,O210)</f>
        <v>0</v>
      </c>
      <c r="Q210" s="9"/>
      <c r="R210" s="9"/>
      <c r="S210" s="9"/>
      <c r="T210" s="9"/>
      <c r="U210" s="9"/>
      <c r="V210" s="9"/>
      <c r="W210" s="9">
        <v>0</v>
      </c>
      <c r="X210" s="9">
        <v>1</v>
      </c>
      <c r="Y210" s="9">
        <v>0</v>
      </c>
      <c r="Z210" s="9">
        <v>0</v>
      </c>
      <c r="AA210" s="9">
        <v>1</v>
      </c>
      <c r="AB210" s="9">
        <v>0</v>
      </c>
    </row>
    <row r="211" spans="1:28">
      <c r="A211" s="9">
        <v>50</v>
      </c>
      <c r="B211" s="9">
        <v>0</v>
      </c>
      <c r="C211" s="9">
        <v>0</v>
      </c>
      <c r="D211" s="9">
        <v>1</v>
      </c>
      <c r="E211" s="9">
        <v>231</v>
      </c>
      <c r="F211" s="9">
        <f>ROUND(Source!BB198,O211)</f>
        <v>0</v>
      </c>
      <c r="G211" s="9" t="s">
        <v>295</v>
      </c>
      <c r="H211" s="9" t="s">
        <v>296</v>
      </c>
      <c r="I211" s="9"/>
      <c r="J211" s="9"/>
      <c r="K211" s="9">
        <v>231</v>
      </c>
      <c r="L211" s="9">
        <v>12</v>
      </c>
      <c r="M211" s="9">
        <v>3</v>
      </c>
      <c r="N211" s="9" t="s">
        <v>185</v>
      </c>
      <c r="O211" s="9">
        <v>2</v>
      </c>
      <c r="P211" s="9">
        <f>ROUND(Source!ET198,O211)</f>
        <v>0</v>
      </c>
      <c r="Q211" s="9"/>
      <c r="R211" s="9"/>
      <c r="S211" s="9"/>
      <c r="T211" s="9"/>
      <c r="U211" s="9"/>
      <c r="V211" s="9"/>
      <c r="W211" s="9">
        <v>0</v>
      </c>
      <c r="X211" s="9">
        <v>1</v>
      </c>
      <c r="Y211" s="9">
        <v>0</v>
      </c>
      <c r="Z211" s="9">
        <v>0</v>
      </c>
      <c r="AA211" s="9">
        <v>1</v>
      </c>
      <c r="AB211" s="9">
        <v>0</v>
      </c>
    </row>
    <row r="212" spans="1:28">
      <c r="A212" s="9">
        <v>50</v>
      </c>
      <c r="B212" s="9">
        <v>0</v>
      </c>
      <c r="C212" s="9">
        <v>0</v>
      </c>
      <c r="D212" s="9">
        <v>1</v>
      </c>
      <c r="E212" s="9">
        <v>204</v>
      </c>
      <c r="F212" s="9">
        <f>ROUND(Source!R198,O212)</f>
        <v>0</v>
      </c>
      <c r="G212" s="9" t="s">
        <v>297</v>
      </c>
      <c r="H212" s="9" t="s">
        <v>298</v>
      </c>
      <c r="I212" s="9"/>
      <c r="J212" s="9"/>
      <c r="K212" s="9">
        <v>204</v>
      </c>
      <c r="L212" s="9">
        <v>13</v>
      </c>
      <c r="M212" s="9">
        <v>3</v>
      </c>
      <c r="N212" s="9" t="s">
        <v>185</v>
      </c>
      <c r="O212" s="9">
        <v>2</v>
      </c>
      <c r="P212" s="9">
        <f>ROUND(Source!DJ198,O212)</f>
        <v>0</v>
      </c>
      <c r="Q212" s="9"/>
      <c r="R212" s="9"/>
      <c r="S212" s="9"/>
      <c r="T212" s="9"/>
      <c r="U212" s="9"/>
      <c r="V212" s="9"/>
      <c r="W212" s="9">
        <v>0</v>
      </c>
      <c r="X212" s="9">
        <v>1</v>
      </c>
      <c r="Y212" s="9">
        <v>0</v>
      </c>
      <c r="Z212" s="9">
        <v>0</v>
      </c>
      <c r="AA212" s="9">
        <v>1</v>
      </c>
      <c r="AB212" s="9">
        <v>0</v>
      </c>
    </row>
    <row r="213" spans="1:28">
      <c r="A213" s="9">
        <v>50</v>
      </c>
      <c r="B213" s="9">
        <v>0</v>
      </c>
      <c r="C213" s="9">
        <v>0</v>
      </c>
      <c r="D213" s="9">
        <v>1</v>
      </c>
      <c r="E213" s="9">
        <v>205</v>
      </c>
      <c r="F213" s="9">
        <f>ROUND(Source!S198,O213)</f>
        <v>0</v>
      </c>
      <c r="G213" s="9" t="s">
        <v>299</v>
      </c>
      <c r="H213" s="9" t="s">
        <v>300</v>
      </c>
      <c r="I213" s="9"/>
      <c r="J213" s="9"/>
      <c r="K213" s="9">
        <v>205</v>
      </c>
      <c r="L213" s="9">
        <v>14</v>
      </c>
      <c r="M213" s="9">
        <v>3</v>
      </c>
      <c r="N213" s="9" t="s">
        <v>185</v>
      </c>
      <c r="O213" s="9">
        <v>2</v>
      </c>
      <c r="P213" s="9">
        <f>ROUND(Source!DK198,O213)</f>
        <v>0</v>
      </c>
      <c r="Q213" s="9"/>
      <c r="R213" s="9"/>
      <c r="S213" s="9"/>
      <c r="T213" s="9"/>
      <c r="U213" s="9"/>
      <c r="V213" s="9"/>
      <c r="W213" s="9">
        <v>0</v>
      </c>
      <c r="X213" s="9">
        <v>1</v>
      </c>
      <c r="Y213" s="9">
        <v>0</v>
      </c>
      <c r="Z213" s="9">
        <v>0</v>
      </c>
      <c r="AA213" s="9">
        <v>1</v>
      </c>
      <c r="AB213" s="9">
        <v>0</v>
      </c>
    </row>
    <row r="214" spans="1:28">
      <c r="A214" s="9">
        <v>50</v>
      </c>
      <c r="B214" s="9">
        <v>0</v>
      </c>
      <c r="C214" s="9">
        <v>0</v>
      </c>
      <c r="D214" s="9">
        <v>1</v>
      </c>
      <c r="E214" s="9">
        <v>232</v>
      </c>
      <c r="F214" s="9">
        <f>ROUND(Source!BC198,O214)</f>
        <v>0</v>
      </c>
      <c r="G214" s="9" t="s">
        <v>301</v>
      </c>
      <c r="H214" s="9" t="s">
        <v>302</v>
      </c>
      <c r="I214" s="9"/>
      <c r="J214" s="9"/>
      <c r="K214" s="9">
        <v>232</v>
      </c>
      <c r="L214" s="9">
        <v>15</v>
      </c>
      <c r="M214" s="9">
        <v>3</v>
      </c>
      <c r="N214" s="9" t="s">
        <v>185</v>
      </c>
      <c r="O214" s="9">
        <v>2</v>
      </c>
      <c r="P214" s="9">
        <f>ROUND(Source!EU198,O214)</f>
        <v>0</v>
      </c>
      <c r="Q214" s="9"/>
      <c r="R214" s="9"/>
      <c r="S214" s="9"/>
      <c r="T214" s="9"/>
      <c r="U214" s="9"/>
      <c r="V214" s="9"/>
      <c r="W214" s="9">
        <v>0</v>
      </c>
      <c r="X214" s="9">
        <v>1</v>
      </c>
      <c r="Y214" s="9">
        <v>0</v>
      </c>
      <c r="Z214" s="9">
        <v>0</v>
      </c>
      <c r="AA214" s="9">
        <v>1</v>
      </c>
      <c r="AB214" s="9">
        <v>0</v>
      </c>
    </row>
    <row r="215" spans="1:28">
      <c r="A215" s="9">
        <v>50</v>
      </c>
      <c r="B215" s="9">
        <v>0</v>
      </c>
      <c r="C215" s="9">
        <v>0</v>
      </c>
      <c r="D215" s="9">
        <v>1</v>
      </c>
      <c r="E215" s="9">
        <v>214</v>
      </c>
      <c r="F215" s="9">
        <f>ROUND(Source!AS198,O215)</f>
        <v>1505.51</v>
      </c>
      <c r="G215" s="9" t="s">
        <v>303</v>
      </c>
      <c r="H215" s="9" t="s">
        <v>304</v>
      </c>
      <c r="I215" s="9"/>
      <c r="J215" s="9"/>
      <c r="K215" s="9">
        <v>214</v>
      </c>
      <c r="L215" s="9">
        <v>16</v>
      </c>
      <c r="M215" s="9">
        <v>3</v>
      </c>
      <c r="N215" s="9" t="s">
        <v>185</v>
      </c>
      <c r="O215" s="9">
        <v>2</v>
      </c>
      <c r="P215" s="9">
        <f>ROUND(Source!EK198,O215)</f>
        <v>1505.51</v>
      </c>
      <c r="Q215" s="9"/>
      <c r="R215" s="9"/>
      <c r="S215" s="9"/>
      <c r="T215" s="9"/>
      <c r="U215" s="9"/>
      <c r="V215" s="9"/>
      <c r="W215" s="9">
        <v>1505.51</v>
      </c>
      <c r="X215" s="9">
        <v>1</v>
      </c>
      <c r="Y215" s="9">
        <v>1505.51</v>
      </c>
      <c r="Z215" s="9">
        <v>1505.51</v>
      </c>
      <c r="AA215" s="9">
        <v>1</v>
      </c>
      <c r="AB215" s="9">
        <v>1505.51</v>
      </c>
    </row>
    <row r="216" spans="1:28">
      <c r="A216" s="9">
        <v>50</v>
      </c>
      <c r="B216" s="9">
        <v>0</v>
      </c>
      <c r="C216" s="9">
        <v>0</v>
      </c>
      <c r="D216" s="9">
        <v>1</v>
      </c>
      <c r="E216" s="9">
        <v>215</v>
      </c>
      <c r="F216" s="9">
        <f>ROUND(Source!AT198,O216)</f>
        <v>0</v>
      </c>
      <c r="G216" s="9" t="s">
        <v>305</v>
      </c>
      <c r="H216" s="9" t="s">
        <v>306</v>
      </c>
      <c r="I216" s="9"/>
      <c r="J216" s="9"/>
      <c r="K216" s="9">
        <v>215</v>
      </c>
      <c r="L216" s="9">
        <v>17</v>
      </c>
      <c r="M216" s="9">
        <v>3</v>
      </c>
      <c r="N216" s="9" t="s">
        <v>185</v>
      </c>
      <c r="O216" s="9">
        <v>2</v>
      </c>
      <c r="P216" s="9">
        <f>ROUND(Source!EL198,O216)</f>
        <v>0</v>
      </c>
      <c r="Q216" s="9"/>
      <c r="R216" s="9"/>
      <c r="S216" s="9"/>
      <c r="T216" s="9"/>
      <c r="U216" s="9"/>
      <c r="V216" s="9"/>
      <c r="W216" s="9">
        <v>0</v>
      </c>
      <c r="X216" s="9">
        <v>1</v>
      </c>
      <c r="Y216" s="9">
        <v>0</v>
      </c>
      <c r="Z216" s="9">
        <v>0</v>
      </c>
      <c r="AA216" s="9">
        <v>1</v>
      </c>
      <c r="AB216" s="9">
        <v>0</v>
      </c>
    </row>
    <row r="217" spans="1:28">
      <c r="A217" s="9">
        <v>50</v>
      </c>
      <c r="B217" s="9">
        <v>0</v>
      </c>
      <c r="C217" s="9">
        <v>0</v>
      </c>
      <c r="D217" s="9">
        <v>1</v>
      </c>
      <c r="E217" s="9">
        <v>217</v>
      </c>
      <c r="F217" s="9">
        <f>ROUND(Source!AU198,O217)</f>
        <v>0</v>
      </c>
      <c r="G217" s="9" t="s">
        <v>307</v>
      </c>
      <c r="H217" s="9" t="s">
        <v>308</v>
      </c>
      <c r="I217" s="9"/>
      <c r="J217" s="9"/>
      <c r="K217" s="9">
        <v>217</v>
      </c>
      <c r="L217" s="9">
        <v>18</v>
      </c>
      <c r="M217" s="9">
        <v>3</v>
      </c>
      <c r="N217" s="9" t="s">
        <v>185</v>
      </c>
      <c r="O217" s="9">
        <v>2</v>
      </c>
      <c r="P217" s="9">
        <f>ROUND(Source!EM198,O217)</f>
        <v>0</v>
      </c>
      <c r="Q217" s="9"/>
      <c r="R217" s="9"/>
      <c r="S217" s="9"/>
      <c r="T217" s="9"/>
      <c r="U217" s="9"/>
      <c r="V217" s="9"/>
      <c r="W217" s="9">
        <v>0</v>
      </c>
      <c r="X217" s="9">
        <v>1</v>
      </c>
      <c r="Y217" s="9">
        <v>0</v>
      </c>
      <c r="Z217" s="9">
        <v>0</v>
      </c>
      <c r="AA217" s="9">
        <v>1</v>
      </c>
      <c r="AB217" s="9">
        <v>0</v>
      </c>
    </row>
    <row r="218" spans="1:28">
      <c r="A218" s="9">
        <v>50</v>
      </c>
      <c r="B218" s="9">
        <v>0</v>
      </c>
      <c r="C218" s="9">
        <v>0</v>
      </c>
      <c r="D218" s="9">
        <v>1</v>
      </c>
      <c r="E218" s="9">
        <v>230</v>
      </c>
      <c r="F218" s="9">
        <f>ROUND(Source!BA198,O218)</f>
        <v>0</v>
      </c>
      <c r="G218" s="9" t="s">
        <v>309</v>
      </c>
      <c r="H218" s="9" t="s">
        <v>310</v>
      </c>
      <c r="I218" s="9"/>
      <c r="J218" s="9"/>
      <c r="K218" s="9">
        <v>230</v>
      </c>
      <c r="L218" s="9">
        <v>19</v>
      </c>
      <c r="M218" s="9">
        <v>3</v>
      </c>
      <c r="N218" s="9" t="s">
        <v>185</v>
      </c>
      <c r="O218" s="9">
        <v>2</v>
      </c>
      <c r="P218" s="9">
        <f>ROUND(Source!ES198,O218)</f>
        <v>0</v>
      </c>
      <c r="Q218" s="9"/>
      <c r="R218" s="9"/>
      <c r="S218" s="9"/>
      <c r="T218" s="9"/>
      <c r="U218" s="9"/>
      <c r="V218" s="9"/>
      <c r="W218" s="9">
        <v>0</v>
      </c>
      <c r="X218" s="9">
        <v>1</v>
      </c>
      <c r="Y218" s="9">
        <v>0</v>
      </c>
      <c r="Z218" s="9">
        <v>0</v>
      </c>
      <c r="AA218" s="9">
        <v>1</v>
      </c>
      <c r="AB218" s="9">
        <v>0</v>
      </c>
    </row>
    <row r="219" spans="1:28">
      <c r="A219" s="9">
        <v>50</v>
      </c>
      <c r="B219" s="9">
        <v>0</v>
      </c>
      <c r="C219" s="9">
        <v>0</v>
      </c>
      <c r="D219" s="9">
        <v>1</v>
      </c>
      <c r="E219" s="9">
        <v>206</v>
      </c>
      <c r="F219" s="9">
        <f>ROUND(Source!T198,O219)</f>
        <v>0</v>
      </c>
      <c r="G219" s="9" t="s">
        <v>311</v>
      </c>
      <c r="H219" s="9" t="s">
        <v>312</v>
      </c>
      <c r="I219" s="9"/>
      <c r="J219" s="9"/>
      <c r="K219" s="9">
        <v>206</v>
      </c>
      <c r="L219" s="9">
        <v>20</v>
      </c>
      <c r="M219" s="9">
        <v>3</v>
      </c>
      <c r="N219" s="9" t="s">
        <v>185</v>
      </c>
      <c r="O219" s="9">
        <v>2</v>
      </c>
      <c r="P219" s="9">
        <f>ROUND(Source!DL198,O219)</f>
        <v>0</v>
      </c>
      <c r="Q219" s="9"/>
      <c r="R219" s="9"/>
      <c r="S219" s="9"/>
      <c r="T219" s="9"/>
      <c r="U219" s="9"/>
      <c r="V219" s="9"/>
      <c r="W219" s="9">
        <v>0</v>
      </c>
      <c r="X219" s="9">
        <v>1</v>
      </c>
      <c r="Y219" s="9">
        <v>0</v>
      </c>
      <c r="Z219" s="9">
        <v>0</v>
      </c>
      <c r="AA219" s="9">
        <v>1</v>
      </c>
      <c r="AB219" s="9">
        <v>0</v>
      </c>
    </row>
    <row r="220" spans="1:28">
      <c r="A220" s="9">
        <v>50</v>
      </c>
      <c r="B220" s="9">
        <v>0</v>
      </c>
      <c r="C220" s="9">
        <v>0</v>
      </c>
      <c r="D220" s="9">
        <v>1</v>
      </c>
      <c r="E220" s="9">
        <v>207</v>
      </c>
      <c r="F220" s="9">
        <f>ROUND(Source!U198,O220)</f>
        <v>0</v>
      </c>
      <c r="G220" s="9" t="s">
        <v>313</v>
      </c>
      <c r="H220" s="9" t="s">
        <v>314</v>
      </c>
      <c r="I220" s="9"/>
      <c r="J220" s="9"/>
      <c r="K220" s="9">
        <v>207</v>
      </c>
      <c r="L220" s="9">
        <v>21</v>
      </c>
      <c r="M220" s="9">
        <v>3</v>
      </c>
      <c r="N220" s="9" t="s">
        <v>185</v>
      </c>
      <c r="O220" s="9">
        <v>7</v>
      </c>
      <c r="P220" s="9">
        <f>ROUND(Source!DM198,O220)</f>
        <v>0</v>
      </c>
      <c r="Q220" s="9"/>
      <c r="R220" s="9"/>
      <c r="S220" s="9"/>
      <c r="T220" s="9"/>
      <c r="U220" s="9"/>
      <c r="V220" s="9"/>
      <c r="W220" s="9">
        <v>0</v>
      </c>
      <c r="X220" s="9">
        <v>1</v>
      </c>
      <c r="Y220" s="9">
        <v>0</v>
      </c>
      <c r="Z220" s="9">
        <v>0</v>
      </c>
      <c r="AA220" s="9">
        <v>1</v>
      </c>
      <c r="AB220" s="9">
        <v>0</v>
      </c>
    </row>
    <row r="221" spans="1:28">
      <c r="A221" s="9">
        <v>50</v>
      </c>
      <c r="B221" s="9">
        <v>0</v>
      </c>
      <c r="C221" s="9">
        <v>0</v>
      </c>
      <c r="D221" s="9">
        <v>1</v>
      </c>
      <c r="E221" s="9">
        <v>208</v>
      </c>
      <c r="F221" s="9">
        <f>ROUND(Source!V198,O221)</f>
        <v>0</v>
      </c>
      <c r="G221" s="9" t="s">
        <v>315</v>
      </c>
      <c r="H221" s="9" t="s">
        <v>316</v>
      </c>
      <c r="I221" s="9"/>
      <c r="J221" s="9"/>
      <c r="K221" s="9">
        <v>208</v>
      </c>
      <c r="L221" s="9">
        <v>22</v>
      </c>
      <c r="M221" s="9">
        <v>3</v>
      </c>
      <c r="N221" s="9" t="s">
        <v>185</v>
      </c>
      <c r="O221" s="9">
        <v>7</v>
      </c>
      <c r="P221" s="9">
        <f>ROUND(Source!DN198,O221)</f>
        <v>0</v>
      </c>
      <c r="Q221" s="9"/>
      <c r="R221" s="9"/>
      <c r="S221" s="9"/>
      <c r="T221" s="9"/>
      <c r="U221" s="9"/>
      <c r="V221" s="9"/>
      <c r="W221" s="9">
        <v>0</v>
      </c>
      <c r="X221" s="9">
        <v>1</v>
      </c>
      <c r="Y221" s="9">
        <v>0</v>
      </c>
      <c r="Z221" s="9">
        <v>0</v>
      </c>
      <c r="AA221" s="9">
        <v>1</v>
      </c>
      <c r="AB221" s="9">
        <v>0</v>
      </c>
    </row>
    <row r="222" spans="1:28">
      <c r="A222" s="9">
        <v>50</v>
      </c>
      <c r="B222" s="9">
        <v>0</v>
      </c>
      <c r="C222" s="9">
        <v>0</v>
      </c>
      <c r="D222" s="9">
        <v>1</v>
      </c>
      <c r="E222" s="9">
        <v>209</v>
      </c>
      <c r="F222" s="9">
        <f>ROUND(Source!W198,O222)</f>
        <v>0</v>
      </c>
      <c r="G222" s="9" t="s">
        <v>317</v>
      </c>
      <c r="H222" s="9" t="s">
        <v>318</v>
      </c>
      <c r="I222" s="9"/>
      <c r="J222" s="9"/>
      <c r="K222" s="9">
        <v>209</v>
      </c>
      <c r="L222" s="9">
        <v>23</v>
      </c>
      <c r="M222" s="9">
        <v>3</v>
      </c>
      <c r="N222" s="9" t="s">
        <v>185</v>
      </c>
      <c r="O222" s="9">
        <v>2</v>
      </c>
      <c r="P222" s="9">
        <f>ROUND(Source!DO198,O222)</f>
        <v>0</v>
      </c>
      <c r="Q222" s="9"/>
      <c r="R222" s="9"/>
      <c r="S222" s="9"/>
      <c r="T222" s="9"/>
      <c r="U222" s="9"/>
      <c r="V222" s="9"/>
      <c r="W222" s="9">
        <v>0</v>
      </c>
      <c r="X222" s="9">
        <v>1</v>
      </c>
      <c r="Y222" s="9">
        <v>0</v>
      </c>
      <c r="Z222" s="9">
        <v>0</v>
      </c>
      <c r="AA222" s="9">
        <v>1</v>
      </c>
      <c r="AB222" s="9">
        <v>0</v>
      </c>
    </row>
    <row r="223" spans="1:28">
      <c r="A223" s="9">
        <v>50</v>
      </c>
      <c r="B223" s="9">
        <v>0</v>
      </c>
      <c r="C223" s="9">
        <v>0</v>
      </c>
      <c r="D223" s="9">
        <v>1</v>
      </c>
      <c r="E223" s="9">
        <v>233</v>
      </c>
      <c r="F223" s="9">
        <f>ROUND(Source!BD198,O223)</f>
        <v>0</v>
      </c>
      <c r="G223" s="9" t="s">
        <v>319</v>
      </c>
      <c r="H223" s="9" t="s">
        <v>320</v>
      </c>
      <c r="I223" s="9"/>
      <c r="J223" s="9"/>
      <c r="K223" s="9">
        <v>233</v>
      </c>
      <c r="L223" s="9">
        <v>24</v>
      </c>
      <c r="M223" s="9">
        <v>3</v>
      </c>
      <c r="N223" s="9" t="s">
        <v>185</v>
      </c>
      <c r="O223" s="9">
        <v>2</v>
      </c>
      <c r="P223" s="9">
        <f>ROUND(Source!EV198,O223)</f>
        <v>0</v>
      </c>
      <c r="Q223" s="9"/>
      <c r="R223" s="9"/>
      <c r="S223" s="9"/>
      <c r="T223" s="9"/>
      <c r="U223" s="9"/>
      <c r="V223" s="9"/>
      <c r="W223" s="9">
        <v>0</v>
      </c>
      <c r="X223" s="9">
        <v>1</v>
      </c>
      <c r="Y223" s="9">
        <v>0</v>
      </c>
      <c r="Z223" s="9">
        <v>0</v>
      </c>
      <c r="AA223" s="9">
        <v>1</v>
      </c>
      <c r="AB223" s="9">
        <v>0</v>
      </c>
    </row>
    <row r="224" spans="1:28">
      <c r="A224" s="9">
        <v>50</v>
      </c>
      <c r="B224" s="9">
        <v>0</v>
      </c>
      <c r="C224" s="9">
        <v>0</v>
      </c>
      <c r="D224" s="9">
        <v>1</v>
      </c>
      <c r="E224" s="9">
        <v>210</v>
      </c>
      <c r="F224" s="9">
        <f>ROUND(Source!X198,O224)</f>
        <v>0</v>
      </c>
      <c r="G224" s="9" t="s">
        <v>321</v>
      </c>
      <c r="H224" s="9" t="s">
        <v>322</v>
      </c>
      <c r="I224" s="9"/>
      <c r="J224" s="9"/>
      <c r="K224" s="9">
        <v>210</v>
      </c>
      <c r="L224" s="9">
        <v>25</v>
      </c>
      <c r="M224" s="9">
        <v>3</v>
      </c>
      <c r="N224" s="9" t="s">
        <v>185</v>
      </c>
      <c r="O224" s="9">
        <v>2</v>
      </c>
      <c r="P224" s="9">
        <f>ROUND(Source!DP198,O224)</f>
        <v>0</v>
      </c>
      <c r="Q224" s="9"/>
      <c r="R224" s="9"/>
      <c r="S224" s="9"/>
      <c r="T224" s="9"/>
      <c r="U224" s="9"/>
      <c r="V224" s="9"/>
      <c r="W224" s="9">
        <v>0</v>
      </c>
      <c r="X224" s="9">
        <v>1</v>
      </c>
      <c r="Y224" s="9">
        <v>0</v>
      </c>
      <c r="Z224" s="9">
        <v>0</v>
      </c>
      <c r="AA224" s="9">
        <v>1</v>
      </c>
      <c r="AB224" s="9">
        <v>0</v>
      </c>
    </row>
    <row r="225" spans="1:28">
      <c r="A225" s="9">
        <v>50</v>
      </c>
      <c r="B225" s="9">
        <v>0</v>
      </c>
      <c r="C225" s="9">
        <v>0</v>
      </c>
      <c r="D225" s="9">
        <v>1</v>
      </c>
      <c r="E225" s="9">
        <v>211</v>
      </c>
      <c r="F225" s="9">
        <f>ROUND(Source!Y198,O225)</f>
        <v>0</v>
      </c>
      <c r="G225" s="9" t="s">
        <v>323</v>
      </c>
      <c r="H225" s="9" t="s">
        <v>324</v>
      </c>
      <c r="I225" s="9"/>
      <c r="J225" s="9"/>
      <c r="K225" s="9">
        <v>211</v>
      </c>
      <c r="L225" s="9">
        <v>26</v>
      </c>
      <c r="M225" s="9">
        <v>3</v>
      </c>
      <c r="N225" s="9" t="s">
        <v>185</v>
      </c>
      <c r="O225" s="9">
        <v>2</v>
      </c>
      <c r="P225" s="9">
        <f>ROUND(Source!DQ198,O225)</f>
        <v>0</v>
      </c>
      <c r="Q225" s="9"/>
      <c r="R225" s="9"/>
      <c r="S225" s="9"/>
      <c r="T225" s="9"/>
      <c r="U225" s="9"/>
      <c r="V225" s="9"/>
      <c r="W225" s="9">
        <v>0</v>
      </c>
      <c r="X225" s="9">
        <v>1</v>
      </c>
      <c r="Y225" s="9">
        <v>0</v>
      </c>
      <c r="Z225" s="9">
        <v>0</v>
      </c>
      <c r="AA225" s="9">
        <v>1</v>
      </c>
      <c r="AB225" s="9">
        <v>0</v>
      </c>
    </row>
    <row r="226" spans="1:28">
      <c r="A226" s="9">
        <v>50</v>
      </c>
      <c r="B226" s="9">
        <v>0</v>
      </c>
      <c r="C226" s="9">
        <v>0</v>
      </c>
      <c r="D226" s="9">
        <v>1</v>
      </c>
      <c r="E226" s="9">
        <v>224</v>
      </c>
      <c r="F226" s="9">
        <f>ROUND(Source!AR198,O226)</f>
        <v>1505.51</v>
      </c>
      <c r="G226" s="9" t="s">
        <v>325</v>
      </c>
      <c r="H226" s="9" t="s">
        <v>326</v>
      </c>
      <c r="I226" s="9"/>
      <c r="J226" s="9"/>
      <c r="K226" s="9">
        <v>224</v>
      </c>
      <c r="L226" s="9">
        <v>27</v>
      </c>
      <c r="M226" s="9">
        <v>3</v>
      </c>
      <c r="N226" s="9" t="s">
        <v>185</v>
      </c>
      <c r="O226" s="9">
        <v>2</v>
      </c>
      <c r="P226" s="9">
        <f>ROUND(Source!EJ198,O226)</f>
        <v>1505.51</v>
      </c>
      <c r="Q226" s="9"/>
      <c r="R226" s="9"/>
      <c r="S226" s="9"/>
      <c r="T226" s="9"/>
      <c r="U226" s="9"/>
      <c r="V226" s="9"/>
      <c r="W226" s="9">
        <v>1505.51</v>
      </c>
      <c r="X226" s="9">
        <v>1</v>
      </c>
      <c r="Y226" s="9">
        <v>1505.51</v>
      </c>
      <c r="Z226" s="9">
        <v>1505.51</v>
      </c>
      <c r="AA226" s="9">
        <v>1</v>
      </c>
      <c r="AB226" s="9">
        <v>1505.51</v>
      </c>
    </row>
    <row r="228" spans="1:206">
      <c r="A228" s="7">
        <v>51</v>
      </c>
      <c r="B228" s="7">
        <f>B20</f>
        <v>1</v>
      </c>
      <c r="C228" s="7">
        <f>A20</f>
        <v>3</v>
      </c>
      <c r="D228" s="7">
        <f>ROW(A20)</f>
        <v>20</v>
      </c>
      <c r="E228" s="7"/>
      <c r="F228" s="7" t="str">
        <f>IF(F20&lt;&gt;"",F20,"")</f>
        <v>02-01-01</v>
      </c>
      <c r="G228" s="7" t="str">
        <f>IF(G20&lt;&gt;"",G20,"")</f>
        <v>Установка РЩ</v>
      </c>
      <c r="H228" s="7">
        <v>0</v>
      </c>
      <c r="I228" s="7"/>
      <c r="J228" s="7"/>
      <c r="K228" s="7"/>
      <c r="L228" s="7"/>
      <c r="M228" s="7"/>
      <c r="N228" s="7"/>
      <c r="O228" s="7">
        <f ca="1" t="shared" ref="O228:T228" si="150">ROUND(O63+O114+O151+O198+AB228,2)</f>
        <v>4338.33</v>
      </c>
      <c r="P228" s="7">
        <f ca="1" t="shared" si="150"/>
        <v>1558</v>
      </c>
      <c r="Q228" s="7">
        <f ca="1" t="shared" si="150"/>
        <v>71.28</v>
      </c>
      <c r="R228" s="7">
        <f ca="1" t="shared" si="150"/>
        <v>54.69</v>
      </c>
      <c r="S228" s="7">
        <f ca="1" t="shared" si="150"/>
        <v>2654.36</v>
      </c>
      <c r="T228" s="7">
        <f t="shared" si="150"/>
        <v>0</v>
      </c>
      <c r="U228" s="7">
        <f ca="1">U63+U114+U151+U198+AH228</f>
        <v>3.440232</v>
      </c>
      <c r="V228" s="7">
        <f ca="1">V63+V114+V151+V198+AI228</f>
        <v>0.05751</v>
      </c>
      <c r="W228" s="7">
        <f>ROUND(W63+W114+W151+W198+AJ228,2)</f>
        <v>0</v>
      </c>
      <c r="X228" s="7">
        <f ca="1">ROUND(X63+X114+X151+X198+AK228,2)</f>
        <v>2603.85</v>
      </c>
      <c r="Y228" s="7">
        <f ca="1">ROUND(Y63+Y114+Y151+Y198+AL228,2)</f>
        <v>1348.71</v>
      </c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>
        <f t="shared" ref="AO228:BD228" si="151">ROUND(AO63+AO114+AO151+AO198+BX228,2)</f>
        <v>0</v>
      </c>
      <c r="AP228" s="7">
        <f t="shared" si="151"/>
        <v>0</v>
      </c>
      <c r="AQ228" s="7">
        <f ca="1" t="shared" si="151"/>
        <v>0</v>
      </c>
      <c r="AR228" s="7">
        <f ca="1" t="shared" si="151"/>
        <v>8290.89</v>
      </c>
      <c r="AS228" s="7">
        <f ca="1" t="shared" si="151"/>
        <v>2190.35</v>
      </c>
      <c r="AT228" s="7">
        <f ca="1" t="shared" si="151"/>
        <v>6100.54</v>
      </c>
      <c r="AU228" s="7">
        <f ca="1" t="shared" si="151"/>
        <v>0</v>
      </c>
      <c r="AV228" s="7">
        <f ca="1" t="shared" si="151"/>
        <v>1558</v>
      </c>
      <c r="AW228" s="7">
        <f ca="1" t="shared" si="151"/>
        <v>1558</v>
      </c>
      <c r="AX228" s="7">
        <f ca="1" t="shared" si="151"/>
        <v>0</v>
      </c>
      <c r="AY228" s="7">
        <f ca="1" t="shared" si="151"/>
        <v>1558</v>
      </c>
      <c r="AZ228" s="7">
        <f ca="1" t="shared" si="151"/>
        <v>0</v>
      </c>
      <c r="BA228" s="7">
        <f t="shared" si="151"/>
        <v>0</v>
      </c>
      <c r="BB228" s="7">
        <f t="shared" si="151"/>
        <v>0</v>
      </c>
      <c r="BC228" s="7">
        <f t="shared" si="151"/>
        <v>0</v>
      </c>
      <c r="BD228" s="7">
        <f t="shared" si="151"/>
        <v>0</v>
      </c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4">
        <f ca="1" t="shared" ref="DG228:DL228" si="152">ROUND(DG63+DG114+DG151+DG198+DT228,2)</f>
        <v>4338.33</v>
      </c>
      <c r="DH228" s="4">
        <f ca="1" t="shared" si="152"/>
        <v>1558</v>
      </c>
      <c r="DI228" s="4">
        <f ca="1" t="shared" si="152"/>
        <v>71.28</v>
      </c>
      <c r="DJ228" s="4">
        <f ca="1" t="shared" si="152"/>
        <v>54.69</v>
      </c>
      <c r="DK228" s="4">
        <f ca="1" t="shared" si="152"/>
        <v>2654.36</v>
      </c>
      <c r="DL228" s="4">
        <f t="shared" si="152"/>
        <v>0</v>
      </c>
      <c r="DM228" s="4">
        <f ca="1">DM63+DM114+DM151+DM198+DZ228</f>
        <v>3.440232</v>
      </c>
      <c r="DN228" s="4">
        <f ca="1">DN63+DN114+DN151+DN198+EA228</f>
        <v>0.05751</v>
      </c>
      <c r="DO228" s="4">
        <f>ROUND(DO63+DO114+DO151+DO198+EB228,2)</f>
        <v>0</v>
      </c>
      <c r="DP228" s="4">
        <f ca="1">ROUND(DP63+DP114+DP151+DP198+EC228,2)</f>
        <v>2603.85</v>
      </c>
      <c r="DQ228" s="4">
        <f ca="1">ROUND(DQ63+DQ114+DQ151+DQ198+ED228,2)</f>
        <v>1348.71</v>
      </c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>
        <f t="shared" ref="EG228:EV228" si="153">ROUND(EG63+EG114+EG151+EG198+FP228,2)</f>
        <v>0</v>
      </c>
      <c r="EH228" s="4">
        <f t="shared" si="153"/>
        <v>0</v>
      </c>
      <c r="EI228" s="4">
        <f ca="1" t="shared" si="153"/>
        <v>0</v>
      </c>
      <c r="EJ228" s="4">
        <f ca="1" t="shared" si="153"/>
        <v>8290.89</v>
      </c>
      <c r="EK228" s="4">
        <f ca="1" t="shared" si="153"/>
        <v>2190.35</v>
      </c>
      <c r="EL228" s="4">
        <f ca="1" t="shared" si="153"/>
        <v>6100.54</v>
      </c>
      <c r="EM228" s="4">
        <f ca="1" t="shared" si="153"/>
        <v>0</v>
      </c>
      <c r="EN228" s="4">
        <f ca="1" t="shared" si="153"/>
        <v>1558</v>
      </c>
      <c r="EO228" s="4">
        <f ca="1" t="shared" si="153"/>
        <v>1558</v>
      </c>
      <c r="EP228" s="4">
        <f ca="1" t="shared" si="153"/>
        <v>0</v>
      </c>
      <c r="EQ228" s="4">
        <f ca="1" t="shared" si="153"/>
        <v>1558</v>
      </c>
      <c r="ER228" s="4">
        <f ca="1" t="shared" si="153"/>
        <v>0</v>
      </c>
      <c r="ES228" s="4">
        <f t="shared" si="153"/>
        <v>0</v>
      </c>
      <c r="ET228" s="4">
        <f t="shared" si="153"/>
        <v>0</v>
      </c>
      <c r="EU228" s="4">
        <f t="shared" si="153"/>
        <v>0</v>
      </c>
      <c r="EV228" s="4">
        <f t="shared" si="153"/>
        <v>0</v>
      </c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>
        <v>0</v>
      </c>
    </row>
    <row r="230" spans="1:28">
      <c r="A230" s="9">
        <v>50</v>
      </c>
      <c r="B230" s="9">
        <v>0</v>
      </c>
      <c r="C230" s="9">
        <v>0</v>
      </c>
      <c r="D230" s="9">
        <v>1</v>
      </c>
      <c r="E230" s="9">
        <v>201</v>
      </c>
      <c r="F230" s="9">
        <f ca="1">ROUND(Source!O228,O230)</f>
        <v>4338.33</v>
      </c>
      <c r="G230" s="9" t="s">
        <v>273</v>
      </c>
      <c r="H230" s="9" t="s">
        <v>274</v>
      </c>
      <c r="I230" s="9"/>
      <c r="J230" s="9"/>
      <c r="K230" s="9">
        <v>201</v>
      </c>
      <c r="L230" s="9">
        <v>1</v>
      </c>
      <c r="M230" s="9">
        <v>3</v>
      </c>
      <c r="N230" s="9" t="s">
        <v>185</v>
      </c>
      <c r="O230" s="9">
        <v>2</v>
      </c>
      <c r="P230" s="9">
        <f ca="1">ROUND(Source!DG228,O230)</f>
        <v>4338.33</v>
      </c>
      <c r="Q230" s="9"/>
      <c r="R230" s="9"/>
      <c r="S230" s="9"/>
      <c r="T230" s="9"/>
      <c r="U230" s="9"/>
      <c r="V230" s="9"/>
      <c r="W230" s="9">
        <v>4338.33</v>
      </c>
      <c r="X230" s="9">
        <v>1</v>
      </c>
      <c r="Y230" s="9">
        <v>4338.33</v>
      </c>
      <c r="Z230" s="9">
        <v>4338.33</v>
      </c>
      <c r="AA230" s="9">
        <v>1</v>
      </c>
      <c r="AB230" s="9">
        <v>4338.33</v>
      </c>
    </row>
    <row r="231" spans="1:28">
      <c r="A231" s="9">
        <v>50</v>
      </c>
      <c r="B231" s="9">
        <v>0</v>
      </c>
      <c r="C231" s="9">
        <v>0</v>
      </c>
      <c r="D231" s="9">
        <v>1</v>
      </c>
      <c r="E231" s="9">
        <v>202</v>
      </c>
      <c r="F231" s="9">
        <f ca="1">ROUND(Source!P228,O231)</f>
        <v>1558</v>
      </c>
      <c r="G231" s="9" t="s">
        <v>275</v>
      </c>
      <c r="H231" s="9" t="s">
        <v>276</v>
      </c>
      <c r="I231" s="9"/>
      <c r="J231" s="9"/>
      <c r="K231" s="9">
        <v>202</v>
      </c>
      <c r="L231" s="9">
        <v>2</v>
      </c>
      <c r="M231" s="9">
        <v>3</v>
      </c>
      <c r="N231" s="9" t="s">
        <v>185</v>
      </c>
      <c r="O231" s="9">
        <v>2</v>
      </c>
      <c r="P231" s="9">
        <f ca="1">ROUND(Source!DH228,O231)</f>
        <v>1558</v>
      </c>
      <c r="Q231" s="9"/>
      <c r="R231" s="9"/>
      <c r="S231" s="9"/>
      <c r="T231" s="9"/>
      <c r="U231" s="9"/>
      <c r="V231" s="9"/>
      <c r="W231" s="9">
        <v>1558</v>
      </c>
      <c r="X231" s="9">
        <v>1</v>
      </c>
      <c r="Y231" s="9">
        <v>1558</v>
      </c>
      <c r="Z231" s="9">
        <v>1558</v>
      </c>
      <c r="AA231" s="9">
        <v>1</v>
      </c>
      <c r="AB231" s="9">
        <v>1558</v>
      </c>
    </row>
    <row r="232" spans="1:28">
      <c r="A232" s="9">
        <v>50</v>
      </c>
      <c r="B232" s="9">
        <v>0</v>
      </c>
      <c r="C232" s="9">
        <v>0</v>
      </c>
      <c r="D232" s="9">
        <v>1</v>
      </c>
      <c r="E232" s="9">
        <v>222</v>
      </c>
      <c r="F232" s="9">
        <f>ROUND(Source!AO228,O232)</f>
        <v>0</v>
      </c>
      <c r="G232" s="9" t="s">
        <v>277</v>
      </c>
      <c r="H232" s="9" t="s">
        <v>278</v>
      </c>
      <c r="I232" s="9"/>
      <c r="J232" s="9"/>
      <c r="K232" s="9">
        <v>222</v>
      </c>
      <c r="L232" s="9">
        <v>3</v>
      </c>
      <c r="M232" s="9">
        <v>3</v>
      </c>
      <c r="N232" s="9" t="s">
        <v>185</v>
      </c>
      <c r="O232" s="9">
        <v>2</v>
      </c>
      <c r="P232" s="9">
        <f>ROUND(Source!EG228,O232)</f>
        <v>0</v>
      </c>
      <c r="Q232" s="9"/>
      <c r="R232" s="9"/>
      <c r="S232" s="9"/>
      <c r="T232" s="9"/>
      <c r="U232" s="9"/>
      <c r="V232" s="9"/>
      <c r="W232" s="9">
        <v>0</v>
      </c>
      <c r="X232" s="9">
        <v>1</v>
      </c>
      <c r="Y232" s="9">
        <v>0</v>
      </c>
      <c r="Z232" s="9">
        <v>0</v>
      </c>
      <c r="AA232" s="9">
        <v>1</v>
      </c>
      <c r="AB232" s="9">
        <v>0</v>
      </c>
    </row>
    <row r="233" spans="1:28">
      <c r="A233" s="9">
        <v>50</v>
      </c>
      <c r="B233" s="9">
        <v>0</v>
      </c>
      <c r="C233" s="9">
        <v>0</v>
      </c>
      <c r="D233" s="9">
        <v>1</v>
      </c>
      <c r="E233" s="9">
        <v>225</v>
      </c>
      <c r="F233" s="9">
        <f ca="1">ROUND(Source!AV228,O233)</f>
        <v>1558</v>
      </c>
      <c r="G233" s="9" t="s">
        <v>279</v>
      </c>
      <c r="H233" s="9" t="s">
        <v>280</v>
      </c>
      <c r="I233" s="9"/>
      <c r="J233" s="9"/>
      <c r="K233" s="9">
        <v>225</v>
      </c>
      <c r="L233" s="9">
        <v>4</v>
      </c>
      <c r="M233" s="9">
        <v>3</v>
      </c>
      <c r="N233" s="9" t="s">
        <v>185</v>
      </c>
      <c r="O233" s="9">
        <v>2</v>
      </c>
      <c r="P233" s="9">
        <f ca="1">ROUND(Source!EN228,O233)</f>
        <v>1558</v>
      </c>
      <c r="Q233" s="9"/>
      <c r="R233" s="9"/>
      <c r="S233" s="9"/>
      <c r="T233" s="9"/>
      <c r="U233" s="9"/>
      <c r="V233" s="9"/>
      <c r="W233" s="9">
        <v>1558</v>
      </c>
      <c r="X233" s="9">
        <v>1</v>
      </c>
      <c r="Y233" s="9">
        <v>1558</v>
      </c>
      <c r="Z233" s="9">
        <v>1558</v>
      </c>
      <c r="AA233" s="9">
        <v>1</v>
      </c>
      <c r="AB233" s="9">
        <v>1558</v>
      </c>
    </row>
    <row r="234" spans="1:28">
      <c r="A234" s="9">
        <v>50</v>
      </c>
      <c r="B234" s="9">
        <v>0</v>
      </c>
      <c r="C234" s="9">
        <v>0</v>
      </c>
      <c r="D234" s="9">
        <v>1</v>
      </c>
      <c r="E234" s="9">
        <v>226</v>
      </c>
      <c r="F234" s="9">
        <f ca="1">ROUND(Source!AW228,O234)</f>
        <v>1558</v>
      </c>
      <c r="G234" s="9" t="s">
        <v>281</v>
      </c>
      <c r="H234" s="9" t="s">
        <v>282</v>
      </c>
      <c r="I234" s="9"/>
      <c r="J234" s="9"/>
      <c r="K234" s="9">
        <v>226</v>
      </c>
      <c r="L234" s="9">
        <v>5</v>
      </c>
      <c r="M234" s="9">
        <v>3</v>
      </c>
      <c r="N234" s="9" t="s">
        <v>185</v>
      </c>
      <c r="O234" s="9">
        <v>2</v>
      </c>
      <c r="P234" s="9">
        <f ca="1">ROUND(Source!EO228,O234)</f>
        <v>1558</v>
      </c>
      <c r="Q234" s="9"/>
      <c r="R234" s="9"/>
      <c r="S234" s="9"/>
      <c r="T234" s="9"/>
      <c r="U234" s="9"/>
      <c r="V234" s="9"/>
      <c r="W234" s="9">
        <v>1558</v>
      </c>
      <c r="X234" s="9">
        <v>1</v>
      </c>
      <c r="Y234" s="9">
        <v>1558</v>
      </c>
      <c r="Z234" s="9">
        <v>1558</v>
      </c>
      <c r="AA234" s="9">
        <v>1</v>
      </c>
      <c r="AB234" s="9">
        <v>1558</v>
      </c>
    </row>
    <row r="235" spans="1:28">
      <c r="A235" s="9">
        <v>50</v>
      </c>
      <c r="B235" s="9">
        <v>0</v>
      </c>
      <c r="C235" s="9">
        <v>0</v>
      </c>
      <c r="D235" s="9">
        <v>1</v>
      </c>
      <c r="E235" s="9">
        <v>227</v>
      </c>
      <c r="F235" s="9">
        <f ca="1">ROUND(Source!AX228,O235)</f>
        <v>0</v>
      </c>
      <c r="G235" s="9" t="s">
        <v>283</v>
      </c>
      <c r="H235" s="9" t="s">
        <v>284</v>
      </c>
      <c r="I235" s="9"/>
      <c r="J235" s="9"/>
      <c r="K235" s="9">
        <v>227</v>
      </c>
      <c r="L235" s="9">
        <v>6</v>
      </c>
      <c r="M235" s="9">
        <v>3</v>
      </c>
      <c r="N235" s="9" t="s">
        <v>185</v>
      </c>
      <c r="O235" s="9">
        <v>2</v>
      </c>
      <c r="P235" s="9">
        <f ca="1">ROUND(Source!EP228,O235)</f>
        <v>0</v>
      </c>
      <c r="Q235" s="9"/>
      <c r="R235" s="9"/>
      <c r="S235" s="9"/>
      <c r="T235" s="9"/>
      <c r="U235" s="9"/>
      <c r="V235" s="9"/>
      <c r="W235" s="9">
        <v>0</v>
      </c>
      <c r="X235" s="9">
        <v>1</v>
      </c>
      <c r="Y235" s="9">
        <v>0</v>
      </c>
      <c r="Z235" s="9">
        <v>0</v>
      </c>
      <c r="AA235" s="9">
        <v>1</v>
      </c>
      <c r="AB235" s="9">
        <v>0</v>
      </c>
    </row>
    <row r="236" spans="1:28">
      <c r="A236" s="9">
        <v>50</v>
      </c>
      <c r="B236" s="9">
        <v>0</v>
      </c>
      <c r="C236" s="9">
        <v>0</v>
      </c>
      <c r="D236" s="9">
        <v>1</v>
      </c>
      <c r="E236" s="9">
        <v>228</v>
      </c>
      <c r="F236" s="9">
        <f ca="1">ROUND(Source!AY228,O236)</f>
        <v>1558</v>
      </c>
      <c r="G236" s="9" t="s">
        <v>285</v>
      </c>
      <c r="H236" s="9" t="s">
        <v>286</v>
      </c>
      <c r="I236" s="9"/>
      <c r="J236" s="9"/>
      <c r="K236" s="9">
        <v>228</v>
      </c>
      <c r="L236" s="9">
        <v>7</v>
      </c>
      <c r="M236" s="9">
        <v>3</v>
      </c>
      <c r="N236" s="9" t="s">
        <v>185</v>
      </c>
      <c r="O236" s="9">
        <v>2</v>
      </c>
      <c r="P236" s="9">
        <f ca="1">ROUND(Source!EQ228,O236)</f>
        <v>1558</v>
      </c>
      <c r="Q236" s="9"/>
      <c r="R236" s="9"/>
      <c r="S236" s="9"/>
      <c r="T236" s="9"/>
      <c r="U236" s="9"/>
      <c r="V236" s="9"/>
      <c r="W236" s="9">
        <v>1558</v>
      </c>
      <c r="X236" s="9">
        <v>1</v>
      </c>
      <c r="Y236" s="9">
        <v>1558</v>
      </c>
      <c r="Z236" s="9">
        <v>1558</v>
      </c>
      <c r="AA236" s="9">
        <v>1</v>
      </c>
      <c r="AB236" s="9">
        <v>1558</v>
      </c>
    </row>
    <row r="237" spans="1:28">
      <c r="A237" s="9">
        <v>50</v>
      </c>
      <c r="B237" s="9">
        <v>0</v>
      </c>
      <c r="C237" s="9">
        <v>0</v>
      </c>
      <c r="D237" s="9">
        <v>1</v>
      </c>
      <c r="E237" s="9">
        <v>216</v>
      </c>
      <c r="F237" s="9">
        <f>ROUND(Source!AP228,O237)</f>
        <v>0</v>
      </c>
      <c r="G237" s="9" t="s">
        <v>287</v>
      </c>
      <c r="H237" s="9" t="s">
        <v>288</v>
      </c>
      <c r="I237" s="9"/>
      <c r="J237" s="9"/>
      <c r="K237" s="9">
        <v>216</v>
      </c>
      <c r="L237" s="9">
        <v>8</v>
      </c>
      <c r="M237" s="9">
        <v>3</v>
      </c>
      <c r="N237" s="9" t="s">
        <v>185</v>
      </c>
      <c r="O237" s="9">
        <v>2</v>
      </c>
      <c r="P237" s="9">
        <f>ROUND(Source!EH228,O237)</f>
        <v>0</v>
      </c>
      <c r="Q237" s="9"/>
      <c r="R237" s="9"/>
      <c r="S237" s="9"/>
      <c r="T237" s="9"/>
      <c r="U237" s="9"/>
      <c r="V237" s="9"/>
      <c r="W237" s="9">
        <v>0</v>
      </c>
      <c r="X237" s="9">
        <v>1</v>
      </c>
      <c r="Y237" s="9">
        <v>0</v>
      </c>
      <c r="Z237" s="9">
        <v>0</v>
      </c>
      <c r="AA237" s="9">
        <v>1</v>
      </c>
      <c r="AB237" s="9">
        <v>0</v>
      </c>
    </row>
    <row r="238" spans="1:28">
      <c r="A238" s="9">
        <v>50</v>
      </c>
      <c r="B238" s="9">
        <v>0</v>
      </c>
      <c r="C238" s="9">
        <v>0</v>
      </c>
      <c r="D238" s="9">
        <v>1</v>
      </c>
      <c r="E238" s="9">
        <v>223</v>
      </c>
      <c r="F238" s="9">
        <f ca="1">ROUND(Source!AQ228,O238)</f>
        <v>0</v>
      </c>
      <c r="G238" s="9" t="s">
        <v>289</v>
      </c>
      <c r="H238" s="9" t="s">
        <v>290</v>
      </c>
      <c r="I238" s="9"/>
      <c r="J238" s="9"/>
      <c r="K238" s="9">
        <v>223</v>
      </c>
      <c r="L238" s="9">
        <v>9</v>
      </c>
      <c r="M238" s="9">
        <v>3</v>
      </c>
      <c r="N238" s="9" t="s">
        <v>185</v>
      </c>
      <c r="O238" s="9">
        <v>2</v>
      </c>
      <c r="P238" s="9">
        <f ca="1">ROUND(Source!EI228,O238)</f>
        <v>0</v>
      </c>
      <c r="Q238" s="9"/>
      <c r="R238" s="9"/>
      <c r="S238" s="9"/>
      <c r="T238" s="9"/>
      <c r="U238" s="9"/>
      <c r="V238" s="9"/>
      <c r="W238" s="9">
        <v>0</v>
      </c>
      <c r="X238" s="9">
        <v>1</v>
      </c>
      <c r="Y238" s="9">
        <v>0</v>
      </c>
      <c r="Z238" s="9">
        <v>0</v>
      </c>
      <c r="AA238" s="9">
        <v>1</v>
      </c>
      <c r="AB238" s="9">
        <v>0</v>
      </c>
    </row>
    <row r="239" spans="1:28">
      <c r="A239" s="9">
        <v>50</v>
      </c>
      <c r="B239" s="9">
        <v>0</v>
      </c>
      <c r="C239" s="9">
        <v>0</v>
      </c>
      <c r="D239" s="9">
        <v>1</v>
      </c>
      <c r="E239" s="9">
        <v>229</v>
      </c>
      <c r="F239" s="9">
        <f ca="1">ROUND(Source!AZ228,O239)</f>
        <v>0</v>
      </c>
      <c r="G239" s="9" t="s">
        <v>291</v>
      </c>
      <c r="H239" s="9" t="s">
        <v>292</v>
      </c>
      <c r="I239" s="9"/>
      <c r="J239" s="9"/>
      <c r="K239" s="9">
        <v>229</v>
      </c>
      <c r="L239" s="9">
        <v>10</v>
      </c>
      <c r="M239" s="9">
        <v>3</v>
      </c>
      <c r="N239" s="9" t="s">
        <v>185</v>
      </c>
      <c r="O239" s="9">
        <v>2</v>
      </c>
      <c r="P239" s="9">
        <f ca="1">ROUND(Source!ER228,O239)</f>
        <v>0</v>
      </c>
      <c r="Q239" s="9"/>
      <c r="R239" s="9"/>
      <c r="S239" s="9"/>
      <c r="T239" s="9"/>
      <c r="U239" s="9"/>
      <c r="V239" s="9"/>
      <c r="W239" s="9">
        <v>0</v>
      </c>
      <c r="X239" s="9">
        <v>1</v>
      </c>
      <c r="Y239" s="9">
        <v>0</v>
      </c>
      <c r="Z239" s="9">
        <v>0</v>
      </c>
      <c r="AA239" s="9">
        <v>1</v>
      </c>
      <c r="AB239" s="9">
        <v>0</v>
      </c>
    </row>
    <row r="240" spans="1:28">
      <c r="A240" s="9">
        <v>50</v>
      </c>
      <c r="B240" s="9">
        <v>0</v>
      </c>
      <c r="C240" s="9">
        <v>0</v>
      </c>
      <c r="D240" s="9">
        <v>1</v>
      </c>
      <c r="E240" s="9">
        <v>203</v>
      </c>
      <c r="F240" s="9">
        <f ca="1">ROUND(Source!Q228,O240)</f>
        <v>71.28</v>
      </c>
      <c r="G240" s="9" t="s">
        <v>293</v>
      </c>
      <c r="H240" s="9" t="s">
        <v>294</v>
      </c>
      <c r="I240" s="9"/>
      <c r="J240" s="9"/>
      <c r="K240" s="9">
        <v>203</v>
      </c>
      <c r="L240" s="9">
        <v>11</v>
      </c>
      <c r="M240" s="9">
        <v>3</v>
      </c>
      <c r="N240" s="9" t="s">
        <v>185</v>
      </c>
      <c r="O240" s="9">
        <v>2</v>
      </c>
      <c r="P240" s="9">
        <f ca="1">ROUND(Source!DI228,O240)</f>
        <v>71.28</v>
      </c>
      <c r="Q240" s="9"/>
      <c r="R240" s="9"/>
      <c r="S240" s="9"/>
      <c r="T240" s="9"/>
      <c r="U240" s="9"/>
      <c r="V240" s="9"/>
      <c r="W240" s="9">
        <v>71.28</v>
      </c>
      <c r="X240" s="9">
        <v>1</v>
      </c>
      <c r="Y240" s="9">
        <v>71.28</v>
      </c>
      <c r="Z240" s="9">
        <v>71.28</v>
      </c>
      <c r="AA240" s="9">
        <v>1</v>
      </c>
      <c r="AB240" s="9">
        <v>71.28</v>
      </c>
    </row>
    <row r="241" spans="1:28">
      <c r="A241" s="9">
        <v>50</v>
      </c>
      <c r="B241" s="9">
        <v>0</v>
      </c>
      <c r="C241" s="9">
        <v>0</v>
      </c>
      <c r="D241" s="9">
        <v>1</v>
      </c>
      <c r="E241" s="9">
        <v>231</v>
      </c>
      <c r="F241" s="9">
        <f>ROUND(Source!BB228,O241)</f>
        <v>0</v>
      </c>
      <c r="G241" s="9" t="s">
        <v>295</v>
      </c>
      <c r="H241" s="9" t="s">
        <v>296</v>
      </c>
      <c r="I241" s="9"/>
      <c r="J241" s="9"/>
      <c r="K241" s="9">
        <v>231</v>
      </c>
      <c r="L241" s="9">
        <v>12</v>
      </c>
      <c r="M241" s="9">
        <v>3</v>
      </c>
      <c r="N241" s="9" t="s">
        <v>185</v>
      </c>
      <c r="O241" s="9">
        <v>2</v>
      </c>
      <c r="P241" s="9">
        <f>ROUND(Source!ET228,O241)</f>
        <v>0</v>
      </c>
      <c r="Q241" s="9"/>
      <c r="R241" s="9"/>
      <c r="S241" s="9"/>
      <c r="T241" s="9"/>
      <c r="U241" s="9"/>
      <c r="V241" s="9"/>
      <c r="W241" s="9">
        <v>0</v>
      </c>
      <c r="X241" s="9">
        <v>1</v>
      </c>
      <c r="Y241" s="9">
        <v>0</v>
      </c>
      <c r="Z241" s="9">
        <v>0</v>
      </c>
      <c r="AA241" s="9">
        <v>1</v>
      </c>
      <c r="AB241" s="9">
        <v>0</v>
      </c>
    </row>
    <row r="242" spans="1:28">
      <c r="A242" s="9">
        <v>50</v>
      </c>
      <c r="B242" s="9">
        <v>0</v>
      </c>
      <c r="C242" s="9">
        <v>0</v>
      </c>
      <c r="D242" s="9">
        <v>1</v>
      </c>
      <c r="E242" s="9">
        <v>204</v>
      </c>
      <c r="F242" s="9">
        <f ca="1">ROUND(Source!R228,O242)</f>
        <v>54.69</v>
      </c>
      <c r="G242" s="9" t="s">
        <v>297</v>
      </c>
      <c r="H242" s="9" t="s">
        <v>298</v>
      </c>
      <c r="I242" s="9"/>
      <c r="J242" s="9"/>
      <c r="K242" s="9">
        <v>204</v>
      </c>
      <c r="L242" s="9">
        <v>13</v>
      </c>
      <c r="M242" s="9">
        <v>3</v>
      </c>
      <c r="N242" s="9" t="s">
        <v>185</v>
      </c>
      <c r="O242" s="9">
        <v>2</v>
      </c>
      <c r="P242" s="9">
        <f ca="1">ROUND(Source!DJ228,O242)</f>
        <v>54.69</v>
      </c>
      <c r="Q242" s="9"/>
      <c r="R242" s="9"/>
      <c r="S242" s="9"/>
      <c r="T242" s="9"/>
      <c r="U242" s="9"/>
      <c r="V242" s="9"/>
      <c r="W242" s="9">
        <v>54.69</v>
      </c>
      <c r="X242" s="9">
        <v>1</v>
      </c>
      <c r="Y242" s="9">
        <v>54.69</v>
      </c>
      <c r="Z242" s="9">
        <v>54.69</v>
      </c>
      <c r="AA242" s="9">
        <v>1</v>
      </c>
      <c r="AB242" s="9">
        <v>54.69</v>
      </c>
    </row>
    <row r="243" spans="1:28">
      <c r="A243" s="9">
        <v>50</v>
      </c>
      <c r="B243" s="9">
        <v>0</v>
      </c>
      <c r="C243" s="9">
        <v>0</v>
      </c>
      <c r="D243" s="9">
        <v>1</v>
      </c>
      <c r="E243" s="9">
        <v>205</v>
      </c>
      <c r="F243" s="9">
        <f ca="1">ROUND(Source!S228,O243)</f>
        <v>2654.36</v>
      </c>
      <c r="G243" s="9" t="s">
        <v>299</v>
      </c>
      <c r="H243" s="9" t="s">
        <v>300</v>
      </c>
      <c r="I243" s="9"/>
      <c r="J243" s="9"/>
      <c r="K243" s="9">
        <v>205</v>
      </c>
      <c r="L243" s="9">
        <v>14</v>
      </c>
      <c r="M243" s="9">
        <v>3</v>
      </c>
      <c r="N243" s="9" t="s">
        <v>185</v>
      </c>
      <c r="O243" s="9">
        <v>2</v>
      </c>
      <c r="P243" s="9">
        <f ca="1">ROUND(Source!DK228,O243)</f>
        <v>2654.36</v>
      </c>
      <c r="Q243" s="9"/>
      <c r="R243" s="9"/>
      <c r="S243" s="9"/>
      <c r="T243" s="9"/>
      <c r="U243" s="9"/>
      <c r="V243" s="9"/>
      <c r="W243" s="9">
        <v>2654.36</v>
      </c>
      <c r="X243" s="9">
        <v>1</v>
      </c>
      <c r="Y243" s="9">
        <v>2654.36</v>
      </c>
      <c r="Z243" s="9">
        <v>2654.36</v>
      </c>
      <c r="AA243" s="9">
        <v>1</v>
      </c>
      <c r="AB243" s="9">
        <v>2654.36</v>
      </c>
    </row>
    <row r="244" spans="1:28">
      <c r="A244" s="9">
        <v>50</v>
      </c>
      <c r="B244" s="9">
        <v>0</v>
      </c>
      <c r="C244" s="9">
        <v>0</v>
      </c>
      <c r="D244" s="9">
        <v>1</v>
      </c>
      <c r="E244" s="9">
        <v>232</v>
      </c>
      <c r="F244" s="9">
        <f>ROUND(Source!BC228,O244)</f>
        <v>0</v>
      </c>
      <c r="G244" s="9" t="s">
        <v>301</v>
      </c>
      <c r="H244" s="9" t="s">
        <v>302</v>
      </c>
      <c r="I244" s="9"/>
      <c r="J244" s="9"/>
      <c r="K244" s="9">
        <v>232</v>
      </c>
      <c r="L244" s="9">
        <v>15</v>
      </c>
      <c r="M244" s="9">
        <v>3</v>
      </c>
      <c r="N244" s="9" t="s">
        <v>185</v>
      </c>
      <c r="O244" s="9">
        <v>2</v>
      </c>
      <c r="P244" s="9">
        <f>ROUND(Source!EU228,O244)</f>
        <v>0</v>
      </c>
      <c r="Q244" s="9"/>
      <c r="R244" s="9"/>
      <c r="S244" s="9"/>
      <c r="T244" s="9"/>
      <c r="U244" s="9"/>
      <c r="V244" s="9"/>
      <c r="W244" s="9">
        <v>0</v>
      </c>
      <c r="X244" s="9">
        <v>1</v>
      </c>
      <c r="Y244" s="9">
        <v>0</v>
      </c>
      <c r="Z244" s="9">
        <v>0</v>
      </c>
      <c r="AA244" s="9">
        <v>1</v>
      </c>
      <c r="AB244" s="9">
        <v>0</v>
      </c>
    </row>
    <row r="245" spans="1:28">
      <c r="A245" s="9">
        <v>50</v>
      </c>
      <c r="B245" s="9">
        <v>0</v>
      </c>
      <c r="C245" s="9">
        <v>0</v>
      </c>
      <c r="D245" s="9">
        <v>1</v>
      </c>
      <c r="E245" s="9">
        <v>214</v>
      </c>
      <c r="F245" s="9">
        <f ca="1">ROUND(Source!AS228,O245)</f>
        <v>2190.35</v>
      </c>
      <c r="G245" s="9" t="s">
        <v>303</v>
      </c>
      <c r="H245" s="9" t="s">
        <v>304</v>
      </c>
      <c r="I245" s="9"/>
      <c r="J245" s="9"/>
      <c r="K245" s="9">
        <v>214</v>
      </c>
      <c r="L245" s="9">
        <v>16</v>
      </c>
      <c r="M245" s="9">
        <v>3</v>
      </c>
      <c r="N245" s="9" t="s">
        <v>185</v>
      </c>
      <c r="O245" s="9">
        <v>2</v>
      </c>
      <c r="P245" s="9">
        <f ca="1">ROUND(Source!EK228,O245)</f>
        <v>2190.35</v>
      </c>
      <c r="Q245" s="9"/>
      <c r="R245" s="9"/>
      <c r="S245" s="9"/>
      <c r="T245" s="9"/>
      <c r="U245" s="9"/>
      <c r="V245" s="9"/>
      <c r="W245" s="9">
        <v>2190.35</v>
      </c>
      <c r="X245" s="9">
        <v>1</v>
      </c>
      <c r="Y245" s="9">
        <v>2190.35</v>
      </c>
      <c r="Z245" s="9">
        <v>2190.35</v>
      </c>
      <c r="AA245" s="9">
        <v>1</v>
      </c>
      <c r="AB245" s="9">
        <v>2190.35</v>
      </c>
    </row>
    <row r="246" spans="1:28">
      <c r="A246" s="9">
        <v>50</v>
      </c>
      <c r="B246" s="9">
        <v>0</v>
      </c>
      <c r="C246" s="9">
        <v>0</v>
      </c>
      <c r="D246" s="9">
        <v>1</v>
      </c>
      <c r="E246" s="9">
        <v>215</v>
      </c>
      <c r="F246" s="9">
        <f ca="1">ROUND(Source!AT228,O246)</f>
        <v>6100.54</v>
      </c>
      <c r="G246" s="9" t="s">
        <v>305</v>
      </c>
      <c r="H246" s="9" t="s">
        <v>306</v>
      </c>
      <c r="I246" s="9"/>
      <c r="J246" s="9"/>
      <c r="K246" s="9">
        <v>215</v>
      </c>
      <c r="L246" s="9">
        <v>17</v>
      </c>
      <c r="M246" s="9">
        <v>3</v>
      </c>
      <c r="N246" s="9" t="s">
        <v>185</v>
      </c>
      <c r="O246" s="9">
        <v>2</v>
      </c>
      <c r="P246" s="9">
        <f ca="1">ROUND(Source!EL228,O246)</f>
        <v>6100.54</v>
      </c>
      <c r="Q246" s="9"/>
      <c r="R246" s="9"/>
      <c r="S246" s="9"/>
      <c r="T246" s="9"/>
      <c r="U246" s="9"/>
      <c r="V246" s="9"/>
      <c r="W246" s="9">
        <v>6100.54</v>
      </c>
      <c r="X246" s="9">
        <v>1</v>
      </c>
      <c r="Y246" s="9">
        <v>6100.54</v>
      </c>
      <c r="Z246" s="9">
        <v>6100.54</v>
      </c>
      <c r="AA246" s="9">
        <v>1</v>
      </c>
      <c r="AB246" s="9">
        <v>6100.54</v>
      </c>
    </row>
    <row r="247" spans="1:28">
      <c r="A247" s="9">
        <v>50</v>
      </c>
      <c r="B247" s="9">
        <v>0</v>
      </c>
      <c r="C247" s="9">
        <v>0</v>
      </c>
      <c r="D247" s="9">
        <v>1</v>
      </c>
      <c r="E247" s="9">
        <v>217</v>
      </c>
      <c r="F247" s="9">
        <f ca="1">ROUND(Source!AU228,O247)</f>
        <v>0</v>
      </c>
      <c r="G247" s="9" t="s">
        <v>307</v>
      </c>
      <c r="H247" s="9" t="s">
        <v>308</v>
      </c>
      <c r="I247" s="9"/>
      <c r="J247" s="9"/>
      <c r="K247" s="9">
        <v>217</v>
      </c>
      <c r="L247" s="9">
        <v>18</v>
      </c>
      <c r="M247" s="9">
        <v>3</v>
      </c>
      <c r="N247" s="9" t="s">
        <v>185</v>
      </c>
      <c r="O247" s="9">
        <v>2</v>
      </c>
      <c r="P247" s="9">
        <f ca="1">ROUND(Source!EM228,O247)</f>
        <v>0</v>
      </c>
      <c r="Q247" s="9"/>
      <c r="R247" s="9"/>
      <c r="S247" s="9"/>
      <c r="T247" s="9"/>
      <c r="U247" s="9"/>
      <c r="V247" s="9"/>
      <c r="W247" s="9">
        <v>0</v>
      </c>
      <c r="X247" s="9">
        <v>1</v>
      </c>
      <c r="Y247" s="9">
        <v>0</v>
      </c>
      <c r="Z247" s="9">
        <v>0</v>
      </c>
      <c r="AA247" s="9">
        <v>1</v>
      </c>
      <c r="AB247" s="9">
        <v>0</v>
      </c>
    </row>
    <row r="248" spans="1:28">
      <c r="A248" s="9">
        <v>50</v>
      </c>
      <c r="B248" s="9">
        <v>0</v>
      </c>
      <c r="C248" s="9">
        <v>0</v>
      </c>
      <c r="D248" s="9">
        <v>1</v>
      </c>
      <c r="E248" s="9">
        <v>230</v>
      </c>
      <c r="F248" s="9">
        <f>ROUND(Source!BA228,O248)</f>
        <v>0</v>
      </c>
      <c r="G248" s="9" t="s">
        <v>309</v>
      </c>
      <c r="H248" s="9" t="s">
        <v>310</v>
      </c>
      <c r="I248" s="9"/>
      <c r="J248" s="9"/>
      <c r="K248" s="9">
        <v>230</v>
      </c>
      <c r="L248" s="9">
        <v>19</v>
      </c>
      <c r="M248" s="9">
        <v>3</v>
      </c>
      <c r="N248" s="9" t="s">
        <v>185</v>
      </c>
      <c r="O248" s="9">
        <v>2</v>
      </c>
      <c r="P248" s="9">
        <f>ROUND(Source!ES228,O248)</f>
        <v>0</v>
      </c>
      <c r="Q248" s="9"/>
      <c r="R248" s="9"/>
      <c r="S248" s="9"/>
      <c r="T248" s="9"/>
      <c r="U248" s="9"/>
      <c r="V248" s="9"/>
      <c r="W248" s="9">
        <v>0</v>
      </c>
      <c r="X248" s="9">
        <v>1</v>
      </c>
      <c r="Y248" s="9">
        <v>0</v>
      </c>
      <c r="Z248" s="9">
        <v>0</v>
      </c>
      <c r="AA248" s="9">
        <v>1</v>
      </c>
      <c r="AB248" s="9">
        <v>0</v>
      </c>
    </row>
    <row r="249" spans="1:28">
      <c r="A249" s="9">
        <v>50</v>
      </c>
      <c r="B249" s="9">
        <v>0</v>
      </c>
      <c r="C249" s="9">
        <v>0</v>
      </c>
      <c r="D249" s="9">
        <v>1</v>
      </c>
      <c r="E249" s="9">
        <v>206</v>
      </c>
      <c r="F249" s="9">
        <f>ROUND(Source!T228,O249)</f>
        <v>0</v>
      </c>
      <c r="G249" s="9" t="s">
        <v>311</v>
      </c>
      <c r="H249" s="9" t="s">
        <v>312</v>
      </c>
      <c r="I249" s="9"/>
      <c r="J249" s="9"/>
      <c r="K249" s="9">
        <v>206</v>
      </c>
      <c r="L249" s="9">
        <v>20</v>
      </c>
      <c r="M249" s="9">
        <v>3</v>
      </c>
      <c r="N249" s="9" t="s">
        <v>185</v>
      </c>
      <c r="O249" s="9">
        <v>2</v>
      </c>
      <c r="P249" s="9">
        <f>ROUND(Source!DL228,O249)</f>
        <v>0</v>
      </c>
      <c r="Q249" s="9"/>
      <c r="R249" s="9"/>
      <c r="S249" s="9"/>
      <c r="T249" s="9"/>
      <c r="U249" s="9"/>
      <c r="V249" s="9"/>
      <c r="W249" s="9">
        <v>0</v>
      </c>
      <c r="X249" s="9">
        <v>1</v>
      </c>
      <c r="Y249" s="9">
        <v>0</v>
      </c>
      <c r="Z249" s="9">
        <v>0</v>
      </c>
      <c r="AA249" s="9">
        <v>1</v>
      </c>
      <c r="AB249" s="9">
        <v>0</v>
      </c>
    </row>
    <row r="250" spans="1:28">
      <c r="A250" s="9">
        <v>50</v>
      </c>
      <c r="B250" s="9">
        <v>0</v>
      </c>
      <c r="C250" s="9">
        <v>0</v>
      </c>
      <c r="D250" s="9">
        <v>1</v>
      </c>
      <c r="E250" s="9">
        <v>207</v>
      </c>
      <c r="F250" s="9">
        <f ca="1">ROUND(Source!U228,O250)</f>
        <v>3.440232</v>
      </c>
      <c r="G250" s="9" t="s">
        <v>313</v>
      </c>
      <c r="H250" s="9" t="s">
        <v>314</v>
      </c>
      <c r="I250" s="9"/>
      <c r="J250" s="9"/>
      <c r="K250" s="9">
        <v>207</v>
      </c>
      <c r="L250" s="9">
        <v>21</v>
      </c>
      <c r="M250" s="9">
        <v>3</v>
      </c>
      <c r="N250" s="9" t="s">
        <v>185</v>
      </c>
      <c r="O250" s="9">
        <v>7</v>
      </c>
      <c r="P250" s="9">
        <f ca="1">ROUND(Source!DM228,O250)</f>
        <v>3.440232</v>
      </c>
      <c r="Q250" s="9"/>
      <c r="R250" s="9"/>
      <c r="S250" s="9"/>
      <c r="T250" s="9"/>
      <c r="U250" s="9"/>
      <c r="V250" s="9"/>
      <c r="W250" s="9">
        <v>3.440232</v>
      </c>
      <c r="X250" s="9">
        <v>1</v>
      </c>
      <c r="Y250" s="9">
        <v>3.440232</v>
      </c>
      <c r="Z250" s="9">
        <v>3.440232</v>
      </c>
      <c r="AA250" s="9">
        <v>1</v>
      </c>
      <c r="AB250" s="9">
        <v>3.440232</v>
      </c>
    </row>
    <row r="251" spans="1:28">
      <c r="A251" s="9">
        <v>50</v>
      </c>
      <c r="B251" s="9">
        <v>0</v>
      </c>
      <c r="C251" s="9">
        <v>0</v>
      </c>
      <c r="D251" s="9">
        <v>1</v>
      </c>
      <c r="E251" s="9">
        <v>208</v>
      </c>
      <c r="F251" s="9">
        <f ca="1">ROUND(Source!V228,O251)</f>
        <v>0.05751</v>
      </c>
      <c r="G251" s="9" t="s">
        <v>315</v>
      </c>
      <c r="H251" s="9" t="s">
        <v>316</v>
      </c>
      <c r="I251" s="9"/>
      <c r="J251" s="9"/>
      <c r="K251" s="9">
        <v>208</v>
      </c>
      <c r="L251" s="9">
        <v>22</v>
      </c>
      <c r="M251" s="9">
        <v>3</v>
      </c>
      <c r="N251" s="9" t="s">
        <v>185</v>
      </c>
      <c r="O251" s="9">
        <v>7</v>
      </c>
      <c r="P251" s="9">
        <f ca="1">ROUND(Source!DN228,O251)</f>
        <v>0.05751</v>
      </c>
      <c r="Q251" s="9"/>
      <c r="R251" s="9"/>
      <c r="S251" s="9"/>
      <c r="T251" s="9"/>
      <c r="U251" s="9"/>
      <c r="V251" s="9"/>
      <c r="W251" s="9">
        <v>0.05751</v>
      </c>
      <c r="X251" s="9">
        <v>1</v>
      </c>
      <c r="Y251" s="9">
        <v>0.05751</v>
      </c>
      <c r="Z251" s="9">
        <v>0.05751</v>
      </c>
      <c r="AA251" s="9">
        <v>1</v>
      </c>
      <c r="AB251" s="9">
        <v>0.05751</v>
      </c>
    </row>
    <row r="252" spans="1:28">
      <c r="A252" s="9">
        <v>50</v>
      </c>
      <c r="B252" s="9">
        <v>0</v>
      </c>
      <c r="C252" s="9">
        <v>0</v>
      </c>
      <c r="D252" s="9">
        <v>1</v>
      </c>
      <c r="E252" s="9">
        <v>209</v>
      </c>
      <c r="F252" s="9">
        <f>ROUND(Source!W228,O252)</f>
        <v>0</v>
      </c>
      <c r="G252" s="9" t="s">
        <v>317</v>
      </c>
      <c r="H252" s="9" t="s">
        <v>318</v>
      </c>
      <c r="I252" s="9"/>
      <c r="J252" s="9"/>
      <c r="K252" s="9">
        <v>209</v>
      </c>
      <c r="L252" s="9">
        <v>23</v>
      </c>
      <c r="M252" s="9">
        <v>3</v>
      </c>
      <c r="N252" s="9" t="s">
        <v>185</v>
      </c>
      <c r="O252" s="9">
        <v>2</v>
      </c>
      <c r="P252" s="9">
        <f>ROUND(Source!DO228,O252)</f>
        <v>0</v>
      </c>
      <c r="Q252" s="9"/>
      <c r="R252" s="9"/>
      <c r="S252" s="9"/>
      <c r="T252" s="9"/>
      <c r="U252" s="9"/>
      <c r="V252" s="9"/>
      <c r="W252" s="9">
        <v>0</v>
      </c>
      <c r="X252" s="9">
        <v>1</v>
      </c>
      <c r="Y252" s="9">
        <v>0</v>
      </c>
      <c r="Z252" s="9">
        <v>0</v>
      </c>
      <c r="AA252" s="9">
        <v>1</v>
      </c>
      <c r="AB252" s="9">
        <v>0</v>
      </c>
    </row>
    <row r="253" spans="1:28">
      <c r="A253" s="9">
        <v>50</v>
      </c>
      <c r="B253" s="9">
        <v>0</v>
      </c>
      <c r="C253" s="9">
        <v>0</v>
      </c>
      <c r="D253" s="9">
        <v>1</v>
      </c>
      <c r="E253" s="9">
        <v>233</v>
      </c>
      <c r="F253" s="9">
        <f>ROUND(Source!BD228,O253)</f>
        <v>0</v>
      </c>
      <c r="G253" s="9" t="s">
        <v>319</v>
      </c>
      <c r="H253" s="9" t="s">
        <v>320</v>
      </c>
      <c r="I253" s="9"/>
      <c r="J253" s="9"/>
      <c r="K253" s="9">
        <v>233</v>
      </c>
      <c r="L253" s="9">
        <v>24</v>
      </c>
      <c r="M253" s="9">
        <v>3</v>
      </c>
      <c r="N253" s="9" t="s">
        <v>185</v>
      </c>
      <c r="O253" s="9">
        <v>2</v>
      </c>
      <c r="P253" s="9">
        <f>ROUND(Source!EV228,O253)</f>
        <v>0</v>
      </c>
      <c r="Q253" s="9"/>
      <c r="R253" s="9"/>
      <c r="S253" s="9"/>
      <c r="T253" s="9"/>
      <c r="U253" s="9"/>
      <c r="V253" s="9"/>
      <c r="W253" s="9">
        <v>0</v>
      </c>
      <c r="X253" s="9">
        <v>1</v>
      </c>
      <c r="Y253" s="9">
        <v>0</v>
      </c>
      <c r="Z253" s="9">
        <v>0</v>
      </c>
      <c r="AA253" s="9">
        <v>1</v>
      </c>
      <c r="AB253" s="9">
        <v>0</v>
      </c>
    </row>
    <row r="254" spans="1:28">
      <c r="A254" s="9">
        <v>50</v>
      </c>
      <c r="B254" s="9">
        <v>0</v>
      </c>
      <c r="C254" s="9">
        <v>0</v>
      </c>
      <c r="D254" s="9">
        <v>1</v>
      </c>
      <c r="E254" s="9">
        <v>210</v>
      </c>
      <c r="F254" s="9">
        <f ca="1">ROUND(Source!X228,O254)</f>
        <v>2603.85</v>
      </c>
      <c r="G254" s="9" t="s">
        <v>321</v>
      </c>
      <c r="H254" s="9" t="s">
        <v>322</v>
      </c>
      <c r="I254" s="9"/>
      <c r="J254" s="9"/>
      <c r="K254" s="9">
        <v>210</v>
      </c>
      <c r="L254" s="9">
        <v>25</v>
      </c>
      <c r="M254" s="9">
        <v>3</v>
      </c>
      <c r="N254" s="9" t="s">
        <v>185</v>
      </c>
      <c r="O254" s="9">
        <v>2</v>
      </c>
      <c r="P254" s="9">
        <f ca="1">ROUND(Source!DP228,O254)</f>
        <v>2603.85</v>
      </c>
      <c r="Q254" s="9"/>
      <c r="R254" s="9"/>
      <c r="S254" s="9"/>
      <c r="T254" s="9"/>
      <c r="U254" s="9"/>
      <c r="V254" s="9"/>
      <c r="W254" s="9">
        <v>2603.85</v>
      </c>
      <c r="X254" s="9">
        <v>1</v>
      </c>
      <c r="Y254" s="9">
        <v>2603.85</v>
      </c>
      <c r="Z254" s="9">
        <v>2603.85</v>
      </c>
      <c r="AA254" s="9">
        <v>1</v>
      </c>
      <c r="AB254" s="9">
        <v>2603.85</v>
      </c>
    </row>
    <row r="255" spans="1:28">
      <c r="A255" s="9">
        <v>50</v>
      </c>
      <c r="B255" s="9">
        <v>0</v>
      </c>
      <c r="C255" s="9">
        <v>0</v>
      </c>
      <c r="D255" s="9">
        <v>1</v>
      </c>
      <c r="E255" s="9">
        <v>211</v>
      </c>
      <c r="F255" s="9">
        <f ca="1">ROUND(Source!Y228,O255)</f>
        <v>1348.71</v>
      </c>
      <c r="G255" s="9" t="s">
        <v>323</v>
      </c>
      <c r="H255" s="9" t="s">
        <v>324</v>
      </c>
      <c r="I255" s="9"/>
      <c r="J255" s="9"/>
      <c r="K255" s="9">
        <v>211</v>
      </c>
      <c r="L255" s="9">
        <v>26</v>
      </c>
      <c r="M255" s="9">
        <v>3</v>
      </c>
      <c r="N255" s="9" t="s">
        <v>185</v>
      </c>
      <c r="O255" s="9">
        <v>2</v>
      </c>
      <c r="P255" s="9">
        <f ca="1">ROUND(Source!DQ228,O255)</f>
        <v>1348.71</v>
      </c>
      <c r="Q255" s="9"/>
      <c r="R255" s="9"/>
      <c r="S255" s="9"/>
      <c r="T255" s="9"/>
      <c r="U255" s="9"/>
      <c r="V255" s="9"/>
      <c r="W255" s="9">
        <v>1348.71</v>
      </c>
      <c r="X255" s="9">
        <v>1</v>
      </c>
      <c r="Y255" s="9">
        <v>1348.71</v>
      </c>
      <c r="Z255" s="9">
        <v>1348.71</v>
      </c>
      <c r="AA255" s="9">
        <v>1</v>
      </c>
      <c r="AB255" s="9">
        <v>1348.71</v>
      </c>
    </row>
    <row r="256" spans="1:28">
      <c r="A256" s="9">
        <v>50</v>
      </c>
      <c r="B256" s="9">
        <v>0</v>
      </c>
      <c r="C256" s="9">
        <v>0</v>
      </c>
      <c r="D256" s="9">
        <v>1</v>
      </c>
      <c r="E256" s="9">
        <v>224</v>
      </c>
      <c r="F256" s="9">
        <f ca="1">ROUND(Source!AR228,O256)</f>
        <v>8290.89</v>
      </c>
      <c r="G256" s="9" t="s">
        <v>325</v>
      </c>
      <c r="H256" s="9" t="s">
        <v>326</v>
      </c>
      <c r="I256" s="9"/>
      <c r="J256" s="9"/>
      <c r="K256" s="9">
        <v>224</v>
      </c>
      <c r="L256" s="9">
        <v>27</v>
      </c>
      <c r="M256" s="9">
        <v>3</v>
      </c>
      <c r="N256" s="9" t="s">
        <v>185</v>
      </c>
      <c r="O256" s="9">
        <v>2</v>
      </c>
      <c r="P256" s="9">
        <f ca="1">ROUND(Source!EJ228,O256)</f>
        <v>8290.89</v>
      </c>
      <c r="Q256" s="9"/>
      <c r="R256" s="9"/>
      <c r="S256" s="9"/>
      <c r="T256" s="9"/>
      <c r="U256" s="9"/>
      <c r="V256" s="9"/>
      <c r="W256" s="9">
        <v>8290.89</v>
      </c>
      <c r="X256" s="9">
        <v>1</v>
      </c>
      <c r="Y256" s="9">
        <v>8290.89</v>
      </c>
      <c r="Z256" s="9">
        <v>8290.89</v>
      </c>
      <c r="AA256" s="9">
        <v>1</v>
      </c>
      <c r="AB256" s="9">
        <v>8290.89</v>
      </c>
    </row>
    <row r="257" spans="1:28">
      <c r="A257" s="9">
        <v>50</v>
      </c>
      <c r="B257" s="9">
        <v>0</v>
      </c>
      <c r="C257" s="9">
        <v>0</v>
      </c>
      <c r="D257" s="9">
        <v>2</v>
      </c>
      <c r="E257" s="9">
        <v>0</v>
      </c>
      <c r="F257" s="9">
        <v>0</v>
      </c>
      <c r="G257" s="9" t="s">
        <v>380</v>
      </c>
      <c r="H257" s="9" t="s">
        <v>381</v>
      </c>
      <c r="I257" s="9"/>
      <c r="J257" s="9"/>
      <c r="K257" s="9">
        <v>212</v>
      </c>
      <c r="L257" s="9">
        <v>28</v>
      </c>
      <c r="M257" s="9">
        <v>1</v>
      </c>
      <c r="N257" s="9" t="s">
        <v>185</v>
      </c>
      <c r="O257" s="9">
        <v>-1</v>
      </c>
      <c r="P257" s="9">
        <v>0</v>
      </c>
      <c r="Q257" s="9"/>
      <c r="R257" s="9"/>
      <c r="S257" s="9"/>
      <c r="T257" s="9"/>
      <c r="U257" s="9"/>
      <c r="V257" s="9"/>
      <c r="W257" s="9">
        <v>0</v>
      </c>
      <c r="X257" s="9">
        <v>1</v>
      </c>
      <c r="Y257" s="9">
        <v>0</v>
      </c>
      <c r="Z257" s="9">
        <v>0</v>
      </c>
      <c r="AA257" s="9">
        <v>1</v>
      </c>
      <c r="AB257" s="9">
        <v>0</v>
      </c>
    </row>
    <row r="258" spans="1:28">
      <c r="A258" s="9">
        <v>50</v>
      </c>
      <c r="B258" s="9">
        <v>1</v>
      </c>
      <c r="C258" s="9">
        <v>0</v>
      </c>
      <c r="D258" s="9">
        <v>2</v>
      </c>
      <c r="E258" s="9">
        <v>0</v>
      </c>
      <c r="F258" s="9">
        <f ca="1">ROUND(F256-F247-F237,O258)</f>
        <v>8290.89</v>
      </c>
      <c r="G258" s="9" t="s">
        <v>211</v>
      </c>
      <c r="H258" s="9" t="s">
        <v>382</v>
      </c>
      <c r="I258" s="9"/>
      <c r="J258" s="9"/>
      <c r="K258" s="9">
        <v>212</v>
      </c>
      <c r="L258" s="9">
        <v>29</v>
      </c>
      <c r="M258" s="9">
        <v>1</v>
      </c>
      <c r="N258" s="9" t="s">
        <v>185</v>
      </c>
      <c r="O258" s="9">
        <v>2</v>
      </c>
      <c r="P258" s="9">
        <f ca="1">ROUND(P256-P247-P237,O258)</f>
        <v>8290.89</v>
      </c>
      <c r="Q258" s="9"/>
      <c r="R258" s="9"/>
      <c r="S258" s="9"/>
      <c r="T258" s="9"/>
      <c r="U258" s="9"/>
      <c r="V258" s="9"/>
      <c r="W258" s="9">
        <v>8290.89</v>
      </c>
      <c r="X258" s="9">
        <v>1</v>
      </c>
      <c r="Y258" s="9">
        <v>8290.89</v>
      </c>
      <c r="Z258" s="9">
        <v>8290.89</v>
      </c>
      <c r="AA258" s="9">
        <v>1</v>
      </c>
      <c r="AB258" s="9">
        <v>8290.89</v>
      </c>
    </row>
    <row r="259" spans="1:28">
      <c r="A259" s="9">
        <v>50</v>
      </c>
      <c r="B259" s="9">
        <v>0</v>
      </c>
      <c r="C259" s="9">
        <v>0</v>
      </c>
      <c r="D259" s="9">
        <v>2</v>
      </c>
      <c r="E259" s="9">
        <v>0</v>
      </c>
      <c r="F259" s="9">
        <f ca="1">ROUND(F258*2.5/100*0,O259)</f>
        <v>0</v>
      </c>
      <c r="G259" s="9" t="s">
        <v>383</v>
      </c>
      <c r="H259" s="9" t="s">
        <v>384</v>
      </c>
      <c r="I259" s="9"/>
      <c r="J259" s="9"/>
      <c r="K259" s="9">
        <v>212</v>
      </c>
      <c r="L259" s="9">
        <v>30</v>
      </c>
      <c r="M259" s="9">
        <v>1</v>
      </c>
      <c r="N259" s="9" t="s">
        <v>185</v>
      </c>
      <c r="O259" s="9">
        <v>2</v>
      </c>
      <c r="P259" s="9">
        <f ca="1">ROUND(P258*2.5/100*0,O259)</f>
        <v>0</v>
      </c>
      <c r="Q259" s="9"/>
      <c r="R259" s="9"/>
      <c r="S259" s="9"/>
      <c r="T259" s="9"/>
      <c r="U259" s="9"/>
      <c r="V259" s="9"/>
      <c r="W259" s="9">
        <v>0</v>
      </c>
      <c r="X259" s="9">
        <v>1</v>
      </c>
      <c r="Y259" s="9">
        <v>0</v>
      </c>
      <c r="Z259" s="9">
        <v>0</v>
      </c>
      <c r="AA259" s="9">
        <v>1</v>
      </c>
      <c r="AB259" s="9">
        <v>0</v>
      </c>
    </row>
    <row r="260" spans="1:28">
      <c r="A260" s="9">
        <v>50</v>
      </c>
      <c r="B260" s="9">
        <v>1</v>
      </c>
      <c r="C260" s="9">
        <v>0</v>
      </c>
      <c r="D260" s="9">
        <v>2</v>
      </c>
      <c r="E260" s="9">
        <v>0</v>
      </c>
      <c r="F260" s="9">
        <f ca="1">ROUND(F258+F259,O260)</f>
        <v>8290.89</v>
      </c>
      <c r="G260" s="9" t="s">
        <v>385</v>
      </c>
      <c r="H260" s="9" t="s">
        <v>386</v>
      </c>
      <c r="I260" s="9"/>
      <c r="J260" s="9"/>
      <c r="K260" s="9">
        <v>212</v>
      </c>
      <c r="L260" s="9">
        <v>31</v>
      </c>
      <c r="M260" s="9">
        <v>1</v>
      </c>
      <c r="N260" s="9" t="s">
        <v>185</v>
      </c>
      <c r="O260" s="9">
        <v>2</v>
      </c>
      <c r="P260" s="9">
        <f ca="1">ROUND(P258+P259,O260)</f>
        <v>8290.89</v>
      </c>
      <c r="Q260" s="9"/>
      <c r="R260" s="9"/>
      <c r="S260" s="9"/>
      <c r="T260" s="9"/>
      <c r="U260" s="9"/>
      <c r="V260" s="9"/>
      <c r="W260" s="9">
        <v>8290.89</v>
      </c>
      <c r="X260" s="9">
        <v>1</v>
      </c>
      <c r="Y260" s="9">
        <v>8290.89</v>
      </c>
      <c r="Z260" s="9">
        <v>8290.89</v>
      </c>
      <c r="AA260" s="9">
        <v>1</v>
      </c>
      <c r="AB260" s="9">
        <v>8290.89</v>
      </c>
    </row>
    <row r="261" spans="1:28">
      <c r="A261" s="9">
        <v>50</v>
      </c>
      <c r="B261" s="9">
        <v>1</v>
      </c>
      <c r="C261" s="9">
        <v>0</v>
      </c>
      <c r="D261" s="9">
        <v>2</v>
      </c>
      <c r="E261" s="9">
        <v>0</v>
      </c>
      <c r="F261" s="9">
        <f ca="1">ROUND(F260*1.9/100,O261)</f>
        <v>157.53</v>
      </c>
      <c r="G261" s="9" t="s">
        <v>387</v>
      </c>
      <c r="H261" s="9" t="s">
        <v>388</v>
      </c>
      <c r="I261" s="9"/>
      <c r="J261" s="9"/>
      <c r="K261" s="9">
        <v>212</v>
      </c>
      <c r="L261" s="9">
        <v>32</v>
      </c>
      <c r="M261" s="9">
        <v>1</v>
      </c>
      <c r="N261" s="9" t="s">
        <v>185</v>
      </c>
      <c r="O261" s="9">
        <v>2</v>
      </c>
      <c r="P261" s="9">
        <f ca="1">ROUND(P260*1.9/100,O261)</f>
        <v>157.53</v>
      </c>
      <c r="Q261" s="9"/>
      <c r="R261" s="9"/>
      <c r="S261" s="9"/>
      <c r="T261" s="9"/>
      <c r="U261" s="9"/>
      <c r="V261" s="9"/>
      <c r="W261" s="9">
        <v>157.53</v>
      </c>
      <c r="X261" s="9">
        <v>1</v>
      </c>
      <c r="Y261" s="9">
        <v>157.53</v>
      </c>
      <c r="Z261" s="9">
        <v>157.53</v>
      </c>
      <c r="AA261" s="9">
        <v>1</v>
      </c>
      <c r="AB261" s="9">
        <v>157.53</v>
      </c>
    </row>
    <row r="262" spans="1:28">
      <c r="A262" s="9">
        <v>50</v>
      </c>
      <c r="B262" s="9">
        <v>1</v>
      </c>
      <c r="C262" s="9">
        <v>0</v>
      </c>
      <c r="D262" s="9">
        <v>2</v>
      </c>
      <c r="E262" s="9">
        <v>0</v>
      </c>
      <c r="F262" s="9">
        <f ca="1">ROUND(F260+F261,O262)</f>
        <v>8448.42</v>
      </c>
      <c r="G262" s="9" t="s">
        <v>389</v>
      </c>
      <c r="H262" s="9" t="s">
        <v>390</v>
      </c>
      <c r="I262" s="9"/>
      <c r="J262" s="9"/>
      <c r="K262" s="9">
        <v>212</v>
      </c>
      <c r="L262" s="9">
        <v>33</v>
      </c>
      <c r="M262" s="9">
        <v>1</v>
      </c>
      <c r="N262" s="9" t="s">
        <v>185</v>
      </c>
      <c r="O262" s="9">
        <v>2</v>
      </c>
      <c r="P262" s="9">
        <f ca="1">ROUND(P260+P261,O262)</f>
        <v>8448.42</v>
      </c>
      <c r="Q262" s="9"/>
      <c r="R262" s="9"/>
      <c r="S262" s="9"/>
      <c r="T262" s="9"/>
      <c r="U262" s="9"/>
      <c r="V262" s="9"/>
      <c r="W262" s="9">
        <v>8448.42</v>
      </c>
      <c r="X262" s="9">
        <v>1</v>
      </c>
      <c r="Y262" s="9">
        <v>8448.42</v>
      </c>
      <c r="Z262" s="9">
        <v>8448.42</v>
      </c>
      <c r="AA262" s="9">
        <v>1</v>
      </c>
      <c r="AB262" s="9">
        <v>8448.42</v>
      </c>
    </row>
    <row r="263" spans="1:28">
      <c r="A263" s="9">
        <v>50</v>
      </c>
      <c r="B263" s="9">
        <v>0</v>
      </c>
      <c r="C263" s="9">
        <v>0</v>
      </c>
      <c r="D263" s="9">
        <v>2</v>
      </c>
      <c r="E263" s="9">
        <v>0</v>
      </c>
      <c r="F263" s="9">
        <f ca="1">ROUND(F262*F257,O263)</f>
        <v>0</v>
      </c>
      <c r="G263" s="9" t="s">
        <v>391</v>
      </c>
      <c r="H263" s="9" t="s">
        <v>392</v>
      </c>
      <c r="I263" s="9"/>
      <c r="J263" s="9"/>
      <c r="K263" s="9">
        <v>212</v>
      </c>
      <c r="L263" s="9">
        <v>34</v>
      </c>
      <c r="M263" s="9">
        <v>1</v>
      </c>
      <c r="N263" s="9" t="s">
        <v>185</v>
      </c>
      <c r="O263" s="9">
        <v>2</v>
      </c>
      <c r="P263" s="9">
        <f ca="1">ROUND(P262*P257,O263)</f>
        <v>0</v>
      </c>
      <c r="Q263" s="9"/>
      <c r="R263" s="9"/>
      <c r="S263" s="9"/>
      <c r="T263" s="9"/>
      <c r="U263" s="9"/>
      <c r="V263" s="9"/>
      <c r="W263" s="9">
        <v>0</v>
      </c>
      <c r="X263" s="9">
        <v>1</v>
      </c>
      <c r="Y263" s="9">
        <v>0</v>
      </c>
      <c r="Z263" s="9">
        <v>0</v>
      </c>
      <c r="AA263" s="9">
        <v>1</v>
      </c>
      <c r="AB263" s="9">
        <v>0</v>
      </c>
    </row>
    <row r="264" spans="1:28">
      <c r="A264" s="9">
        <v>50</v>
      </c>
      <c r="B264" s="9">
        <v>0</v>
      </c>
      <c r="C264" s="9">
        <v>0</v>
      </c>
      <c r="D264" s="9">
        <v>2</v>
      </c>
      <c r="E264" s="9">
        <v>0</v>
      </c>
      <c r="F264" s="9">
        <f>ROUND(F237,O264)</f>
        <v>0</v>
      </c>
      <c r="G264" s="9" t="s">
        <v>393</v>
      </c>
      <c r="H264" s="9" t="s">
        <v>118</v>
      </c>
      <c r="I264" s="9"/>
      <c r="J264" s="9"/>
      <c r="K264" s="9">
        <v>212</v>
      </c>
      <c r="L264" s="9">
        <v>35</v>
      </c>
      <c r="M264" s="9">
        <v>1</v>
      </c>
      <c r="N264" s="9" t="s">
        <v>185</v>
      </c>
      <c r="O264" s="9">
        <v>2</v>
      </c>
      <c r="P264" s="9">
        <f>ROUND(P237,O264)</f>
        <v>0</v>
      </c>
      <c r="Q264" s="9"/>
      <c r="R264" s="9"/>
      <c r="S264" s="9"/>
      <c r="T264" s="9"/>
      <c r="U264" s="9"/>
      <c r="V264" s="9"/>
      <c r="W264" s="9">
        <v>0</v>
      </c>
      <c r="X264" s="9">
        <v>1</v>
      </c>
      <c r="Y264" s="9">
        <v>0</v>
      </c>
      <c r="Z264" s="9">
        <v>0</v>
      </c>
      <c r="AA264" s="9">
        <v>1</v>
      </c>
      <c r="AB264" s="9">
        <v>0</v>
      </c>
    </row>
    <row r="265" spans="1:28">
      <c r="A265" s="9">
        <v>50</v>
      </c>
      <c r="B265" s="9">
        <v>0</v>
      </c>
      <c r="C265" s="9">
        <v>0</v>
      </c>
      <c r="D265" s="9">
        <v>2</v>
      </c>
      <c r="E265" s="9">
        <v>0</v>
      </c>
      <c r="F265" s="9">
        <f>ROUND(F264*F257,O265)</f>
        <v>0</v>
      </c>
      <c r="G265" s="9" t="s">
        <v>394</v>
      </c>
      <c r="H265" s="9" t="s">
        <v>395</v>
      </c>
      <c r="I265" s="9"/>
      <c r="J265" s="9"/>
      <c r="K265" s="9">
        <v>212</v>
      </c>
      <c r="L265" s="9">
        <v>36</v>
      </c>
      <c r="M265" s="9">
        <v>1</v>
      </c>
      <c r="N265" s="9" t="s">
        <v>185</v>
      </c>
      <c r="O265" s="9">
        <v>2</v>
      </c>
      <c r="P265" s="9">
        <f>ROUND(P264*P257,O265)</f>
        <v>0</v>
      </c>
      <c r="Q265" s="9"/>
      <c r="R265" s="9"/>
      <c r="S265" s="9"/>
      <c r="T265" s="9"/>
      <c r="U265" s="9"/>
      <c r="V265" s="9"/>
      <c r="W265" s="9">
        <v>0</v>
      </c>
      <c r="X265" s="9">
        <v>1</v>
      </c>
      <c r="Y265" s="9">
        <v>0</v>
      </c>
      <c r="Z265" s="9">
        <v>0</v>
      </c>
      <c r="AA265" s="9">
        <v>1</v>
      </c>
      <c r="AB265" s="9">
        <v>0</v>
      </c>
    </row>
    <row r="266" spans="1:28">
      <c r="A266" s="9">
        <v>50</v>
      </c>
      <c r="B266" s="9">
        <v>0</v>
      </c>
      <c r="C266" s="9">
        <v>0</v>
      </c>
      <c r="D266" s="9">
        <v>2</v>
      </c>
      <c r="E266" s="9">
        <v>0</v>
      </c>
      <c r="F266" s="9">
        <f ca="1">ROUND(F247,O266)</f>
        <v>0</v>
      </c>
      <c r="G266" s="9" t="s">
        <v>396</v>
      </c>
      <c r="H266" s="9" t="s">
        <v>397</v>
      </c>
      <c r="I266" s="9"/>
      <c r="J266" s="9"/>
      <c r="K266" s="9">
        <v>212</v>
      </c>
      <c r="L266" s="9">
        <v>37</v>
      </c>
      <c r="M266" s="9">
        <v>1</v>
      </c>
      <c r="N266" s="9" t="s">
        <v>185</v>
      </c>
      <c r="O266" s="9">
        <v>2</v>
      </c>
      <c r="P266" s="9">
        <f ca="1">ROUND(P247,O266)</f>
        <v>0</v>
      </c>
      <c r="Q266" s="9"/>
      <c r="R266" s="9"/>
      <c r="S266" s="9"/>
      <c r="T266" s="9"/>
      <c r="U266" s="9"/>
      <c r="V266" s="9"/>
      <c r="W266" s="9">
        <v>0</v>
      </c>
      <c r="X266" s="9">
        <v>1</v>
      </c>
      <c r="Y266" s="9">
        <v>0</v>
      </c>
      <c r="Z266" s="9">
        <v>0</v>
      </c>
      <c r="AA266" s="9">
        <v>1</v>
      </c>
      <c r="AB266" s="9">
        <v>0</v>
      </c>
    </row>
    <row r="267" spans="1:28">
      <c r="A267" s="9">
        <v>50</v>
      </c>
      <c r="B267" s="9">
        <v>0</v>
      </c>
      <c r="C267" s="9">
        <v>0</v>
      </c>
      <c r="D267" s="9">
        <v>2</v>
      </c>
      <c r="E267" s="9">
        <v>0</v>
      </c>
      <c r="F267" s="9">
        <f ca="1">ROUND(F266*F257,O267)</f>
        <v>0</v>
      </c>
      <c r="G267" s="9" t="s">
        <v>398</v>
      </c>
      <c r="H267" s="9" t="s">
        <v>399</v>
      </c>
      <c r="I267" s="9"/>
      <c r="J267" s="9"/>
      <c r="K267" s="9">
        <v>212</v>
      </c>
      <c r="L267" s="9">
        <v>38</v>
      </c>
      <c r="M267" s="9">
        <v>1</v>
      </c>
      <c r="N267" s="9" t="s">
        <v>185</v>
      </c>
      <c r="O267" s="9">
        <v>2</v>
      </c>
      <c r="P267" s="9">
        <f ca="1">ROUND(P266*P257,O267)</f>
        <v>0</v>
      </c>
      <c r="Q267" s="9"/>
      <c r="R267" s="9"/>
      <c r="S267" s="9"/>
      <c r="T267" s="9"/>
      <c r="U267" s="9"/>
      <c r="V267" s="9"/>
      <c r="W267" s="9">
        <v>0</v>
      </c>
      <c r="X267" s="9">
        <v>1</v>
      </c>
      <c r="Y267" s="9">
        <v>0</v>
      </c>
      <c r="Z267" s="9">
        <v>0</v>
      </c>
      <c r="AA267" s="9">
        <v>1</v>
      </c>
      <c r="AB267" s="9">
        <v>0</v>
      </c>
    </row>
    <row r="268" spans="1:28">
      <c r="A268" s="9">
        <v>50</v>
      </c>
      <c r="B268" s="9">
        <v>0</v>
      </c>
      <c r="C268" s="9">
        <v>0</v>
      </c>
      <c r="D268" s="9">
        <v>2</v>
      </c>
      <c r="E268" s="9">
        <v>213</v>
      </c>
      <c r="F268" s="9">
        <f ca="1">ROUND(F263+F265+F267,O268)</f>
        <v>0</v>
      </c>
      <c r="G268" s="9" t="s">
        <v>400</v>
      </c>
      <c r="H268" s="9" t="s">
        <v>401</v>
      </c>
      <c r="I268" s="9"/>
      <c r="J268" s="9"/>
      <c r="K268" s="9">
        <v>212</v>
      </c>
      <c r="L268" s="9">
        <v>39</v>
      </c>
      <c r="M268" s="9">
        <v>1</v>
      </c>
      <c r="N268" s="9" t="s">
        <v>185</v>
      </c>
      <c r="O268" s="9">
        <v>2</v>
      </c>
      <c r="P268" s="9">
        <f ca="1">ROUND(P263+P265+P267,O268)</f>
        <v>0</v>
      </c>
      <c r="Q268" s="9"/>
      <c r="R268" s="9"/>
      <c r="S268" s="9"/>
      <c r="T268" s="9"/>
      <c r="U268" s="9"/>
      <c r="V268" s="9"/>
      <c r="W268" s="9">
        <v>0</v>
      </c>
      <c r="X268" s="9">
        <v>1</v>
      </c>
      <c r="Y268" s="9">
        <v>0</v>
      </c>
      <c r="Z268" s="9">
        <v>0</v>
      </c>
      <c r="AA268" s="9">
        <v>1</v>
      </c>
      <c r="AB268" s="9">
        <v>0</v>
      </c>
    </row>
    <row r="270" spans="1:95">
      <c r="A270" s="1">
        <v>3</v>
      </c>
      <c r="B270" s="1">
        <v>1</v>
      </c>
      <c r="C270" s="1"/>
      <c r="D270" s="1">
        <f>ROW(A327)</f>
        <v>327</v>
      </c>
      <c r="E270" s="1"/>
      <c r="F270" s="1" t="s">
        <v>402</v>
      </c>
      <c r="G270" s="1" t="s">
        <v>403</v>
      </c>
      <c r="H270" s="1" t="s">
        <v>185</v>
      </c>
      <c r="I270" s="1">
        <v>0</v>
      </c>
      <c r="J270" s="1" t="s">
        <v>185</v>
      </c>
      <c r="K270" s="1">
        <v>-1</v>
      </c>
      <c r="L270" s="1" t="s">
        <v>402</v>
      </c>
      <c r="M270" s="1" t="s">
        <v>185</v>
      </c>
      <c r="N270" s="1"/>
      <c r="O270" s="1"/>
      <c r="P270" s="1"/>
      <c r="Q270" s="1"/>
      <c r="R270" s="1"/>
      <c r="S270" s="1">
        <v>0</v>
      </c>
      <c r="T270" s="1">
        <v>0</v>
      </c>
      <c r="U270" s="1" t="s">
        <v>185</v>
      </c>
      <c r="V270" s="1">
        <v>0</v>
      </c>
      <c r="W270" s="1"/>
      <c r="X270" s="1"/>
      <c r="Y270" s="1"/>
      <c r="Z270" s="1"/>
      <c r="AA270" s="1"/>
      <c r="AB270" s="1" t="s">
        <v>185</v>
      </c>
      <c r="AC270" s="1" t="s">
        <v>185</v>
      </c>
      <c r="AD270" s="1" t="s">
        <v>185</v>
      </c>
      <c r="AE270" s="1" t="s">
        <v>185</v>
      </c>
      <c r="AF270" s="1" t="s">
        <v>185</v>
      </c>
      <c r="AG270" s="1" t="s">
        <v>185</v>
      </c>
      <c r="AH270" s="1"/>
      <c r="AI270" s="1"/>
      <c r="AJ270" s="1"/>
      <c r="AK270" s="1"/>
      <c r="AL270" s="1"/>
      <c r="AM270" s="1"/>
      <c r="AN270" s="1"/>
      <c r="AO270" s="1"/>
      <c r="AP270" s="1" t="s">
        <v>185</v>
      </c>
      <c r="AQ270" s="1" t="s">
        <v>185</v>
      </c>
      <c r="AR270" s="1" t="s">
        <v>185</v>
      </c>
      <c r="AS270" s="1"/>
      <c r="AT270" s="1"/>
      <c r="AU270" s="1"/>
      <c r="AV270" s="1"/>
      <c r="AW270" s="1"/>
      <c r="AX270" s="1"/>
      <c r="AY270" s="1"/>
      <c r="AZ270" s="1" t="s">
        <v>185</v>
      </c>
      <c r="BA270" s="1"/>
      <c r="BB270" s="1" t="s">
        <v>185</v>
      </c>
      <c r="BC270" s="1" t="s">
        <v>185</v>
      </c>
      <c r="BD270" s="1" t="s">
        <v>185</v>
      </c>
      <c r="BE270" s="1" t="s">
        <v>185</v>
      </c>
      <c r="BF270" s="1" t="s">
        <v>185</v>
      </c>
      <c r="BG270" s="1" t="s">
        <v>185</v>
      </c>
      <c r="BH270" s="1" t="s">
        <v>185</v>
      </c>
      <c r="BI270" s="1" t="s">
        <v>185</v>
      </c>
      <c r="BJ270" s="1" t="s">
        <v>185</v>
      </c>
      <c r="BK270" s="1" t="s">
        <v>185</v>
      </c>
      <c r="BL270" s="1" t="s">
        <v>185</v>
      </c>
      <c r="BM270" s="1" t="s">
        <v>185</v>
      </c>
      <c r="BN270" s="1" t="s">
        <v>185</v>
      </c>
      <c r="BO270" s="1" t="s">
        <v>185</v>
      </c>
      <c r="BP270" s="1" t="s">
        <v>185</v>
      </c>
      <c r="BQ270" s="1"/>
      <c r="BR270" s="1"/>
      <c r="BS270" s="1"/>
      <c r="BT270" s="1"/>
      <c r="BU270" s="1"/>
      <c r="BV270" s="1"/>
      <c r="BW270" s="1"/>
      <c r="BX270" s="1">
        <v>0</v>
      </c>
      <c r="BY270" s="1"/>
      <c r="BZ270" s="1"/>
      <c r="CA270" s="1"/>
      <c r="CB270" s="1"/>
      <c r="CC270" s="1"/>
      <c r="CD270" s="1"/>
      <c r="CE270" s="1"/>
      <c r="CF270" s="1">
        <v>0</v>
      </c>
      <c r="CG270" s="1">
        <v>0</v>
      </c>
      <c r="CH270" s="1"/>
      <c r="CI270" s="1" t="s">
        <v>185</v>
      </c>
      <c r="CJ270" s="1" t="s">
        <v>185</v>
      </c>
      <c r="CK270" t="s">
        <v>185</v>
      </c>
      <c r="CL270" t="s">
        <v>185</v>
      </c>
      <c r="CM270" t="s">
        <v>185</v>
      </c>
      <c r="CN270" t="s">
        <v>185</v>
      </c>
      <c r="CO270" t="s">
        <v>185</v>
      </c>
      <c r="CP270" t="s">
        <v>185</v>
      </c>
      <c r="CQ270" t="s">
        <v>185</v>
      </c>
    </row>
    <row r="272" spans="1:206">
      <c r="A272" s="7">
        <v>52</v>
      </c>
      <c r="B272" s="7">
        <f t="shared" ref="B272:G272" si="154">B327</f>
        <v>1</v>
      </c>
      <c r="C272" s="7">
        <f t="shared" si="154"/>
        <v>3</v>
      </c>
      <c r="D272" s="7">
        <f t="shared" si="154"/>
        <v>270</v>
      </c>
      <c r="E272" s="7">
        <f t="shared" si="154"/>
        <v>0</v>
      </c>
      <c r="F272" s="7" t="str">
        <f t="shared" si="154"/>
        <v>09-01-01</v>
      </c>
      <c r="G272" s="7" t="str">
        <f t="shared" si="154"/>
        <v>ПНР РЩ</v>
      </c>
      <c r="H272" s="7"/>
      <c r="I272" s="7"/>
      <c r="J272" s="7"/>
      <c r="K272" s="7"/>
      <c r="L272" s="7"/>
      <c r="M272" s="7"/>
      <c r="N272" s="7"/>
      <c r="O272" s="7">
        <f ca="1" t="shared" ref="O272:BZ272" si="155">O327</f>
        <v>22130.22</v>
      </c>
      <c r="P272" s="7">
        <f ca="1" t="shared" si="155"/>
        <v>0</v>
      </c>
      <c r="Q272" s="7">
        <f ca="1" t="shared" si="155"/>
        <v>0</v>
      </c>
      <c r="R272" s="7">
        <f ca="1" t="shared" si="155"/>
        <v>0</v>
      </c>
      <c r="S272" s="7">
        <f ca="1" t="shared" si="155"/>
        <v>22130.22</v>
      </c>
      <c r="T272" s="7">
        <f t="shared" si="155"/>
        <v>0</v>
      </c>
      <c r="U272" s="7">
        <f ca="1" t="shared" si="155"/>
        <v>21.66912</v>
      </c>
      <c r="V272" s="7">
        <f ca="1" t="shared" si="155"/>
        <v>0</v>
      </c>
      <c r="W272" s="7">
        <f t="shared" si="155"/>
        <v>0</v>
      </c>
      <c r="X272" s="7">
        <f ca="1" t="shared" si="155"/>
        <v>16376.36</v>
      </c>
      <c r="Y272" s="7">
        <f ca="1" t="shared" si="155"/>
        <v>7966.87</v>
      </c>
      <c r="Z272" s="7">
        <f t="shared" si="155"/>
        <v>0</v>
      </c>
      <c r="AA272" s="7">
        <f t="shared" si="155"/>
        <v>0</v>
      </c>
      <c r="AB272" s="7">
        <f t="shared" si="155"/>
        <v>0</v>
      </c>
      <c r="AC272" s="7">
        <f t="shared" si="155"/>
        <v>0</v>
      </c>
      <c r="AD272" s="7">
        <f t="shared" si="155"/>
        <v>0</v>
      </c>
      <c r="AE272" s="7">
        <f t="shared" si="155"/>
        <v>0</v>
      </c>
      <c r="AF272" s="7">
        <f t="shared" si="155"/>
        <v>0</v>
      </c>
      <c r="AG272" s="7">
        <f t="shared" si="155"/>
        <v>0</v>
      </c>
      <c r="AH272" s="7">
        <f t="shared" si="155"/>
        <v>0</v>
      </c>
      <c r="AI272" s="7">
        <f t="shared" si="155"/>
        <v>0</v>
      </c>
      <c r="AJ272" s="7">
        <f t="shared" si="155"/>
        <v>0</v>
      </c>
      <c r="AK272" s="7">
        <f t="shared" si="155"/>
        <v>0</v>
      </c>
      <c r="AL272" s="7">
        <f t="shared" si="155"/>
        <v>0</v>
      </c>
      <c r="AM272" s="7">
        <f t="shared" si="155"/>
        <v>0</v>
      </c>
      <c r="AN272" s="7">
        <f t="shared" si="155"/>
        <v>0</v>
      </c>
      <c r="AO272" s="7">
        <f t="shared" si="155"/>
        <v>0</v>
      </c>
      <c r="AP272" s="7">
        <f t="shared" si="155"/>
        <v>0</v>
      </c>
      <c r="AQ272" s="7">
        <f ca="1" t="shared" si="155"/>
        <v>0</v>
      </c>
      <c r="AR272" s="7">
        <f ca="1" t="shared" si="155"/>
        <v>46473.45</v>
      </c>
      <c r="AS272" s="7">
        <f ca="1" t="shared" si="155"/>
        <v>0</v>
      </c>
      <c r="AT272" s="7">
        <f ca="1" t="shared" si="155"/>
        <v>0</v>
      </c>
      <c r="AU272" s="7">
        <f ca="1" t="shared" si="155"/>
        <v>46473.45</v>
      </c>
      <c r="AV272" s="7">
        <f ca="1" t="shared" si="155"/>
        <v>0</v>
      </c>
      <c r="AW272" s="7">
        <f ca="1" t="shared" si="155"/>
        <v>0</v>
      </c>
      <c r="AX272" s="7">
        <f ca="1" t="shared" si="155"/>
        <v>0</v>
      </c>
      <c r="AY272" s="7">
        <f ca="1" t="shared" si="155"/>
        <v>0</v>
      </c>
      <c r="AZ272" s="7">
        <f ca="1" t="shared" si="155"/>
        <v>0</v>
      </c>
      <c r="BA272" s="7">
        <f t="shared" si="155"/>
        <v>0</v>
      </c>
      <c r="BB272" s="7">
        <f t="shared" si="155"/>
        <v>0</v>
      </c>
      <c r="BC272" s="7">
        <f t="shared" si="155"/>
        <v>0</v>
      </c>
      <c r="BD272" s="7">
        <f t="shared" si="155"/>
        <v>0</v>
      </c>
      <c r="BE272" s="7">
        <f t="shared" si="155"/>
        <v>0</v>
      </c>
      <c r="BF272" s="7">
        <f t="shared" si="155"/>
        <v>0</v>
      </c>
      <c r="BG272" s="7">
        <f t="shared" si="155"/>
        <v>0</v>
      </c>
      <c r="BH272" s="7">
        <f t="shared" si="155"/>
        <v>0</v>
      </c>
      <c r="BI272" s="7">
        <f t="shared" si="155"/>
        <v>0</v>
      </c>
      <c r="BJ272" s="7">
        <f t="shared" si="155"/>
        <v>0</v>
      </c>
      <c r="BK272" s="7">
        <f t="shared" si="155"/>
        <v>0</v>
      </c>
      <c r="BL272" s="7">
        <f t="shared" si="155"/>
        <v>0</v>
      </c>
      <c r="BM272" s="7">
        <f t="shared" si="155"/>
        <v>0</v>
      </c>
      <c r="BN272" s="7">
        <f t="shared" si="155"/>
        <v>0</v>
      </c>
      <c r="BO272" s="7">
        <f t="shared" si="155"/>
        <v>0</v>
      </c>
      <c r="BP272" s="7">
        <f t="shared" si="155"/>
        <v>0</v>
      </c>
      <c r="BQ272" s="7">
        <f t="shared" si="155"/>
        <v>0</v>
      </c>
      <c r="BR272" s="7">
        <f t="shared" si="155"/>
        <v>0</v>
      </c>
      <c r="BS272" s="7">
        <f t="shared" si="155"/>
        <v>0</v>
      </c>
      <c r="BT272" s="7">
        <f t="shared" si="155"/>
        <v>0</v>
      </c>
      <c r="BU272" s="7">
        <f t="shared" si="155"/>
        <v>0</v>
      </c>
      <c r="BV272" s="7">
        <f t="shared" si="155"/>
        <v>0</v>
      </c>
      <c r="BW272" s="7">
        <f t="shared" si="155"/>
        <v>0</v>
      </c>
      <c r="BX272" s="7">
        <f t="shared" si="155"/>
        <v>0</v>
      </c>
      <c r="BY272" s="7">
        <f t="shared" si="155"/>
        <v>0</v>
      </c>
      <c r="BZ272" s="7">
        <f t="shared" si="155"/>
        <v>0</v>
      </c>
      <c r="CA272" s="7">
        <f t="shared" ref="CA272:EL272" si="156">CA327</f>
        <v>0</v>
      </c>
      <c r="CB272" s="7">
        <f t="shared" si="156"/>
        <v>0</v>
      </c>
      <c r="CC272" s="7">
        <f t="shared" si="156"/>
        <v>0</v>
      </c>
      <c r="CD272" s="7">
        <f t="shared" si="156"/>
        <v>0</v>
      </c>
      <c r="CE272" s="7">
        <f t="shared" si="156"/>
        <v>0</v>
      </c>
      <c r="CF272" s="7">
        <f t="shared" si="156"/>
        <v>0</v>
      </c>
      <c r="CG272" s="7">
        <f t="shared" si="156"/>
        <v>0</v>
      </c>
      <c r="CH272" s="7">
        <f t="shared" si="156"/>
        <v>0</v>
      </c>
      <c r="CI272" s="7">
        <f t="shared" si="156"/>
        <v>0</v>
      </c>
      <c r="CJ272" s="7">
        <f t="shared" si="156"/>
        <v>0</v>
      </c>
      <c r="CK272" s="7">
        <f t="shared" si="156"/>
        <v>0</v>
      </c>
      <c r="CL272" s="7">
        <f t="shared" si="156"/>
        <v>0</v>
      </c>
      <c r="CM272" s="7">
        <f t="shared" si="156"/>
        <v>0</v>
      </c>
      <c r="CN272" s="7">
        <f t="shared" si="156"/>
        <v>0</v>
      </c>
      <c r="CO272" s="7">
        <f t="shared" si="156"/>
        <v>0</v>
      </c>
      <c r="CP272" s="7">
        <f t="shared" si="156"/>
        <v>0</v>
      </c>
      <c r="CQ272" s="7">
        <f t="shared" si="156"/>
        <v>0</v>
      </c>
      <c r="CR272" s="7">
        <f t="shared" si="156"/>
        <v>0</v>
      </c>
      <c r="CS272" s="7">
        <f t="shared" si="156"/>
        <v>0</v>
      </c>
      <c r="CT272" s="7">
        <f t="shared" si="156"/>
        <v>0</v>
      </c>
      <c r="CU272" s="7">
        <f t="shared" si="156"/>
        <v>0</v>
      </c>
      <c r="CV272" s="7">
        <f t="shared" si="156"/>
        <v>0</v>
      </c>
      <c r="CW272" s="7">
        <f t="shared" si="156"/>
        <v>0</v>
      </c>
      <c r="CX272" s="7">
        <f t="shared" si="156"/>
        <v>0</v>
      </c>
      <c r="CY272" s="7">
        <f t="shared" si="156"/>
        <v>0</v>
      </c>
      <c r="CZ272" s="7">
        <f t="shared" si="156"/>
        <v>0</v>
      </c>
      <c r="DA272" s="7">
        <f t="shared" si="156"/>
        <v>0</v>
      </c>
      <c r="DB272" s="7">
        <f t="shared" si="156"/>
        <v>0</v>
      </c>
      <c r="DC272" s="7">
        <f t="shared" si="156"/>
        <v>0</v>
      </c>
      <c r="DD272" s="7">
        <f t="shared" si="156"/>
        <v>0</v>
      </c>
      <c r="DE272" s="7">
        <f t="shared" si="156"/>
        <v>0</v>
      </c>
      <c r="DF272" s="7">
        <f t="shared" si="156"/>
        <v>0</v>
      </c>
      <c r="DG272" s="4">
        <f ca="1" t="shared" si="156"/>
        <v>22130.22</v>
      </c>
      <c r="DH272" s="4">
        <f ca="1" t="shared" si="156"/>
        <v>0</v>
      </c>
      <c r="DI272" s="4">
        <f ca="1" t="shared" si="156"/>
        <v>0</v>
      </c>
      <c r="DJ272" s="4">
        <f ca="1" t="shared" si="156"/>
        <v>0</v>
      </c>
      <c r="DK272" s="4">
        <f ca="1" t="shared" si="156"/>
        <v>22130.22</v>
      </c>
      <c r="DL272" s="4">
        <f t="shared" si="156"/>
        <v>0</v>
      </c>
      <c r="DM272" s="4">
        <f ca="1" t="shared" si="156"/>
        <v>21.66912</v>
      </c>
      <c r="DN272" s="4">
        <f ca="1" t="shared" si="156"/>
        <v>0</v>
      </c>
      <c r="DO272" s="4">
        <f t="shared" si="156"/>
        <v>0</v>
      </c>
      <c r="DP272" s="4">
        <f ca="1" t="shared" si="156"/>
        <v>16376.36</v>
      </c>
      <c r="DQ272" s="4">
        <f ca="1" t="shared" si="156"/>
        <v>7966.87</v>
      </c>
      <c r="DR272" s="4">
        <f t="shared" si="156"/>
        <v>0</v>
      </c>
      <c r="DS272" s="4">
        <f t="shared" si="156"/>
        <v>0</v>
      </c>
      <c r="DT272" s="4">
        <f t="shared" si="156"/>
        <v>0</v>
      </c>
      <c r="DU272" s="4">
        <f t="shared" si="156"/>
        <v>0</v>
      </c>
      <c r="DV272" s="4">
        <f t="shared" si="156"/>
        <v>0</v>
      </c>
      <c r="DW272" s="4">
        <f t="shared" si="156"/>
        <v>0</v>
      </c>
      <c r="DX272" s="4">
        <f t="shared" si="156"/>
        <v>0</v>
      </c>
      <c r="DY272" s="4">
        <f t="shared" si="156"/>
        <v>0</v>
      </c>
      <c r="DZ272" s="4">
        <f t="shared" si="156"/>
        <v>0</v>
      </c>
      <c r="EA272" s="4">
        <f t="shared" si="156"/>
        <v>0</v>
      </c>
      <c r="EB272" s="4">
        <f t="shared" si="156"/>
        <v>0</v>
      </c>
      <c r="EC272" s="4">
        <f t="shared" si="156"/>
        <v>0</v>
      </c>
      <c r="ED272" s="4">
        <f t="shared" si="156"/>
        <v>0</v>
      </c>
      <c r="EE272" s="4">
        <f t="shared" si="156"/>
        <v>0</v>
      </c>
      <c r="EF272" s="4">
        <f t="shared" si="156"/>
        <v>0</v>
      </c>
      <c r="EG272" s="4">
        <f t="shared" si="156"/>
        <v>0</v>
      </c>
      <c r="EH272" s="4">
        <f t="shared" si="156"/>
        <v>0</v>
      </c>
      <c r="EI272" s="4">
        <f ca="1" t="shared" si="156"/>
        <v>0</v>
      </c>
      <c r="EJ272" s="4">
        <f ca="1" t="shared" si="156"/>
        <v>46473.45</v>
      </c>
      <c r="EK272" s="4">
        <f ca="1" t="shared" si="156"/>
        <v>0</v>
      </c>
      <c r="EL272" s="4">
        <f ca="1" t="shared" si="156"/>
        <v>0</v>
      </c>
      <c r="EM272" s="4">
        <f ca="1" t="shared" ref="EM272:GX272" si="157">EM327</f>
        <v>46473.45</v>
      </c>
      <c r="EN272" s="4">
        <f ca="1" t="shared" si="157"/>
        <v>0</v>
      </c>
      <c r="EO272" s="4">
        <f ca="1" t="shared" si="157"/>
        <v>0</v>
      </c>
      <c r="EP272" s="4">
        <f ca="1" t="shared" si="157"/>
        <v>0</v>
      </c>
      <c r="EQ272" s="4">
        <f ca="1" t="shared" si="157"/>
        <v>0</v>
      </c>
      <c r="ER272" s="4">
        <f ca="1" t="shared" si="157"/>
        <v>0</v>
      </c>
      <c r="ES272" s="4">
        <f t="shared" si="157"/>
        <v>0</v>
      </c>
      <c r="ET272" s="4">
        <f t="shared" si="157"/>
        <v>0</v>
      </c>
      <c r="EU272" s="4">
        <f t="shared" si="157"/>
        <v>0</v>
      </c>
      <c r="EV272" s="4">
        <f t="shared" si="157"/>
        <v>0</v>
      </c>
      <c r="EW272" s="4">
        <f t="shared" si="157"/>
        <v>0</v>
      </c>
      <c r="EX272" s="4">
        <f t="shared" si="157"/>
        <v>0</v>
      </c>
      <c r="EY272" s="4">
        <f t="shared" si="157"/>
        <v>0</v>
      </c>
      <c r="EZ272" s="4">
        <f t="shared" si="157"/>
        <v>0</v>
      </c>
      <c r="FA272" s="4">
        <f t="shared" si="157"/>
        <v>0</v>
      </c>
      <c r="FB272" s="4">
        <f t="shared" si="157"/>
        <v>0</v>
      </c>
      <c r="FC272" s="4">
        <f t="shared" si="157"/>
        <v>0</v>
      </c>
      <c r="FD272" s="4">
        <f t="shared" si="157"/>
        <v>0</v>
      </c>
      <c r="FE272" s="4">
        <f t="shared" si="157"/>
        <v>0</v>
      </c>
      <c r="FF272" s="4">
        <f t="shared" si="157"/>
        <v>0</v>
      </c>
      <c r="FG272" s="4">
        <f t="shared" si="157"/>
        <v>0</v>
      </c>
      <c r="FH272" s="4">
        <f t="shared" si="157"/>
        <v>0</v>
      </c>
      <c r="FI272" s="4">
        <f t="shared" si="157"/>
        <v>0</v>
      </c>
      <c r="FJ272" s="4">
        <f t="shared" si="157"/>
        <v>0</v>
      </c>
      <c r="FK272" s="4">
        <f t="shared" si="157"/>
        <v>0</v>
      </c>
      <c r="FL272" s="4">
        <f t="shared" si="157"/>
        <v>0</v>
      </c>
      <c r="FM272" s="4">
        <f t="shared" si="157"/>
        <v>0</v>
      </c>
      <c r="FN272" s="4">
        <f t="shared" si="157"/>
        <v>0</v>
      </c>
      <c r="FO272" s="4">
        <f t="shared" si="157"/>
        <v>0</v>
      </c>
      <c r="FP272" s="4">
        <f t="shared" si="157"/>
        <v>0</v>
      </c>
      <c r="FQ272" s="4">
        <f t="shared" si="157"/>
        <v>0</v>
      </c>
      <c r="FR272" s="4">
        <f t="shared" si="157"/>
        <v>0</v>
      </c>
      <c r="FS272" s="4">
        <f t="shared" si="157"/>
        <v>0</v>
      </c>
      <c r="FT272" s="4">
        <f t="shared" si="157"/>
        <v>0</v>
      </c>
      <c r="FU272" s="4">
        <f t="shared" si="157"/>
        <v>0</v>
      </c>
      <c r="FV272" s="4">
        <f t="shared" si="157"/>
        <v>0</v>
      </c>
      <c r="FW272" s="4">
        <f t="shared" si="157"/>
        <v>0</v>
      </c>
      <c r="FX272" s="4">
        <f t="shared" si="157"/>
        <v>0</v>
      </c>
      <c r="FY272" s="4">
        <f t="shared" si="157"/>
        <v>0</v>
      </c>
      <c r="FZ272" s="4">
        <f t="shared" si="157"/>
        <v>0</v>
      </c>
      <c r="GA272" s="4">
        <f t="shared" si="157"/>
        <v>0</v>
      </c>
      <c r="GB272" s="4">
        <f t="shared" si="157"/>
        <v>0</v>
      </c>
      <c r="GC272" s="4">
        <f t="shared" si="157"/>
        <v>0</v>
      </c>
      <c r="GD272" s="4">
        <f t="shared" si="157"/>
        <v>0</v>
      </c>
      <c r="GE272" s="4">
        <f t="shared" si="157"/>
        <v>0</v>
      </c>
      <c r="GF272" s="4">
        <f t="shared" si="157"/>
        <v>0</v>
      </c>
      <c r="GG272" s="4">
        <f t="shared" si="157"/>
        <v>0</v>
      </c>
      <c r="GH272" s="4">
        <f t="shared" si="157"/>
        <v>0</v>
      </c>
      <c r="GI272" s="4">
        <f t="shared" si="157"/>
        <v>0</v>
      </c>
      <c r="GJ272" s="4">
        <f t="shared" si="157"/>
        <v>0</v>
      </c>
      <c r="GK272" s="4">
        <f t="shared" si="157"/>
        <v>0</v>
      </c>
      <c r="GL272" s="4">
        <f t="shared" si="157"/>
        <v>0</v>
      </c>
      <c r="GM272" s="4">
        <f t="shared" si="157"/>
        <v>0</v>
      </c>
      <c r="GN272" s="4">
        <f t="shared" si="157"/>
        <v>0</v>
      </c>
      <c r="GO272" s="4">
        <f t="shared" si="157"/>
        <v>0</v>
      </c>
      <c r="GP272" s="4">
        <f t="shared" si="157"/>
        <v>0</v>
      </c>
      <c r="GQ272" s="4">
        <f t="shared" si="157"/>
        <v>0</v>
      </c>
      <c r="GR272" s="4">
        <f t="shared" si="157"/>
        <v>0</v>
      </c>
      <c r="GS272" s="4">
        <f t="shared" si="157"/>
        <v>0</v>
      </c>
      <c r="GT272" s="4">
        <f t="shared" si="157"/>
        <v>0</v>
      </c>
      <c r="GU272" s="4">
        <f t="shared" si="157"/>
        <v>0</v>
      </c>
      <c r="GV272" s="4">
        <f t="shared" si="157"/>
        <v>0</v>
      </c>
      <c r="GW272" s="4">
        <f t="shared" si="157"/>
        <v>0</v>
      </c>
      <c r="GX272" s="4">
        <f t="shared" si="157"/>
        <v>0</v>
      </c>
    </row>
    <row r="274" spans="1:88">
      <c r="A274" s="1">
        <v>4</v>
      </c>
      <c r="B274" s="1">
        <v>1</v>
      </c>
      <c r="C274" s="1"/>
      <c r="D274" s="1">
        <f>ROW(A297)</f>
        <v>297</v>
      </c>
      <c r="E274" s="1"/>
      <c r="F274" s="1" t="s">
        <v>210</v>
      </c>
      <c r="G274" s="1" t="s">
        <v>404</v>
      </c>
      <c r="H274" s="1" t="s">
        <v>185</v>
      </c>
      <c r="I274" s="1">
        <v>0</v>
      </c>
      <c r="J274" s="1"/>
      <c r="K274" s="1">
        <v>0</v>
      </c>
      <c r="L274" s="1"/>
      <c r="M274" s="1" t="s">
        <v>185</v>
      </c>
      <c r="N274" s="1"/>
      <c r="O274" s="1"/>
      <c r="P274" s="1"/>
      <c r="Q274" s="1"/>
      <c r="R274" s="1"/>
      <c r="S274" s="1">
        <v>0</v>
      </c>
      <c r="T274" s="1">
        <v>0</v>
      </c>
      <c r="U274" s="1" t="s">
        <v>185</v>
      </c>
      <c r="V274" s="1">
        <v>0</v>
      </c>
      <c r="W274" s="1"/>
      <c r="X274" s="1"/>
      <c r="Y274" s="1"/>
      <c r="Z274" s="1"/>
      <c r="AA274" s="1"/>
      <c r="AB274" s="1" t="s">
        <v>185</v>
      </c>
      <c r="AC274" s="1" t="s">
        <v>185</v>
      </c>
      <c r="AD274" s="1" t="s">
        <v>185</v>
      </c>
      <c r="AE274" s="1" t="s">
        <v>185</v>
      </c>
      <c r="AF274" s="1" t="s">
        <v>185</v>
      </c>
      <c r="AG274" s="1" t="s">
        <v>185</v>
      </c>
      <c r="AH274" s="1"/>
      <c r="AI274" s="1"/>
      <c r="AJ274" s="1"/>
      <c r="AK274" s="1"/>
      <c r="AL274" s="1"/>
      <c r="AM274" s="1"/>
      <c r="AN274" s="1"/>
      <c r="AO274" s="1"/>
      <c r="AP274" s="1" t="s">
        <v>185</v>
      </c>
      <c r="AQ274" s="1" t="s">
        <v>185</v>
      </c>
      <c r="AR274" s="1" t="s">
        <v>185</v>
      </c>
      <c r="AS274" s="1"/>
      <c r="AT274" s="1"/>
      <c r="AU274" s="1"/>
      <c r="AV274" s="1"/>
      <c r="AW274" s="1"/>
      <c r="AX274" s="1"/>
      <c r="AY274" s="1"/>
      <c r="AZ274" s="1" t="s">
        <v>185</v>
      </c>
      <c r="BA274" s="1"/>
      <c r="BB274" s="1" t="s">
        <v>185</v>
      </c>
      <c r="BC274" s="1" t="s">
        <v>185</v>
      </c>
      <c r="BD274" s="1" t="s">
        <v>185</v>
      </c>
      <c r="BE274" s="1" t="s">
        <v>185</v>
      </c>
      <c r="BF274" s="1" t="s">
        <v>185</v>
      </c>
      <c r="BG274" s="1" t="s">
        <v>185</v>
      </c>
      <c r="BH274" s="1" t="s">
        <v>185</v>
      </c>
      <c r="BI274" s="1" t="s">
        <v>185</v>
      </c>
      <c r="BJ274" s="1" t="s">
        <v>185</v>
      </c>
      <c r="BK274" s="1" t="s">
        <v>185</v>
      </c>
      <c r="BL274" s="1" t="s">
        <v>185</v>
      </c>
      <c r="BM274" s="1" t="s">
        <v>185</v>
      </c>
      <c r="BN274" s="1" t="s">
        <v>185</v>
      </c>
      <c r="BO274" s="1" t="s">
        <v>185</v>
      </c>
      <c r="BP274" s="1" t="s">
        <v>185</v>
      </c>
      <c r="BQ274" s="1"/>
      <c r="BR274" s="1"/>
      <c r="BS274" s="1"/>
      <c r="BT274" s="1"/>
      <c r="BU274" s="1"/>
      <c r="BV274" s="1"/>
      <c r="BW274" s="1"/>
      <c r="BX274" s="1">
        <v>0</v>
      </c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>
        <v>0</v>
      </c>
    </row>
    <row r="276" spans="1:206">
      <c r="A276" s="7">
        <v>52</v>
      </c>
      <c r="B276" s="7">
        <f t="shared" ref="B276:G276" si="158">B297</f>
        <v>1</v>
      </c>
      <c r="C276" s="7">
        <f t="shared" si="158"/>
        <v>4</v>
      </c>
      <c r="D276" s="7">
        <f t="shared" si="158"/>
        <v>274</v>
      </c>
      <c r="E276" s="7">
        <f t="shared" si="158"/>
        <v>0</v>
      </c>
      <c r="F276" s="7" t="str">
        <f t="shared" si="158"/>
        <v>Новый раздел</v>
      </c>
      <c r="G276" s="7" t="str">
        <f t="shared" si="158"/>
        <v>ПНР</v>
      </c>
      <c r="H276" s="7"/>
      <c r="I276" s="7"/>
      <c r="J276" s="7"/>
      <c r="K276" s="7"/>
      <c r="L276" s="7"/>
      <c r="M276" s="7"/>
      <c r="N276" s="7"/>
      <c r="O276" s="7">
        <f ca="1" t="shared" ref="O276:BZ276" si="159">O297</f>
        <v>22130.22</v>
      </c>
      <c r="P276" s="7">
        <f ca="1" t="shared" si="159"/>
        <v>0</v>
      </c>
      <c r="Q276" s="7">
        <f ca="1" t="shared" si="159"/>
        <v>0</v>
      </c>
      <c r="R276" s="7">
        <f ca="1" t="shared" si="159"/>
        <v>0</v>
      </c>
      <c r="S276" s="7">
        <f ca="1" t="shared" si="159"/>
        <v>22130.22</v>
      </c>
      <c r="T276" s="7">
        <f t="shared" si="159"/>
        <v>0</v>
      </c>
      <c r="U276" s="7">
        <f ca="1" t="shared" si="159"/>
        <v>21.66912</v>
      </c>
      <c r="V276" s="7">
        <f ca="1" t="shared" si="159"/>
        <v>0</v>
      </c>
      <c r="W276" s="7">
        <f t="shared" si="159"/>
        <v>0</v>
      </c>
      <c r="X276" s="7">
        <f ca="1" t="shared" si="159"/>
        <v>16376.36</v>
      </c>
      <c r="Y276" s="7">
        <f ca="1" t="shared" si="159"/>
        <v>7966.87</v>
      </c>
      <c r="Z276" s="7">
        <f t="shared" si="159"/>
        <v>0</v>
      </c>
      <c r="AA276" s="7">
        <f t="shared" si="159"/>
        <v>0</v>
      </c>
      <c r="AB276" s="7">
        <f ca="1" t="shared" si="159"/>
        <v>22130.22</v>
      </c>
      <c r="AC276" s="7">
        <f ca="1" t="shared" si="159"/>
        <v>0</v>
      </c>
      <c r="AD276" s="7">
        <f ca="1" t="shared" si="159"/>
        <v>0</v>
      </c>
      <c r="AE276" s="7">
        <f ca="1" t="shared" si="159"/>
        <v>0</v>
      </c>
      <c r="AF276" s="7">
        <f ca="1" t="shared" si="159"/>
        <v>22130.22</v>
      </c>
      <c r="AG276" s="7">
        <f t="shared" si="159"/>
        <v>0</v>
      </c>
      <c r="AH276" s="7">
        <f ca="1" t="shared" si="159"/>
        <v>21.66912</v>
      </c>
      <c r="AI276" s="7">
        <f ca="1" t="shared" si="159"/>
        <v>0</v>
      </c>
      <c r="AJ276" s="7">
        <f t="shared" si="159"/>
        <v>0</v>
      </c>
      <c r="AK276" s="7">
        <f ca="1" t="shared" si="159"/>
        <v>16376.36</v>
      </c>
      <c r="AL276" s="7">
        <f ca="1" t="shared" si="159"/>
        <v>7966.87</v>
      </c>
      <c r="AM276" s="7">
        <f t="shared" si="159"/>
        <v>0</v>
      </c>
      <c r="AN276" s="7">
        <f t="shared" si="159"/>
        <v>0</v>
      </c>
      <c r="AO276" s="7">
        <f t="shared" si="159"/>
        <v>0</v>
      </c>
      <c r="AP276" s="7">
        <f t="shared" si="159"/>
        <v>0</v>
      </c>
      <c r="AQ276" s="7">
        <f ca="1" t="shared" si="159"/>
        <v>0</v>
      </c>
      <c r="AR276" s="7">
        <f ca="1" t="shared" si="159"/>
        <v>46473.45</v>
      </c>
      <c r="AS276" s="7">
        <f ca="1" t="shared" si="159"/>
        <v>0</v>
      </c>
      <c r="AT276" s="7">
        <f ca="1" t="shared" si="159"/>
        <v>0</v>
      </c>
      <c r="AU276" s="7">
        <f ca="1" t="shared" si="159"/>
        <v>46473.45</v>
      </c>
      <c r="AV276" s="7">
        <f ca="1" t="shared" si="159"/>
        <v>0</v>
      </c>
      <c r="AW276" s="7">
        <f ca="1" t="shared" si="159"/>
        <v>0</v>
      </c>
      <c r="AX276" s="7">
        <f ca="1" t="shared" si="159"/>
        <v>0</v>
      </c>
      <c r="AY276" s="7">
        <f ca="1" t="shared" si="159"/>
        <v>0</v>
      </c>
      <c r="AZ276" s="7">
        <f ca="1" t="shared" si="159"/>
        <v>0</v>
      </c>
      <c r="BA276" s="7">
        <f t="shared" si="159"/>
        <v>0</v>
      </c>
      <c r="BB276" s="7">
        <f t="shared" si="159"/>
        <v>0</v>
      </c>
      <c r="BC276" s="7">
        <f t="shared" si="159"/>
        <v>0</v>
      </c>
      <c r="BD276" s="7">
        <f t="shared" si="159"/>
        <v>0</v>
      </c>
      <c r="BE276" s="7">
        <f t="shared" si="159"/>
        <v>0</v>
      </c>
      <c r="BF276" s="7">
        <f t="shared" si="159"/>
        <v>0</v>
      </c>
      <c r="BG276" s="7">
        <f t="shared" si="159"/>
        <v>0</v>
      </c>
      <c r="BH276" s="7">
        <f t="shared" si="159"/>
        <v>0</v>
      </c>
      <c r="BI276" s="7">
        <f t="shared" si="159"/>
        <v>0</v>
      </c>
      <c r="BJ276" s="7">
        <f t="shared" si="159"/>
        <v>0</v>
      </c>
      <c r="BK276" s="7">
        <f t="shared" si="159"/>
        <v>0</v>
      </c>
      <c r="BL276" s="7">
        <f t="shared" si="159"/>
        <v>0</v>
      </c>
      <c r="BM276" s="7">
        <f t="shared" si="159"/>
        <v>0</v>
      </c>
      <c r="BN276" s="7">
        <f t="shared" si="159"/>
        <v>0</v>
      </c>
      <c r="BO276" s="7">
        <f t="shared" si="159"/>
        <v>0</v>
      </c>
      <c r="BP276" s="7">
        <f t="shared" si="159"/>
        <v>0</v>
      </c>
      <c r="BQ276" s="7">
        <f t="shared" si="159"/>
        <v>0</v>
      </c>
      <c r="BR276" s="7">
        <f t="shared" si="159"/>
        <v>0</v>
      </c>
      <c r="BS276" s="7">
        <f t="shared" si="159"/>
        <v>0</v>
      </c>
      <c r="BT276" s="7">
        <f t="shared" si="159"/>
        <v>0</v>
      </c>
      <c r="BU276" s="7">
        <f t="shared" si="159"/>
        <v>0</v>
      </c>
      <c r="BV276" s="7">
        <f t="shared" si="159"/>
        <v>0</v>
      </c>
      <c r="BW276" s="7">
        <f t="shared" si="159"/>
        <v>0</v>
      </c>
      <c r="BX276" s="7">
        <f t="shared" si="159"/>
        <v>0</v>
      </c>
      <c r="BY276" s="7">
        <f t="shared" si="159"/>
        <v>0</v>
      </c>
      <c r="BZ276" s="7">
        <f ca="1" t="shared" si="159"/>
        <v>0</v>
      </c>
      <c r="CA276" s="7">
        <f ca="1" t="shared" ref="CA276:EL276" si="160">CA297</f>
        <v>46473.45</v>
      </c>
      <c r="CB276" s="7">
        <f ca="1" t="shared" si="160"/>
        <v>0</v>
      </c>
      <c r="CC276" s="7">
        <f ca="1" t="shared" si="160"/>
        <v>0</v>
      </c>
      <c r="CD276" s="7">
        <f ca="1" t="shared" si="160"/>
        <v>46473.45</v>
      </c>
      <c r="CE276" s="7">
        <f ca="1" t="shared" si="160"/>
        <v>0</v>
      </c>
      <c r="CF276" s="7">
        <f ca="1" t="shared" si="160"/>
        <v>0</v>
      </c>
      <c r="CG276" s="7">
        <f ca="1" t="shared" si="160"/>
        <v>0</v>
      </c>
      <c r="CH276" s="7">
        <f ca="1" t="shared" si="160"/>
        <v>0</v>
      </c>
      <c r="CI276" s="7">
        <f ca="1" t="shared" si="160"/>
        <v>0</v>
      </c>
      <c r="CJ276" s="7">
        <f t="shared" si="160"/>
        <v>0</v>
      </c>
      <c r="CK276" s="7">
        <f t="shared" si="160"/>
        <v>0</v>
      </c>
      <c r="CL276" s="7">
        <f t="shared" si="160"/>
        <v>0</v>
      </c>
      <c r="CM276" s="7">
        <f t="shared" si="160"/>
        <v>0</v>
      </c>
      <c r="CN276" s="7">
        <f t="shared" si="160"/>
        <v>0</v>
      </c>
      <c r="CO276" s="7">
        <f t="shared" si="160"/>
        <v>0</v>
      </c>
      <c r="CP276" s="7">
        <f t="shared" si="160"/>
        <v>0</v>
      </c>
      <c r="CQ276" s="7">
        <f t="shared" si="160"/>
        <v>0</v>
      </c>
      <c r="CR276" s="7">
        <f t="shared" si="160"/>
        <v>0</v>
      </c>
      <c r="CS276" s="7">
        <f t="shared" si="160"/>
        <v>0</v>
      </c>
      <c r="CT276" s="7">
        <f t="shared" si="160"/>
        <v>0</v>
      </c>
      <c r="CU276" s="7">
        <f t="shared" si="160"/>
        <v>0</v>
      </c>
      <c r="CV276" s="7">
        <f t="shared" si="160"/>
        <v>0</v>
      </c>
      <c r="CW276" s="7">
        <f t="shared" si="160"/>
        <v>0</v>
      </c>
      <c r="CX276" s="7">
        <f t="shared" si="160"/>
        <v>0</v>
      </c>
      <c r="CY276" s="7">
        <f t="shared" si="160"/>
        <v>0</v>
      </c>
      <c r="CZ276" s="7">
        <f t="shared" si="160"/>
        <v>0</v>
      </c>
      <c r="DA276" s="7">
        <f t="shared" si="160"/>
        <v>0</v>
      </c>
      <c r="DB276" s="7">
        <f t="shared" si="160"/>
        <v>0</v>
      </c>
      <c r="DC276" s="7">
        <f t="shared" si="160"/>
        <v>0</v>
      </c>
      <c r="DD276" s="7">
        <f t="shared" si="160"/>
        <v>0</v>
      </c>
      <c r="DE276" s="7">
        <f t="shared" si="160"/>
        <v>0</v>
      </c>
      <c r="DF276" s="7">
        <f t="shared" si="160"/>
        <v>0</v>
      </c>
      <c r="DG276" s="4">
        <f ca="1" t="shared" si="160"/>
        <v>22130.22</v>
      </c>
      <c r="DH276" s="4">
        <f ca="1" t="shared" si="160"/>
        <v>0</v>
      </c>
      <c r="DI276" s="4">
        <f ca="1" t="shared" si="160"/>
        <v>0</v>
      </c>
      <c r="DJ276" s="4">
        <f ca="1" t="shared" si="160"/>
        <v>0</v>
      </c>
      <c r="DK276" s="4">
        <f ca="1" t="shared" si="160"/>
        <v>22130.22</v>
      </c>
      <c r="DL276" s="4">
        <f t="shared" si="160"/>
        <v>0</v>
      </c>
      <c r="DM276" s="4">
        <f ca="1" t="shared" si="160"/>
        <v>21.66912</v>
      </c>
      <c r="DN276" s="4">
        <f ca="1" t="shared" si="160"/>
        <v>0</v>
      </c>
      <c r="DO276" s="4">
        <f t="shared" si="160"/>
        <v>0</v>
      </c>
      <c r="DP276" s="4">
        <f ca="1" t="shared" si="160"/>
        <v>16376.36</v>
      </c>
      <c r="DQ276" s="4">
        <f ca="1" t="shared" si="160"/>
        <v>7966.87</v>
      </c>
      <c r="DR276" s="4">
        <f t="shared" si="160"/>
        <v>0</v>
      </c>
      <c r="DS276" s="4">
        <f t="shared" si="160"/>
        <v>0</v>
      </c>
      <c r="DT276" s="4">
        <f ca="1" t="shared" si="160"/>
        <v>22130.22</v>
      </c>
      <c r="DU276" s="4">
        <f ca="1" t="shared" si="160"/>
        <v>0</v>
      </c>
      <c r="DV276" s="4">
        <f ca="1" t="shared" si="160"/>
        <v>0</v>
      </c>
      <c r="DW276" s="4">
        <f ca="1" t="shared" si="160"/>
        <v>0</v>
      </c>
      <c r="DX276" s="4">
        <f ca="1" t="shared" si="160"/>
        <v>22130.22</v>
      </c>
      <c r="DY276" s="4">
        <f t="shared" si="160"/>
        <v>0</v>
      </c>
      <c r="DZ276" s="4">
        <f ca="1" t="shared" si="160"/>
        <v>21.66912</v>
      </c>
      <c r="EA276" s="4">
        <f ca="1" t="shared" si="160"/>
        <v>0</v>
      </c>
      <c r="EB276" s="4">
        <f t="shared" si="160"/>
        <v>0</v>
      </c>
      <c r="EC276" s="4">
        <f ca="1" t="shared" si="160"/>
        <v>16376.36</v>
      </c>
      <c r="ED276" s="4">
        <f ca="1" t="shared" si="160"/>
        <v>7966.87</v>
      </c>
      <c r="EE276" s="4">
        <f t="shared" si="160"/>
        <v>0</v>
      </c>
      <c r="EF276" s="4">
        <f t="shared" si="160"/>
        <v>0</v>
      </c>
      <c r="EG276" s="4">
        <f t="shared" si="160"/>
        <v>0</v>
      </c>
      <c r="EH276" s="4">
        <f t="shared" si="160"/>
        <v>0</v>
      </c>
      <c r="EI276" s="4">
        <f ca="1" t="shared" si="160"/>
        <v>0</v>
      </c>
      <c r="EJ276" s="4">
        <f ca="1" t="shared" si="160"/>
        <v>46473.45</v>
      </c>
      <c r="EK276" s="4">
        <f ca="1" t="shared" si="160"/>
        <v>0</v>
      </c>
      <c r="EL276" s="4">
        <f ca="1" t="shared" si="160"/>
        <v>0</v>
      </c>
      <c r="EM276" s="4">
        <f ca="1" t="shared" ref="EM276:GX276" si="161">EM297</f>
        <v>46473.45</v>
      </c>
      <c r="EN276" s="4">
        <f ca="1" t="shared" si="161"/>
        <v>0</v>
      </c>
      <c r="EO276" s="4">
        <f ca="1" t="shared" si="161"/>
        <v>0</v>
      </c>
      <c r="EP276" s="4">
        <f ca="1" t="shared" si="161"/>
        <v>0</v>
      </c>
      <c r="EQ276" s="4">
        <f ca="1" t="shared" si="161"/>
        <v>0</v>
      </c>
      <c r="ER276" s="4">
        <f ca="1" t="shared" si="161"/>
        <v>0</v>
      </c>
      <c r="ES276" s="4">
        <f t="shared" si="161"/>
        <v>0</v>
      </c>
      <c r="ET276" s="4">
        <f t="shared" si="161"/>
        <v>0</v>
      </c>
      <c r="EU276" s="4">
        <f t="shared" si="161"/>
        <v>0</v>
      </c>
      <c r="EV276" s="4">
        <f t="shared" si="161"/>
        <v>0</v>
      </c>
      <c r="EW276" s="4">
        <f t="shared" si="161"/>
        <v>0</v>
      </c>
      <c r="EX276" s="4">
        <f t="shared" si="161"/>
        <v>0</v>
      </c>
      <c r="EY276" s="4">
        <f t="shared" si="161"/>
        <v>0</v>
      </c>
      <c r="EZ276" s="4">
        <f t="shared" si="161"/>
        <v>0</v>
      </c>
      <c r="FA276" s="4">
        <f t="shared" si="161"/>
        <v>0</v>
      </c>
      <c r="FB276" s="4">
        <f t="shared" si="161"/>
        <v>0</v>
      </c>
      <c r="FC276" s="4">
        <f t="shared" si="161"/>
        <v>0</v>
      </c>
      <c r="FD276" s="4">
        <f t="shared" si="161"/>
        <v>0</v>
      </c>
      <c r="FE276" s="4">
        <f t="shared" si="161"/>
        <v>0</v>
      </c>
      <c r="FF276" s="4">
        <f t="shared" si="161"/>
        <v>0</v>
      </c>
      <c r="FG276" s="4">
        <f t="shared" si="161"/>
        <v>0</v>
      </c>
      <c r="FH276" s="4">
        <f t="shared" si="161"/>
        <v>0</v>
      </c>
      <c r="FI276" s="4">
        <f t="shared" si="161"/>
        <v>0</v>
      </c>
      <c r="FJ276" s="4">
        <f t="shared" si="161"/>
        <v>0</v>
      </c>
      <c r="FK276" s="4">
        <f t="shared" si="161"/>
        <v>0</v>
      </c>
      <c r="FL276" s="4">
        <f t="shared" si="161"/>
        <v>0</v>
      </c>
      <c r="FM276" s="4">
        <f t="shared" si="161"/>
        <v>0</v>
      </c>
      <c r="FN276" s="4">
        <f t="shared" si="161"/>
        <v>0</v>
      </c>
      <c r="FO276" s="4">
        <f t="shared" si="161"/>
        <v>0</v>
      </c>
      <c r="FP276" s="4">
        <f t="shared" si="161"/>
        <v>0</v>
      </c>
      <c r="FQ276" s="4">
        <f t="shared" si="161"/>
        <v>0</v>
      </c>
      <c r="FR276" s="4">
        <f ca="1" t="shared" si="161"/>
        <v>0</v>
      </c>
      <c r="FS276" s="4">
        <f ca="1" t="shared" si="161"/>
        <v>46473.45</v>
      </c>
      <c r="FT276" s="4">
        <f ca="1" t="shared" si="161"/>
        <v>0</v>
      </c>
      <c r="FU276" s="4">
        <f ca="1" t="shared" si="161"/>
        <v>0</v>
      </c>
      <c r="FV276" s="4">
        <f ca="1" t="shared" si="161"/>
        <v>46473.45</v>
      </c>
      <c r="FW276" s="4">
        <f ca="1" t="shared" si="161"/>
        <v>0</v>
      </c>
      <c r="FX276" s="4">
        <f ca="1" t="shared" si="161"/>
        <v>0</v>
      </c>
      <c r="FY276" s="4">
        <f ca="1" t="shared" si="161"/>
        <v>0</v>
      </c>
      <c r="FZ276" s="4">
        <f ca="1" t="shared" si="161"/>
        <v>0</v>
      </c>
      <c r="GA276" s="4">
        <f ca="1" t="shared" si="161"/>
        <v>0</v>
      </c>
      <c r="GB276" s="4">
        <f t="shared" si="161"/>
        <v>0</v>
      </c>
      <c r="GC276" s="4">
        <f t="shared" si="161"/>
        <v>0</v>
      </c>
      <c r="GD276" s="4">
        <f t="shared" si="161"/>
        <v>0</v>
      </c>
      <c r="GE276" s="4">
        <f t="shared" si="161"/>
        <v>0</v>
      </c>
      <c r="GF276" s="4">
        <f t="shared" si="161"/>
        <v>0</v>
      </c>
      <c r="GG276" s="4">
        <f t="shared" si="161"/>
        <v>0</v>
      </c>
      <c r="GH276" s="4">
        <f t="shared" si="161"/>
        <v>0</v>
      </c>
      <c r="GI276" s="4">
        <f t="shared" si="161"/>
        <v>0</v>
      </c>
      <c r="GJ276" s="4">
        <f t="shared" si="161"/>
        <v>0</v>
      </c>
      <c r="GK276" s="4">
        <f t="shared" si="161"/>
        <v>0</v>
      </c>
      <c r="GL276" s="4">
        <f t="shared" si="161"/>
        <v>0</v>
      </c>
      <c r="GM276" s="4">
        <f t="shared" si="161"/>
        <v>0</v>
      </c>
      <c r="GN276" s="4">
        <f t="shared" si="161"/>
        <v>0</v>
      </c>
      <c r="GO276" s="4">
        <f t="shared" si="161"/>
        <v>0</v>
      </c>
      <c r="GP276" s="4">
        <f t="shared" si="161"/>
        <v>0</v>
      </c>
      <c r="GQ276" s="4">
        <f t="shared" si="161"/>
        <v>0</v>
      </c>
      <c r="GR276" s="4">
        <f t="shared" si="161"/>
        <v>0</v>
      </c>
      <c r="GS276" s="4">
        <f t="shared" si="161"/>
        <v>0</v>
      </c>
      <c r="GT276" s="4">
        <f t="shared" si="161"/>
        <v>0</v>
      </c>
      <c r="GU276" s="4">
        <f t="shared" si="161"/>
        <v>0</v>
      </c>
      <c r="GV276" s="4">
        <f t="shared" si="161"/>
        <v>0</v>
      </c>
      <c r="GW276" s="4">
        <f t="shared" si="161"/>
        <v>0</v>
      </c>
      <c r="GX276" s="4">
        <f t="shared" si="161"/>
        <v>0</v>
      </c>
    </row>
    <row r="278" spans="1:255">
      <c r="A278" s="8">
        <v>17</v>
      </c>
      <c r="B278" s="8">
        <v>1</v>
      </c>
      <c r="C278" s="8">
        <f>ROW(SmtRes!A180)</f>
        <v>180</v>
      </c>
      <c r="D278" s="8">
        <f>ROW(EtalonRes!A196)</f>
        <v>196</v>
      </c>
      <c r="E278" s="8" t="s">
        <v>152</v>
      </c>
      <c r="F278" s="8" t="s">
        <v>405</v>
      </c>
      <c r="G278" s="8" t="s">
        <v>406</v>
      </c>
      <c r="H278" s="8" t="s">
        <v>407</v>
      </c>
      <c r="I278" s="8">
        <v>3</v>
      </c>
      <c r="J278" s="8">
        <v>0</v>
      </c>
      <c r="K278" s="8">
        <v>3</v>
      </c>
      <c r="L278" s="8">
        <v>3</v>
      </c>
      <c r="M278" s="8">
        <v>0</v>
      </c>
      <c r="N278" s="8">
        <f t="shared" ref="N278:N295" si="162">ROUND(L278-M278,4)</f>
        <v>3</v>
      </c>
      <c r="O278" s="8">
        <f ca="1" t="shared" ref="O278:O295" si="163">ROUND(CP278,2)</f>
        <v>3882.04</v>
      </c>
      <c r="P278" s="8">
        <f ca="1">SUMIF(SmtRes!AQ179:SmtRes!AQ180,"=1",SmtRes!DF179:SmtRes!DF180)</f>
        <v>0</v>
      </c>
      <c r="Q278" s="8">
        <f ca="1">SUMIF(SmtRes!AQ179:SmtRes!AQ180,"=1",SmtRes!DG179:SmtRes!DG180)</f>
        <v>0</v>
      </c>
      <c r="R278" s="8">
        <f ca="1">SUMIF(SmtRes!AQ179:SmtRes!AQ180,"=1",SmtRes!DH179:SmtRes!DH180)</f>
        <v>0</v>
      </c>
      <c r="S278" s="8">
        <f ca="1">SUMIF(SmtRes!AQ179:SmtRes!AQ180,"=1",SmtRes!DI179:SmtRes!DI180)</f>
        <v>3882.04</v>
      </c>
      <c r="T278" s="8">
        <f t="shared" ref="T278:T295" si="164">ROUND(CU278*I278,2)</f>
        <v>0</v>
      </c>
      <c r="U278" s="8">
        <f ca="1">SUMIF(SmtRes!AQ179:SmtRes!AQ180,"=1",SmtRes!CV179:SmtRes!CV180)</f>
        <v>3.6</v>
      </c>
      <c r="V278" s="8">
        <f ca="1">SUMIF(SmtRes!AQ179:SmtRes!AQ180,"=1",SmtRes!CW179:SmtRes!CW180)</f>
        <v>0</v>
      </c>
      <c r="W278" s="8">
        <f t="shared" ref="W278:W295" si="165">ROUND(CX278*I278,2)</f>
        <v>0</v>
      </c>
      <c r="X278" s="8">
        <f ca="1" t="shared" ref="X278:X295" si="166">ROUND(CY278,2)</f>
        <v>2872.71</v>
      </c>
      <c r="Y278" s="8">
        <f ca="1" t="shared" ref="Y278:Y295" si="167">ROUND(CZ278,2)</f>
        <v>1397.53</v>
      </c>
      <c r="Z278" s="8"/>
      <c r="AA278" s="8">
        <v>85314498</v>
      </c>
      <c r="AB278" s="8">
        <f ca="1" t="shared" ref="AB278:AB295" si="168">ROUND((AC278+AD278+AF278),6)</f>
        <v>1294.014</v>
      </c>
      <c r="AC278" s="8">
        <f t="shared" ref="AC278:AC295" si="169">ROUND((0),6)</f>
        <v>0</v>
      </c>
      <c r="AD278" s="8">
        <f t="shared" ref="AD278:AD295" si="170">ROUND((((0)-(0))+AE278),6)</f>
        <v>0</v>
      </c>
      <c r="AE278" s="8">
        <f t="shared" ref="AE278:AE295" si="171">ROUND((0),6)</f>
        <v>0</v>
      </c>
      <c r="AF278" s="8">
        <f ca="1">ROUND((SUM(SmtRes!BT179:SmtRes!BT180)),6)</f>
        <v>1294.014</v>
      </c>
      <c r="AG278" s="8">
        <f t="shared" ref="AG278:AG295" si="172">ROUND((AP278),6)</f>
        <v>0</v>
      </c>
      <c r="AH278" s="8">
        <f ca="1">(SUM(SmtRes!BU179:SmtRes!BU180))</f>
        <v>1.2</v>
      </c>
      <c r="AI278" s="8">
        <f t="shared" ref="AI278:AI295" si="173">(0)</f>
        <v>0</v>
      </c>
      <c r="AJ278" s="8">
        <f t="shared" ref="AJ278:AJ295" si="174">(AS278)</f>
        <v>0</v>
      </c>
      <c r="AK278" s="8">
        <v>1078.345</v>
      </c>
      <c r="AL278" s="8">
        <v>0</v>
      </c>
      <c r="AM278" s="8">
        <v>0</v>
      </c>
      <c r="AN278" s="8">
        <v>0</v>
      </c>
      <c r="AO278" s="8">
        <v>1078.345</v>
      </c>
      <c r="AP278" s="8">
        <v>0</v>
      </c>
      <c r="AQ278" s="8">
        <v>1</v>
      </c>
      <c r="AR278" s="8">
        <v>0</v>
      </c>
      <c r="AS278" s="8">
        <v>0</v>
      </c>
      <c r="AT278" s="8">
        <v>74</v>
      </c>
      <c r="AU278" s="8">
        <v>36</v>
      </c>
      <c r="AV278" s="8">
        <v>1</v>
      </c>
      <c r="AW278" s="8">
        <v>1</v>
      </c>
      <c r="AX278" s="8"/>
      <c r="AY278" s="8"/>
      <c r="AZ278" s="8">
        <v>1</v>
      </c>
      <c r="BA278" s="8">
        <v>1</v>
      </c>
      <c r="BB278" s="8">
        <v>1</v>
      </c>
      <c r="BC278" s="8">
        <v>1</v>
      </c>
      <c r="BD278" s="8" t="s">
        <v>185</v>
      </c>
      <c r="BE278" s="8" t="s">
        <v>185</v>
      </c>
      <c r="BF278" s="8" t="s">
        <v>185</v>
      </c>
      <c r="BG278" s="8" t="s">
        <v>185</v>
      </c>
      <c r="BH278" s="8">
        <v>0</v>
      </c>
      <c r="BI278" s="8">
        <v>4</v>
      </c>
      <c r="BJ278" s="8" t="s">
        <v>408</v>
      </c>
      <c r="BK278" s="8"/>
      <c r="BL278" s="8"/>
      <c r="BM278" s="8">
        <v>200001</v>
      </c>
      <c r="BN278" s="8">
        <v>0</v>
      </c>
      <c r="BO278" s="8" t="s">
        <v>185</v>
      </c>
      <c r="BP278" s="8">
        <v>0</v>
      </c>
      <c r="BQ278" s="8">
        <v>4</v>
      </c>
      <c r="BR278" s="8">
        <v>0</v>
      </c>
      <c r="BS278" s="8">
        <v>1</v>
      </c>
      <c r="BT278" s="8">
        <v>1</v>
      </c>
      <c r="BU278" s="8">
        <v>1</v>
      </c>
      <c r="BV278" s="8">
        <v>1</v>
      </c>
      <c r="BW278" s="8">
        <v>1</v>
      </c>
      <c r="BX278" s="8">
        <v>1</v>
      </c>
      <c r="BY278" s="8" t="s">
        <v>185</v>
      </c>
      <c r="BZ278" s="8">
        <v>74</v>
      </c>
      <c r="CA278" s="8">
        <v>36</v>
      </c>
      <c r="CB278" s="8" t="s">
        <v>185</v>
      </c>
      <c r="CC278" s="8"/>
      <c r="CD278" s="8"/>
      <c r="CE278" s="8">
        <v>0</v>
      </c>
      <c r="CF278" s="8">
        <v>0</v>
      </c>
      <c r="CG278" s="8">
        <v>0</v>
      </c>
      <c r="CH278" s="8">
        <v>1</v>
      </c>
      <c r="CI278" s="8">
        <v>0</v>
      </c>
      <c r="CJ278" s="8">
        <v>0</v>
      </c>
      <c r="CK278" s="8">
        <v>0</v>
      </c>
      <c r="CL278" s="8">
        <v>0</v>
      </c>
      <c r="CM278" s="8">
        <v>0</v>
      </c>
      <c r="CN278" s="8" t="s">
        <v>409</v>
      </c>
      <c r="CO278" s="8">
        <v>0</v>
      </c>
      <c r="CP278" s="8">
        <f ca="1" t="shared" ref="CP278:CP295" si="175">(P278+Q278+S278+R278)</f>
        <v>3882.04</v>
      </c>
      <c r="CQ278" s="8">
        <f ca="1">SUMIF(SmtRes!AQ179:SmtRes!AQ180,"=1",SmtRes!AA179:SmtRes!AA180)</f>
        <v>0</v>
      </c>
      <c r="CR278" s="8">
        <f ca="1">SUMIF(SmtRes!AQ179:SmtRes!AQ180,"=1",SmtRes!AB179:SmtRes!AB180)</f>
        <v>0</v>
      </c>
      <c r="CS278" s="8">
        <f ca="1">SUMIF(SmtRes!AQ179:SmtRes!AQ180,"=1",SmtRes!AC179:SmtRes!AC180)</f>
        <v>0</v>
      </c>
      <c r="CT278" s="8">
        <f ca="1">SUMIF(SmtRes!AQ179:SmtRes!AQ180,"=1",SmtRes!AD179:SmtRes!AD180)</f>
        <v>2156.69</v>
      </c>
      <c r="CU278" s="8">
        <f t="shared" ref="CU278:CU295" si="176">AG278</f>
        <v>0</v>
      </c>
      <c r="CV278" s="8">
        <f ca="1">SUMIF(SmtRes!AQ179:SmtRes!AQ180,"=1",SmtRes!BU179:SmtRes!BU180)</f>
        <v>1.2</v>
      </c>
      <c r="CW278" s="8">
        <f ca="1">SUMIF(SmtRes!AQ179:SmtRes!AQ180,"=1",SmtRes!BV179:SmtRes!BV180)</f>
        <v>0</v>
      </c>
      <c r="CX278" s="8">
        <f t="shared" ref="CX278:CX295" si="177">AJ278</f>
        <v>0</v>
      </c>
      <c r="CY278" s="8">
        <f ca="1" t="shared" ref="CY278:CY295" si="178">(((S278+R278)*AT278)/100)</f>
        <v>2872.7096</v>
      </c>
      <c r="CZ278" s="8">
        <f ca="1" t="shared" ref="CZ278:CZ295" si="179">(((S278+R278)*AU278)/100)</f>
        <v>1397.5344</v>
      </c>
      <c r="DA278" s="8"/>
      <c r="DB278" s="8">
        <v>57</v>
      </c>
      <c r="DC278" s="8" t="s">
        <v>185</v>
      </c>
      <c r="DD278" s="8" t="s">
        <v>185</v>
      </c>
      <c r="DE278" s="8" t="s">
        <v>410</v>
      </c>
      <c r="DF278" s="8" t="s">
        <v>410</v>
      </c>
      <c r="DG278" s="8" t="s">
        <v>410</v>
      </c>
      <c r="DH278" s="8" t="s">
        <v>185</v>
      </c>
      <c r="DI278" s="8" t="s">
        <v>410</v>
      </c>
      <c r="DJ278" s="8" t="s">
        <v>410</v>
      </c>
      <c r="DK278" s="8" t="s">
        <v>185</v>
      </c>
      <c r="DL278" s="8" t="s">
        <v>185</v>
      </c>
      <c r="DM278" s="8" t="s">
        <v>185</v>
      </c>
      <c r="DN278" s="8">
        <v>0</v>
      </c>
      <c r="DO278" s="8">
        <v>0</v>
      </c>
      <c r="DP278" s="8">
        <v>1</v>
      </c>
      <c r="DQ278" s="8">
        <v>1</v>
      </c>
      <c r="DR278" s="8"/>
      <c r="DS278" s="8"/>
      <c r="DT278" s="8"/>
      <c r="DU278" s="8">
        <v>1013</v>
      </c>
      <c r="DV278" s="8" t="s">
        <v>407</v>
      </c>
      <c r="DW278" s="8" t="s">
        <v>407</v>
      </c>
      <c r="DX278" s="8">
        <v>1</v>
      </c>
      <c r="DY278" s="8"/>
      <c r="DZ278" s="8" t="s">
        <v>185</v>
      </c>
      <c r="EA278" s="8" t="s">
        <v>185</v>
      </c>
      <c r="EB278" s="8" t="s">
        <v>185</v>
      </c>
      <c r="EC278" s="8" t="s">
        <v>185</v>
      </c>
      <c r="ED278" s="8"/>
      <c r="EE278" s="8">
        <v>82815071</v>
      </c>
      <c r="EF278" s="8">
        <v>4</v>
      </c>
      <c r="EG278" s="8" t="s">
        <v>147</v>
      </c>
      <c r="EH278" s="8">
        <v>83</v>
      </c>
      <c r="EI278" s="8" t="s">
        <v>147</v>
      </c>
      <c r="EJ278" s="8">
        <v>4</v>
      </c>
      <c r="EK278" s="8">
        <v>200001</v>
      </c>
      <c r="EL278" s="8" t="s">
        <v>411</v>
      </c>
      <c r="EM278" s="8" t="s">
        <v>412</v>
      </c>
      <c r="EN278" s="8"/>
      <c r="EO278" s="8" t="s">
        <v>413</v>
      </c>
      <c r="EP278" s="8"/>
      <c r="EQ278" s="8">
        <v>131072</v>
      </c>
      <c r="ER278" s="8">
        <v>0</v>
      </c>
      <c r="ES278" s="8">
        <v>0</v>
      </c>
      <c r="ET278" s="8">
        <v>0</v>
      </c>
      <c r="EU278" s="8">
        <v>0</v>
      </c>
      <c r="EV278" s="8">
        <v>0</v>
      </c>
      <c r="EW278" s="8">
        <v>1</v>
      </c>
      <c r="EX278" s="8">
        <v>0</v>
      </c>
      <c r="EY278" s="8">
        <v>0</v>
      </c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>
        <v>0</v>
      </c>
      <c r="FR278" s="8">
        <v>0</v>
      </c>
      <c r="FS278" s="8">
        <v>0</v>
      </c>
      <c r="FT278" s="8"/>
      <c r="FU278" s="8"/>
      <c r="FV278" s="8"/>
      <c r="FW278" s="8"/>
      <c r="FX278" s="8">
        <v>74</v>
      </c>
      <c r="FY278" s="8">
        <v>36</v>
      </c>
      <c r="FZ278" s="8"/>
      <c r="GA278" s="8" t="s">
        <v>185</v>
      </c>
      <c r="GB278" s="8"/>
      <c r="GC278" s="8"/>
      <c r="GD278" s="8">
        <v>1</v>
      </c>
      <c r="GE278" s="8"/>
      <c r="GF278" s="8">
        <v>-888698134</v>
      </c>
      <c r="GG278" s="8">
        <v>2</v>
      </c>
      <c r="GH278" s="8">
        <v>1</v>
      </c>
      <c r="GI278" s="8">
        <v>-2</v>
      </c>
      <c r="GJ278" s="8">
        <v>0</v>
      </c>
      <c r="GK278" s="8">
        <v>0</v>
      </c>
      <c r="GL278" s="8">
        <f ca="1" t="shared" ref="GL278:GL295" si="180">ROUND(IF(AND(BH278=3,BI278=3,FS278&lt;&gt;0),P278,0),2)</f>
        <v>0</v>
      </c>
      <c r="GM278" s="8">
        <f ca="1" t="shared" ref="GM278:GM295" si="181">ROUND(O278+X278+Y278,2)+GX278</f>
        <v>8152.28</v>
      </c>
      <c r="GN278" s="8">
        <f ca="1" t="shared" ref="GN278:GN295" si="182">IF(OR(BI278=0,BI278=1),GM278-GX278,0)</f>
        <v>0</v>
      </c>
      <c r="GO278" s="8">
        <f ca="1" t="shared" ref="GO278:GO295" si="183">IF(BI278=2,GM278-GX278,0)</f>
        <v>0</v>
      </c>
      <c r="GP278" s="8">
        <f ca="1" t="shared" ref="GP278:GP295" si="184">IF(BI278=4,GM278-GX278,0)</f>
        <v>8152.28</v>
      </c>
      <c r="GQ278" s="8"/>
      <c r="GR278" s="8">
        <v>0</v>
      </c>
      <c r="GS278" s="8">
        <v>3</v>
      </c>
      <c r="GT278" s="8">
        <v>0</v>
      </c>
      <c r="GU278" s="8" t="s">
        <v>185</v>
      </c>
      <c r="GV278" s="8">
        <f t="shared" ref="GV278:GV295" si="185">ROUND((GT278),6)</f>
        <v>0</v>
      </c>
      <c r="GW278" s="8">
        <v>1</v>
      </c>
      <c r="GX278" s="8">
        <f t="shared" ref="GX278:GX295" si="186">ROUND(HC278*I278,2)</f>
        <v>0</v>
      </c>
      <c r="GY278" s="8"/>
      <c r="GZ278" s="8"/>
      <c r="HA278" s="8">
        <v>0</v>
      </c>
      <c r="HB278" s="8">
        <v>0</v>
      </c>
      <c r="HC278" s="8">
        <f t="shared" ref="HC278:HC295" si="187">GV278*GW278</f>
        <v>0</v>
      </c>
      <c r="HD278" s="8"/>
      <c r="HE278" s="8" t="s">
        <v>185</v>
      </c>
      <c r="HF278" s="8" t="s">
        <v>185</v>
      </c>
      <c r="HG278" s="8"/>
      <c r="HH278" s="8"/>
      <c r="HI278" s="8"/>
      <c r="HJ278" s="8"/>
      <c r="HK278" s="8"/>
      <c r="HL278" s="8"/>
      <c r="HM278" s="8" t="s">
        <v>185</v>
      </c>
      <c r="HN278" s="8" t="s">
        <v>160</v>
      </c>
      <c r="HO278" s="8" t="s">
        <v>162</v>
      </c>
      <c r="HP278" s="8" t="s">
        <v>147</v>
      </c>
      <c r="HQ278" s="8" t="s">
        <v>147</v>
      </c>
      <c r="HR278" s="8"/>
      <c r="HS278" s="8">
        <v>0</v>
      </c>
      <c r="HT278" s="8"/>
      <c r="HU278" s="8"/>
      <c r="HV278" s="8"/>
      <c r="HW278" s="8"/>
      <c r="HX278" s="8"/>
      <c r="HY278" s="8"/>
      <c r="HZ278" s="8"/>
      <c r="IA278" s="8"/>
      <c r="IB278" s="8"/>
      <c r="IC278" s="8"/>
      <c r="ID278" s="8"/>
      <c r="IE278" s="8"/>
      <c r="IF278" s="8"/>
      <c r="IG278" s="8"/>
      <c r="IH278" s="8"/>
      <c r="II278" s="8"/>
      <c r="IJ278" s="8"/>
      <c r="IK278" s="8">
        <v>0</v>
      </c>
      <c r="IL278" s="8"/>
      <c r="IM278" s="8"/>
      <c r="IN278" s="8"/>
      <c r="IO278" s="8"/>
      <c r="IP278" s="8"/>
      <c r="IQ278" s="8"/>
      <c r="IR278" s="8"/>
      <c r="IS278" s="8"/>
      <c r="IT278" s="8"/>
      <c r="IU278" s="8"/>
    </row>
    <row r="279" spans="1:245">
      <c r="A279">
        <v>17</v>
      </c>
      <c r="B279">
        <v>1</v>
      </c>
      <c r="C279">
        <f>ROW(SmtRes!A182)</f>
        <v>182</v>
      </c>
      <c r="D279">
        <f>ROW(EtalonRes!A198)</f>
        <v>198</v>
      </c>
      <c r="E279" t="s">
        <v>152</v>
      </c>
      <c r="F279" t="s">
        <v>405</v>
      </c>
      <c r="G279" t="s">
        <v>406</v>
      </c>
      <c r="H279" t="s">
        <v>407</v>
      </c>
      <c r="I279">
        <v>3</v>
      </c>
      <c r="J279">
        <v>0</v>
      </c>
      <c r="K279">
        <v>3</v>
      </c>
      <c r="L279">
        <v>3</v>
      </c>
      <c r="M279">
        <v>0</v>
      </c>
      <c r="N279">
        <f t="shared" si="162"/>
        <v>3</v>
      </c>
      <c r="O279">
        <f ca="1" t="shared" si="163"/>
        <v>3882.04</v>
      </c>
      <c r="P279">
        <f ca="1">SUMIF(SmtRes!AQ181:SmtRes!AQ182,"=1",SmtRes!DF181:SmtRes!DF182)</f>
        <v>0</v>
      </c>
      <c r="Q279">
        <f ca="1">SUMIF(SmtRes!AQ181:SmtRes!AQ182,"=1",SmtRes!DG181:SmtRes!DG182)</f>
        <v>0</v>
      </c>
      <c r="R279">
        <f ca="1">SUMIF(SmtRes!AQ181:SmtRes!AQ182,"=1",SmtRes!DH181:SmtRes!DH182)</f>
        <v>0</v>
      </c>
      <c r="S279">
        <f ca="1">SUMIF(SmtRes!AQ181:SmtRes!AQ182,"=1",SmtRes!DI181:SmtRes!DI182)</f>
        <v>3882.04</v>
      </c>
      <c r="T279">
        <f t="shared" si="164"/>
        <v>0</v>
      </c>
      <c r="U279">
        <f ca="1">SUMIF(SmtRes!AQ181:SmtRes!AQ182,"=1",SmtRes!CV181:SmtRes!CV182)</f>
        <v>3.6</v>
      </c>
      <c r="V279">
        <f ca="1">SUMIF(SmtRes!AQ181:SmtRes!AQ182,"=1",SmtRes!CW181:SmtRes!CW182)</f>
        <v>0</v>
      </c>
      <c r="W279">
        <f t="shared" si="165"/>
        <v>0</v>
      </c>
      <c r="X279">
        <f ca="1" t="shared" si="166"/>
        <v>2872.71</v>
      </c>
      <c r="Y279">
        <f ca="1" t="shared" si="167"/>
        <v>1397.53</v>
      </c>
      <c r="AA279">
        <v>85314433</v>
      </c>
      <c r="AB279">
        <f ca="1" t="shared" si="168"/>
        <v>1294.014</v>
      </c>
      <c r="AC279">
        <f t="shared" si="169"/>
        <v>0</v>
      </c>
      <c r="AD279">
        <f t="shared" si="170"/>
        <v>0</v>
      </c>
      <c r="AE279">
        <f t="shared" si="171"/>
        <v>0</v>
      </c>
      <c r="AF279">
        <f ca="1">ROUND((SUM(SmtRes!BT181:SmtRes!BT182)),6)</f>
        <v>1294.014</v>
      </c>
      <c r="AG279">
        <f t="shared" si="172"/>
        <v>0</v>
      </c>
      <c r="AH279">
        <f ca="1">(SUM(SmtRes!BU181:SmtRes!BU182))</f>
        <v>1.2</v>
      </c>
      <c r="AI279">
        <f t="shared" si="173"/>
        <v>0</v>
      </c>
      <c r="AJ279">
        <f t="shared" si="174"/>
        <v>0</v>
      </c>
      <c r="AK279">
        <v>1078.345</v>
      </c>
      <c r="AL279">
        <v>0</v>
      </c>
      <c r="AM279">
        <v>0</v>
      </c>
      <c r="AN279">
        <v>0</v>
      </c>
      <c r="AO279">
        <v>1078.345</v>
      </c>
      <c r="AP279">
        <v>0</v>
      </c>
      <c r="AQ279">
        <v>1</v>
      </c>
      <c r="AR279">
        <v>0</v>
      </c>
      <c r="AS279">
        <v>0</v>
      </c>
      <c r="AT279">
        <v>74</v>
      </c>
      <c r="AU279">
        <v>36</v>
      </c>
      <c r="AV279">
        <v>1</v>
      </c>
      <c r="AW279">
        <v>1</v>
      </c>
      <c r="AZ279">
        <v>1</v>
      </c>
      <c r="BA279">
        <v>1</v>
      </c>
      <c r="BB279">
        <v>1</v>
      </c>
      <c r="BC279">
        <v>1</v>
      </c>
      <c r="BD279" t="s">
        <v>185</v>
      </c>
      <c r="BE279" t="s">
        <v>185</v>
      </c>
      <c r="BF279" t="s">
        <v>185</v>
      </c>
      <c r="BG279" t="s">
        <v>185</v>
      </c>
      <c r="BH279">
        <v>0</v>
      </c>
      <c r="BI279">
        <v>4</v>
      </c>
      <c r="BJ279" t="s">
        <v>408</v>
      </c>
      <c r="BM279">
        <v>200001</v>
      </c>
      <c r="BN279">
        <v>0</v>
      </c>
      <c r="BO279" t="s">
        <v>185</v>
      </c>
      <c r="BP279">
        <v>0</v>
      </c>
      <c r="BQ279">
        <v>4</v>
      </c>
      <c r="BR279">
        <v>0</v>
      </c>
      <c r="BS279">
        <v>1</v>
      </c>
      <c r="BT279">
        <v>1</v>
      </c>
      <c r="BU279">
        <v>1</v>
      </c>
      <c r="BV279">
        <v>1</v>
      </c>
      <c r="BW279">
        <v>1</v>
      </c>
      <c r="BX279">
        <v>1</v>
      </c>
      <c r="BY279" t="s">
        <v>185</v>
      </c>
      <c r="BZ279">
        <v>74</v>
      </c>
      <c r="CA279">
        <v>36</v>
      </c>
      <c r="CB279" t="s">
        <v>185</v>
      </c>
      <c r="CE279">
        <v>0</v>
      </c>
      <c r="CF279">
        <v>0</v>
      </c>
      <c r="CG279">
        <v>0</v>
      </c>
      <c r="CH279">
        <v>1</v>
      </c>
      <c r="CI279">
        <v>0</v>
      </c>
      <c r="CJ279">
        <v>0</v>
      </c>
      <c r="CK279">
        <v>0</v>
      </c>
      <c r="CL279">
        <v>0</v>
      </c>
      <c r="CM279">
        <v>0</v>
      </c>
      <c r="CN279" t="s">
        <v>409</v>
      </c>
      <c r="CO279">
        <v>0</v>
      </c>
      <c r="CP279">
        <f ca="1" t="shared" si="175"/>
        <v>3882.04</v>
      </c>
      <c r="CQ279">
        <f ca="1">SUMIF(SmtRes!AQ181:SmtRes!AQ182,"=1",SmtRes!AA181:SmtRes!AA182)</f>
        <v>0</v>
      </c>
      <c r="CR279">
        <f ca="1">SUMIF(SmtRes!AQ181:SmtRes!AQ182,"=1",SmtRes!AB181:SmtRes!AB182)</f>
        <v>0</v>
      </c>
      <c r="CS279">
        <f ca="1">SUMIF(SmtRes!AQ181:SmtRes!AQ182,"=1",SmtRes!AC181:SmtRes!AC182)</f>
        <v>0</v>
      </c>
      <c r="CT279">
        <f ca="1">SUMIF(SmtRes!AQ181:SmtRes!AQ182,"=1",SmtRes!AD181:SmtRes!AD182)</f>
        <v>2156.69</v>
      </c>
      <c r="CU279">
        <f t="shared" si="176"/>
        <v>0</v>
      </c>
      <c r="CV279">
        <f ca="1">SUMIF(SmtRes!AQ181:SmtRes!AQ182,"=1",SmtRes!BU181:SmtRes!BU182)</f>
        <v>1.2</v>
      </c>
      <c r="CW279">
        <f ca="1">SUMIF(SmtRes!AQ181:SmtRes!AQ182,"=1",SmtRes!BV181:SmtRes!BV182)</f>
        <v>0</v>
      </c>
      <c r="CX279">
        <f t="shared" si="177"/>
        <v>0</v>
      </c>
      <c r="CY279">
        <f ca="1" t="shared" si="178"/>
        <v>2872.7096</v>
      </c>
      <c r="CZ279">
        <f ca="1" t="shared" si="179"/>
        <v>1397.5344</v>
      </c>
      <c r="DB279">
        <v>58</v>
      </c>
      <c r="DC279" t="s">
        <v>185</v>
      </c>
      <c r="DD279" t="s">
        <v>185</v>
      </c>
      <c r="DE279" t="s">
        <v>410</v>
      </c>
      <c r="DF279" t="s">
        <v>410</v>
      </c>
      <c r="DG279" t="s">
        <v>410</v>
      </c>
      <c r="DH279" t="s">
        <v>185</v>
      </c>
      <c r="DI279" t="s">
        <v>410</v>
      </c>
      <c r="DJ279" t="s">
        <v>410</v>
      </c>
      <c r="DK279" t="s">
        <v>185</v>
      </c>
      <c r="DL279" t="s">
        <v>185</v>
      </c>
      <c r="DM279" t="s">
        <v>185</v>
      </c>
      <c r="DN279">
        <v>0</v>
      </c>
      <c r="DO279">
        <v>0</v>
      </c>
      <c r="DP279">
        <v>1</v>
      </c>
      <c r="DQ279">
        <v>1</v>
      </c>
      <c r="DU279">
        <v>1013</v>
      </c>
      <c r="DV279" t="s">
        <v>407</v>
      </c>
      <c r="DW279" t="s">
        <v>407</v>
      </c>
      <c r="DX279">
        <v>1</v>
      </c>
      <c r="DZ279" t="s">
        <v>185</v>
      </c>
      <c r="EA279" t="s">
        <v>185</v>
      </c>
      <c r="EB279" t="s">
        <v>185</v>
      </c>
      <c r="EC279" t="s">
        <v>185</v>
      </c>
      <c r="EE279">
        <v>82815071</v>
      </c>
      <c r="EF279">
        <v>4</v>
      </c>
      <c r="EG279" t="s">
        <v>147</v>
      </c>
      <c r="EH279">
        <v>83</v>
      </c>
      <c r="EI279" t="s">
        <v>147</v>
      </c>
      <c r="EJ279">
        <v>4</v>
      </c>
      <c r="EK279">
        <v>200001</v>
      </c>
      <c r="EL279" t="s">
        <v>411</v>
      </c>
      <c r="EM279" t="s">
        <v>412</v>
      </c>
      <c r="EO279" t="s">
        <v>413</v>
      </c>
      <c r="EQ279">
        <v>131072</v>
      </c>
      <c r="ER279">
        <v>0</v>
      </c>
      <c r="ES279">
        <v>0</v>
      </c>
      <c r="ET279">
        <v>0</v>
      </c>
      <c r="EU279">
        <v>0</v>
      </c>
      <c r="EV279">
        <v>0</v>
      </c>
      <c r="EW279">
        <v>1</v>
      </c>
      <c r="EX279">
        <v>0</v>
      </c>
      <c r="EY279">
        <v>0</v>
      </c>
      <c r="FQ279">
        <v>0</v>
      </c>
      <c r="FR279">
        <v>0</v>
      </c>
      <c r="FS279">
        <v>0</v>
      </c>
      <c r="FX279">
        <v>74</v>
      </c>
      <c r="FY279">
        <v>36</v>
      </c>
      <c r="GA279" t="s">
        <v>185</v>
      </c>
      <c r="GD279">
        <v>1</v>
      </c>
      <c r="GF279">
        <v>-888698134</v>
      </c>
      <c r="GG279">
        <v>2</v>
      </c>
      <c r="GH279">
        <v>1</v>
      </c>
      <c r="GI279">
        <v>-2</v>
      </c>
      <c r="GJ279">
        <v>0</v>
      </c>
      <c r="GK279">
        <v>0</v>
      </c>
      <c r="GL279">
        <f ca="1" t="shared" si="180"/>
        <v>0</v>
      </c>
      <c r="GM279">
        <f ca="1" t="shared" si="181"/>
        <v>8152.28</v>
      </c>
      <c r="GN279">
        <f ca="1" t="shared" si="182"/>
        <v>0</v>
      </c>
      <c r="GO279">
        <f ca="1" t="shared" si="183"/>
        <v>0</v>
      </c>
      <c r="GP279">
        <f ca="1" t="shared" si="184"/>
        <v>8152.28</v>
      </c>
      <c r="GR279">
        <v>0</v>
      </c>
      <c r="GS279">
        <v>3</v>
      </c>
      <c r="GT279">
        <v>0</v>
      </c>
      <c r="GU279" t="s">
        <v>185</v>
      </c>
      <c r="GV279">
        <f t="shared" si="185"/>
        <v>0</v>
      </c>
      <c r="GW279">
        <v>1</v>
      </c>
      <c r="GX279">
        <f t="shared" si="186"/>
        <v>0</v>
      </c>
      <c r="HA279">
        <v>0</v>
      </c>
      <c r="HB279">
        <v>0</v>
      </c>
      <c r="HC279">
        <f t="shared" si="187"/>
        <v>0</v>
      </c>
      <c r="HE279" t="s">
        <v>185</v>
      </c>
      <c r="HF279" t="s">
        <v>185</v>
      </c>
      <c r="HM279" t="s">
        <v>185</v>
      </c>
      <c r="HN279" t="s">
        <v>160</v>
      </c>
      <c r="HO279" t="s">
        <v>162</v>
      </c>
      <c r="HP279" t="s">
        <v>147</v>
      </c>
      <c r="HQ279" t="s">
        <v>147</v>
      </c>
      <c r="HS279">
        <v>0</v>
      </c>
      <c r="IK279">
        <v>0</v>
      </c>
    </row>
    <row r="280" spans="1:255">
      <c r="A280" s="8">
        <v>17</v>
      </c>
      <c r="B280" s="8">
        <v>1</v>
      </c>
      <c r="C280" s="8">
        <f>ROW(SmtRes!A184)</f>
        <v>184</v>
      </c>
      <c r="D280" s="8">
        <f>ROW(EtalonRes!A200)</f>
        <v>200</v>
      </c>
      <c r="E280" s="8" t="s">
        <v>47</v>
      </c>
      <c r="F280" s="8" t="s">
        <v>414</v>
      </c>
      <c r="G280" s="8" t="s">
        <v>415</v>
      </c>
      <c r="H280" s="8" t="s">
        <v>416</v>
      </c>
      <c r="I280" s="8">
        <v>0.06</v>
      </c>
      <c r="J280" s="8">
        <v>0</v>
      </c>
      <c r="K280" s="8">
        <v>0.06</v>
      </c>
      <c r="L280" s="8">
        <v>0.06</v>
      </c>
      <c r="M280" s="8">
        <v>0</v>
      </c>
      <c r="N280" s="8">
        <f t="shared" si="162"/>
        <v>0.06</v>
      </c>
      <c r="O280" s="8">
        <f ca="1" t="shared" si="163"/>
        <v>1006.23</v>
      </c>
      <c r="P280" s="8">
        <f ca="1">SUMIF(SmtRes!AQ183:SmtRes!AQ184,"=1",SmtRes!DF183:SmtRes!DF184)</f>
        <v>0</v>
      </c>
      <c r="Q280" s="8">
        <f ca="1">SUMIF(SmtRes!AQ183:SmtRes!AQ184,"=1",SmtRes!DG183:SmtRes!DG184)</f>
        <v>0</v>
      </c>
      <c r="R280" s="8">
        <f ca="1">SUMIF(SmtRes!AQ183:SmtRes!AQ184,"=1",SmtRes!DH183:SmtRes!DH184)</f>
        <v>0</v>
      </c>
      <c r="S280" s="8">
        <f ca="1">SUMIF(SmtRes!AQ183:SmtRes!AQ184,"=1",SmtRes!DI183:SmtRes!DI184)</f>
        <v>1006.23</v>
      </c>
      <c r="T280" s="8">
        <f t="shared" si="164"/>
        <v>0</v>
      </c>
      <c r="U280" s="8">
        <f ca="1">SUMIF(SmtRes!AQ183:SmtRes!AQ184,"=1",SmtRes!CV183:SmtRes!CV184)</f>
        <v>0.93312</v>
      </c>
      <c r="V280" s="8">
        <f ca="1">SUMIF(SmtRes!AQ183:SmtRes!AQ184,"=1",SmtRes!CW183:SmtRes!CW184)</f>
        <v>0</v>
      </c>
      <c r="W280" s="8">
        <f t="shared" si="165"/>
        <v>0</v>
      </c>
      <c r="X280" s="8">
        <f ca="1" t="shared" si="166"/>
        <v>744.61</v>
      </c>
      <c r="Y280" s="8">
        <f ca="1" t="shared" si="167"/>
        <v>362.24</v>
      </c>
      <c r="Z280" s="8"/>
      <c r="AA280" s="8">
        <v>85314498</v>
      </c>
      <c r="AB280" s="8">
        <f ca="1" t="shared" si="168"/>
        <v>16770.42144</v>
      </c>
      <c r="AC280" s="8">
        <f t="shared" si="169"/>
        <v>0</v>
      </c>
      <c r="AD280" s="8">
        <f t="shared" si="170"/>
        <v>0</v>
      </c>
      <c r="AE280" s="8">
        <f t="shared" si="171"/>
        <v>0</v>
      </c>
      <c r="AF280" s="8">
        <f ca="1">ROUND((SUM(SmtRes!BT183:SmtRes!BT184)),6)</f>
        <v>16770.42144</v>
      </c>
      <c r="AG280" s="8">
        <f t="shared" si="172"/>
        <v>0</v>
      </c>
      <c r="AH280" s="8">
        <f ca="1">(SUM(SmtRes!BU183:SmtRes!BU184))</f>
        <v>15.552</v>
      </c>
      <c r="AI280" s="8">
        <f t="shared" si="173"/>
        <v>0</v>
      </c>
      <c r="AJ280" s="8">
        <f t="shared" si="174"/>
        <v>0</v>
      </c>
      <c r="AK280" s="8">
        <v>13975.3512</v>
      </c>
      <c r="AL280" s="8">
        <v>0</v>
      </c>
      <c r="AM280" s="8">
        <v>0</v>
      </c>
      <c r="AN280" s="8">
        <v>0</v>
      </c>
      <c r="AO280" s="8">
        <v>13975.3512</v>
      </c>
      <c r="AP280" s="8">
        <v>0</v>
      </c>
      <c r="AQ280" s="8">
        <v>12.96</v>
      </c>
      <c r="AR280" s="8">
        <v>0</v>
      </c>
      <c r="AS280" s="8">
        <v>0</v>
      </c>
      <c r="AT280" s="8">
        <v>74</v>
      </c>
      <c r="AU280" s="8">
        <v>36</v>
      </c>
      <c r="AV280" s="8">
        <v>1</v>
      </c>
      <c r="AW280" s="8">
        <v>1</v>
      </c>
      <c r="AX280" s="8"/>
      <c r="AY280" s="8"/>
      <c r="AZ280" s="8">
        <v>1</v>
      </c>
      <c r="BA280" s="8">
        <v>1</v>
      </c>
      <c r="BB280" s="8">
        <v>1</v>
      </c>
      <c r="BC280" s="8">
        <v>1</v>
      </c>
      <c r="BD280" s="8" t="s">
        <v>185</v>
      </c>
      <c r="BE280" s="8" t="s">
        <v>185</v>
      </c>
      <c r="BF280" s="8" t="s">
        <v>185</v>
      </c>
      <c r="BG280" s="8" t="s">
        <v>185</v>
      </c>
      <c r="BH280" s="8">
        <v>0</v>
      </c>
      <c r="BI280" s="8">
        <v>4</v>
      </c>
      <c r="BJ280" s="8" t="s">
        <v>417</v>
      </c>
      <c r="BK280" s="8"/>
      <c r="BL280" s="8"/>
      <c r="BM280" s="8">
        <v>200001</v>
      </c>
      <c r="BN280" s="8">
        <v>0</v>
      </c>
      <c r="BO280" s="8" t="s">
        <v>185</v>
      </c>
      <c r="BP280" s="8">
        <v>0</v>
      </c>
      <c r="BQ280" s="8">
        <v>4</v>
      </c>
      <c r="BR280" s="8">
        <v>0</v>
      </c>
      <c r="BS280" s="8">
        <v>1</v>
      </c>
      <c r="BT280" s="8">
        <v>1</v>
      </c>
      <c r="BU280" s="8">
        <v>1</v>
      </c>
      <c r="BV280" s="8">
        <v>1</v>
      </c>
      <c r="BW280" s="8">
        <v>1</v>
      </c>
      <c r="BX280" s="8">
        <v>1</v>
      </c>
      <c r="BY280" s="8" t="s">
        <v>185</v>
      </c>
      <c r="BZ280" s="8">
        <v>74</v>
      </c>
      <c r="CA280" s="8">
        <v>36</v>
      </c>
      <c r="CB280" s="8" t="s">
        <v>185</v>
      </c>
      <c r="CC280" s="8"/>
      <c r="CD280" s="8"/>
      <c r="CE280" s="8">
        <v>0</v>
      </c>
      <c r="CF280" s="8">
        <v>0</v>
      </c>
      <c r="CG280" s="8">
        <v>0</v>
      </c>
      <c r="CH280" s="8">
        <v>2</v>
      </c>
      <c r="CI280" s="8">
        <v>0</v>
      </c>
      <c r="CJ280" s="8">
        <v>0</v>
      </c>
      <c r="CK280" s="8">
        <v>0</v>
      </c>
      <c r="CL280" s="8">
        <v>0</v>
      </c>
      <c r="CM280" s="8">
        <v>0</v>
      </c>
      <c r="CN280" s="8" t="s">
        <v>409</v>
      </c>
      <c r="CO280" s="8">
        <v>0</v>
      </c>
      <c r="CP280" s="8">
        <f ca="1" t="shared" si="175"/>
        <v>1006.23</v>
      </c>
      <c r="CQ280" s="8">
        <f ca="1">SUMIF(SmtRes!AQ183:SmtRes!AQ184,"=1",SmtRes!AA183:SmtRes!AA184)</f>
        <v>0</v>
      </c>
      <c r="CR280" s="8">
        <f ca="1">SUMIF(SmtRes!AQ183:SmtRes!AQ184,"=1",SmtRes!AB183:SmtRes!AB184)</f>
        <v>0</v>
      </c>
      <c r="CS280" s="8">
        <f ca="1">SUMIF(SmtRes!AQ183:SmtRes!AQ184,"=1",SmtRes!AC183:SmtRes!AC184)</f>
        <v>0</v>
      </c>
      <c r="CT280" s="8">
        <f ca="1">SUMIF(SmtRes!AQ183:SmtRes!AQ184,"=1",SmtRes!AD183:SmtRes!AD184)</f>
        <v>2156.69</v>
      </c>
      <c r="CU280" s="8">
        <f t="shared" si="176"/>
        <v>0</v>
      </c>
      <c r="CV280" s="8">
        <f ca="1">SUMIF(SmtRes!AQ183:SmtRes!AQ184,"=1",SmtRes!BU183:SmtRes!BU184)</f>
        <v>15.552</v>
      </c>
      <c r="CW280" s="8">
        <f ca="1">SUMIF(SmtRes!AQ183:SmtRes!AQ184,"=1",SmtRes!BV183:SmtRes!BV184)</f>
        <v>0</v>
      </c>
      <c r="CX280" s="8">
        <f t="shared" si="177"/>
        <v>0</v>
      </c>
      <c r="CY280" s="8">
        <f ca="1" t="shared" si="178"/>
        <v>744.6102</v>
      </c>
      <c r="CZ280" s="8">
        <f ca="1" t="shared" si="179"/>
        <v>362.2428</v>
      </c>
      <c r="DA280" s="8"/>
      <c r="DB280" s="8">
        <v>59</v>
      </c>
      <c r="DC280" s="8" t="s">
        <v>185</v>
      </c>
      <c r="DD280" s="8" t="s">
        <v>185</v>
      </c>
      <c r="DE280" s="8" t="s">
        <v>410</v>
      </c>
      <c r="DF280" s="8" t="s">
        <v>410</v>
      </c>
      <c r="DG280" s="8" t="s">
        <v>410</v>
      </c>
      <c r="DH280" s="8" t="s">
        <v>185</v>
      </c>
      <c r="DI280" s="8" t="s">
        <v>410</v>
      </c>
      <c r="DJ280" s="8" t="s">
        <v>410</v>
      </c>
      <c r="DK280" s="8" t="s">
        <v>185</v>
      </c>
      <c r="DL280" s="8" t="s">
        <v>185</v>
      </c>
      <c r="DM280" s="8" t="s">
        <v>185</v>
      </c>
      <c r="DN280" s="8">
        <v>0</v>
      </c>
      <c r="DO280" s="8">
        <v>0</v>
      </c>
      <c r="DP280" s="8">
        <v>1</v>
      </c>
      <c r="DQ280" s="8">
        <v>1</v>
      </c>
      <c r="DR280" s="8"/>
      <c r="DS280" s="8"/>
      <c r="DT280" s="8"/>
      <c r="DU280" s="8">
        <v>1013</v>
      </c>
      <c r="DV280" s="8" t="s">
        <v>416</v>
      </c>
      <c r="DW280" s="8" t="s">
        <v>416</v>
      </c>
      <c r="DX280" s="8">
        <v>1</v>
      </c>
      <c r="DY280" s="8"/>
      <c r="DZ280" s="8" t="s">
        <v>185</v>
      </c>
      <c r="EA280" s="8" t="s">
        <v>185</v>
      </c>
      <c r="EB280" s="8" t="s">
        <v>185</v>
      </c>
      <c r="EC280" s="8" t="s">
        <v>185</v>
      </c>
      <c r="ED280" s="8"/>
      <c r="EE280" s="8">
        <v>82815071</v>
      </c>
      <c r="EF280" s="8">
        <v>4</v>
      </c>
      <c r="EG280" s="8" t="s">
        <v>147</v>
      </c>
      <c r="EH280" s="8">
        <v>83</v>
      </c>
      <c r="EI280" s="8" t="s">
        <v>147</v>
      </c>
      <c r="EJ280" s="8">
        <v>4</v>
      </c>
      <c r="EK280" s="8">
        <v>200001</v>
      </c>
      <c r="EL280" s="8" t="s">
        <v>411</v>
      </c>
      <c r="EM280" s="8" t="s">
        <v>412</v>
      </c>
      <c r="EN280" s="8"/>
      <c r="EO280" s="8" t="s">
        <v>413</v>
      </c>
      <c r="EP280" s="8"/>
      <c r="EQ280" s="8">
        <v>131072</v>
      </c>
      <c r="ER280" s="8">
        <v>0</v>
      </c>
      <c r="ES280" s="8">
        <v>0</v>
      </c>
      <c r="ET280" s="8">
        <v>0</v>
      </c>
      <c r="EU280" s="8">
        <v>0</v>
      </c>
      <c r="EV280" s="8">
        <v>0</v>
      </c>
      <c r="EW280" s="8">
        <v>12.96</v>
      </c>
      <c r="EX280" s="8">
        <v>0</v>
      </c>
      <c r="EY280" s="8">
        <v>0</v>
      </c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>
        <v>0</v>
      </c>
      <c r="FR280" s="8">
        <v>0</v>
      </c>
      <c r="FS280" s="8">
        <v>0</v>
      </c>
      <c r="FT280" s="8"/>
      <c r="FU280" s="8"/>
      <c r="FV280" s="8"/>
      <c r="FW280" s="8"/>
      <c r="FX280" s="8">
        <v>74</v>
      </c>
      <c r="FY280" s="8">
        <v>36</v>
      </c>
      <c r="FZ280" s="8"/>
      <c r="GA280" s="8" t="s">
        <v>185</v>
      </c>
      <c r="GB280" s="8"/>
      <c r="GC280" s="8"/>
      <c r="GD280" s="8">
        <v>1</v>
      </c>
      <c r="GE280" s="8"/>
      <c r="GF280" s="8">
        <v>953704228</v>
      </c>
      <c r="GG280" s="8">
        <v>2</v>
      </c>
      <c r="GH280" s="8">
        <v>1</v>
      </c>
      <c r="GI280" s="8">
        <v>-2</v>
      </c>
      <c r="GJ280" s="8">
        <v>0</v>
      </c>
      <c r="GK280" s="8">
        <v>0</v>
      </c>
      <c r="GL280" s="8">
        <f ca="1" t="shared" si="180"/>
        <v>0</v>
      </c>
      <c r="GM280" s="8">
        <f ca="1" t="shared" si="181"/>
        <v>2113.08</v>
      </c>
      <c r="GN280" s="8">
        <f ca="1" t="shared" si="182"/>
        <v>0</v>
      </c>
      <c r="GO280" s="8">
        <f ca="1" t="shared" si="183"/>
        <v>0</v>
      </c>
      <c r="GP280" s="8">
        <f ca="1" t="shared" si="184"/>
        <v>2113.08</v>
      </c>
      <c r="GQ280" s="8"/>
      <c r="GR280" s="8">
        <v>0</v>
      </c>
      <c r="GS280" s="8">
        <v>3</v>
      </c>
      <c r="GT280" s="8">
        <v>0</v>
      </c>
      <c r="GU280" s="8" t="s">
        <v>185</v>
      </c>
      <c r="GV280" s="8">
        <f t="shared" si="185"/>
        <v>0</v>
      </c>
      <c r="GW280" s="8">
        <v>1</v>
      </c>
      <c r="GX280" s="8">
        <f t="shared" si="186"/>
        <v>0</v>
      </c>
      <c r="GY280" s="8"/>
      <c r="GZ280" s="8"/>
      <c r="HA280" s="8">
        <v>0</v>
      </c>
      <c r="HB280" s="8">
        <v>0</v>
      </c>
      <c r="HC280" s="8">
        <f t="shared" si="187"/>
        <v>0</v>
      </c>
      <c r="HD280" s="8"/>
      <c r="HE280" s="8" t="s">
        <v>185</v>
      </c>
      <c r="HF280" s="8" t="s">
        <v>185</v>
      </c>
      <c r="HG280" s="8"/>
      <c r="HH280" s="8"/>
      <c r="HI280" s="8"/>
      <c r="HJ280" s="8"/>
      <c r="HK280" s="8"/>
      <c r="HL280" s="8"/>
      <c r="HM280" s="8" t="s">
        <v>185</v>
      </c>
      <c r="HN280" s="8" t="s">
        <v>160</v>
      </c>
      <c r="HO280" s="8" t="s">
        <v>162</v>
      </c>
      <c r="HP280" s="8" t="s">
        <v>147</v>
      </c>
      <c r="HQ280" s="8" t="s">
        <v>147</v>
      </c>
      <c r="HR280" s="8"/>
      <c r="HS280" s="8">
        <v>0</v>
      </c>
      <c r="HT280" s="8"/>
      <c r="HU280" s="8"/>
      <c r="HV280" s="8"/>
      <c r="HW280" s="8"/>
      <c r="HX280" s="8"/>
      <c r="HY280" s="8"/>
      <c r="HZ280" s="8"/>
      <c r="IA280" s="8"/>
      <c r="IB280" s="8"/>
      <c r="IC280" s="8"/>
      <c r="ID280" s="8"/>
      <c r="IE280" s="8"/>
      <c r="IF280" s="8"/>
      <c r="IG280" s="8"/>
      <c r="IH280" s="8"/>
      <c r="II280" s="8"/>
      <c r="IJ280" s="8"/>
      <c r="IK280" s="8">
        <v>0</v>
      </c>
      <c r="IL280" s="8"/>
      <c r="IM280" s="8"/>
      <c r="IN280" s="8"/>
      <c r="IO280" s="8"/>
      <c r="IP280" s="8"/>
      <c r="IQ280" s="8"/>
      <c r="IR280" s="8"/>
      <c r="IS280" s="8"/>
      <c r="IT280" s="8"/>
      <c r="IU280" s="8"/>
    </row>
    <row r="281" spans="1:245">
      <c r="A281">
        <v>17</v>
      </c>
      <c r="B281">
        <v>1</v>
      </c>
      <c r="C281">
        <f>ROW(SmtRes!A186)</f>
        <v>186</v>
      </c>
      <c r="D281">
        <f>ROW(EtalonRes!A202)</f>
        <v>202</v>
      </c>
      <c r="E281" t="s">
        <v>47</v>
      </c>
      <c r="F281" t="s">
        <v>414</v>
      </c>
      <c r="G281" t="s">
        <v>415</v>
      </c>
      <c r="H281" t="s">
        <v>416</v>
      </c>
      <c r="I281">
        <v>0.06</v>
      </c>
      <c r="J281">
        <v>0</v>
      </c>
      <c r="K281">
        <v>0.06</v>
      </c>
      <c r="L281">
        <v>0.06</v>
      </c>
      <c r="M281">
        <v>0</v>
      </c>
      <c r="N281">
        <f t="shared" si="162"/>
        <v>0.06</v>
      </c>
      <c r="O281">
        <f ca="1" t="shared" si="163"/>
        <v>1006.23</v>
      </c>
      <c r="P281">
        <f ca="1">SUMIF(SmtRes!AQ185:SmtRes!AQ186,"=1",SmtRes!DF185:SmtRes!DF186)</f>
        <v>0</v>
      </c>
      <c r="Q281">
        <f ca="1">SUMIF(SmtRes!AQ185:SmtRes!AQ186,"=1",SmtRes!DG185:SmtRes!DG186)</f>
        <v>0</v>
      </c>
      <c r="R281">
        <f ca="1">SUMIF(SmtRes!AQ185:SmtRes!AQ186,"=1",SmtRes!DH185:SmtRes!DH186)</f>
        <v>0</v>
      </c>
      <c r="S281">
        <f ca="1">SUMIF(SmtRes!AQ185:SmtRes!AQ186,"=1",SmtRes!DI185:SmtRes!DI186)</f>
        <v>1006.23</v>
      </c>
      <c r="T281">
        <f t="shared" si="164"/>
        <v>0</v>
      </c>
      <c r="U281">
        <f ca="1">SUMIF(SmtRes!AQ185:SmtRes!AQ186,"=1",SmtRes!CV185:SmtRes!CV186)</f>
        <v>0.93312</v>
      </c>
      <c r="V281">
        <f ca="1">SUMIF(SmtRes!AQ185:SmtRes!AQ186,"=1",SmtRes!CW185:SmtRes!CW186)</f>
        <v>0</v>
      </c>
      <c r="W281">
        <f t="shared" si="165"/>
        <v>0</v>
      </c>
      <c r="X281">
        <f ca="1" t="shared" si="166"/>
        <v>744.61</v>
      </c>
      <c r="Y281">
        <f ca="1" t="shared" si="167"/>
        <v>362.24</v>
      </c>
      <c r="AA281">
        <v>85314433</v>
      </c>
      <c r="AB281">
        <f ca="1" t="shared" si="168"/>
        <v>16770.42144</v>
      </c>
      <c r="AC281">
        <f t="shared" si="169"/>
        <v>0</v>
      </c>
      <c r="AD281">
        <f t="shared" si="170"/>
        <v>0</v>
      </c>
      <c r="AE281">
        <f t="shared" si="171"/>
        <v>0</v>
      </c>
      <c r="AF281">
        <f ca="1">ROUND((SUM(SmtRes!BT185:SmtRes!BT186)),6)</f>
        <v>16770.42144</v>
      </c>
      <c r="AG281">
        <f t="shared" si="172"/>
        <v>0</v>
      </c>
      <c r="AH281">
        <f ca="1">(SUM(SmtRes!BU185:SmtRes!BU186))</f>
        <v>15.552</v>
      </c>
      <c r="AI281">
        <f t="shared" si="173"/>
        <v>0</v>
      </c>
      <c r="AJ281">
        <f t="shared" si="174"/>
        <v>0</v>
      </c>
      <c r="AK281">
        <v>13975.3512</v>
      </c>
      <c r="AL281">
        <v>0</v>
      </c>
      <c r="AM281">
        <v>0</v>
      </c>
      <c r="AN281">
        <v>0</v>
      </c>
      <c r="AO281">
        <v>13975.3512</v>
      </c>
      <c r="AP281">
        <v>0</v>
      </c>
      <c r="AQ281">
        <v>12.96</v>
      </c>
      <c r="AR281">
        <v>0</v>
      </c>
      <c r="AS281">
        <v>0</v>
      </c>
      <c r="AT281">
        <v>74</v>
      </c>
      <c r="AU281">
        <v>36</v>
      </c>
      <c r="AV281">
        <v>1</v>
      </c>
      <c r="AW281">
        <v>1</v>
      </c>
      <c r="AZ281">
        <v>1</v>
      </c>
      <c r="BA281">
        <v>1</v>
      </c>
      <c r="BB281">
        <v>1</v>
      </c>
      <c r="BC281">
        <v>1</v>
      </c>
      <c r="BD281" t="s">
        <v>185</v>
      </c>
      <c r="BE281" t="s">
        <v>185</v>
      </c>
      <c r="BF281" t="s">
        <v>185</v>
      </c>
      <c r="BG281" t="s">
        <v>185</v>
      </c>
      <c r="BH281">
        <v>0</v>
      </c>
      <c r="BI281">
        <v>4</v>
      </c>
      <c r="BJ281" t="s">
        <v>417</v>
      </c>
      <c r="BM281">
        <v>200001</v>
      </c>
      <c r="BN281">
        <v>0</v>
      </c>
      <c r="BO281" t="s">
        <v>185</v>
      </c>
      <c r="BP281">
        <v>0</v>
      </c>
      <c r="BQ281">
        <v>4</v>
      </c>
      <c r="BR281">
        <v>0</v>
      </c>
      <c r="BS281">
        <v>1</v>
      </c>
      <c r="BT281">
        <v>1</v>
      </c>
      <c r="BU281">
        <v>1</v>
      </c>
      <c r="BV281">
        <v>1</v>
      </c>
      <c r="BW281">
        <v>1</v>
      </c>
      <c r="BX281">
        <v>1</v>
      </c>
      <c r="BY281" t="s">
        <v>185</v>
      </c>
      <c r="BZ281">
        <v>74</v>
      </c>
      <c r="CA281">
        <v>36</v>
      </c>
      <c r="CB281" t="s">
        <v>185</v>
      </c>
      <c r="CE281">
        <v>0</v>
      </c>
      <c r="CF281">
        <v>0</v>
      </c>
      <c r="CG281">
        <v>0</v>
      </c>
      <c r="CH281">
        <v>2</v>
      </c>
      <c r="CI281">
        <v>0</v>
      </c>
      <c r="CJ281">
        <v>0</v>
      </c>
      <c r="CK281">
        <v>0</v>
      </c>
      <c r="CL281">
        <v>0</v>
      </c>
      <c r="CM281">
        <v>0</v>
      </c>
      <c r="CN281" t="s">
        <v>409</v>
      </c>
      <c r="CO281">
        <v>0</v>
      </c>
      <c r="CP281">
        <f ca="1" t="shared" si="175"/>
        <v>1006.23</v>
      </c>
      <c r="CQ281">
        <f ca="1">SUMIF(SmtRes!AQ185:SmtRes!AQ186,"=1",SmtRes!AA185:SmtRes!AA186)</f>
        <v>0</v>
      </c>
      <c r="CR281">
        <f ca="1">SUMIF(SmtRes!AQ185:SmtRes!AQ186,"=1",SmtRes!AB185:SmtRes!AB186)</f>
        <v>0</v>
      </c>
      <c r="CS281">
        <f ca="1">SUMIF(SmtRes!AQ185:SmtRes!AQ186,"=1",SmtRes!AC185:SmtRes!AC186)</f>
        <v>0</v>
      </c>
      <c r="CT281">
        <f ca="1">SUMIF(SmtRes!AQ185:SmtRes!AQ186,"=1",SmtRes!AD185:SmtRes!AD186)</f>
        <v>2156.69</v>
      </c>
      <c r="CU281">
        <f t="shared" si="176"/>
        <v>0</v>
      </c>
      <c r="CV281">
        <f ca="1">SUMIF(SmtRes!AQ185:SmtRes!AQ186,"=1",SmtRes!BU185:SmtRes!BU186)</f>
        <v>15.552</v>
      </c>
      <c r="CW281">
        <f ca="1">SUMIF(SmtRes!AQ185:SmtRes!AQ186,"=1",SmtRes!BV185:SmtRes!BV186)</f>
        <v>0</v>
      </c>
      <c r="CX281">
        <f t="shared" si="177"/>
        <v>0</v>
      </c>
      <c r="CY281">
        <f ca="1" t="shared" si="178"/>
        <v>744.6102</v>
      </c>
      <c r="CZ281">
        <f ca="1" t="shared" si="179"/>
        <v>362.2428</v>
      </c>
      <c r="DB281">
        <v>60</v>
      </c>
      <c r="DC281" t="s">
        <v>185</v>
      </c>
      <c r="DD281" t="s">
        <v>185</v>
      </c>
      <c r="DE281" t="s">
        <v>410</v>
      </c>
      <c r="DF281" t="s">
        <v>410</v>
      </c>
      <c r="DG281" t="s">
        <v>410</v>
      </c>
      <c r="DH281" t="s">
        <v>185</v>
      </c>
      <c r="DI281" t="s">
        <v>410</v>
      </c>
      <c r="DJ281" t="s">
        <v>410</v>
      </c>
      <c r="DK281" t="s">
        <v>185</v>
      </c>
      <c r="DL281" t="s">
        <v>185</v>
      </c>
      <c r="DM281" t="s">
        <v>185</v>
      </c>
      <c r="DN281">
        <v>0</v>
      </c>
      <c r="DO281">
        <v>0</v>
      </c>
      <c r="DP281">
        <v>1</v>
      </c>
      <c r="DQ281">
        <v>1</v>
      </c>
      <c r="DU281">
        <v>1013</v>
      </c>
      <c r="DV281" t="s">
        <v>416</v>
      </c>
      <c r="DW281" t="s">
        <v>416</v>
      </c>
      <c r="DX281">
        <v>1</v>
      </c>
      <c r="DZ281" t="s">
        <v>185</v>
      </c>
      <c r="EA281" t="s">
        <v>185</v>
      </c>
      <c r="EB281" t="s">
        <v>185</v>
      </c>
      <c r="EC281" t="s">
        <v>185</v>
      </c>
      <c r="EE281">
        <v>82815071</v>
      </c>
      <c r="EF281">
        <v>4</v>
      </c>
      <c r="EG281" t="s">
        <v>147</v>
      </c>
      <c r="EH281">
        <v>83</v>
      </c>
      <c r="EI281" t="s">
        <v>147</v>
      </c>
      <c r="EJ281">
        <v>4</v>
      </c>
      <c r="EK281">
        <v>200001</v>
      </c>
      <c r="EL281" t="s">
        <v>411</v>
      </c>
      <c r="EM281" t="s">
        <v>412</v>
      </c>
      <c r="EO281" t="s">
        <v>413</v>
      </c>
      <c r="EQ281">
        <v>131072</v>
      </c>
      <c r="ER281">
        <v>0</v>
      </c>
      <c r="ES281">
        <v>0</v>
      </c>
      <c r="ET281">
        <v>0</v>
      </c>
      <c r="EU281">
        <v>0</v>
      </c>
      <c r="EV281">
        <v>0</v>
      </c>
      <c r="EW281">
        <v>12.96</v>
      </c>
      <c r="EX281">
        <v>0</v>
      </c>
      <c r="EY281">
        <v>0</v>
      </c>
      <c r="FQ281">
        <v>0</v>
      </c>
      <c r="FR281">
        <v>0</v>
      </c>
      <c r="FS281">
        <v>0</v>
      </c>
      <c r="FX281">
        <v>74</v>
      </c>
      <c r="FY281">
        <v>36</v>
      </c>
      <c r="GA281" t="s">
        <v>185</v>
      </c>
      <c r="GD281">
        <v>1</v>
      </c>
      <c r="GF281">
        <v>953704228</v>
      </c>
      <c r="GG281">
        <v>2</v>
      </c>
      <c r="GH281">
        <v>1</v>
      </c>
      <c r="GI281">
        <v>-2</v>
      </c>
      <c r="GJ281">
        <v>0</v>
      </c>
      <c r="GK281">
        <v>0</v>
      </c>
      <c r="GL281">
        <f ca="1" t="shared" si="180"/>
        <v>0</v>
      </c>
      <c r="GM281">
        <f ca="1" t="shared" si="181"/>
        <v>2113.08</v>
      </c>
      <c r="GN281">
        <f ca="1" t="shared" si="182"/>
        <v>0</v>
      </c>
      <c r="GO281">
        <f ca="1" t="shared" si="183"/>
        <v>0</v>
      </c>
      <c r="GP281">
        <f ca="1" t="shared" si="184"/>
        <v>2113.08</v>
      </c>
      <c r="GR281">
        <v>0</v>
      </c>
      <c r="GS281">
        <v>3</v>
      </c>
      <c r="GT281">
        <v>0</v>
      </c>
      <c r="GU281" t="s">
        <v>185</v>
      </c>
      <c r="GV281">
        <f t="shared" si="185"/>
        <v>0</v>
      </c>
      <c r="GW281">
        <v>1</v>
      </c>
      <c r="GX281">
        <f t="shared" si="186"/>
        <v>0</v>
      </c>
      <c r="HA281">
        <v>0</v>
      </c>
      <c r="HB281">
        <v>0</v>
      </c>
      <c r="HC281">
        <f t="shared" si="187"/>
        <v>0</v>
      </c>
      <c r="HE281" t="s">
        <v>185</v>
      </c>
      <c r="HF281" t="s">
        <v>185</v>
      </c>
      <c r="HM281" t="s">
        <v>185</v>
      </c>
      <c r="HN281" t="s">
        <v>160</v>
      </c>
      <c r="HO281" t="s">
        <v>162</v>
      </c>
      <c r="HP281" t="s">
        <v>147</v>
      </c>
      <c r="HQ281" t="s">
        <v>147</v>
      </c>
      <c r="HS281">
        <v>0</v>
      </c>
      <c r="IK281">
        <v>0</v>
      </c>
    </row>
    <row r="282" spans="1:255">
      <c r="A282" s="8">
        <v>17</v>
      </c>
      <c r="B282" s="8">
        <v>1</v>
      </c>
      <c r="C282" s="8">
        <f>ROW(SmtRes!A188)</f>
        <v>188</v>
      </c>
      <c r="D282" s="8">
        <f>ROW(EtalonRes!A204)</f>
        <v>204</v>
      </c>
      <c r="E282" s="8" t="s">
        <v>165</v>
      </c>
      <c r="F282" s="8" t="s">
        <v>418</v>
      </c>
      <c r="G282" s="8" t="s">
        <v>419</v>
      </c>
      <c r="H282" s="8" t="s">
        <v>407</v>
      </c>
      <c r="I282" s="8">
        <v>1</v>
      </c>
      <c r="J282" s="8">
        <v>0</v>
      </c>
      <c r="K282" s="8">
        <v>1</v>
      </c>
      <c r="L282" s="8">
        <v>1</v>
      </c>
      <c r="M282" s="8">
        <v>0</v>
      </c>
      <c r="N282" s="8">
        <f t="shared" si="162"/>
        <v>1</v>
      </c>
      <c r="O282" s="8">
        <f ca="1" t="shared" si="163"/>
        <v>4192.6</v>
      </c>
      <c r="P282" s="8">
        <f ca="1">SUMIF(SmtRes!AQ187:SmtRes!AQ188,"=1",SmtRes!DF187:SmtRes!DF188)</f>
        <v>0</v>
      </c>
      <c r="Q282" s="8">
        <f ca="1">SUMIF(SmtRes!AQ187:SmtRes!AQ188,"=1",SmtRes!DG187:SmtRes!DG188)</f>
        <v>0</v>
      </c>
      <c r="R282" s="8">
        <f ca="1">SUMIF(SmtRes!AQ187:SmtRes!AQ188,"=1",SmtRes!DH187:SmtRes!DH188)</f>
        <v>0</v>
      </c>
      <c r="S282" s="8">
        <f ca="1">SUMIF(SmtRes!AQ187:SmtRes!AQ188,"=1",SmtRes!DI187:SmtRes!DI188)</f>
        <v>4192.6</v>
      </c>
      <c r="T282" s="8">
        <f t="shared" si="164"/>
        <v>0</v>
      </c>
      <c r="U282" s="8">
        <f ca="1">SUMIF(SmtRes!AQ187:SmtRes!AQ188,"=1",SmtRes!CV187:SmtRes!CV188)</f>
        <v>3.888</v>
      </c>
      <c r="V282" s="8">
        <f ca="1">SUMIF(SmtRes!AQ187:SmtRes!AQ188,"=1",SmtRes!CW187:SmtRes!CW188)</f>
        <v>0</v>
      </c>
      <c r="W282" s="8">
        <f t="shared" si="165"/>
        <v>0</v>
      </c>
      <c r="X282" s="8">
        <f ca="1" t="shared" si="166"/>
        <v>3102.52</v>
      </c>
      <c r="Y282" s="8">
        <f ca="1" t="shared" si="167"/>
        <v>1509.34</v>
      </c>
      <c r="Z282" s="8"/>
      <c r="AA282" s="8">
        <v>85314498</v>
      </c>
      <c r="AB282" s="8">
        <f ca="1" t="shared" si="168"/>
        <v>4192.60536</v>
      </c>
      <c r="AC282" s="8">
        <f t="shared" si="169"/>
        <v>0</v>
      </c>
      <c r="AD282" s="8">
        <f t="shared" si="170"/>
        <v>0</v>
      </c>
      <c r="AE282" s="8">
        <f t="shared" si="171"/>
        <v>0</v>
      </c>
      <c r="AF282" s="8">
        <f ca="1">ROUND((SUM(SmtRes!BT187:SmtRes!BT188)),6)</f>
        <v>4192.60536</v>
      </c>
      <c r="AG282" s="8">
        <f t="shared" si="172"/>
        <v>0</v>
      </c>
      <c r="AH282" s="8">
        <f ca="1">(SUM(SmtRes!BU187:SmtRes!BU188))</f>
        <v>3.888</v>
      </c>
      <c r="AI282" s="8">
        <f t="shared" si="173"/>
        <v>0</v>
      </c>
      <c r="AJ282" s="8">
        <f t="shared" si="174"/>
        <v>0</v>
      </c>
      <c r="AK282" s="8">
        <v>3493.8378</v>
      </c>
      <c r="AL282" s="8">
        <v>0</v>
      </c>
      <c r="AM282" s="8">
        <v>0</v>
      </c>
      <c r="AN282" s="8">
        <v>0</v>
      </c>
      <c r="AO282" s="8">
        <v>3493.8378</v>
      </c>
      <c r="AP282" s="8">
        <v>0</v>
      </c>
      <c r="AQ282" s="8">
        <v>3.24</v>
      </c>
      <c r="AR282" s="8">
        <v>0</v>
      </c>
      <c r="AS282" s="8">
        <v>0</v>
      </c>
      <c r="AT282" s="8">
        <v>74</v>
      </c>
      <c r="AU282" s="8">
        <v>36</v>
      </c>
      <c r="AV282" s="8">
        <v>1</v>
      </c>
      <c r="AW282" s="8">
        <v>1</v>
      </c>
      <c r="AX282" s="8"/>
      <c r="AY282" s="8"/>
      <c r="AZ282" s="8">
        <v>1</v>
      </c>
      <c r="BA282" s="8">
        <v>1</v>
      </c>
      <c r="BB282" s="8">
        <v>1</v>
      </c>
      <c r="BC282" s="8">
        <v>1</v>
      </c>
      <c r="BD282" s="8" t="s">
        <v>185</v>
      </c>
      <c r="BE282" s="8" t="s">
        <v>185</v>
      </c>
      <c r="BF282" s="8" t="s">
        <v>185</v>
      </c>
      <c r="BG282" s="8" t="s">
        <v>185</v>
      </c>
      <c r="BH282" s="8">
        <v>0</v>
      </c>
      <c r="BI282" s="8">
        <v>4</v>
      </c>
      <c r="BJ282" s="8" t="s">
        <v>420</v>
      </c>
      <c r="BK282" s="8"/>
      <c r="BL282" s="8"/>
      <c r="BM282" s="8">
        <v>200001</v>
      </c>
      <c r="BN282" s="8">
        <v>0</v>
      </c>
      <c r="BO282" s="8" t="s">
        <v>185</v>
      </c>
      <c r="BP282" s="8">
        <v>0</v>
      </c>
      <c r="BQ282" s="8">
        <v>4</v>
      </c>
      <c r="BR282" s="8">
        <v>0</v>
      </c>
      <c r="BS282" s="8">
        <v>1</v>
      </c>
      <c r="BT282" s="8">
        <v>1</v>
      </c>
      <c r="BU282" s="8">
        <v>1</v>
      </c>
      <c r="BV282" s="8">
        <v>1</v>
      </c>
      <c r="BW282" s="8">
        <v>1</v>
      </c>
      <c r="BX282" s="8">
        <v>1</v>
      </c>
      <c r="BY282" s="8" t="s">
        <v>185</v>
      </c>
      <c r="BZ282" s="8">
        <v>74</v>
      </c>
      <c r="CA282" s="8">
        <v>36</v>
      </c>
      <c r="CB282" s="8" t="s">
        <v>185</v>
      </c>
      <c r="CC282" s="8"/>
      <c r="CD282" s="8"/>
      <c r="CE282" s="8">
        <v>0</v>
      </c>
      <c r="CF282" s="8">
        <v>0</v>
      </c>
      <c r="CG282" s="8">
        <v>0</v>
      </c>
      <c r="CH282" s="8">
        <v>3</v>
      </c>
      <c r="CI282" s="8">
        <v>0</v>
      </c>
      <c r="CJ282" s="8">
        <v>0</v>
      </c>
      <c r="CK282" s="8">
        <v>0</v>
      </c>
      <c r="CL282" s="8">
        <v>0</v>
      </c>
      <c r="CM282" s="8">
        <v>0</v>
      </c>
      <c r="CN282" s="8" t="s">
        <v>409</v>
      </c>
      <c r="CO282" s="8">
        <v>0</v>
      </c>
      <c r="CP282" s="8">
        <f ca="1" t="shared" si="175"/>
        <v>4192.6</v>
      </c>
      <c r="CQ282" s="8">
        <f ca="1">SUMIF(SmtRes!AQ187:SmtRes!AQ188,"=1",SmtRes!AA187:SmtRes!AA188)</f>
        <v>0</v>
      </c>
      <c r="CR282" s="8">
        <f ca="1">SUMIF(SmtRes!AQ187:SmtRes!AQ188,"=1",SmtRes!AB187:SmtRes!AB188)</f>
        <v>0</v>
      </c>
      <c r="CS282" s="8">
        <f ca="1">SUMIF(SmtRes!AQ187:SmtRes!AQ188,"=1",SmtRes!AC187:SmtRes!AC188)</f>
        <v>0</v>
      </c>
      <c r="CT282" s="8">
        <f ca="1">SUMIF(SmtRes!AQ187:SmtRes!AQ188,"=1",SmtRes!AD187:SmtRes!AD188)</f>
        <v>2156.69</v>
      </c>
      <c r="CU282" s="8">
        <f t="shared" si="176"/>
        <v>0</v>
      </c>
      <c r="CV282" s="8">
        <f ca="1">SUMIF(SmtRes!AQ187:SmtRes!AQ188,"=1",SmtRes!BU187:SmtRes!BU188)</f>
        <v>3.888</v>
      </c>
      <c r="CW282" s="8">
        <f ca="1">SUMIF(SmtRes!AQ187:SmtRes!AQ188,"=1",SmtRes!BV187:SmtRes!BV188)</f>
        <v>0</v>
      </c>
      <c r="CX282" s="8">
        <f t="shared" si="177"/>
        <v>0</v>
      </c>
      <c r="CY282" s="8">
        <f ca="1" t="shared" si="178"/>
        <v>3102.524</v>
      </c>
      <c r="CZ282" s="8">
        <f ca="1" t="shared" si="179"/>
        <v>1509.336</v>
      </c>
      <c r="DA282" s="8"/>
      <c r="DB282" s="8">
        <v>61</v>
      </c>
      <c r="DC282" s="8" t="s">
        <v>185</v>
      </c>
      <c r="DD282" s="8" t="s">
        <v>185</v>
      </c>
      <c r="DE282" s="8" t="s">
        <v>410</v>
      </c>
      <c r="DF282" s="8" t="s">
        <v>410</v>
      </c>
      <c r="DG282" s="8" t="s">
        <v>410</v>
      </c>
      <c r="DH282" s="8" t="s">
        <v>185</v>
      </c>
      <c r="DI282" s="8" t="s">
        <v>410</v>
      </c>
      <c r="DJ282" s="8" t="s">
        <v>410</v>
      </c>
      <c r="DK282" s="8" t="s">
        <v>185</v>
      </c>
      <c r="DL282" s="8" t="s">
        <v>185</v>
      </c>
      <c r="DM282" s="8" t="s">
        <v>185</v>
      </c>
      <c r="DN282" s="8">
        <v>0</v>
      </c>
      <c r="DO282" s="8">
        <v>0</v>
      </c>
      <c r="DP282" s="8">
        <v>1</v>
      </c>
      <c r="DQ282" s="8">
        <v>1</v>
      </c>
      <c r="DR282" s="8"/>
      <c r="DS282" s="8"/>
      <c r="DT282" s="8"/>
      <c r="DU282" s="8">
        <v>1013</v>
      </c>
      <c r="DV282" s="8" t="s">
        <v>407</v>
      </c>
      <c r="DW282" s="8" t="s">
        <v>407</v>
      </c>
      <c r="DX282" s="8">
        <v>1</v>
      </c>
      <c r="DY282" s="8"/>
      <c r="DZ282" s="8" t="s">
        <v>185</v>
      </c>
      <c r="EA282" s="8" t="s">
        <v>185</v>
      </c>
      <c r="EB282" s="8" t="s">
        <v>185</v>
      </c>
      <c r="EC282" s="8" t="s">
        <v>185</v>
      </c>
      <c r="ED282" s="8"/>
      <c r="EE282" s="8">
        <v>82815071</v>
      </c>
      <c r="EF282" s="8">
        <v>4</v>
      </c>
      <c r="EG282" s="8" t="s">
        <v>147</v>
      </c>
      <c r="EH282" s="8">
        <v>83</v>
      </c>
      <c r="EI282" s="8" t="s">
        <v>147</v>
      </c>
      <c r="EJ282" s="8">
        <v>4</v>
      </c>
      <c r="EK282" s="8">
        <v>200001</v>
      </c>
      <c r="EL282" s="8" t="s">
        <v>411</v>
      </c>
      <c r="EM282" s="8" t="s">
        <v>412</v>
      </c>
      <c r="EN282" s="8"/>
      <c r="EO282" s="8" t="s">
        <v>413</v>
      </c>
      <c r="EP282" s="8"/>
      <c r="EQ282" s="8">
        <v>131072</v>
      </c>
      <c r="ER282" s="8">
        <v>0</v>
      </c>
      <c r="ES282" s="8">
        <v>0</v>
      </c>
      <c r="ET282" s="8">
        <v>0</v>
      </c>
      <c r="EU282" s="8">
        <v>0</v>
      </c>
      <c r="EV282" s="8">
        <v>0</v>
      </c>
      <c r="EW282" s="8">
        <v>3.24</v>
      </c>
      <c r="EX282" s="8">
        <v>0</v>
      </c>
      <c r="EY282" s="8">
        <v>0</v>
      </c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>
        <v>0</v>
      </c>
      <c r="FR282" s="8">
        <v>0</v>
      </c>
      <c r="FS282" s="8">
        <v>0</v>
      </c>
      <c r="FT282" s="8"/>
      <c r="FU282" s="8"/>
      <c r="FV282" s="8"/>
      <c r="FW282" s="8"/>
      <c r="FX282" s="8">
        <v>74</v>
      </c>
      <c r="FY282" s="8">
        <v>36</v>
      </c>
      <c r="FZ282" s="8"/>
      <c r="GA282" s="8" t="s">
        <v>185</v>
      </c>
      <c r="GB282" s="8"/>
      <c r="GC282" s="8"/>
      <c r="GD282" s="8">
        <v>1</v>
      </c>
      <c r="GE282" s="8"/>
      <c r="GF282" s="8">
        <v>-1679838274</v>
      </c>
      <c r="GG282" s="8">
        <v>2</v>
      </c>
      <c r="GH282" s="8">
        <v>1</v>
      </c>
      <c r="GI282" s="8">
        <v>-2</v>
      </c>
      <c r="GJ282" s="8">
        <v>0</v>
      </c>
      <c r="GK282" s="8">
        <v>0</v>
      </c>
      <c r="GL282" s="8">
        <f ca="1" t="shared" si="180"/>
        <v>0</v>
      </c>
      <c r="GM282" s="8">
        <f ca="1" t="shared" si="181"/>
        <v>8804.46</v>
      </c>
      <c r="GN282" s="8">
        <f ca="1" t="shared" si="182"/>
        <v>0</v>
      </c>
      <c r="GO282" s="8">
        <f ca="1" t="shared" si="183"/>
        <v>0</v>
      </c>
      <c r="GP282" s="8">
        <f ca="1" t="shared" si="184"/>
        <v>8804.46</v>
      </c>
      <c r="GQ282" s="8"/>
      <c r="GR282" s="8">
        <v>0</v>
      </c>
      <c r="GS282" s="8">
        <v>3</v>
      </c>
      <c r="GT282" s="8">
        <v>0</v>
      </c>
      <c r="GU282" s="8" t="s">
        <v>185</v>
      </c>
      <c r="GV282" s="8">
        <f t="shared" si="185"/>
        <v>0</v>
      </c>
      <c r="GW282" s="8">
        <v>1</v>
      </c>
      <c r="GX282" s="8">
        <f t="shared" si="186"/>
        <v>0</v>
      </c>
      <c r="GY282" s="8"/>
      <c r="GZ282" s="8"/>
      <c r="HA282" s="8">
        <v>0</v>
      </c>
      <c r="HB282" s="8">
        <v>0</v>
      </c>
      <c r="HC282" s="8">
        <f t="shared" si="187"/>
        <v>0</v>
      </c>
      <c r="HD282" s="8"/>
      <c r="HE282" s="8" t="s">
        <v>185</v>
      </c>
      <c r="HF282" s="8" t="s">
        <v>185</v>
      </c>
      <c r="HG282" s="8"/>
      <c r="HH282" s="8"/>
      <c r="HI282" s="8"/>
      <c r="HJ282" s="8"/>
      <c r="HK282" s="8"/>
      <c r="HL282" s="8"/>
      <c r="HM282" s="8" t="s">
        <v>185</v>
      </c>
      <c r="HN282" s="8" t="s">
        <v>160</v>
      </c>
      <c r="HO282" s="8" t="s">
        <v>162</v>
      </c>
      <c r="HP282" s="8" t="s">
        <v>147</v>
      </c>
      <c r="HQ282" s="8" t="s">
        <v>147</v>
      </c>
      <c r="HR282" s="8"/>
      <c r="HS282" s="8">
        <v>0</v>
      </c>
      <c r="HT282" s="8"/>
      <c r="HU282" s="8"/>
      <c r="HV282" s="8"/>
      <c r="HW282" s="8"/>
      <c r="HX282" s="8"/>
      <c r="HY282" s="8"/>
      <c r="HZ282" s="8"/>
      <c r="IA282" s="8"/>
      <c r="IB282" s="8"/>
      <c r="IC282" s="8"/>
      <c r="ID282" s="8"/>
      <c r="IE282" s="8"/>
      <c r="IF282" s="8"/>
      <c r="IG282" s="8"/>
      <c r="IH282" s="8"/>
      <c r="II282" s="8"/>
      <c r="IJ282" s="8"/>
      <c r="IK282" s="8">
        <v>0</v>
      </c>
      <c r="IL282" s="8"/>
      <c r="IM282" s="8"/>
      <c r="IN282" s="8"/>
      <c r="IO282" s="8"/>
      <c r="IP282" s="8"/>
      <c r="IQ282" s="8"/>
      <c r="IR282" s="8"/>
      <c r="IS282" s="8"/>
      <c r="IT282" s="8"/>
      <c r="IU282" s="8"/>
    </row>
    <row r="283" spans="1:245">
      <c r="A283">
        <v>17</v>
      </c>
      <c r="B283">
        <v>1</v>
      </c>
      <c r="C283">
        <f>ROW(SmtRes!A190)</f>
        <v>190</v>
      </c>
      <c r="D283">
        <f>ROW(EtalonRes!A206)</f>
        <v>206</v>
      </c>
      <c r="E283" t="s">
        <v>165</v>
      </c>
      <c r="F283" t="s">
        <v>418</v>
      </c>
      <c r="G283" t="s">
        <v>419</v>
      </c>
      <c r="H283" t="s">
        <v>407</v>
      </c>
      <c r="I283">
        <v>1</v>
      </c>
      <c r="J283">
        <v>0</v>
      </c>
      <c r="K283">
        <v>1</v>
      </c>
      <c r="L283">
        <v>1</v>
      </c>
      <c r="M283">
        <v>0</v>
      </c>
      <c r="N283">
        <f t="shared" si="162"/>
        <v>1</v>
      </c>
      <c r="O283">
        <f ca="1" t="shared" si="163"/>
        <v>4192.6</v>
      </c>
      <c r="P283">
        <f ca="1">SUMIF(SmtRes!AQ189:SmtRes!AQ190,"=1",SmtRes!DF189:SmtRes!DF190)</f>
        <v>0</v>
      </c>
      <c r="Q283">
        <f ca="1">SUMIF(SmtRes!AQ189:SmtRes!AQ190,"=1",SmtRes!DG189:SmtRes!DG190)</f>
        <v>0</v>
      </c>
      <c r="R283">
        <f ca="1">SUMIF(SmtRes!AQ189:SmtRes!AQ190,"=1",SmtRes!DH189:SmtRes!DH190)</f>
        <v>0</v>
      </c>
      <c r="S283">
        <f ca="1">SUMIF(SmtRes!AQ189:SmtRes!AQ190,"=1",SmtRes!DI189:SmtRes!DI190)</f>
        <v>4192.6</v>
      </c>
      <c r="T283">
        <f t="shared" si="164"/>
        <v>0</v>
      </c>
      <c r="U283">
        <f ca="1">SUMIF(SmtRes!AQ189:SmtRes!AQ190,"=1",SmtRes!CV189:SmtRes!CV190)</f>
        <v>3.888</v>
      </c>
      <c r="V283">
        <f ca="1">SUMIF(SmtRes!AQ189:SmtRes!AQ190,"=1",SmtRes!CW189:SmtRes!CW190)</f>
        <v>0</v>
      </c>
      <c r="W283">
        <f t="shared" si="165"/>
        <v>0</v>
      </c>
      <c r="X283">
        <f ca="1" t="shared" si="166"/>
        <v>3102.52</v>
      </c>
      <c r="Y283">
        <f ca="1" t="shared" si="167"/>
        <v>1509.34</v>
      </c>
      <c r="AA283">
        <v>85314433</v>
      </c>
      <c r="AB283">
        <f ca="1" t="shared" si="168"/>
        <v>4192.60536</v>
      </c>
      <c r="AC283">
        <f t="shared" si="169"/>
        <v>0</v>
      </c>
      <c r="AD283">
        <f t="shared" si="170"/>
        <v>0</v>
      </c>
      <c r="AE283">
        <f t="shared" si="171"/>
        <v>0</v>
      </c>
      <c r="AF283">
        <f ca="1">ROUND((SUM(SmtRes!BT189:SmtRes!BT190)),6)</f>
        <v>4192.60536</v>
      </c>
      <c r="AG283">
        <f t="shared" si="172"/>
        <v>0</v>
      </c>
      <c r="AH283">
        <f ca="1">(SUM(SmtRes!BU189:SmtRes!BU190))</f>
        <v>3.888</v>
      </c>
      <c r="AI283">
        <f t="shared" si="173"/>
        <v>0</v>
      </c>
      <c r="AJ283">
        <f t="shared" si="174"/>
        <v>0</v>
      </c>
      <c r="AK283">
        <v>3493.8378</v>
      </c>
      <c r="AL283">
        <v>0</v>
      </c>
      <c r="AM283">
        <v>0</v>
      </c>
      <c r="AN283">
        <v>0</v>
      </c>
      <c r="AO283">
        <v>3493.8378</v>
      </c>
      <c r="AP283">
        <v>0</v>
      </c>
      <c r="AQ283">
        <v>3.24</v>
      </c>
      <c r="AR283">
        <v>0</v>
      </c>
      <c r="AS283">
        <v>0</v>
      </c>
      <c r="AT283">
        <v>74</v>
      </c>
      <c r="AU283">
        <v>36</v>
      </c>
      <c r="AV283">
        <v>1</v>
      </c>
      <c r="AW283">
        <v>1</v>
      </c>
      <c r="AZ283">
        <v>1</v>
      </c>
      <c r="BA283">
        <v>1</v>
      </c>
      <c r="BB283">
        <v>1</v>
      </c>
      <c r="BC283">
        <v>1</v>
      </c>
      <c r="BD283" t="s">
        <v>185</v>
      </c>
      <c r="BE283" t="s">
        <v>185</v>
      </c>
      <c r="BF283" t="s">
        <v>185</v>
      </c>
      <c r="BG283" t="s">
        <v>185</v>
      </c>
      <c r="BH283">
        <v>0</v>
      </c>
      <c r="BI283">
        <v>4</v>
      </c>
      <c r="BJ283" t="s">
        <v>420</v>
      </c>
      <c r="BM283">
        <v>200001</v>
      </c>
      <c r="BN283">
        <v>0</v>
      </c>
      <c r="BO283" t="s">
        <v>185</v>
      </c>
      <c r="BP283">
        <v>0</v>
      </c>
      <c r="BQ283">
        <v>4</v>
      </c>
      <c r="BR283">
        <v>0</v>
      </c>
      <c r="BS283">
        <v>1</v>
      </c>
      <c r="BT283">
        <v>1</v>
      </c>
      <c r="BU283">
        <v>1</v>
      </c>
      <c r="BV283">
        <v>1</v>
      </c>
      <c r="BW283">
        <v>1</v>
      </c>
      <c r="BX283">
        <v>1</v>
      </c>
      <c r="BY283" t="s">
        <v>185</v>
      </c>
      <c r="BZ283">
        <v>74</v>
      </c>
      <c r="CA283">
        <v>36</v>
      </c>
      <c r="CB283" t="s">
        <v>185</v>
      </c>
      <c r="CE283">
        <v>0</v>
      </c>
      <c r="CF283">
        <v>0</v>
      </c>
      <c r="CG283">
        <v>0</v>
      </c>
      <c r="CH283">
        <v>3</v>
      </c>
      <c r="CI283">
        <v>0</v>
      </c>
      <c r="CJ283">
        <v>0</v>
      </c>
      <c r="CK283">
        <v>0</v>
      </c>
      <c r="CL283">
        <v>0</v>
      </c>
      <c r="CM283">
        <v>0</v>
      </c>
      <c r="CN283" t="s">
        <v>409</v>
      </c>
      <c r="CO283">
        <v>0</v>
      </c>
      <c r="CP283">
        <f ca="1" t="shared" si="175"/>
        <v>4192.6</v>
      </c>
      <c r="CQ283">
        <f ca="1">SUMIF(SmtRes!AQ189:SmtRes!AQ190,"=1",SmtRes!AA189:SmtRes!AA190)</f>
        <v>0</v>
      </c>
      <c r="CR283">
        <f ca="1">SUMIF(SmtRes!AQ189:SmtRes!AQ190,"=1",SmtRes!AB189:SmtRes!AB190)</f>
        <v>0</v>
      </c>
      <c r="CS283">
        <f ca="1">SUMIF(SmtRes!AQ189:SmtRes!AQ190,"=1",SmtRes!AC189:SmtRes!AC190)</f>
        <v>0</v>
      </c>
      <c r="CT283">
        <f ca="1">SUMIF(SmtRes!AQ189:SmtRes!AQ190,"=1",SmtRes!AD189:SmtRes!AD190)</f>
        <v>2156.69</v>
      </c>
      <c r="CU283">
        <f t="shared" si="176"/>
        <v>0</v>
      </c>
      <c r="CV283">
        <f ca="1">SUMIF(SmtRes!AQ189:SmtRes!AQ190,"=1",SmtRes!BU189:SmtRes!BU190)</f>
        <v>3.888</v>
      </c>
      <c r="CW283">
        <f ca="1">SUMIF(SmtRes!AQ189:SmtRes!AQ190,"=1",SmtRes!BV189:SmtRes!BV190)</f>
        <v>0</v>
      </c>
      <c r="CX283">
        <f t="shared" si="177"/>
        <v>0</v>
      </c>
      <c r="CY283">
        <f ca="1" t="shared" si="178"/>
        <v>3102.524</v>
      </c>
      <c r="CZ283">
        <f ca="1" t="shared" si="179"/>
        <v>1509.336</v>
      </c>
      <c r="DB283">
        <v>62</v>
      </c>
      <c r="DC283" t="s">
        <v>185</v>
      </c>
      <c r="DD283" t="s">
        <v>185</v>
      </c>
      <c r="DE283" t="s">
        <v>410</v>
      </c>
      <c r="DF283" t="s">
        <v>410</v>
      </c>
      <c r="DG283" t="s">
        <v>410</v>
      </c>
      <c r="DH283" t="s">
        <v>185</v>
      </c>
      <c r="DI283" t="s">
        <v>410</v>
      </c>
      <c r="DJ283" t="s">
        <v>410</v>
      </c>
      <c r="DK283" t="s">
        <v>185</v>
      </c>
      <c r="DL283" t="s">
        <v>185</v>
      </c>
      <c r="DM283" t="s">
        <v>185</v>
      </c>
      <c r="DN283">
        <v>0</v>
      </c>
      <c r="DO283">
        <v>0</v>
      </c>
      <c r="DP283">
        <v>1</v>
      </c>
      <c r="DQ283">
        <v>1</v>
      </c>
      <c r="DU283">
        <v>1013</v>
      </c>
      <c r="DV283" t="s">
        <v>407</v>
      </c>
      <c r="DW283" t="s">
        <v>407</v>
      </c>
      <c r="DX283">
        <v>1</v>
      </c>
      <c r="DZ283" t="s">
        <v>185</v>
      </c>
      <c r="EA283" t="s">
        <v>185</v>
      </c>
      <c r="EB283" t="s">
        <v>185</v>
      </c>
      <c r="EC283" t="s">
        <v>185</v>
      </c>
      <c r="EE283">
        <v>82815071</v>
      </c>
      <c r="EF283">
        <v>4</v>
      </c>
      <c r="EG283" t="s">
        <v>147</v>
      </c>
      <c r="EH283">
        <v>83</v>
      </c>
      <c r="EI283" t="s">
        <v>147</v>
      </c>
      <c r="EJ283">
        <v>4</v>
      </c>
      <c r="EK283">
        <v>200001</v>
      </c>
      <c r="EL283" t="s">
        <v>411</v>
      </c>
      <c r="EM283" t="s">
        <v>412</v>
      </c>
      <c r="EO283" t="s">
        <v>413</v>
      </c>
      <c r="EQ283">
        <v>131072</v>
      </c>
      <c r="ER283">
        <v>0</v>
      </c>
      <c r="ES283">
        <v>0</v>
      </c>
      <c r="ET283">
        <v>0</v>
      </c>
      <c r="EU283">
        <v>0</v>
      </c>
      <c r="EV283">
        <v>0</v>
      </c>
      <c r="EW283">
        <v>3.24</v>
      </c>
      <c r="EX283">
        <v>0</v>
      </c>
      <c r="EY283">
        <v>0</v>
      </c>
      <c r="FQ283">
        <v>0</v>
      </c>
      <c r="FR283">
        <v>0</v>
      </c>
      <c r="FS283">
        <v>0</v>
      </c>
      <c r="FX283">
        <v>74</v>
      </c>
      <c r="FY283">
        <v>36</v>
      </c>
      <c r="GA283" t="s">
        <v>185</v>
      </c>
      <c r="GD283">
        <v>1</v>
      </c>
      <c r="GF283">
        <v>-1679838274</v>
      </c>
      <c r="GG283">
        <v>2</v>
      </c>
      <c r="GH283">
        <v>1</v>
      </c>
      <c r="GI283">
        <v>-2</v>
      </c>
      <c r="GJ283">
        <v>0</v>
      </c>
      <c r="GK283">
        <v>0</v>
      </c>
      <c r="GL283">
        <f ca="1" t="shared" si="180"/>
        <v>0</v>
      </c>
      <c r="GM283">
        <f ca="1" t="shared" si="181"/>
        <v>8804.46</v>
      </c>
      <c r="GN283">
        <f ca="1" t="shared" si="182"/>
        <v>0</v>
      </c>
      <c r="GO283">
        <f ca="1" t="shared" si="183"/>
        <v>0</v>
      </c>
      <c r="GP283">
        <f ca="1" t="shared" si="184"/>
        <v>8804.46</v>
      </c>
      <c r="GR283">
        <v>0</v>
      </c>
      <c r="GS283">
        <v>3</v>
      </c>
      <c r="GT283">
        <v>0</v>
      </c>
      <c r="GU283" t="s">
        <v>185</v>
      </c>
      <c r="GV283">
        <f t="shared" si="185"/>
        <v>0</v>
      </c>
      <c r="GW283">
        <v>1</v>
      </c>
      <c r="GX283">
        <f t="shared" si="186"/>
        <v>0</v>
      </c>
      <c r="HA283">
        <v>0</v>
      </c>
      <c r="HB283">
        <v>0</v>
      </c>
      <c r="HC283">
        <f t="shared" si="187"/>
        <v>0</v>
      </c>
      <c r="HE283" t="s">
        <v>185</v>
      </c>
      <c r="HF283" t="s">
        <v>185</v>
      </c>
      <c r="HM283" t="s">
        <v>185</v>
      </c>
      <c r="HN283" t="s">
        <v>160</v>
      </c>
      <c r="HO283" t="s">
        <v>162</v>
      </c>
      <c r="HP283" t="s">
        <v>147</v>
      </c>
      <c r="HQ283" t="s">
        <v>147</v>
      </c>
      <c r="HS283">
        <v>0</v>
      </c>
      <c r="IK283">
        <v>0</v>
      </c>
    </row>
    <row r="284" spans="1:255">
      <c r="A284" s="8">
        <v>17</v>
      </c>
      <c r="B284" s="8">
        <v>1</v>
      </c>
      <c r="C284" s="8">
        <f>ROW(SmtRes!A192)</f>
        <v>192</v>
      </c>
      <c r="D284" s="8">
        <f>ROW(EtalonRes!A208)</f>
        <v>208</v>
      </c>
      <c r="E284" s="8" t="s">
        <v>167</v>
      </c>
      <c r="F284" s="8" t="s">
        <v>421</v>
      </c>
      <c r="G284" s="8" t="s">
        <v>422</v>
      </c>
      <c r="H284" s="8" t="s">
        <v>407</v>
      </c>
      <c r="I284" s="8">
        <v>1</v>
      </c>
      <c r="J284" s="8">
        <v>0</v>
      </c>
      <c r="K284" s="8">
        <v>1</v>
      </c>
      <c r="L284" s="8">
        <v>1</v>
      </c>
      <c r="M284" s="8">
        <v>0</v>
      </c>
      <c r="N284" s="8">
        <f t="shared" si="162"/>
        <v>1</v>
      </c>
      <c r="O284" s="8">
        <f ca="1" t="shared" si="163"/>
        <v>2096.31</v>
      </c>
      <c r="P284" s="8">
        <f ca="1">SUMIF(SmtRes!AQ191:SmtRes!AQ192,"=1",SmtRes!DF191:SmtRes!DF192)</f>
        <v>0</v>
      </c>
      <c r="Q284" s="8">
        <f ca="1">SUMIF(SmtRes!AQ191:SmtRes!AQ192,"=1",SmtRes!DG191:SmtRes!DG192)</f>
        <v>0</v>
      </c>
      <c r="R284" s="8">
        <f ca="1">SUMIF(SmtRes!AQ191:SmtRes!AQ192,"=1",SmtRes!DH191:SmtRes!DH192)</f>
        <v>0</v>
      </c>
      <c r="S284" s="8">
        <f ca="1">SUMIF(SmtRes!AQ191:SmtRes!AQ192,"=1",SmtRes!DI191:SmtRes!DI192)</f>
        <v>2096.31</v>
      </c>
      <c r="T284" s="8">
        <f t="shared" si="164"/>
        <v>0</v>
      </c>
      <c r="U284" s="8">
        <f ca="1">SUMIF(SmtRes!AQ191:SmtRes!AQ192,"=1",SmtRes!CV191:SmtRes!CV192)</f>
        <v>1.944</v>
      </c>
      <c r="V284" s="8">
        <f ca="1">SUMIF(SmtRes!AQ191:SmtRes!AQ192,"=1",SmtRes!CW191:SmtRes!CW192)</f>
        <v>0</v>
      </c>
      <c r="W284" s="8">
        <f t="shared" si="165"/>
        <v>0</v>
      </c>
      <c r="X284" s="8">
        <f ca="1" t="shared" si="166"/>
        <v>1551.27</v>
      </c>
      <c r="Y284" s="8">
        <f ca="1" t="shared" si="167"/>
        <v>754.67</v>
      </c>
      <c r="Z284" s="8"/>
      <c r="AA284" s="8">
        <v>85314498</v>
      </c>
      <c r="AB284" s="8">
        <f ca="1" t="shared" si="168"/>
        <v>2096.30268</v>
      </c>
      <c r="AC284" s="8">
        <f t="shared" si="169"/>
        <v>0</v>
      </c>
      <c r="AD284" s="8">
        <f t="shared" si="170"/>
        <v>0</v>
      </c>
      <c r="AE284" s="8">
        <f t="shared" si="171"/>
        <v>0</v>
      </c>
      <c r="AF284" s="8">
        <f ca="1">ROUND((SUM(SmtRes!BT191:SmtRes!BT192)),6)</f>
        <v>2096.30268</v>
      </c>
      <c r="AG284" s="8">
        <f t="shared" si="172"/>
        <v>0</v>
      </c>
      <c r="AH284" s="8">
        <f ca="1">(SUM(SmtRes!BU191:SmtRes!BU192))</f>
        <v>1.944</v>
      </c>
      <c r="AI284" s="8">
        <f t="shared" si="173"/>
        <v>0</v>
      </c>
      <c r="AJ284" s="8">
        <f t="shared" si="174"/>
        <v>0</v>
      </c>
      <c r="AK284" s="8">
        <v>1746.9189</v>
      </c>
      <c r="AL284" s="8">
        <v>0</v>
      </c>
      <c r="AM284" s="8">
        <v>0</v>
      </c>
      <c r="AN284" s="8">
        <v>0</v>
      </c>
      <c r="AO284" s="8">
        <v>1746.9189</v>
      </c>
      <c r="AP284" s="8">
        <v>0</v>
      </c>
      <c r="AQ284" s="8">
        <v>1.62</v>
      </c>
      <c r="AR284" s="8">
        <v>0</v>
      </c>
      <c r="AS284" s="8">
        <v>0</v>
      </c>
      <c r="AT284" s="8">
        <v>74</v>
      </c>
      <c r="AU284" s="8">
        <v>36</v>
      </c>
      <c r="AV284" s="8">
        <v>1</v>
      </c>
      <c r="AW284" s="8">
        <v>1</v>
      </c>
      <c r="AX284" s="8"/>
      <c r="AY284" s="8"/>
      <c r="AZ284" s="8">
        <v>1</v>
      </c>
      <c r="BA284" s="8">
        <v>1</v>
      </c>
      <c r="BB284" s="8">
        <v>1</v>
      </c>
      <c r="BC284" s="8">
        <v>1</v>
      </c>
      <c r="BD284" s="8" t="s">
        <v>185</v>
      </c>
      <c r="BE284" s="8" t="s">
        <v>185</v>
      </c>
      <c r="BF284" s="8" t="s">
        <v>185</v>
      </c>
      <c r="BG284" s="8" t="s">
        <v>185</v>
      </c>
      <c r="BH284" s="8">
        <v>0</v>
      </c>
      <c r="BI284" s="8">
        <v>4</v>
      </c>
      <c r="BJ284" s="8" t="s">
        <v>423</v>
      </c>
      <c r="BK284" s="8"/>
      <c r="BL284" s="8"/>
      <c r="BM284" s="8">
        <v>200001</v>
      </c>
      <c r="BN284" s="8">
        <v>0</v>
      </c>
      <c r="BO284" s="8" t="s">
        <v>185</v>
      </c>
      <c r="BP284" s="8">
        <v>0</v>
      </c>
      <c r="BQ284" s="8">
        <v>4</v>
      </c>
      <c r="BR284" s="8">
        <v>0</v>
      </c>
      <c r="BS284" s="8">
        <v>1</v>
      </c>
      <c r="BT284" s="8">
        <v>1</v>
      </c>
      <c r="BU284" s="8">
        <v>1</v>
      </c>
      <c r="BV284" s="8">
        <v>1</v>
      </c>
      <c r="BW284" s="8">
        <v>1</v>
      </c>
      <c r="BX284" s="8">
        <v>1</v>
      </c>
      <c r="BY284" s="8" t="s">
        <v>185</v>
      </c>
      <c r="BZ284" s="8">
        <v>74</v>
      </c>
      <c r="CA284" s="8">
        <v>36</v>
      </c>
      <c r="CB284" s="8" t="s">
        <v>185</v>
      </c>
      <c r="CC284" s="8"/>
      <c r="CD284" s="8"/>
      <c r="CE284" s="8">
        <v>0</v>
      </c>
      <c r="CF284" s="8">
        <v>0</v>
      </c>
      <c r="CG284" s="8">
        <v>0</v>
      </c>
      <c r="CH284" s="8">
        <v>4</v>
      </c>
      <c r="CI284" s="8">
        <v>0</v>
      </c>
      <c r="CJ284" s="8">
        <v>0</v>
      </c>
      <c r="CK284" s="8">
        <v>0</v>
      </c>
      <c r="CL284" s="8">
        <v>0</v>
      </c>
      <c r="CM284" s="8">
        <v>0</v>
      </c>
      <c r="CN284" s="8" t="s">
        <v>409</v>
      </c>
      <c r="CO284" s="8">
        <v>0</v>
      </c>
      <c r="CP284" s="8">
        <f ca="1" t="shared" si="175"/>
        <v>2096.31</v>
      </c>
      <c r="CQ284" s="8">
        <f ca="1">SUMIF(SmtRes!AQ191:SmtRes!AQ192,"=1",SmtRes!AA191:SmtRes!AA192)</f>
        <v>0</v>
      </c>
      <c r="CR284" s="8">
        <f ca="1">SUMIF(SmtRes!AQ191:SmtRes!AQ192,"=1",SmtRes!AB191:SmtRes!AB192)</f>
        <v>0</v>
      </c>
      <c r="CS284" s="8">
        <f ca="1">SUMIF(SmtRes!AQ191:SmtRes!AQ192,"=1",SmtRes!AC191:SmtRes!AC192)</f>
        <v>0</v>
      </c>
      <c r="CT284" s="8">
        <f ca="1">SUMIF(SmtRes!AQ191:SmtRes!AQ192,"=1",SmtRes!AD191:SmtRes!AD192)</f>
        <v>2156.69</v>
      </c>
      <c r="CU284" s="8">
        <f t="shared" si="176"/>
        <v>0</v>
      </c>
      <c r="CV284" s="8">
        <f ca="1">SUMIF(SmtRes!AQ191:SmtRes!AQ192,"=1",SmtRes!BU191:SmtRes!BU192)</f>
        <v>1.944</v>
      </c>
      <c r="CW284" s="8">
        <f ca="1">SUMIF(SmtRes!AQ191:SmtRes!AQ192,"=1",SmtRes!BV191:SmtRes!BV192)</f>
        <v>0</v>
      </c>
      <c r="CX284" s="8">
        <f t="shared" si="177"/>
        <v>0</v>
      </c>
      <c r="CY284" s="8">
        <f ca="1" t="shared" si="178"/>
        <v>1551.2694</v>
      </c>
      <c r="CZ284" s="8">
        <f ca="1" t="shared" si="179"/>
        <v>754.6716</v>
      </c>
      <c r="DA284" s="8"/>
      <c r="DB284" s="8">
        <v>63</v>
      </c>
      <c r="DC284" s="8" t="s">
        <v>185</v>
      </c>
      <c r="DD284" s="8" t="s">
        <v>185</v>
      </c>
      <c r="DE284" s="8" t="s">
        <v>410</v>
      </c>
      <c r="DF284" s="8" t="s">
        <v>410</v>
      </c>
      <c r="DG284" s="8" t="s">
        <v>410</v>
      </c>
      <c r="DH284" s="8" t="s">
        <v>185</v>
      </c>
      <c r="DI284" s="8" t="s">
        <v>410</v>
      </c>
      <c r="DJ284" s="8" t="s">
        <v>410</v>
      </c>
      <c r="DK284" s="8" t="s">
        <v>185</v>
      </c>
      <c r="DL284" s="8" t="s">
        <v>185</v>
      </c>
      <c r="DM284" s="8" t="s">
        <v>185</v>
      </c>
      <c r="DN284" s="8">
        <v>0</v>
      </c>
      <c r="DO284" s="8">
        <v>0</v>
      </c>
      <c r="DP284" s="8">
        <v>1</v>
      </c>
      <c r="DQ284" s="8">
        <v>1</v>
      </c>
      <c r="DR284" s="8"/>
      <c r="DS284" s="8"/>
      <c r="DT284" s="8"/>
      <c r="DU284" s="8">
        <v>1013</v>
      </c>
      <c r="DV284" s="8" t="s">
        <v>407</v>
      </c>
      <c r="DW284" s="8" t="s">
        <v>407</v>
      </c>
      <c r="DX284" s="8">
        <v>1</v>
      </c>
      <c r="DY284" s="8"/>
      <c r="DZ284" s="8" t="s">
        <v>185</v>
      </c>
      <c r="EA284" s="8" t="s">
        <v>185</v>
      </c>
      <c r="EB284" s="8" t="s">
        <v>185</v>
      </c>
      <c r="EC284" s="8" t="s">
        <v>185</v>
      </c>
      <c r="ED284" s="8"/>
      <c r="EE284" s="8">
        <v>82815071</v>
      </c>
      <c r="EF284" s="8">
        <v>4</v>
      </c>
      <c r="EG284" s="8" t="s">
        <v>147</v>
      </c>
      <c r="EH284" s="8">
        <v>83</v>
      </c>
      <c r="EI284" s="8" t="s">
        <v>147</v>
      </c>
      <c r="EJ284" s="8">
        <v>4</v>
      </c>
      <c r="EK284" s="8">
        <v>200001</v>
      </c>
      <c r="EL284" s="8" t="s">
        <v>411</v>
      </c>
      <c r="EM284" s="8" t="s">
        <v>412</v>
      </c>
      <c r="EN284" s="8"/>
      <c r="EO284" s="8" t="s">
        <v>413</v>
      </c>
      <c r="EP284" s="8"/>
      <c r="EQ284" s="8">
        <v>131072</v>
      </c>
      <c r="ER284" s="8">
        <v>0</v>
      </c>
      <c r="ES284" s="8">
        <v>0</v>
      </c>
      <c r="ET284" s="8">
        <v>0</v>
      </c>
      <c r="EU284" s="8">
        <v>0</v>
      </c>
      <c r="EV284" s="8">
        <v>0</v>
      </c>
      <c r="EW284" s="8">
        <v>1.62</v>
      </c>
      <c r="EX284" s="8">
        <v>0</v>
      </c>
      <c r="EY284" s="8">
        <v>0</v>
      </c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>
        <v>0</v>
      </c>
      <c r="FR284" s="8">
        <v>0</v>
      </c>
      <c r="FS284" s="8">
        <v>0</v>
      </c>
      <c r="FT284" s="8"/>
      <c r="FU284" s="8"/>
      <c r="FV284" s="8"/>
      <c r="FW284" s="8"/>
      <c r="FX284" s="8">
        <v>74</v>
      </c>
      <c r="FY284" s="8">
        <v>36</v>
      </c>
      <c r="FZ284" s="8"/>
      <c r="GA284" s="8" t="s">
        <v>185</v>
      </c>
      <c r="GB284" s="8"/>
      <c r="GC284" s="8"/>
      <c r="GD284" s="8">
        <v>1</v>
      </c>
      <c r="GE284" s="8"/>
      <c r="GF284" s="8">
        <v>1319282898</v>
      </c>
      <c r="GG284" s="8">
        <v>2</v>
      </c>
      <c r="GH284" s="8">
        <v>1</v>
      </c>
      <c r="GI284" s="8">
        <v>-2</v>
      </c>
      <c r="GJ284" s="8">
        <v>0</v>
      </c>
      <c r="GK284" s="8">
        <v>0</v>
      </c>
      <c r="GL284" s="8">
        <f ca="1" t="shared" si="180"/>
        <v>0</v>
      </c>
      <c r="GM284" s="8">
        <f ca="1" t="shared" si="181"/>
        <v>4402.25</v>
      </c>
      <c r="GN284" s="8">
        <f ca="1" t="shared" si="182"/>
        <v>0</v>
      </c>
      <c r="GO284" s="8">
        <f ca="1" t="shared" si="183"/>
        <v>0</v>
      </c>
      <c r="GP284" s="8">
        <f ca="1" t="shared" si="184"/>
        <v>4402.25</v>
      </c>
      <c r="GQ284" s="8"/>
      <c r="GR284" s="8">
        <v>0</v>
      </c>
      <c r="GS284" s="8">
        <v>3</v>
      </c>
      <c r="GT284" s="8">
        <v>0</v>
      </c>
      <c r="GU284" s="8" t="s">
        <v>185</v>
      </c>
      <c r="GV284" s="8">
        <f t="shared" si="185"/>
        <v>0</v>
      </c>
      <c r="GW284" s="8">
        <v>1</v>
      </c>
      <c r="GX284" s="8">
        <f t="shared" si="186"/>
        <v>0</v>
      </c>
      <c r="GY284" s="8"/>
      <c r="GZ284" s="8"/>
      <c r="HA284" s="8">
        <v>0</v>
      </c>
      <c r="HB284" s="8">
        <v>0</v>
      </c>
      <c r="HC284" s="8">
        <f t="shared" si="187"/>
        <v>0</v>
      </c>
      <c r="HD284" s="8"/>
      <c r="HE284" s="8" t="s">
        <v>185</v>
      </c>
      <c r="HF284" s="8" t="s">
        <v>185</v>
      </c>
      <c r="HG284" s="8"/>
      <c r="HH284" s="8"/>
      <c r="HI284" s="8"/>
      <c r="HJ284" s="8"/>
      <c r="HK284" s="8"/>
      <c r="HL284" s="8"/>
      <c r="HM284" s="8" t="s">
        <v>185</v>
      </c>
      <c r="HN284" s="8" t="s">
        <v>160</v>
      </c>
      <c r="HO284" s="8" t="s">
        <v>162</v>
      </c>
      <c r="HP284" s="8" t="s">
        <v>147</v>
      </c>
      <c r="HQ284" s="8" t="s">
        <v>147</v>
      </c>
      <c r="HR284" s="8"/>
      <c r="HS284" s="8">
        <v>0</v>
      </c>
      <c r="HT284" s="8"/>
      <c r="HU284" s="8"/>
      <c r="HV284" s="8"/>
      <c r="HW284" s="8"/>
      <c r="HX284" s="8"/>
      <c r="HY284" s="8"/>
      <c r="HZ284" s="8"/>
      <c r="IA284" s="8"/>
      <c r="IB284" s="8"/>
      <c r="IC284" s="8"/>
      <c r="ID284" s="8"/>
      <c r="IE284" s="8"/>
      <c r="IF284" s="8"/>
      <c r="IG284" s="8"/>
      <c r="IH284" s="8"/>
      <c r="II284" s="8"/>
      <c r="IJ284" s="8"/>
      <c r="IK284" s="8">
        <v>0</v>
      </c>
      <c r="IL284" s="8"/>
      <c r="IM284" s="8"/>
      <c r="IN284" s="8"/>
      <c r="IO284" s="8"/>
      <c r="IP284" s="8"/>
      <c r="IQ284" s="8"/>
      <c r="IR284" s="8"/>
      <c r="IS284" s="8"/>
      <c r="IT284" s="8"/>
      <c r="IU284" s="8"/>
    </row>
    <row r="285" spans="1:245">
      <c r="A285">
        <v>17</v>
      </c>
      <c r="B285">
        <v>1</v>
      </c>
      <c r="C285">
        <f>ROW(SmtRes!A194)</f>
        <v>194</v>
      </c>
      <c r="D285">
        <f>ROW(EtalonRes!A210)</f>
        <v>210</v>
      </c>
      <c r="E285" t="s">
        <v>167</v>
      </c>
      <c r="F285" t="s">
        <v>421</v>
      </c>
      <c r="G285" t="s">
        <v>422</v>
      </c>
      <c r="H285" t="s">
        <v>407</v>
      </c>
      <c r="I285">
        <v>1</v>
      </c>
      <c r="J285">
        <v>0</v>
      </c>
      <c r="K285">
        <v>1</v>
      </c>
      <c r="L285">
        <v>1</v>
      </c>
      <c r="M285">
        <v>0</v>
      </c>
      <c r="N285">
        <f t="shared" si="162"/>
        <v>1</v>
      </c>
      <c r="O285">
        <f ca="1" t="shared" si="163"/>
        <v>2096.31</v>
      </c>
      <c r="P285">
        <f ca="1">SUMIF(SmtRes!AQ193:SmtRes!AQ194,"=1",SmtRes!DF193:SmtRes!DF194)</f>
        <v>0</v>
      </c>
      <c r="Q285">
        <f ca="1">SUMIF(SmtRes!AQ193:SmtRes!AQ194,"=1",SmtRes!DG193:SmtRes!DG194)</f>
        <v>0</v>
      </c>
      <c r="R285">
        <f ca="1">SUMIF(SmtRes!AQ193:SmtRes!AQ194,"=1",SmtRes!DH193:SmtRes!DH194)</f>
        <v>0</v>
      </c>
      <c r="S285">
        <f ca="1">SUMIF(SmtRes!AQ193:SmtRes!AQ194,"=1",SmtRes!DI193:SmtRes!DI194)</f>
        <v>2096.31</v>
      </c>
      <c r="T285">
        <f t="shared" si="164"/>
        <v>0</v>
      </c>
      <c r="U285">
        <f ca="1">SUMIF(SmtRes!AQ193:SmtRes!AQ194,"=1",SmtRes!CV193:SmtRes!CV194)</f>
        <v>1.944</v>
      </c>
      <c r="V285">
        <f ca="1">SUMIF(SmtRes!AQ193:SmtRes!AQ194,"=1",SmtRes!CW193:SmtRes!CW194)</f>
        <v>0</v>
      </c>
      <c r="W285">
        <f t="shared" si="165"/>
        <v>0</v>
      </c>
      <c r="X285">
        <f ca="1" t="shared" si="166"/>
        <v>1551.27</v>
      </c>
      <c r="Y285">
        <f ca="1" t="shared" si="167"/>
        <v>754.67</v>
      </c>
      <c r="AA285">
        <v>85314433</v>
      </c>
      <c r="AB285">
        <f ca="1" t="shared" si="168"/>
        <v>2096.30268</v>
      </c>
      <c r="AC285">
        <f t="shared" si="169"/>
        <v>0</v>
      </c>
      <c r="AD285">
        <f t="shared" si="170"/>
        <v>0</v>
      </c>
      <c r="AE285">
        <f t="shared" si="171"/>
        <v>0</v>
      </c>
      <c r="AF285">
        <f ca="1">ROUND((SUM(SmtRes!BT193:SmtRes!BT194)),6)</f>
        <v>2096.30268</v>
      </c>
      <c r="AG285">
        <f t="shared" si="172"/>
        <v>0</v>
      </c>
      <c r="AH285">
        <f ca="1">(SUM(SmtRes!BU193:SmtRes!BU194))</f>
        <v>1.944</v>
      </c>
      <c r="AI285">
        <f t="shared" si="173"/>
        <v>0</v>
      </c>
      <c r="AJ285">
        <f t="shared" si="174"/>
        <v>0</v>
      </c>
      <c r="AK285">
        <v>1746.9189</v>
      </c>
      <c r="AL285">
        <v>0</v>
      </c>
      <c r="AM285">
        <v>0</v>
      </c>
      <c r="AN285">
        <v>0</v>
      </c>
      <c r="AO285">
        <v>1746.9189</v>
      </c>
      <c r="AP285">
        <v>0</v>
      </c>
      <c r="AQ285">
        <v>1.62</v>
      </c>
      <c r="AR285">
        <v>0</v>
      </c>
      <c r="AS285">
        <v>0</v>
      </c>
      <c r="AT285">
        <v>74</v>
      </c>
      <c r="AU285">
        <v>36</v>
      </c>
      <c r="AV285">
        <v>1</v>
      </c>
      <c r="AW285">
        <v>1</v>
      </c>
      <c r="AZ285">
        <v>1</v>
      </c>
      <c r="BA285">
        <v>1</v>
      </c>
      <c r="BB285">
        <v>1</v>
      </c>
      <c r="BC285">
        <v>1</v>
      </c>
      <c r="BD285" t="s">
        <v>185</v>
      </c>
      <c r="BE285" t="s">
        <v>185</v>
      </c>
      <c r="BF285" t="s">
        <v>185</v>
      </c>
      <c r="BG285" t="s">
        <v>185</v>
      </c>
      <c r="BH285">
        <v>0</v>
      </c>
      <c r="BI285">
        <v>4</v>
      </c>
      <c r="BJ285" t="s">
        <v>423</v>
      </c>
      <c r="BM285">
        <v>200001</v>
      </c>
      <c r="BN285">
        <v>0</v>
      </c>
      <c r="BO285" t="s">
        <v>185</v>
      </c>
      <c r="BP285">
        <v>0</v>
      </c>
      <c r="BQ285">
        <v>4</v>
      </c>
      <c r="BR285">
        <v>0</v>
      </c>
      <c r="BS285">
        <v>1</v>
      </c>
      <c r="BT285">
        <v>1</v>
      </c>
      <c r="BU285">
        <v>1</v>
      </c>
      <c r="BV285">
        <v>1</v>
      </c>
      <c r="BW285">
        <v>1</v>
      </c>
      <c r="BX285">
        <v>1</v>
      </c>
      <c r="BY285" t="s">
        <v>185</v>
      </c>
      <c r="BZ285">
        <v>74</v>
      </c>
      <c r="CA285">
        <v>36</v>
      </c>
      <c r="CB285" t="s">
        <v>185</v>
      </c>
      <c r="CE285">
        <v>0</v>
      </c>
      <c r="CF285">
        <v>0</v>
      </c>
      <c r="CG285">
        <v>0</v>
      </c>
      <c r="CH285">
        <v>4</v>
      </c>
      <c r="CI285">
        <v>0</v>
      </c>
      <c r="CJ285">
        <v>0</v>
      </c>
      <c r="CK285">
        <v>0</v>
      </c>
      <c r="CL285">
        <v>0</v>
      </c>
      <c r="CM285">
        <v>0</v>
      </c>
      <c r="CN285" t="s">
        <v>409</v>
      </c>
      <c r="CO285">
        <v>0</v>
      </c>
      <c r="CP285">
        <f ca="1" t="shared" si="175"/>
        <v>2096.31</v>
      </c>
      <c r="CQ285">
        <f ca="1">SUMIF(SmtRes!AQ193:SmtRes!AQ194,"=1",SmtRes!AA193:SmtRes!AA194)</f>
        <v>0</v>
      </c>
      <c r="CR285">
        <f ca="1">SUMIF(SmtRes!AQ193:SmtRes!AQ194,"=1",SmtRes!AB193:SmtRes!AB194)</f>
        <v>0</v>
      </c>
      <c r="CS285">
        <f ca="1">SUMIF(SmtRes!AQ193:SmtRes!AQ194,"=1",SmtRes!AC193:SmtRes!AC194)</f>
        <v>0</v>
      </c>
      <c r="CT285">
        <f ca="1">SUMIF(SmtRes!AQ193:SmtRes!AQ194,"=1",SmtRes!AD193:SmtRes!AD194)</f>
        <v>2156.69</v>
      </c>
      <c r="CU285">
        <f t="shared" si="176"/>
        <v>0</v>
      </c>
      <c r="CV285">
        <f ca="1">SUMIF(SmtRes!AQ193:SmtRes!AQ194,"=1",SmtRes!BU193:SmtRes!BU194)</f>
        <v>1.944</v>
      </c>
      <c r="CW285">
        <f ca="1">SUMIF(SmtRes!AQ193:SmtRes!AQ194,"=1",SmtRes!BV193:SmtRes!BV194)</f>
        <v>0</v>
      </c>
      <c r="CX285">
        <f t="shared" si="177"/>
        <v>0</v>
      </c>
      <c r="CY285">
        <f ca="1" t="shared" si="178"/>
        <v>1551.2694</v>
      </c>
      <c r="CZ285">
        <f ca="1" t="shared" si="179"/>
        <v>754.6716</v>
      </c>
      <c r="DB285">
        <v>64</v>
      </c>
      <c r="DC285" t="s">
        <v>185</v>
      </c>
      <c r="DD285" t="s">
        <v>185</v>
      </c>
      <c r="DE285" t="s">
        <v>410</v>
      </c>
      <c r="DF285" t="s">
        <v>410</v>
      </c>
      <c r="DG285" t="s">
        <v>410</v>
      </c>
      <c r="DH285" t="s">
        <v>185</v>
      </c>
      <c r="DI285" t="s">
        <v>410</v>
      </c>
      <c r="DJ285" t="s">
        <v>410</v>
      </c>
      <c r="DK285" t="s">
        <v>185</v>
      </c>
      <c r="DL285" t="s">
        <v>185</v>
      </c>
      <c r="DM285" t="s">
        <v>185</v>
      </c>
      <c r="DN285">
        <v>0</v>
      </c>
      <c r="DO285">
        <v>0</v>
      </c>
      <c r="DP285">
        <v>1</v>
      </c>
      <c r="DQ285">
        <v>1</v>
      </c>
      <c r="DU285">
        <v>1013</v>
      </c>
      <c r="DV285" t="s">
        <v>407</v>
      </c>
      <c r="DW285" t="s">
        <v>407</v>
      </c>
      <c r="DX285">
        <v>1</v>
      </c>
      <c r="DZ285" t="s">
        <v>185</v>
      </c>
      <c r="EA285" t="s">
        <v>185</v>
      </c>
      <c r="EB285" t="s">
        <v>185</v>
      </c>
      <c r="EC285" t="s">
        <v>185</v>
      </c>
      <c r="EE285">
        <v>82815071</v>
      </c>
      <c r="EF285">
        <v>4</v>
      </c>
      <c r="EG285" t="s">
        <v>147</v>
      </c>
      <c r="EH285">
        <v>83</v>
      </c>
      <c r="EI285" t="s">
        <v>147</v>
      </c>
      <c r="EJ285">
        <v>4</v>
      </c>
      <c r="EK285">
        <v>200001</v>
      </c>
      <c r="EL285" t="s">
        <v>411</v>
      </c>
      <c r="EM285" t="s">
        <v>412</v>
      </c>
      <c r="EO285" t="s">
        <v>413</v>
      </c>
      <c r="EQ285">
        <v>131072</v>
      </c>
      <c r="ER285">
        <v>0</v>
      </c>
      <c r="ES285">
        <v>0</v>
      </c>
      <c r="ET285">
        <v>0</v>
      </c>
      <c r="EU285">
        <v>0</v>
      </c>
      <c r="EV285">
        <v>0</v>
      </c>
      <c r="EW285">
        <v>1.62</v>
      </c>
      <c r="EX285">
        <v>0</v>
      </c>
      <c r="EY285">
        <v>0</v>
      </c>
      <c r="FQ285">
        <v>0</v>
      </c>
      <c r="FR285">
        <v>0</v>
      </c>
      <c r="FS285">
        <v>0</v>
      </c>
      <c r="FX285">
        <v>74</v>
      </c>
      <c r="FY285">
        <v>36</v>
      </c>
      <c r="GA285" t="s">
        <v>185</v>
      </c>
      <c r="GD285">
        <v>1</v>
      </c>
      <c r="GF285">
        <v>1319282898</v>
      </c>
      <c r="GG285">
        <v>2</v>
      </c>
      <c r="GH285">
        <v>1</v>
      </c>
      <c r="GI285">
        <v>-2</v>
      </c>
      <c r="GJ285">
        <v>0</v>
      </c>
      <c r="GK285">
        <v>0</v>
      </c>
      <c r="GL285">
        <f ca="1" t="shared" si="180"/>
        <v>0</v>
      </c>
      <c r="GM285">
        <f ca="1" t="shared" si="181"/>
        <v>4402.25</v>
      </c>
      <c r="GN285">
        <f ca="1" t="shared" si="182"/>
        <v>0</v>
      </c>
      <c r="GO285">
        <f ca="1" t="shared" si="183"/>
        <v>0</v>
      </c>
      <c r="GP285">
        <f ca="1" t="shared" si="184"/>
        <v>4402.25</v>
      </c>
      <c r="GR285">
        <v>0</v>
      </c>
      <c r="GS285">
        <v>3</v>
      </c>
      <c r="GT285">
        <v>0</v>
      </c>
      <c r="GU285" t="s">
        <v>185</v>
      </c>
      <c r="GV285">
        <f t="shared" si="185"/>
        <v>0</v>
      </c>
      <c r="GW285">
        <v>1</v>
      </c>
      <c r="GX285">
        <f t="shared" si="186"/>
        <v>0</v>
      </c>
      <c r="HA285">
        <v>0</v>
      </c>
      <c r="HB285">
        <v>0</v>
      </c>
      <c r="HC285">
        <f t="shared" si="187"/>
        <v>0</v>
      </c>
      <c r="HE285" t="s">
        <v>185</v>
      </c>
      <c r="HF285" t="s">
        <v>185</v>
      </c>
      <c r="HM285" t="s">
        <v>185</v>
      </c>
      <c r="HN285" t="s">
        <v>160</v>
      </c>
      <c r="HO285" t="s">
        <v>162</v>
      </c>
      <c r="HP285" t="s">
        <v>147</v>
      </c>
      <c r="HQ285" t="s">
        <v>147</v>
      </c>
      <c r="HS285">
        <v>0</v>
      </c>
      <c r="IK285">
        <v>0</v>
      </c>
    </row>
    <row r="286" spans="1:255">
      <c r="A286" s="8">
        <v>17</v>
      </c>
      <c r="B286" s="8">
        <v>1</v>
      </c>
      <c r="C286" s="8">
        <f>ROW(SmtRes!A197)</f>
        <v>197</v>
      </c>
      <c r="D286" s="8">
        <f>ROW(EtalonRes!A213)</f>
        <v>213</v>
      </c>
      <c r="E286" s="8" t="s">
        <v>169</v>
      </c>
      <c r="F286" s="8" t="s">
        <v>424</v>
      </c>
      <c r="G286" s="8" t="s">
        <v>425</v>
      </c>
      <c r="H286" s="8" t="s">
        <v>270</v>
      </c>
      <c r="I286" s="8">
        <v>1</v>
      </c>
      <c r="J286" s="8">
        <v>0</v>
      </c>
      <c r="K286" s="8">
        <v>1</v>
      </c>
      <c r="L286" s="8">
        <v>1</v>
      </c>
      <c r="M286" s="8">
        <v>0</v>
      </c>
      <c r="N286" s="8">
        <f t="shared" si="162"/>
        <v>1</v>
      </c>
      <c r="O286" s="8">
        <f ca="1" t="shared" si="163"/>
        <v>6673.62</v>
      </c>
      <c r="P286" s="8">
        <f ca="1">SUMIF(SmtRes!AQ195:SmtRes!AQ197,"=1",SmtRes!DF195:SmtRes!DF197)</f>
        <v>0</v>
      </c>
      <c r="Q286" s="8">
        <f ca="1">SUMIF(SmtRes!AQ195:SmtRes!AQ197,"=1",SmtRes!DG195:SmtRes!DG197)</f>
        <v>0</v>
      </c>
      <c r="R286" s="8">
        <f ca="1">SUMIF(SmtRes!AQ195:SmtRes!AQ197,"=1",SmtRes!DH195:SmtRes!DH197)</f>
        <v>0</v>
      </c>
      <c r="S286" s="8">
        <f ca="1">SUMIF(SmtRes!AQ195:SmtRes!AQ197,"=1",SmtRes!DI195:SmtRes!DI197)</f>
        <v>6673.62</v>
      </c>
      <c r="T286" s="8">
        <f t="shared" si="164"/>
        <v>0</v>
      </c>
      <c r="U286" s="8">
        <f ca="1">SUMIF(SmtRes!AQ195:SmtRes!AQ197,"=1",SmtRes!CV195:SmtRes!CV197)</f>
        <v>6.48</v>
      </c>
      <c r="V286" s="8">
        <f ca="1">SUMIF(SmtRes!AQ195:SmtRes!AQ197,"=1",SmtRes!CW195:SmtRes!CW197)</f>
        <v>0</v>
      </c>
      <c r="W286" s="8">
        <f t="shared" si="165"/>
        <v>0</v>
      </c>
      <c r="X286" s="8">
        <f ca="1" t="shared" si="166"/>
        <v>4938.48</v>
      </c>
      <c r="Y286" s="8">
        <f ca="1" t="shared" si="167"/>
        <v>2402.5</v>
      </c>
      <c r="Z286" s="8"/>
      <c r="AA286" s="8">
        <v>85314498</v>
      </c>
      <c r="AB286" s="8">
        <f ca="1" t="shared" si="168"/>
        <v>6673.6224</v>
      </c>
      <c r="AC286" s="8">
        <f t="shared" si="169"/>
        <v>0</v>
      </c>
      <c r="AD286" s="8">
        <f t="shared" si="170"/>
        <v>0</v>
      </c>
      <c r="AE286" s="8">
        <f t="shared" si="171"/>
        <v>0</v>
      </c>
      <c r="AF286" s="8">
        <f ca="1">ROUND((SUM(SmtRes!BT195:SmtRes!BT197)),6)</f>
        <v>6673.6224</v>
      </c>
      <c r="AG286" s="8">
        <f t="shared" si="172"/>
        <v>0</v>
      </c>
      <c r="AH286" s="8">
        <f ca="1">(SUM(SmtRes!BU195:SmtRes!BU197))</f>
        <v>6.48</v>
      </c>
      <c r="AI286" s="8">
        <f t="shared" si="173"/>
        <v>0</v>
      </c>
      <c r="AJ286" s="8">
        <f t="shared" si="174"/>
        <v>0</v>
      </c>
      <c r="AK286" s="8">
        <v>5561.352</v>
      </c>
      <c r="AL286" s="8">
        <v>0</v>
      </c>
      <c r="AM286" s="8">
        <v>0</v>
      </c>
      <c r="AN286" s="8">
        <v>0</v>
      </c>
      <c r="AO286" s="8">
        <v>5561.352</v>
      </c>
      <c r="AP286" s="8">
        <v>0</v>
      </c>
      <c r="AQ286" s="8">
        <v>5.4</v>
      </c>
      <c r="AR286" s="8">
        <v>0</v>
      </c>
      <c r="AS286" s="8">
        <v>0</v>
      </c>
      <c r="AT286" s="8">
        <v>74</v>
      </c>
      <c r="AU286" s="8">
        <v>36</v>
      </c>
      <c r="AV286" s="8">
        <v>1</v>
      </c>
      <c r="AW286" s="8">
        <v>1</v>
      </c>
      <c r="AX286" s="8"/>
      <c r="AY286" s="8"/>
      <c r="AZ286" s="8">
        <v>1</v>
      </c>
      <c r="BA286" s="8">
        <v>1</v>
      </c>
      <c r="BB286" s="8">
        <v>1</v>
      </c>
      <c r="BC286" s="8">
        <v>1</v>
      </c>
      <c r="BD286" s="8" t="s">
        <v>185</v>
      </c>
      <c r="BE286" s="8" t="s">
        <v>185</v>
      </c>
      <c r="BF286" s="8" t="s">
        <v>185</v>
      </c>
      <c r="BG286" s="8" t="s">
        <v>185</v>
      </c>
      <c r="BH286" s="8">
        <v>0</v>
      </c>
      <c r="BI286" s="8">
        <v>4</v>
      </c>
      <c r="BJ286" s="8" t="s">
        <v>426</v>
      </c>
      <c r="BK286" s="8"/>
      <c r="BL286" s="8"/>
      <c r="BM286" s="8">
        <v>200001</v>
      </c>
      <c r="BN286" s="8">
        <v>0</v>
      </c>
      <c r="BO286" s="8" t="s">
        <v>185</v>
      </c>
      <c r="BP286" s="8">
        <v>0</v>
      </c>
      <c r="BQ286" s="8">
        <v>4</v>
      </c>
      <c r="BR286" s="8">
        <v>0</v>
      </c>
      <c r="BS286" s="8">
        <v>1</v>
      </c>
      <c r="BT286" s="8">
        <v>1</v>
      </c>
      <c r="BU286" s="8">
        <v>1</v>
      </c>
      <c r="BV286" s="8">
        <v>1</v>
      </c>
      <c r="BW286" s="8">
        <v>1</v>
      </c>
      <c r="BX286" s="8">
        <v>1</v>
      </c>
      <c r="BY286" s="8" t="s">
        <v>185</v>
      </c>
      <c r="BZ286" s="8">
        <v>74</v>
      </c>
      <c r="CA286" s="8">
        <v>36</v>
      </c>
      <c r="CB286" s="8" t="s">
        <v>185</v>
      </c>
      <c r="CC286" s="8"/>
      <c r="CD286" s="8"/>
      <c r="CE286" s="8">
        <v>0</v>
      </c>
      <c r="CF286" s="8">
        <v>0</v>
      </c>
      <c r="CG286" s="8">
        <v>0</v>
      </c>
      <c r="CH286" s="8">
        <v>5</v>
      </c>
      <c r="CI286" s="8">
        <v>0</v>
      </c>
      <c r="CJ286" s="8">
        <v>0</v>
      </c>
      <c r="CK286" s="8">
        <v>0</v>
      </c>
      <c r="CL286" s="8">
        <v>0</v>
      </c>
      <c r="CM286" s="8">
        <v>0</v>
      </c>
      <c r="CN286" s="8" t="s">
        <v>409</v>
      </c>
      <c r="CO286" s="8">
        <v>0</v>
      </c>
      <c r="CP286" s="8">
        <f ca="1" t="shared" si="175"/>
        <v>6673.62</v>
      </c>
      <c r="CQ286" s="8">
        <f ca="1">SUMIF(SmtRes!AQ195:SmtRes!AQ197,"=1",SmtRes!AA195:SmtRes!AA197)</f>
        <v>0</v>
      </c>
      <c r="CR286" s="8">
        <f ca="1">SUMIF(SmtRes!AQ195:SmtRes!AQ197,"=1",SmtRes!AB195:SmtRes!AB197)</f>
        <v>0</v>
      </c>
      <c r="CS286" s="8">
        <f ca="1">SUMIF(SmtRes!AQ195:SmtRes!AQ197,"=1",SmtRes!AC195:SmtRes!AC197)</f>
        <v>0</v>
      </c>
      <c r="CT286" s="8">
        <f ca="1">SUMIF(SmtRes!AQ195:SmtRes!AQ197,"=1",SmtRes!AD195:SmtRes!AD197)</f>
        <v>2774.62</v>
      </c>
      <c r="CU286" s="8">
        <f t="shared" si="176"/>
        <v>0</v>
      </c>
      <c r="CV286" s="8">
        <f ca="1">SUMIF(SmtRes!AQ195:SmtRes!AQ197,"=1",SmtRes!BU195:SmtRes!BU197)</f>
        <v>6.48</v>
      </c>
      <c r="CW286" s="8">
        <f ca="1">SUMIF(SmtRes!AQ195:SmtRes!AQ197,"=1",SmtRes!BV195:SmtRes!BV197)</f>
        <v>0</v>
      </c>
      <c r="CX286" s="8">
        <f t="shared" si="177"/>
        <v>0</v>
      </c>
      <c r="CY286" s="8">
        <f ca="1" t="shared" si="178"/>
        <v>4938.4788</v>
      </c>
      <c r="CZ286" s="8">
        <f ca="1" t="shared" si="179"/>
        <v>2402.5032</v>
      </c>
      <c r="DA286" s="8"/>
      <c r="DB286" s="8">
        <v>65</v>
      </c>
      <c r="DC286" s="8" t="s">
        <v>185</v>
      </c>
      <c r="DD286" s="8" t="s">
        <v>185</v>
      </c>
      <c r="DE286" s="8" t="s">
        <v>410</v>
      </c>
      <c r="DF286" s="8" t="s">
        <v>410</v>
      </c>
      <c r="DG286" s="8" t="s">
        <v>410</v>
      </c>
      <c r="DH286" s="8" t="s">
        <v>185</v>
      </c>
      <c r="DI286" s="8" t="s">
        <v>410</v>
      </c>
      <c r="DJ286" s="8" t="s">
        <v>410</v>
      </c>
      <c r="DK286" s="8" t="s">
        <v>185</v>
      </c>
      <c r="DL286" s="8" t="s">
        <v>185</v>
      </c>
      <c r="DM286" s="8" t="s">
        <v>185</v>
      </c>
      <c r="DN286" s="8">
        <v>0</v>
      </c>
      <c r="DO286" s="8">
        <v>0</v>
      </c>
      <c r="DP286" s="8">
        <v>1</v>
      </c>
      <c r="DQ286" s="8">
        <v>1</v>
      </c>
      <c r="DR286" s="8"/>
      <c r="DS286" s="8"/>
      <c r="DT286" s="8"/>
      <c r="DU286" s="8">
        <v>1013</v>
      </c>
      <c r="DV286" s="8" t="s">
        <v>270</v>
      </c>
      <c r="DW286" s="8" t="s">
        <v>270</v>
      </c>
      <c r="DX286" s="8">
        <v>1</v>
      </c>
      <c r="DY286" s="8"/>
      <c r="DZ286" s="8" t="s">
        <v>185</v>
      </c>
      <c r="EA286" s="8" t="s">
        <v>185</v>
      </c>
      <c r="EB286" s="8" t="s">
        <v>185</v>
      </c>
      <c r="EC286" s="8" t="s">
        <v>185</v>
      </c>
      <c r="ED286" s="8"/>
      <c r="EE286" s="8">
        <v>82815071</v>
      </c>
      <c r="EF286" s="8">
        <v>4</v>
      </c>
      <c r="EG286" s="8" t="s">
        <v>147</v>
      </c>
      <c r="EH286" s="8">
        <v>83</v>
      </c>
      <c r="EI286" s="8" t="s">
        <v>147</v>
      </c>
      <c r="EJ286" s="8">
        <v>4</v>
      </c>
      <c r="EK286" s="8">
        <v>200001</v>
      </c>
      <c r="EL286" s="8" t="s">
        <v>411</v>
      </c>
      <c r="EM286" s="8" t="s">
        <v>412</v>
      </c>
      <c r="EN286" s="8"/>
      <c r="EO286" s="8" t="s">
        <v>413</v>
      </c>
      <c r="EP286" s="8"/>
      <c r="EQ286" s="8">
        <v>131072</v>
      </c>
      <c r="ER286" s="8">
        <v>0</v>
      </c>
      <c r="ES286" s="8">
        <v>0</v>
      </c>
      <c r="ET286" s="8">
        <v>0</v>
      </c>
      <c r="EU286" s="8">
        <v>0</v>
      </c>
      <c r="EV286" s="8">
        <v>0</v>
      </c>
      <c r="EW286" s="8">
        <v>5.4</v>
      </c>
      <c r="EX286" s="8">
        <v>0</v>
      </c>
      <c r="EY286" s="8">
        <v>0</v>
      </c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>
        <v>0</v>
      </c>
      <c r="FR286" s="8">
        <v>0</v>
      </c>
      <c r="FS286" s="8">
        <v>0</v>
      </c>
      <c r="FT286" s="8"/>
      <c r="FU286" s="8"/>
      <c r="FV286" s="8"/>
      <c r="FW286" s="8"/>
      <c r="FX286" s="8">
        <v>74</v>
      </c>
      <c r="FY286" s="8">
        <v>36</v>
      </c>
      <c r="FZ286" s="8"/>
      <c r="GA286" s="8" t="s">
        <v>185</v>
      </c>
      <c r="GB286" s="8"/>
      <c r="GC286" s="8"/>
      <c r="GD286" s="8">
        <v>1</v>
      </c>
      <c r="GE286" s="8"/>
      <c r="GF286" s="8">
        <v>247125480</v>
      </c>
      <c r="GG286" s="8">
        <v>2</v>
      </c>
      <c r="GH286" s="8">
        <v>1</v>
      </c>
      <c r="GI286" s="8">
        <v>-2</v>
      </c>
      <c r="GJ286" s="8">
        <v>0</v>
      </c>
      <c r="GK286" s="8">
        <v>0</v>
      </c>
      <c r="GL286" s="8">
        <f ca="1" t="shared" si="180"/>
        <v>0</v>
      </c>
      <c r="GM286" s="8">
        <f ca="1" t="shared" si="181"/>
        <v>14014.6</v>
      </c>
      <c r="GN286" s="8">
        <f ca="1" t="shared" si="182"/>
        <v>0</v>
      </c>
      <c r="GO286" s="8">
        <f ca="1" t="shared" si="183"/>
        <v>0</v>
      </c>
      <c r="GP286" s="8">
        <f ca="1" t="shared" si="184"/>
        <v>14014.6</v>
      </c>
      <c r="GQ286" s="8"/>
      <c r="GR286" s="8">
        <v>0</v>
      </c>
      <c r="GS286" s="8">
        <v>3</v>
      </c>
      <c r="GT286" s="8">
        <v>0</v>
      </c>
      <c r="GU286" s="8" t="s">
        <v>185</v>
      </c>
      <c r="GV286" s="8">
        <f t="shared" si="185"/>
        <v>0</v>
      </c>
      <c r="GW286" s="8">
        <v>1</v>
      </c>
      <c r="GX286" s="8">
        <f t="shared" si="186"/>
        <v>0</v>
      </c>
      <c r="GY286" s="8"/>
      <c r="GZ286" s="8"/>
      <c r="HA286" s="8">
        <v>0</v>
      </c>
      <c r="HB286" s="8">
        <v>0</v>
      </c>
      <c r="HC286" s="8">
        <f t="shared" si="187"/>
        <v>0</v>
      </c>
      <c r="HD286" s="8"/>
      <c r="HE286" s="8" t="s">
        <v>185</v>
      </c>
      <c r="HF286" s="8" t="s">
        <v>185</v>
      </c>
      <c r="HG286" s="8"/>
      <c r="HH286" s="8"/>
      <c r="HI286" s="8"/>
      <c r="HJ286" s="8"/>
      <c r="HK286" s="8"/>
      <c r="HL286" s="8"/>
      <c r="HM286" s="8" t="s">
        <v>185</v>
      </c>
      <c r="HN286" s="8" t="s">
        <v>160</v>
      </c>
      <c r="HO286" s="8" t="s">
        <v>162</v>
      </c>
      <c r="HP286" s="8" t="s">
        <v>147</v>
      </c>
      <c r="HQ286" s="8" t="s">
        <v>147</v>
      </c>
      <c r="HR286" s="8"/>
      <c r="HS286" s="8">
        <v>0</v>
      </c>
      <c r="HT286" s="8"/>
      <c r="HU286" s="8"/>
      <c r="HV286" s="8"/>
      <c r="HW286" s="8"/>
      <c r="HX286" s="8"/>
      <c r="HY286" s="8"/>
      <c r="HZ286" s="8"/>
      <c r="IA286" s="8"/>
      <c r="IB286" s="8"/>
      <c r="IC286" s="8"/>
      <c r="ID286" s="8"/>
      <c r="IE286" s="8"/>
      <c r="IF286" s="8"/>
      <c r="IG286" s="8"/>
      <c r="IH286" s="8"/>
      <c r="II286" s="8"/>
      <c r="IJ286" s="8"/>
      <c r="IK286" s="8">
        <v>0</v>
      </c>
      <c r="IL286" s="8"/>
      <c r="IM286" s="8"/>
      <c r="IN286" s="8"/>
      <c r="IO286" s="8"/>
      <c r="IP286" s="8"/>
      <c r="IQ286" s="8"/>
      <c r="IR286" s="8"/>
      <c r="IS286" s="8"/>
      <c r="IT286" s="8"/>
      <c r="IU286" s="8"/>
    </row>
    <row r="287" spans="1:245">
      <c r="A287">
        <v>17</v>
      </c>
      <c r="B287">
        <v>1</v>
      </c>
      <c r="C287">
        <f>ROW(SmtRes!A200)</f>
        <v>200</v>
      </c>
      <c r="D287">
        <f>ROW(EtalonRes!A216)</f>
        <v>216</v>
      </c>
      <c r="E287" t="s">
        <v>169</v>
      </c>
      <c r="F287" t="s">
        <v>424</v>
      </c>
      <c r="G287" t="s">
        <v>425</v>
      </c>
      <c r="H287" t="s">
        <v>270</v>
      </c>
      <c r="I287">
        <v>1</v>
      </c>
      <c r="J287">
        <v>0</v>
      </c>
      <c r="K287">
        <v>1</v>
      </c>
      <c r="L287">
        <v>1</v>
      </c>
      <c r="M287">
        <v>0</v>
      </c>
      <c r="N287">
        <f t="shared" si="162"/>
        <v>1</v>
      </c>
      <c r="O287">
        <f ca="1" t="shared" si="163"/>
        <v>6673.62</v>
      </c>
      <c r="P287">
        <f ca="1">SUMIF(SmtRes!AQ198:SmtRes!AQ200,"=1",SmtRes!DF198:SmtRes!DF200)</f>
        <v>0</v>
      </c>
      <c r="Q287">
        <f ca="1">SUMIF(SmtRes!AQ198:SmtRes!AQ200,"=1",SmtRes!DG198:SmtRes!DG200)</f>
        <v>0</v>
      </c>
      <c r="R287">
        <f ca="1">SUMIF(SmtRes!AQ198:SmtRes!AQ200,"=1",SmtRes!DH198:SmtRes!DH200)</f>
        <v>0</v>
      </c>
      <c r="S287">
        <f ca="1">SUMIF(SmtRes!AQ198:SmtRes!AQ200,"=1",SmtRes!DI198:SmtRes!DI200)</f>
        <v>6673.62</v>
      </c>
      <c r="T287">
        <f t="shared" si="164"/>
        <v>0</v>
      </c>
      <c r="U287">
        <f ca="1">SUMIF(SmtRes!AQ198:SmtRes!AQ200,"=1",SmtRes!CV198:SmtRes!CV200)</f>
        <v>6.48</v>
      </c>
      <c r="V287">
        <f ca="1">SUMIF(SmtRes!AQ198:SmtRes!AQ200,"=1",SmtRes!CW198:SmtRes!CW200)</f>
        <v>0</v>
      </c>
      <c r="W287">
        <f t="shared" si="165"/>
        <v>0</v>
      </c>
      <c r="X287">
        <f ca="1" t="shared" si="166"/>
        <v>4938.48</v>
      </c>
      <c r="Y287">
        <f ca="1" t="shared" si="167"/>
        <v>2402.5</v>
      </c>
      <c r="AA287">
        <v>85314433</v>
      </c>
      <c r="AB287">
        <f ca="1" t="shared" si="168"/>
        <v>6673.6224</v>
      </c>
      <c r="AC287">
        <f t="shared" si="169"/>
        <v>0</v>
      </c>
      <c r="AD287">
        <f t="shared" si="170"/>
        <v>0</v>
      </c>
      <c r="AE287">
        <f t="shared" si="171"/>
        <v>0</v>
      </c>
      <c r="AF287">
        <f ca="1">ROUND((SUM(SmtRes!BT198:SmtRes!BT200)),6)</f>
        <v>6673.6224</v>
      </c>
      <c r="AG287">
        <f t="shared" si="172"/>
        <v>0</v>
      </c>
      <c r="AH287">
        <f ca="1">(SUM(SmtRes!BU198:SmtRes!BU200))</f>
        <v>6.48</v>
      </c>
      <c r="AI287">
        <f t="shared" si="173"/>
        <v>0</v>
      </c>
      <c r="AJ287">
        <f t="shared" si="174"/>
        <v>0</v>
      </c>
      <c r="AK287">
        <v>5561.352</v>
      </c>
      <c r="AL287">
        <v>0</v>
      </c>
      <c r="AM287">
        <v>0</v>
      </c>
      <c r="AN287">
        <v>0</v>
      </c>
      <c r="AO287">
        <v>5561.352</v>
      </c>
      <c r="AP287">
        <v>0</v>
      </c>
      <c r="AQ287">
        <v>5.4</v>
      </c>
      <c r="AR287">
        <v>0</v>
      </c>
      <c r="AS287">
        <v>0</v>
      </c>
      <c r="AT287">
        <v>74</v>
      </c>
      <c r="AU287">
        <v>36</v>
      </c>
      <c r="AV287">
        <v>1</v>
      </c>
      <c r="AW287">
        <v>1</v>
      </c>
      <c r="AZ287">
        <v>1</v>
      </c>
      <c r="BA287">
        <v>1</v>
      </c>
      <c r="BB287">
        <v>1</v>
      </c>
      <c r="BC287">
        <v>1</v>
      </c>
      <c r="BD287" t="s">
        <v>185</v>
      </c>
      <c r="BE287" t="s">
        <v>185</v>
      </c>
      <c r="BF287" t="s">
        <v>185</v>
      </c>
      <c r="BG287" t="s">
        <v>185</v>
      </c>
      <c r="BH287">
        <v>0</v>
      </c>
      <c r="BI287">
        <v>4</v>
      </c>
      <c r="BJ287" t="s">
        <v>426</v>
      </c>
      <c r="BM287">
        <v>200001</v>
      </c>
      <c r="BN287">
        <v>0</v>
      </c>
      <c r="BO287" t="s">
        <v>185</v>
      </c>
      <c r="BP287">
        <v>0</v>
      </c>
      <c r="BQ287">
        <v>4</v>
      </c>
      <c r="BR287">
        <v>0</v>
      </c>
      <c r="BS287">
        <v>1</v>
      </c>
      <c r="BT287">
        <v>1</v>
      </c>
      <c r="BU287">
        <v>1</v>
      </c>
      <c r="BV287">
        <v>1</v>
      </c>
      <c r="BW287">
        <v>1</v>
      </c>
      <c r="BX287">
        <v>1</v>
      </c>
      <c r="BY287" t="s">
        <v>185</v>
      </c>
      <c r="BZ287">
        <v>74</v>
      </c>
      <c r="CA287">
        <v>36</v>
      </c>
      <c r="CB287" t="s">
        <v>185</v>
      </c>
      <c r="CE287">
        <v>0</v>
      </c>
      <c r="CF287">
        <v>0</v>
      </c>
      <c r="CG287">
        <v>0</v>
      </c>
      <c r="CH287">
        <v>5</v>
      </c>
      <c r="CI287">
        <v>0</v>
      </c>
      <c r="CJ287">
        <v>0</v>
      </c>
      <c r="CK287">
        <v>0</v>
      </c>
      <c r="CL287">
        <v>0</v>
      </c>
      <c r="CM287">
        <v>0</v>
      </c>
      <c r="CN287" t="s">
        <v>409</v>
      </c>
      <c r="CO287">
        <v>0</v>
      </c>
      <c r="CP287">
        <f ca="1" t="shared" si="175"/>
        <v>6673.62</v>
      </c>
      <c r="CQ287">
        <f ca="1">SUMIF(SmtRes!AQ198:SmtRes!AQ200,"=1",SmtRes!AA198:SmtRes!AA200)</f>
        <v>0</v>
      </c>
      <c r="CR287">
        <f ca="1">SUMIF(SmtRes!AQ198:SmtRes!AQ200,"=1",SmtRes!AB198:SmtRes!AB200)</f>
        <v>0</v>
      </c>
      <c r="CS287">
        <f ca="1">SUMIF(SmtRes!AQ198:SmtRes!AQ200,"=1",SmtRes!AC198:SmtRes!AC200)</f>
        <v>0</v>
      </c>
      <c r="CT287">
        <f ca="1">SUMIF(SmtRes!AQ198:SmtRes!AQ200,"=1",SmtRes!AD198:SmtRes!AD200)</f>
        <v>2774.62</v>
      </c>
      <c r="CU287">
        <f t="shared" si="176"/>
        <v>0</v>
      </c>
      <c r="CV287">
        <f ca="1">SUMIF(SmtRes!AQ198:SmtRes!AQ200,"=1",SmtRes!BU198:SmtRes!BU200)</f>
        <v>6.48</v>
      </c>
      <c r="CW287">
        <f ca="1">SUMIF(SmtRes!AQ198:SmtRes!AQ200,"=1",SmtRes!BV198:SmtRes!BV200)</f>
        <v>0</v>
      </c>
      <c r="CX287">
        <f t="shared" si="177"/>
        <v>0</v>
      </c>
      <c r="CY287">
        <f ca="1" t="shared" si="178"/>
        <v>4938.4788</v>
      </c>
      <c r="CZ287">
        <f ca="1" t="shared" si="179"/>
        <v>2402.5032</v>
      </c>
      <c r="DB287">
        <v>66</v>
      </c>
      <c r="DC287" t="s">
        <v>185</v>
      </c>
      <c r="DD287" t="s">
        <v>185</v>
      </c>
      <c r="DE287" t="s">
        <v>410</v>
      </c>
      <c r="DF287" t="s">
        <v>410</v>
      </c>
      <c r="DG287" t="s">
        <v>410</v>
      </c>
      <c r="DH287" t="s">
        <v>185</v>
      </c>
      <c r="DI287" t="s">
        <v>410</v>
      </c>
      <c r="DJ287" t="s">
        <v>410</v>
      </c>
      <c r="DK287" t="s">
        <v>185</v>
      </c>
      <c r="DL287" t="s">
        <v>185</v>
      </c>
      <c r="DM287" t="s">
        <v>185</v>
      </c>
      <c r="DN287">
        <v>0</v>
      </c>
      <c r="DO287">
        <v>0</v>
      </c>
      <c r="DP287">
        <v>1</v>
      </c>
      <c r="DQ287">
        <v>1</v>
      </c>
      <c r="DU287">
        <v>1013</v>
      </c>
      <c r="DV287" t="s">
        <v>270</v>
      </c>
      <c r="DW287" t="s">
        <v>270</v>
      </c>
      <c r="DX287">
        <v>1</v>
      </c>
      <c r="DZ287" t="s">
        <v>185</v>
      </c>
      <c r="EA287" t="s">
        <v>185</v>
      </c>
      <c r="EB287" t="s">
        <v>185</v>
      </c>
      <c r="EC287" t="s">
        <v>185</v>
      </c>
      <c r="EE287">
        <v>82815071</v>
      </c>
      <c r="EF287">
        <v>4</v>
      </c>
      <c r="EG287" t="s">
        <v>147</v>
      </c>
      <c r="EH287">
        <v>83</v>
      </c>
      <c r="EI287" t="s">
        <v>147</v>
      </c>
      <c r="EJ287">
        <v>4</v>
      </c>
      <c r="EK287">
        <v>200001</v>
      </c>
      <c r="EL287" t="s">
        <v>411</v>
      </c>
      <c r="EM287" t="s">
        <v>412</v>
      </c>
      <c r="EO287" t="s">
        <v>413</v>
      </c>
      <c r="EQ287">
        <v>131072</v>
      </c>
      <c r="ER287">
        <v>0</v>
      </c>
      <c r="ES287">
        <v>0</v>
      </c>
      <c r="ET287">
        <v>0</v>
      </c>
      <c r="EU287">
        <v>0</v>
      </c>
      <c r="EV287">
        <v>0</v>
      </c>
      <c r="EW287">
        <v>5.4</v>
      </c>
      <c r="EX287">
        <v>0</v>
      </c>
      <c r="EY287">
        <v>0</v>
      </c>
      <c r="FQ287">
        <v>0</v>
      </c>
      <c r="FR287">
        <v>0</v>
      </c>
      <c r="FS287">
        <v>0</v>
      </c>
      <c r="FX287">
        <v>74</v>
      </c>
      <c r="FY287">
        <v>36</v>
      </c>
      <c r="GA287" t="s">
        <v>185</v>
      </c>
      <c r="GD287">
        <v>1</v>
      </c>
      <c r="GF287">
        <v>247125480</v>
      </c>
      <c r="GG287">
        <v>2</v>
      </c>
      <c r="GH287">
        <v>1</v>
      </c>
      <c r="GI287">
        <v>-2</v>
      </c>
      <c r="GJ287">
        <v>0</v>
      </c>
      <c r="GK287">
        <v>0</v>
      </c>
      <c r="GL287">
        <f ca="1" t="shared" si="180"/>
        <v>0</v>
      </c>
      <c r="GM287">
        <f ca="1" t="shared" si="181"/>
        <v>14014.6</v>
      </c>
      <c r="GN287">
        <f ca="1" t="shared" si="182"/>
        <v>0</v>
      </c>
      <c r="GO287">
        <f ca="1" t="shared" si="183"/>
        <v>0</v>
      </c>
      <c r="GP287">
        <f ca="1" t="shared" si="184"/>
        <v>14014.6</v>
      </c>
      <c r="GR287">
        <v>0</v>
      </c>
      <c r="GS287">
        <v>3</v>
      </c>
      <c r="GT287">
        <v>0</v>
      </c>
      <c r="GU287" t="s">
        <v>185</v>
      </c>
      <c r="GV287">
        <f t="shared" si="185"/>
        <v>0</v>
      </c>
      <c r="GW287">
        <v>1</v>
      </c>
      <c r="GX287">
        <f t="shared" si="186"/>
        <v>0</v>
      </c>
      <c r="HA287">
        <v>0</v>
      </c>
      <c r="HB287">
        <v>0</v>
      </c>
      <c r="HC287">
        <f t="shared" si="187"/>
        <v>0</v>
      </c>
      <c r="HE287" t="s">
        <v>185</v>
      </c>
      <c r="HF287" t="s">
        <v>185</v>
      </c>
      <c r="HM287" t="s">
        <v>185</v>
      </c>
      <c r="HN287" t="s">
        <v>160</v>
      </c>
      <c r="HO287" t="s">
        <v>162</v>
      </c>
      <c r="HP287" t="s">
        <v>147</v>
      </c>
      <c r="HQ287" t="s">
        <v>147</v>
      </c>
      <c r="HS287">
        <v>0</v>
      </c>
      <c r="IK287">
        <v>0</v>
      </c>
    </row>
    <row r="288" spans="1:255">
      <c r="A288" s="8">
        <v>17</v>
      </c>
      <c r="B288" s="8">
        <v>1</v>
      </c>
      <c r="C288" s="8">
        <f>ROW(SmtRes!A202)</f>
        <v>202</v>
      </c>
      <c r="D288" s="8">
        <f>ROW(EtalonRes!A218)</f>
        <v>218</v>
      </c>
      <c r="E288" s="8" t="s">
        <v>64</v>
      </c>
      <c r="F288" s="8" t="s">
        <v>427</v>
      </c>
      <c r="G288" s="8" t="s">
        <v>428</v>
      </c>
      <c r="H288" s="8" t="s">
        <v>270</v>
      </c>
      <c r="I288" s="8">
        <v>1</v>
      </c>
      <c r="J288" s="8">
        <v>0</v>
      </c>
      <c r="K288" s="8">
        <v>1</v>
      </c>
      <c r="L288" s="8">
        <v>1</v>
      </c>
      <c r="M288" s="8">
        <v>0</v>
      </c>
      <c r="N288" s="8">
        <f t="shared" si="162"/>
        <v>1</v>
      </c>
      <c r="O288" s="8">
        <f ca="1" t="shared" si="163"/>
        <v>2571.31</v>
      </c>
      <c r="P288" s="8">
        <f ca="1">SUMIF(SmtRes!AQ201:SmtRes!AQ202,"=1",SmtRes!DF201:SmtRes!DF202)</f>
        <v>0</v>
      </c>
      <c r="Q288" s="8">
        <f ca="1">SUMIF(SmtRes!AQ201:SmtRes!AQ202,"=1",SmtRes!DG201:SmtRes!DG202)</f>
        <v>0</v>
      </c>
      <c r="R288" s="8">
        <f ca="1">SUMIF(SmtRes!AQ201:SmtRes!AQ202,"=1",SmtRes!DH201:SmtRes!DH202)</f>
        <v>0</v>
      </c>
      <c r="S288" s="8">
        <f ca="1">SUMIF(SmtRes!AQ201:SmtRes!AQ202,"=1",SmtRes!DI201:SmtRes!DI202)</f>
        <v>2571.31</v>
      </c>
      <c r="T288" s="8">
        <f t="shared" si="164"/>
        <v>0</v>
      </c>
      <c r="U288" s="8">
        <f ca="1">SUMIF(SmtRes!AQ201:SmtRes!AQ202,"=1",SmtRes!CV201:SmtRes!CV202)</f>
        <v>3.24</v>
      </c>
      <c r="V288" s="8">
        <f ca="1">SUMIF(SmtRes!AQ201:SmtRes!AQ202,"=1",SmtRes!CW201:SmtRes!CW202)</f>
        <v>0</v>
      </c>
      <c r="W288" s="8">
        <f t="shared" si="165"/>
        <v>0</v>
      </c>
      <c r="X288" s="8">
        <f ca="1" t="shared" si="166"/>
        <v>1902.77</v>
      </c>
      <c r="Y288" s="8">
        <f ca="1" t="shared" si="167"/>
        <v>925.67</v>
      </c>
      <c r="Z288" s="8"/>
      <c r="AA288" s="8">
        <v>85314498</v>
      </c>
      <c r="AB288" s="8">
        <f ca="1" t="shared" si="168"/>
        <v>2571.3126</v>
      </c>
      <c r="AC288" s="8">
        <f t="shared" si="169"/>
        <v>0</v>
      </c>
      <c r="AD288" s="8">
        <f t="shared" si="170"/>
        <v>0</v>
      </c>
      <c r="AE288" s="8">
        <f t="shared" si="171"/>
        <v>0</v>
      </c>
      <c r="AF288" s="8">
        <f ca="1">ROUND((SUM(SmtRes!BT201:SmtRes!BT202)),6)</f>
        <v>2571.3126</v>
      </c>
      <c r="AG288" s="8">
        <f t="shared" si="172"/>
        <v>0</v>
      </c>
      <c r="AH288" s="8">
        <f ca="1">(SUM(SmtRes!BU201:SmtRes!BU202))</f>
        <v>3.24</v>
      </c>
      <c r="AI288" s="8">
        <f t="shared" si="173"/>
        <v>0</v>
      </c>
      <c r="AJ288" s="8">
        <f t="shared" si="174"/>
        <v>0</v>
      </c>
      <c r="AK288" s="8">
        <v>2142.7605</v>
      </c>
      <c r="AL288" s="8">
        <v>0</v>
      </c>
      <c r="AM288" s="8">
        <v>0</v>
      </c>
      <c r="AN288" s="8">
        <v>0</v>
      </c>
      <c r="AO288" s="8">
        <v>2142.7605</v>
      </c>
      <c r="AP288" s="8">
        <v>0</v>
      </c>
      <c r="AQ288" s="8">
        <v>2.7</v>
      </c>
      <c r="AR288" s="8">
        <v>0</v>
      </c>
      <c r="AS288" s="8">
        <v>0</v>
      </c>
      <c r="AT288" s="8">
        <v>74</v>
      </c>
      <c r="AU288" s="8">
        <v>36</v>
      </c>
      <c r="AV288" s="8">
        <v>1</v>
      </c>
      <c r="AW288" s="8">
        <v>1</v>
      </c>
      <c r="AX288" s="8"/>
      <c r="AY288" s="8"/>
      <c r="AZ288" s="8">
        <v>1</v>
      </c>
      <c r="BA288" s="8">
        <v>1</v>
      </c>
      <c r="BB288" s="8">
        <v>1</v>
      </c>
      <c r="BC288" s="8">
        <v>1</v>
      </c>
      <c r="BD288" s="8" t="s">
        <v>185</v>
      </c>
      <c r="BE288" s="8" t="s">
        <v>185</v>
      </c>
      <c r="BF288" s="8" t="s">
        <v>185</v>
      </c>
      <c r="BG288" s="8" t="s">
        <v>185</v>
      </c>
      <c r="BH288" s="8">
        <v>0</v>
      </c>
      <c r="BI288" s="8">
        <v>4</v>
      </c>
      <c r="BJ288" s="8" t="s">
        <v>429</v>
      </c>
      <c r="BK288" s="8"/>
      <c r="BL288" s="8"/>
      <c r="BM288" s="8">
        <v>200001</v>
      </c>
      <c r="BN288" s="8">
        <v>0</v>
      </c>
      <c r="BO288" s="8" t="s">
        <v>185</v>
      </c>
      <c r="BP288" s="8">
        <v>0</v>
      </c>
      <c r="BQ288" s="8">
        <v>4</v>
      </c>
      <c r="BR288" s="8">
        <v>0</v>
      </c>
      <c r="BS288" s="8">
        <v>1</v>
      </c>
      <c r="BT288" s="8">
        <v>1</v>
      </c>
      <c r="BU288" s="8">
        <v>1</v>
      </c>
      <c r="BV288" s="8">
        <v>1</v>
      </c>
      <c r="BW288" s="8">
        <v>1</v>
      </c>
      <c r="BX288" s="8">
        <v>1</v>
      </c>
      <c r="BY288" s="8" t="s">
        <v>185</v>
      </c>
      <c r="BZ288" s="8">
        <v>74</v>
      </c>
      <c r="CA288" s="8">
        <v>36</v>
      </c>
      <c r="CB288" s="8" t="s">
        <v>185</v>
      </c>
      <c r="CC288" s="8"/>
      <c r="CD288" s="8"/>
      <c r="CE288" s="8">
        <v>0</v>
      </c>
      <c r="CF288" s="8">
        <v>0</v>
      </c>
      <c r="CG288" s="8">
        <v>0</v>
      </c>
      <c r="CH288" s="8">
        <v>6</v>
      </c>
      <c r="CI288" s="8">
        <v>0</v>
      </c>
      <c r="CJ288" s="8">
        <v>0</v>
      </c>
      <c r="CK288" s="8">
        <v>0</v>
      </c>
      <c r="CL288" s="8">
        <v>0</v>
      </c>
      <c r="CM288" s="8">
        <v>0</v>
      </c>
      <c r="CN288" s="8" t="s">
        <v>409</v>
      </c>
      <c r="CO288" s="8">
        <v>0</v>
      </c>
      <c r="CP288" s="8">
        <f ca="1" t="shared" si="175"/>
        <v>2571.31</v>
      </c>
      <c r="CQ288" s="8">
        <f ca="1">SUMIF(SmtRes!AQ201:SmtRes!AQ202,"=1",SmtRes!AA201:SmtRes!AA202)</f>
        <v>0</v>
      </c>
      <c r="CR288" s="8">
        <f ca="1">SUMIF(SmtRes!AQ201:SmtRes!AQ202,"=1",SmtRes!AB201:SmtRes!AB202)</f>
        <v>0</v>
      </c>
      <c r="CS288" s="8">
        <f ca="1">SUMIF(SmtRes!AQ201:SmtRes!AQ202,"=1",SmtRes!AC201:SmtRes!AC202)</f>
        <v>0</v>
      </c>
      <c r="CT288" s="8">
        <f ca="1">SUMIF(SmtRes!AQ201:SmtRes!AQ202,"=1",SmtRes!AD201:SmtRes!AD202)</f>
        <v>1587.23</v>
      </c>
      <c r="CU288" s="8">
        <f t="shared" si="176"/>
        <v>0</v>
      </c>
      <c r="CV288" s="8">
        <f ca="1">SUMIF(SmtRes!AQ201:SmtRes!AQ202,"=1",SmtRes!BU201:SmtRes!BU202)</f>
        <v>3.24</v>
      </c>
      <c r="CW288" s="8">
        <f ca="1">SUMIF(SmtRes!AQ201:SmtRes!AQ202,"=1",SmtRes!BV201:SmtRes!BV202)</f>
        <v>0</v>
      </c>
      <c r="CX288" s="8">
        <f t="shared" si="177"/>
        <v>0</v>
      </c>
      <c r="CY288" s="8">
        <f ca="1" t="shared" si="178"/>
        <v>1902.7694</v>
      </c>
      <c r="CZ288" s="8">
        <f ca="1" t="shared" si="179"/>
        <v>925.6716</v>
      </c>
      <c r="DA288" s="8"/>
      <c r="DB288" s="8">
        <v>67</v>
      </c>
      <c r="DC288" s="8" t="s">
        <v>185</v>
      </c>
      <c r="DD288" s="8" t="s">
        <v>185</v>
      </c>
      <c r="DE288" s="8" t="s">
        <v>410</v>
      </c>
      <c r="DF288" s="8" t="s">
        <v>410</v>
      </c>
      <c r="DG288" s="8" t="s">
        <v>410</v>
      </c>
      <c r="DH288" s="8" t="s">
        <v>185</v>
      </c>
      <c r="DI288" s="8" t="s">
        <v>410</v>
      </c>
      <c r="DJ288" s="8" t="s">
        <v>410</v>
      </c>
      <c r="DK288" s="8" t="s">
        <v>185</v>
      </c>
      <c r="DL288" s="8" t="s">
        <v>185</v>
      </c>
      <c r="DM288" s="8" t="s">
        <v>185</v>
      </c>
      <c r="DN288" s="8">
        <v>0</v>
      </c>
      <c r="DO288" s="8">
        <v>0</v>
      </c>
      <c r="DP288" s="8">
        <v>1</v>
      </c>
      <c r="DQ288" s="8">
        <v>1</v>
      </c>
      <c r="DR288" s="8"/>
      <c r="DS288" s="8"/>
      <c r="DT288" s="8"/>
      <c r="DU288" s="8">
        <v>1013</v>
      </c>
      <c r="DV288" s="8" t="s">
        <v>270</v>
      </c>
      <c r="DW288" s="8" t="s">
        <v>270</v>
      </c>
      <c r="DX288" s="8">
        <v>1</v>
      </c>
      <c r="DY288" s="8"/>
      <c r="DZ288" s="8" t="s">
        <v>185</v>
      </c>
      <c r="EA288" s="8" t="s">
        <v>185</v>
      </c>
      <c r="EB288" s="8" t="s">
        <v>185</v>
      </c>
      <c r="EC288" s="8" t="s">
        <v>185</v>
      </c>
      <c r="ED288" s="8"/>
      <c r="EE288" s="8">
        <v>82815071</v>
      </c>
      <c r="EF288" s="8">
        <v>4</v>
      </c>
      <c r="EG288" s="8" t="s">
        <v>147</v>
      </c>
      <c r="EH288" s="8">
        <v>83</v>
      </c>
      <c r="EI288" s="8" t="s">
        <v>147</v>
      </c>
      <c r="EJ288" s="8">
        <v>4</v>
      </c>
      <c r="EK288" s="8">
        <v>200001</v>
      </c>
      <c r="EL288" s="8" t="s">
        <v>411</v>
      </c>
      <c r="EM288" s="8" t="s">
        <v>412</v>
      </c>
      <c r="EN288" s="8"/>
      <c r="EO288" s="8" t="s">
        <v>413</v>
      </c>
      <c r="EP288" s="8"/>
      <c r="EQ288" s="8">
        <v>131072</v>
      </c>
      <c r="ER288" s="8">
        <v>0</v>
      </c>
      <c r="ES288" s="8">
        <v>0</v>
      </c>
      <c r="ET288" s="8">
        <v>0</v>
      </c>
      <c r="EU288" s="8">
        <v>0</v>
      </c>
      <c r="EV288" s="8">
        <v>0</v>
      </c>
      <c r="EW288" s="8">
        <v>2.7</v>
      </c>
      <c r="EX288" s="8">
        <v>0</v>
      </c>
      <c r="EY288" s="8">
        <v>0</v>
      </c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>
        <v>0</v>
      </c>
      <c r="FR288" s="8">
        <v>0</v>
      </c>
      <c r="FS288" s="8">
        <v>0</v>
      </c>
      <c r="FT288" s="8"/>
      <c r="FU288" s="8"/>
      <c r="FV288" s="8"/>
      <c r="FW288" s="8"/>
      <c r="FX288" s="8">
        <v>74</v>
      </c>
      <c r="FY288" s="8">
        <v>36</v>
      </c>
      <c r="FZ288" s="8"/>
      <c r="GA288" s="8" t="s">
        <v>185</v>
      </c>
      <c r="GB288" s="8"/>
      <c r="GC288" s="8"/>
      <c r="GD288" s="8">
        <v>1</v>
      </c>
      <c r="GE288" s="8"/>
      <c r="GF288" s="8">
        <v>-2107597869</v>
      </c>
      <c r="GG288" s="8">
        <v>2</v>
      </c>
      <c r="GH288" s="8">
        <v>1</v>
      </c>
      <c r="GI288" s="8">
        <v>-2</v>
      </c>
      <c r="GJ288" s="8">
        <v>0</v>
      </c>
      <c r="GK288" s="8">
        <v>0</v>
      </c>
      <c r="GL288" s="8">
        <f ca="1" t="shared" si="180"/>
        <v>0</v>
      </c>
      <c r="GM288" s="8">
        <f ca="1" t="shared" si="181"/>
        <v>5399.75</v>
      </c>
      <c r="GN288" s="8">
        <f ca="1" t="shared" si="182"/>
        <v>0</v>
      </c>
      <c r="GO288" s="8">
        <f ca="1" t="shared" si="183"/>
        <v>0</v>
      </c>
      <c r="GP288" s="8">
        <f ca="1" t="shared" si="184"/>
        <v>5399.75</v>
      </c>
      <c r="GQ288" s="8"/>
      <c r="GR288" s="8">
        <v>0</v>
      </c>
      <c r="GS288" s="8">
        <v>3</v>
      </c>
      <c r="GT288" s="8">
        <v>0</v>
      </c>
      <c r="GU288" s="8" t="s">
        <v>185</v>
      </c>
      <c r="GV288" s="8">
        <f t="shared" si="185"/>
        <v>0</v>
      </c>
      <c r="GW288" s="8">
        <v>1</v>
      </c>
      <c r="GX288" s="8">
        <f t="shared" si="186"/>
        <v>0</v>
      </c>
      <c r="GY288" s="8"/>
      <c r="GZ288" s="8"/>
      <c r="HA288" s="8">
        <v>0</v>
      </c>
      <c r="HB288" s="8">
        <v>0</v>
      </c>
      <c r="HC288" s="8">
        <f t="shared" si="187"/>
        <v>0</v>
      </c>
      <c r="HD288" s="8"/>
      <c r="HE288" s="8" t="s">
        <v>185</v>
      </c>
      <c r="HF288" s="8" t="s">
        <v>185</v>
      </c>
      <c r="HG288" s="8"/>
      <c r="HH288" s="8"/>
      <c r="HI288" s="8"/>
      <c r="HJ288" s="8"/>
      <c r="HK288" s="8"/>
      <c r="HL288" s="8"/>
      <c r="HM288" s="8" t="s">
        <v>185</v>
      </c>
      <c r="HN288" s="8" t="s">
        <v>160</v>
      </c>
      <c r="HO288" s="8" t="s">
        <v>162</v>
      </c>
      <c r="HP288" s="8" t="s">
        <v>147</v>
      </c>
      <c r="HQ288" s="8" t="s">
        <v>147</v>
      </c>
      <c r="HR288" s="8"/>
      <c r="HS288" s="8">
        <v>0</v>
      </c>
      <c r="HT288" s="8"/>
      <c r="HU288" s="8"/>
      <c r="HV288" s="8"/>
      <c r="HW288" s="8"/>
      <c r="HX288" s="8"/>
      <c r="HY288" s="8"/>
      <c r="HZ288" s="8"/>
      <c r="IA288" s="8"/>
      <c r="IB288" s="8"/>
      <c r="IC288" s="8"/>
      <c r="ID288" s="8"/>
      <c r="IE288" s="8"/>
      <c r="IF288" s="8"/>
      <c r="IG288" s="8"/>
      <c r="IH288" s="8"/>
      <c r="II288" s="8"/>
      <c r="IJ288" s="8"/>
      <c r="IK288" s="8">
        <v>0</v>
      </c>
      <c r="IL288" s="8"/>
      <c r="IM288" s="8"/>
      <c r="IN288" s="8"/>
      <c r="IO288" s="8"/>
      <c r="IP288" s="8"/>
      <c r="IQ288" s="8"/>
      <c r="IR288" s="8"/>
      <c r="IS288" s="8"/>
      <c r="IT288" s="8"/>
      <c r="IU288" s="8"/>
    </row>
    <row r="289" spans="1:245">
      <c r="A289">
        <v>17</v>
      </c>
      <c r="B289">
        <v>1</v>
      </c>
      <c r="C289">
        <f>ROW(SmtRes!A204)</f>
        <v>204</v>
      </c>
      <c r="D289">
        <f>ROW(EtalonRes!A220)</f>
        <v>220</v>
      </c>
      <c r="E289" t="s">
        <v>64</v>
      </c>
      <c r="F289" t="s">
        <v>427</v>
      </c>
      <c r="G289" t="s">
        <v>428</v>
      </c>
      <c r="H289" t="s">
        <v>270</v>
      </c>
      <c r="I289">
        <v>1</v>
      </c>
      <c r="J289">
        <v>0</v>
      </c>
      <c r="K289">
        <v>1</v>
      </c>
      <c r="L289">
        <v>1</v>
      </c>
      <c r="M289">
        <v>0</v>
      </c>
      <c r="N289">
        <f t="shared" si="162"/>
        <v>1</v>
      </c>
      <c r="O289">
        <f ca="1" t="shared" si="163"/>
        <v>2571.31</v>
      </c>
      <c r="P289">
        <f ca="1">SUMIF(SmtRes!AQ203:SmtRes!AQ204,"=1",SmtRes!DF203:SmtRes!DF204)</f>
        <v>0</v>
      </c>
      <c r="Q289">
        <f ca="1">SUMIF(SmtRes!AQ203:SmtRes!AQ204,"=1",SmtRes!DG203:SmtRes!DG204)</f>
        <v>0</v>
      </c>
      <c r="R289">
        <f ca="1">SUMIF(SmtRes!AQ203:SmtRes!AQ204,"=1",SmtRes!DH203:SmtRes!DH204)</f>
        <v>0</v>
      </c>
      <c r="S289">
        <f ca="1">SUMIF(SmtRes!AQ203:SmtRes!AQ204,"=1",SmtRes!DI203:SmtRes!DI204)</f>
        <v>2571.31</v>
      </c>
      <c r="T289">
        <f t="shared" si="164"/>
        <v>0</v>
      </c>
      <c r="U289">
        <f ca="1">SUMIF(SmtRes!AQ203:SmtRes!AQ204,"=1",SmtRes!CV203:SmtRes!CV204)</f>
        <v>3.24</v>
      </c>
      <c r="V289">
        <f ca="1">SUMIF(SmtRes!AQ203:SmtRes!AQ204,"=1",SmtRes!CW203:SmtRes!CW204)</f>
        <v>0</v>
      </c>
      <c r="W289">
        <f t="shared" si="165"/>
        <v>0</v>
      </c>
      <c r="X289">
        <f ca="1" t="shared" si="166"/>
        <v>1902.77</v>
      </c>
      <c r="Y289">
        <f ca="1" t="shared" si="167"/>
        <v>925.67</v>
      </c>
      <c r="AA289">
        <v>85314433</v>
      </c>
      <c r="AB289">
        <f ca="1" t="shared" si="168"/>
        <v>2571.3126</v>
      </c>
      <c r="AC289">
        <f t="shared" si="169"/>
        <v>0</v>
      </c>
      <c r="AD289">
        <f t="shared" si="170"/>
        <v>0</v>
      </c>
      <c r="AE289">
        <f t="shared" si="171"/>
        <v>0</v>
      </c>
      <c r="AF289">
        <f ca="1">ROUND((SUM(SmtRes!BT203:SmtRes!BT204)),6)</f>
        <v>2571.3126</v>
      </c>
      <c r="AG289">
        <f t="shared" si="172"/>
        <v>0</v>
      </c>
      <c r="AH289">
        <f ca="1">(SUM(SmtRes!BU203:SmtRes!BU204))</f>
        <v>3.24</v>
      </c>
      <c r="AI289">
        <f t="shared" si="173"/>
        <v>0</v>
      </c>
      <c r="AJ289">
        <f t="shared" si="174"/>
        <v>0</v>
      </c>
      <c r="AK289">
        <v>2142.7605</v>
      </c>
      <c r="AL289">
        <v>0</v>
      </c>
      <c r="AM289">
        <v>0</v>
      </c>
      <c r="AN289">
        <v>0</v>
      </c>
      <c r="AO289">
        <v>2142.7605</v>
      </c>
      <c r="AP289">
        <v>0</v>
      </c>
      <c r="AQ289">
        <v>2.7</v>
      </c>
      <c r="AR289">
        <v>0</v>
      </c>
      <c r="AS289">
        <v>0</v>
      </c>
      <c r="AT289">
        <v>74</v>
      </c>
      <c r="AU289">
        <v>36</v>
      </c>
      <c r="AV289">
        <v>1</v>
      </c>
      <c r="AW289">
        <v>1</v>
      </c>
      <c r="AZ289">
        <v>1</v>
      </c>
      <c r="BA289">
        <v>1</v>
      </c>
      <c r="BB289">
        <v>1</v>
      </c>
      <c r="BC289">
        <v>1</v>
      </c>
      <c r="BD289" t="s">
        <v>185</v>
      </c>
      <c r="BE289" t="s">
        <v>185</v>
      </c>
      <c r="BF289" t="s">
        <v>185</v>
      </c>
      <c r="BG289" t="s">
        <v>185</v>
      </c>
      <c r="BH289">
        <v>0</v>
      </c>
      <c r="BI289">
        <v>4</v>
      </c>
      <c r="BJ289" t="s">
        <v>429</v>
      </c>
      <c r="BM289">
        <v>200001</v>
      </c>
      <c r="BN289">
        <v>0</v>
      </c>
      <c r="BO289" t="s">
        <v>185</v>
      </c>
      <c r="BP289">
        <v>0</v>
      </c>
      <c r="BQ289">
        <v>4</v>
      </c>
      <c r="BR289">
        <v>0</v>
      </c>
      <c r="BS289">
        <v>1</v>
      </c>
      <c r="BT289">
        <v>1</v>
      </c>
      <c r="BU289">
        <v>1</v>
      </c>
      <c r="BV289">
        <v>1</v>
      </c>
      <c r="BW289">
        <v>1</v>
      </c>
      <c r="BX289">
        <v>1</v>
      </c>
      <c r="BY289" t="s">
        <v>185</v>
      </c>
      <c r="BZ289">
        <v>74</v>
      </c>
      <c r="CA289">
        <v>36</v>
      </c>
      <c r="CB289" t="s">
        <v>185</v>
      </c>
      <c r="CE289">
        <v>0</v>
      </c>
      <c r="CF289">
        <v>0</v>
      </c>
      <c r="CG289">
        <v>0</v>
      </c>
      <c r="CH289">
        <v>6</v>
      </c>
      <c r="CI289">
        <v>0</v>
      </c>
      <c r="CJ289">
        <v>0</v>
      </c>
      <c r="CK289">
        <v>0</v>
      </c>
      <c r="CL289">
        <v>0</v>
      </c>
      <c r="CM289">
        <v>0</v>
      </c>
      <c r="CN289" t="s">
        <v>409</v>
      </c>
      <c r="CO289">
        <v>0</v>
      </c>
      <c r="CP289">
        <f ca="1" t="shared" si="175"/>
        <v>2571.31</v>
      </c>
      <c r="CQ289">
        <f ca="1">SUMIF(SmtRes!AQ203:SmtRes!AQ204,"=1",SmtRes!AA203:SmtRes!AA204)</f>
        <v>0</v>
      </c>
      <c r="CR289">
        <f ca="1">SUMIF(SmtRes!AQ203:SmtRes!AQ204,"=1",SmtRes!AB203:SmtRes!AB204)</f>
        <v>0</v>
      </c>
      <c r="CS289">
        <f ca="1">SUMIF(SmtRes!AQ203:SmtRes!AQ204,"=1",SmtRes!AC203:SmtRes!AC204)</f>
        <v>0</v>
      </c>
      <c r="CT289">
        <f ca="1">SUMIF(SmtRes!AQ203:SmtRes!AQ204,"=1",SmtRes!AD203:SmtRes!AD204)</f>
        <v>1587.23</v>
      </c>
      <c r="CU289">
        <f t="shared" si="176"/>
        <v>0</v>
      </c>
      <c r="CV289">
        <f ca="1">SUMIF(SmtRes!AQ203:SmtRes!AQ204,"=1",SmtRes!BU203:SmtRes!BU204)</f>
        <v>3.24</v>
      </c>
      <c r="CW289">
        <f ca="1">SUMIF(SmtRes!AQ203:SmtRes!AQ204,"=1",SmtRes!BV203:SmtRes!BV204)</f>
        <v>0</v>
      </c>
      <c r="CX289">
        <f t="shared" si="177"/>
        <v>0</v>
      </c>
      <c r="CY289">
        <f ca="1" t="shared" si="178"/>
        <v>1902.7694</v>
      </c>
      <c r="CZ289">
        <f ca="1" t="shared" si="179"/>
        <v>925.6716</v>
      </c>
      <c r="DB289">
        <v>68</v>
      </c>
      <c r="DC289" t="s">
        <v>185</v>
      </c>
      <c r="DD289" t="s">
        <v>185</v>
      </c>
      <c r="DE289" t="s">
        <v>410</v>
      </c>
      <c r="DF289" t="s">
        <v>410</v>
      </c>
      <c r="DG289" t="s">
        <v>410</v>
      </c>
      <c r="DH289" t="s">
        <v>185</v>
      </c>
      <c r="DI289" t="s">
        <v>410</v>
      </c>
      <c r="DJ289" t="s">
        <v>410</v>
      </c>
      <c r="DK289" t="s">
        <v>185</v>
      </c>
      <c r="DL289" t="s">
        <v>185</v>
      </c>
      <c r="DM289" t="s">
        <v>185</v>
      </c>
      <c r="DN289">
        <v>0</v>
      </c>
      <c r="DO289">
        <v>0</v>
      </c>
      <c r="DP289">
        <v>1</v>
      </c>
      <c r="DQ289">
        <v>1</v>
      </c>
      <c r="DU289">
        <v>1013</v>
      </c>
      <c r="DV289" t="s">
        <v>270</v>
      </c>
      <c r="DW289" t="s">
        <v>270</v>
      </c>
      <c r="DX289">
        <v>1</v>
      </c>
      <c r="DZ289" t="s">
        <v>185</v>
      </c>
      <c r="EA289" t="s">
        <v>185</v>
      </c>
      <c r="EB289" t="s">
        <v>185</v>
      </c>
      <c r="EC289" t="s">
        <v>185</v>
      </c>
      <c r="EE289">
        <v>82815071</v>
      </c>
      <c r="EF289">
        <v>4</v>
      </c>
      <c r="EG289" t="s">
        <v>147</v>
      </c>
      <c r="EH289">
        <v>83</v>
      </c>
      <c r="EI289" t="s">
        <v>147</v>
      </c>
      <c r="EJ289">
        <v>4</v>
      </c>
      <c r="EK289">
        <v>200001</v>
      </c>
      <c r="EL289" t="s">
        <v>411</v>
      </c>
      <c r="EM289" t="s">
        <v>412</v>
      </c>
      <c r="EO289" t="s">
        <v>413</v>
      </c>
      <c r="EQ289">
        <v>131072</v>
      </c>
      <c r="ER289">
        <v>0</v>
      </c>
      <c r="ES289">
        <v>0</v>
      </c>
      <c r="ET289">
        <v>0</v>
      </c>
      <c r="EU289">
        <v>0</v>
      </c>
      <c r="EV289">
        <v>0</v>
      </c>
      <c r="EW289">
        <v>2.7</v>
      </c>
      <c r="EX289">
        <v>0</v>
      </c>
      <c r="EY289">
        <v>0</v>
      </c>
      <c r="FQ289">
        <v>0</v>
      </c>
      <c r="FR289">
        <v>0</v>
      </c>
      <c r="FS289">
        <v>0</v>
      </c>
      <c r="FX289">
        <v>74</v>
      </c>
      <c r="FY289">
        <v>36</v>
      </c>
      <c r="GA289" t="s">
        <v>185</v>
      </c>
      <c r="GD289">
        <v>1</v>
      </c>
      <c r="GF289">
        <v>-2107597869</v>
      </c>
      <c r="GG289">
        <v>2</v>
      </c>
      <c r="GH289">
        <v>1</v>
      </c>
      <c r="GI289">
        <v>-2</v>
      </c>
      <c r="GJ289">
        <v>0</v>
      </c>
      <c r="GK289">
        <v>0</v>
      </c>
      <c r="GL289">
        <f ca="1" t="shared" si="180"/>
        <v>0</v>
      </c>
      <c r="GM289">
        <f ca="1" t="shared" si="181"/>
        <v>5399.75</v>
      </c>
      <c r="GN289">
        <f ca="1" t="shared" si="182"/>
        <v>0</v>
      </c>
      <c r="GO289">
        <f ca="1" t="shared" si="183"/>
        <v>0</v>
      </c>
      <c r="GP289">
        <f ca="1" t="shared" si="184"/>
        <v>5399.75</v>
      </c>
      <c r="GR289">
        <v>0</v>
      </c>
      <c r="GS289">
        <v>3</v>
      </c>
      <c r="GT289">
        <v>0</v>
      </c>
      <c r="GU289" t="s">
        <v>185</v>
      </c>
      <c r="GV289">
        <f t="shared" si="185"/>
        <v>0</v>
      </c>
      <c r="GW289">
        <v>1</v>
      </c>
      <c r="GX289">
        <f t="shared" si="186"/>
        <v>0</v>
      </c>
      <c r="HA289">
        <v>0</v>
      </c>
      <c r="HB289">
        <v>0</v>
      </c>
      <c r="HC289">
        <f t="shared" si="187"/>
        <v>0</v>
      </c>
      <c r="HE289" t="s">
        <v>185</v>
      </c>
      <c r="HF289" t="s">
        <v>185</v>
      </c>
      <c r="HM289" t="s">
        <v>185</v>
      </c>
      <c r="HN289" t="s">
        <v>160</v>
      </c>
      <c r="HO289" t="s">
        <v>162</v>
      </c>
      <c r="HP289" t="s">
        <v>147</v>
      </c>
      <c r="HQ289" t="s">
        <v>147</v>
      </c>
      <c r="HS289">
        <v>0</v>
      </c>
      <c r="IK289">
        <v>0</v>
      </c>
    </row>
    <row r="290" spans="1:255">
      <c r="A290" s="8">
        <v>17</v>
      </c>
      <c r="B290" s="8">
        <v>1</v>
      </c>
      <c r="C290" s="8">
        <f>ROW(SmtRes!A206)</f>
        <v>206</v>
      </c>
      <c r="D290" s="8">
        <f>ROW(EtalonRes!A222)</f>
        <v>222</v>
      </c>
      <c r="E290" s="8" t="s">
        <v>185</v>
      </c>
      <c r="F290" s="8" t="s">
        <v>430</v>
      </c>
      <c r="G290" s="8" t="s">
        <v>431</v>
      </c>
      <c r="H290" s="8" t="s">
        <v>270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f t="shared" si="162"/>
        <v>0</v>
      </c>
      <c r="O290" s="8">
        <f ca="1" t="shared" si="163"/>
        <v>0</v>
      </c>
      <c r="P290" s="8">
        <f ca="1">SUMIF(SmtRes!AQ205:SmtRes!AQ206,"=1",SmtRes!DF205:SmtRes!DF206)</f>
        <v>0</v>
      </c>
      <c r="Q290" s="8">
        <f ca="1">SUMIF(SmtRes!AQ205:SmtRes!AQ206,"=1",SmtRes!DG205:SmtRes!DG206)</f>
        <v>0</v>
      </c>
      <c r="R290" s="8">
        <f ca="1">SUMIF(SmtRes!AQ205:SmtRes!AQ206,"=1",SmtRes!DH205:SmtRes!DH206)</f>
        <v>0</v>
      </c>
      <c r="S290" s="8">
        <f ca="1">SUMIF(SmtRes!AQ205:SmtRes!AQ206,"=1",SmtRes!DI205:SmtRes!DI206)</f>
        <v>0</v>
      </c>
      <c r="T290" s="8">
        <f t="shared" si="164"/>
        <v>0</v>
      </c>
      <c r="U290" s="8">
        <f ca="1">SUMIF(SmtRes!AQ205:SmtRes!AQ206,"=1",SmtRes!CV205:SmtRes!CV206)</f>
        <v>0</v>
      </c>
      <c r="V290" s="8">
        <f ca="1">SUMIF(SmtRes!AQ205:SmtRes!AQ206,"=1",SmtRes!CW205:SmtRes!CW206)</f>
        <v>0</v>
      </c>
      <c r="W290" s="8">
        <f t="shared" si="165"/>
        <v>0</v>
      </c>
      <c r="X290" s="8">
        <f ca="1" t="shared" si="166"/>
        <v>0</v>
      </c>
      <c r="Y290" s="8">
        <f ca="1" t="shared" si="167"/>
        <v>0</v>
      </c>
      <c r="Z290" s="8"/>
      <c r="AA290" s="8">
        <v>-1</v>
      </c>
      <c r="AB290" s="8">
        <f ca="1" t="shared" si="168"/>
        <v>3428.4168</v>
      </c>
      <c r="AC290" s="8">
        <f t="shared" si="169"/>
        <v>0</v>
      </c>
      <c r="AD290" s="8">
        <f t="shared" si="170"/>
        <v>0</v>
      </c>
      <c r="AE290" s="8">
        <f t="shared" si="171"/>
        <v>0</v>
      </c>
      <c r="AF290" s="8">
        <f ca="1">ROUND((SUM(SmtRes!BT205:SmtRes!BT206)),6)</f>
        <v>3428.4168</v>
      </c>
      <c r="AG290" s="8">
        <f t="shared" si="172"/>
        <v>0</v>
      </c>
      <c r="AH290" s="8">
        <f ca="1">(SUM(SmtRes!BU205:SmtRes!BU206))</f>
        <v>4.32</v>
      </c>
      <c r="AI290" s="8">
        <f t="shared" si="173"/>
        <v>0</v>
      </c>
      <c r="AJ290" s="8">
        <f t="shared" si="174"/>
        <v>0</v>
      </c>
      <c r="AK290" s="8">
        <v>2857.014</v>
      </c>
      <c r="AL290" s="8">
        <v>0</v>
      </c>
      <c r="AM290" s="8">
        <v>0</v>
      </c>
      <c r="AN290" s="8">
        <v>0</v>
      </c>
      <c r="AO290" s="8">
        <v>2857.014</v>
      </c>
      <c r="AP290" s="8">
        <v>0</v>
      </c>
      <c r="AQ290" s="8">
        <v>3.6</v>
      </c>
      <c r="AR290" s="8">
        <v>0</v>
      </c>
      <c r="AS290" s="8">
        <v>0</v>
      </c>
      <c r="AT290" s="8">
        <v>74</v>
      </c>
      <c r="AU290" s="8">
        <v>36</v>
      </c>
      <c r="AV290" s="8">
        <v>1</v>
      </c>
      <c r="AW290" s="8">
        <v>1</v>
      </c>
      <c r="AX290" s="8"/>
      <c r="AY290" s="8"/>
      <c r="AZ290" s="8">
        <v>1</v>
      </c>
      <c r="BA290" s="8">
        <v>1</v>
      </c>
      <c r="BB290" s="8">
        <v>1</v>
      </c>
      <c r="BC290" s="8">
        <v>1</v>
      </c>
      <c r="BD290" s="8" t="s">
        <v>185</v>
      </c>
      <c r="BE290" s="8" t="s">
        <v>185</v>
      </c>
      <c r="BF290" s="8" t="s">
        <v>185</v>
      </c>
      <c r="BG290" s="8" t="s">
        <v>185</v>
      </c>
      <c r="BH290" s="8">
        <v>0</v>
      </c>
      <c r="BI290" s="8">
        <v>4</v>
      </c>
      <c r="BJ290" s="8" t="s">
        <v>432</v>
      </c>
      <c r="BK290" s="8"/>
      <c r="BL290" s="8"/>
      <c r="BM290" s="8">
        <v>200001</v>
      </c>
      <c r="BN290" s="8">
        <v>0</v>
      </c>
      <c r="BO290" s="8" t="s">
        <v>185</v>
      </c>
      <c r="BP290" s="8">
        <v>0</v>
      </c>
      <c r="BQ290" s="8">
        <v>4</v>
      </c>
      <c r="BR290" s="8">
        <v>0</v>
      </c>
      <c r="BS290" s="8">
        <v>1</v>
      </c>
      <c r="BT290" s="8">
        <v>1</v>
      </c>
      <c r="BU290" s="8">
        <v>1</v>
      </c>
      <c r="BV290" s="8">
        <v>1</v>
      </c>
      <c r="BW290" s="8">
        <v>1</v>
      </c>
      <c r="BX290" s="8">
        <v>1</v>
      </c>
      <c r="BY290" s="8" t="s">
        <v>185</v>
      </c>
      <c r="BZ290" s="8">
        <v>74</v>
      </c>
      <c r="CA290" s="8">
        <v>36</v>
      </c>
      <c r="CB290" s="8" t="s">
        <v>185</v>
      </c>
      <c r="CC290" s="8"/>
      <c r="CD290" s="8"/>
      <c r="CE290" s="8">
        <v>0</v>
      </c>
      <c r="CF290" s="8">
        <v>0</v>
      </c>
      <c r="CG290" s="8">
        <v>0</v>
      </c>
      <c r="CH290" s="8">
        <v>0</v>
      </c>
      <c r="CI290" s="8">
        <v>0</v>
      </c>
      <c r="CJ290" s="8">
        <v>0</v>
      </c>
      <c r="CK290" s="8">
        <v>0</v>
      </c>
      <c r="CL290" s="8">
        <v>0</v>
      </c>
      <c r="CM290" s="8">
        <v>0</v>
      </c>
      <c r="CN290" s="8" t="s">
        <v>409</v>
      </c>
      <c r="CO290" s="8">
        <v>0</v>
      </c>
      <c r="CP290" s="8">
        <f ca="1" t="shared" si="175"/>
        <v>0</v>
      </c>
      <c r="CQ290" s="8">
        <f ca="1">SUMIF(SmtRes!AQ205:SmtRes!AQ206,"=1",SmtRes!AA205:SmtRes!AA206)</f>
        <v>0</v>
      </c>
      <c r="CR290" s="8">
        <f ca="1">SUMIF(SmtRes!AQ205:SmtRes!AQ206,"=1",SmtRes!AB205:SmtRes!AB206)</f>
        <v>0</v>
      </c>
      <c r="CS290" s="8">
        <f ca="1">SUMIF(SmtRes!AQ205:SmtRes!AQ206,"=1",SmtRes!AC205:SmtRes!AC206)</f>
        <v>0</v>
      </c>
      <c r="CT290" s="8">
        <f ca="1">SUMIF(SmtRes!AQ205:SmtRes!AQ206,"=1",SmtRes!AD205:SmtRes!AD206)</f>
        <v>1587.23</v>
      </c>
      <c r="CU290" s="8">
        <f t="shared" si="176"/>
        <v>0</v>
      </c>
      <c r="CV290" s="8">
        <f ca="1">SUMIF(SmtRes!AQ205:SmtRes!AQ206,"=1",SmtRes!BU205:SmtRes!BU206)</f>
        <v>4.32</v>
      </c>
      <c r="CW290" s="8">
        <f ca="1">SUMIF(SmtRes!AQ205:SmtRes!AQ206,"=1",SmtRes!BV205:SmtRes!BV206)</f>
        <v>0</v>
      </c>
      <c r="CX290" s="8">
        <f t="shared" si="177"/>
        <v>0</v>
      </c>
      <c r="CY290" s="8">
        <f ca="1" t="shared" si="178"/>
        <v>0</v>
      </c>
      <c r="CZ290" s="8">
        <f ca="1" t="shared" si="179"/>
        <v>0</v>
      </c>
      <c r="DA290" s="8"/>
      <c r="DB290" s="8">
        <v>69</v>
      </c>
      <c r="DC290" s="8" t="s">
        <v>185</v>
      </c>
      <c r="DD290" s="8" t="s">
        <v>185</v>
      </c>
      <c r="DE290" s="8" t="s">
        <v>410</v>
      </c>
      <c r="DF290" s="8" t="s">
        <v>410</v>
      </c>
      <c r="DG290" s="8" t="s">
        <v>410</v>
      </c>
      <c r="DH290" s="8" t="s">
        <v>185</v>
      </c>
      <c r="DI290" s="8" t="s">
        <v>410</v>
      </c>
      <c r="DJ290" s="8" t="s">
        <v>410</v>
      </c>
      <c r="DK290" s="8" t="s">
        <v>185</v>
      </c>
      <c r="DL290" s="8" t="s">
        <v>185</v>
      </c>
      <c r="DM290" s="8" t="s">
        <v>185</v>
      </c>
      <c r="DN290" s="8">
        <v>0</v>
      </c>
      <c r="DO290" s="8">
        <v>0</v>
      </c>
      <c r="DP290" s="8">
        <v>1</v>
      </c>
      <c r="DQ290" s="8">
        <v>1</v>
      </c>
      <c r="DR290" s="8"/>
      <c r="DS290" s="8"/>
      <c r="DT290" s="8"/>
      <c r="DU290" s="8">
        <v>1013</v>
      </c>
      <c r="DV290" s="8" t="s">
        <v>270</v>
      </c>
      <c r="DW290" s="8" t="s">
        <v>270</v>
      </c>
      <c r="DX290" s="8">
        <v>1</v>
      </c>
      <c r="DY290" s="8"/>
      <c r="DZ290" s="8" t="s">
        <v>185</v>
      </c>
      <c r="EA290" s="8" t="s">
        <v>185</v>
      </c>
      <c r="EB290" s="8" t="s">
        <v>185</v>
      </c>
      <c r="EC290" s="8" t="s">
        <v>185</v>
      </c>
      <c r="ED290" s="8"/>
      <c r="EE290" s="8">
        <v>82815071</v>
      </c>
      <c r="EF290" s="8">
        <v>4</v>
      </c>
      <c r="EG290" s="8" t="s">
        <v>147</v>
      </c>
      <c r="EH290" s="8">
        <v>83</v>
      </c>
      <c r="EI290" s="8" t="s">
        <v>147</v>
      </c>
      <c r="EJ290" s="8">
        <v>4</v>
      </c>
      <c r="EK290" s="8">
        <v>200001</v>
      </c>
      <c r="EL290" s="8" t="s">
        <v>411</v>
      </c>
      <c r="EM290" s="8" t="s">
        <v>412</v>
      </c>
      <c r="EN290" s="8"/>
      <c r="EO290" s="8" t="s">
        <v>413</v>
      </c>
      <c r="EP290" s="8"/>
      <c r="EQ290" s="8">
        <v>132096</v>
      </c>
      <c r="ER290" s="8">
        <v>0</v>
      </c>
      <c r="ES290" s="8">
        <v>0</v>
      </c>
      <c r="ET290" s="8">
        <v>0</v>
      </c>
      <c r="EU290" s="8">
        <v>0</v>
      </c>
      <c r="EV290" s="8">
        <v>0</v>
      </c>
      <c r="EW290" s="8">
        <v>3.6</v>
      </c>
      <c r="EX290" s="8">
        <v>0</v>
      </c>
      <c r="EY290" s="8">
        <v>0</v>
      </c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>
        <v>0</v>
      </c>
      <c r="FR290" s="8">
        <v>0</v>
      </c>
      <c r="FS290" s="8">
        <v>0</v>
      </c>
      <c r="FT290" s="8"/>
      <c r="FU290" s="8"/>
      <c r="FV290" s="8"/>
      <c r="FW290" s="8"/>
      <c r="FX290" s="8">
        <v>74</v>
      </c>
      <c r="FY290" s="8">
        <v>36</v>
      </c>
      <c r="FZ290" s="8"/>
      <c r="GA290" s="8" t="s">
        <v>185</v>
      </c>
      <c r="GB290" s="8"/>
      <c r="GC290" s="8"/>
      <c r="GD290" s="8">
        <v>1</v>
      </c>
      <c r="GE290" s="8"/>
      <c r="GF290" s="8">
        <v>-471200374</v>
      </c>
      <c r="GG290" s="8">
        <v>2</v>
      </c>
      <c r="GH290" s="8">
        <v>1</v>
      </c>
      <c r="GI290" s="8">
        <v>-2</v>
      </c>
      <c r="GJ290" s="8">
        <v>0</v>
      </c>
      <c r="GK290" s="8">
        <v>0</v>
      </c>
      <c r="GL290" s="8">
        <f ca="1" t="shared" si="180"/>
        <v>0</v>
      </c>
      <c r="GM290" s="8">
        <f ca="1" t="shared" si="181"/>
        <v>0</v>
      </c>
      <c r="GN290" s="8">
        <f ca="1" t="shared" si="182"/>
        <v>0</v>
      </c>
      <c r="GO290" s="8">
        <f ca="1" t="shared" si="183"/>
        <v>0</v>
      </c>
      <c r="GP290" s="8">
        <f ca="1" t="shared" si="184"/>
        <v>0</v>
      </c>
      <c r="GQ290" s="8"/>
      <c r="GR290" s="8">
        <v>0</v>
      </c>
      <c r="GS290" s="8">
        <v>3</v>
      </c>
      <c r="GT290" s="8">
        <v>0</v>
      </c>
      <c r="GU290" s="8" t="s">
        <v>185</v>
      </c>
      <c r="GV290" s="8">
        <f t="shared" si="185"/>
        <v>0</v>
      </c>
      <c r="GW290" s="8">
        <v>1</v>
      </c>
      <c r="GX290" s="8">
        <f t="shared" si="186"/>
        <v>0</v>
      </c>
      <c r="GY290" s="8"/>
      <c r="GZ290" s="8"/>
      <c r="HA290" s="8">
        <v>0</v>
      </c>
      <c r="HB290" s="8">
        <v>0</v>
      </c>
      <c r="HC290" s="8">
        <f t="shared" si="187"/>
        <v>0</v>
      </c>
      <c r="HD290" s="8"/>
      <c r="HE290" s="8" t="s">
        <v>185</v>
      </c>
      <c r="HF290" s="8" t="s">
        <v>185</v>
      </c>
      <c r="HG290" s="8"/>
      <c r="HH290" s="8"/>
      <c r="HI290" s="8"/>
      <c r="HJ290" s="8"/>
      <c r="HK290" s="8"/>
      <c r="HL290" s="8"/>
      <c r="HM290" s="8" t="s">
        <v>185</v>
      </c>
      <c r="HN290" s="8" t="s">
        <v>160</v>
      </c>
      <c r="HO290" s="8" t="s">
        <v>162</v>
      </c>
      <c r="HP290" s="8" t="s">
        <v>147</v>
      </c>
      <c r="HQ290" s="8" t="s">
        <v>147</v>
      </c>
      <c r="HR290" s="8"/>
      <c r="HS290" s="8">
        <v>0</v>
      </c>
      <c r="HT290" s="8"/>
      <c r="HU290" s="8"/>
      <c r="HV290" s="8"/>
      <c r="HW290" s="8"/>
      <c r="HX290" s="8"/>
      <c r="HY290" s="8"/>
      <c r="HZ290" s="8"/>
      <c r="IA290" s="8"/>
      <c r="IB290" s="8"/>
      <c r="IC290" s="8"/>
      <c r="ID290" s="8"/>
      <c r="IE290" s="8"/>
      <c r="IF290" s="8"/>
      <c r="IG290" s="8"/>
      <c r="IH290" s="8"/>
      <c r="II290" s="8"/>
      <c r="IJ290" s="8"/>
      <c r="IK290" s="8">
        <v>0</v>
      </c>
      <c r="IL290" s="8"/>
      <c r="IM290" s="8"/>
      <c r="IN290" s="8"/>
      <c r="IO290" s="8"/>
      <c r="IP290" s="8"/>
      <c r="IQ290" s="8"/>
      <c r="IR290" s="8"/>
      <c r="IS290" s="8"/>
      <c r="IT290" s="8"/>
      <c r="IU290" s="8"/>
    </row>
    <row r="291" spans="1:245">
      <c r="A291">
        <v>17</v>
      </c>
      <c r="B291">
        <v>1</v>
      </c>
      <c r="C291">
        <f>ROW(SmtRes!A208)</f>
        <v>208</v>
      </c>
      <c r="D291">
        <f>ROW(EtalonRes!A224)</f>
        <v>224</v>
      </c>
      <c r="E291" t="s">
        <v>185</v>
      </c>
      <c r="F291" t="s">
        <v>430</v>
      </c>
      <c r="G291" t="s">
        <v>431</v>
      </c>
      <c r="H291" t="s">
        <v>270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f t="shared" si="162"/>
        <v>0</v>
      </c>
      <c r="O291">
        <f ca="1" t="shared" si="163"/>
        <v>0</v>
      </c>
      <c r="P291">
        <f ca="1">SUMIF(SmtRes!AQ207:SmtRes!AQ208,"=1",SmtRes!DF207:SmtRes!DF208)</f>
        <v>0</v>
      </c>
      <c r="Q291">
        <f ca="1">SUMIF(SmtRes!AQ207:SmtRes!AQ208,"=1",SmtRes!DG207:SmtRes!DG208)</f>
        <v>0</v>
      </c>
      <c r="R291">
        <f ca="1">SUMIF(SmtRes!AQ207:SmtRes!AQ208,"=1",SmtRes!DH207:SmtRes!DH208)</f>
        <v>0</v>
      </c>
      <c r="S291">
        <f ca="1">SUMIF(SmtRes!AQ207:SmtRes!AQ208,"=1",SmtRes!DI207:SmtRes!DI208)</f>
        <v>0</v>
      </c>
      <c r="T291">
        <f t="shared" si="164"/>
        <v>0</v>
      </c>
      <c r="U291">
        <f ca="1">SUMIF(SmtRes!AQ207:SmtRes!AQ208,"=1",SmtRes!CV207:SmtRes!CV208)</f>
        <v>0</v>
      </c>
      <c r="V291">
        <f ca="1">SUMIF(SmtRes!AQ207:SmtRes!AQ208,"=1",SmtRes!CW207:SmtRes!CW208)</f>
        <v>0</v>
      </c>
      <c r="W291">
        <f t="shared" si="165"/>
        <v>0</v>
      </c>
      <c r="X291">
        <f ca="1" t="shared" si="166"/>
        <v>0</v>
      </c>
      <c r="Y291">
        <f ca="1" t="shared" si="167"/>
        <v>0</v>
      </c>
      <c r="AA291">
        <v>-1</v>
      </c>
      <c r="AB291">
        <f ca="1" t="shared" si="168"/>
        <v>3428.4168</v>
      </c>
      <c r="AC291">
        <f t="shared" si="169"/>
        <v>0</v>
      </c>
      <c r="AD291">
        <f t="shared" si="170"/>
        <v>0</v>
      </c>
      <c r="AE291">
        <f t="shared" si="171"/>
        <v>0</v>
      </c>
      <c r="AF291">
        <f ca="1">ROUND((SUM(SmtRes!BT207:SmtRes!BT208)),6)</f>
        <v>3428.4168</v>
      </c>
      <c r="AG291">
        <f t="shared" si="172"/>
        <v>0</v>
      </c>
      <c r="AH291">
        <f ca="1">(SUM(SmtRes!BU207:SmtRes!BU208))</f>
        <v>4.32</v>
      </c>
      <c r="AI291">
        <f t="shared" si="173"/>
        <v>0</v>
      </c>
      <c r="AJ291">
        <f t="shared" si="174"/>
        <v>0</v>
      </c>
      <c r="AK291">
        <v>2857.014</v>
      </c>
      <c r="AL291">
        <v>0</v>
      </c>
      <c r="AM291">
        <v>0</v>
      </c>
      <c r="AN291">
        <v>0</v>
      </c>
      <c r="AO291">
        <v>2857.014</v>
      </c>
      <c r="AP291">
        <v>0</v>
      </c>
      <c r="AQ291">
        <v>3.6</v>
      </c>
      <c r="AR291">
        <v>0</v>
      </c>
      <c r="AS291">
        <v>0</v>
      </c>
      <c r="AT291">
        <v>74</v>
      </c>
      <c r="AU291">
        <v>36</v>
      </c>
      <c r="AV291">
        <v>1</v>
      </c>
      <c r="AW291">
        <v>1</v>
      </c>
      <c r="AZ291">
        <v>1</v>
      </c>
      <c r="BA291">
        <v>1</v>
      </c>
      <c r="BB291">
        <v>1</v>
      </c>
      <c r="BC291">
        <v>1</v>
      </c>
      <c r="BD291" t="s">
        <v>185</v>
      </c>
      <c r="BE291" t="s">
        <v>185</v>
      </c>
      <c r="BF291" t="s">
        <v>185</v>
      </c>
      <c r="BG291" t="s">
        <v>185</v>
      </c>
      <c r="BH291">
        <v>0</v>
      </c>
      <c r="BI291">
        <v>4</v>
      </c>
      <c r="BJ291" t="s">
        <v>432</v>
      </c>
      <c r="BM291">
        <v>200001</v>
      </c>
      <c r="BN291">
        <v>0</v>
      </c>
      <c r="BO291" t="s">
        <v>185</v>
      </c>
      <c r="BP291">
        <v>0</v>
      </c>
      <c r="BQ291">
        <v>4</v>
      </c>
      <c r="BR291">
        <v>0</v>
      </c>
      <c r="BS291">
        <v>1</v>
      </c>
      <c r="BT291">
        <v>1</v>
      </c>
      <c r="BU291">
        <v>1</v>
      </c>
      <c r="BV291">
        <v>1</v>
      </c>
      <c r="BW291">
        <v>1</v>
      </c>
      <c r="BX291">
        <v>1</v>
      </c>
      <c r="BY291" t="s">
        <v>185</v>
      </c>
      <c r="BZ291">
        <v>74</v>
      </c>
      <c r="CA291">
        <v>36</v>
      </c>
      <c r="CB291" t="s">
        <v>185</v>
      </c>
      <c r="CE291">
        <v>0</v>
      </c>
      <c r="CF291">
        <v>0</v>
      </c>
      <c r="CG291">
        <v>0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 t="s">
        <v>409</v>
      </c>
      <c r="CO291">
        <v>0</v>
      </c>
      <c r="CP291">
        <f ca="1" t="shared" si="175"/>
        <v>0</v>
      </c>
      <c r="CQ291">
        <f ca="1">SUMIF(SmtRes!AQ207:SmtRes!AQ208,"=1",SmtRes!AA207:SmtRes!AA208)</f>
        <v>0</v>
      </c>
      <c r="CR291">
        <f ca="1">SUMIF(SmtRes!AQ207:SmtRes!AQ208,"=1",SmtRes!AB207:SmtRes!AB208)</f>
        <v>0</v>
      </c>
      <c r="CS291">
        <f ca="1">SUMIF(SmtRes!AQ207:SmtRes!AQ208,"=1",SmtRes!AC207:SmtRes!AC208)</f>
        <v>0</v>
      </c>
      <c r="CT291">
        <f ca="1">SUMIF(SmtRes!AQ207:SmtRes!AQ208,"=1",SmtRes!AD207:SmtRes!AD208)</f>
        <v>1587.23</v>
      </c>
      <c r="CU291">
        <f t="shared" si="176"/>
        <v>0</v>
      </c>
      <c r="CV291">
        <f ca="1">SUMIF(SmtRes!AQ207:SmtRes!AQ208,"=1",SmtRes!BU207:SmtRes!BU208)</f>
        <v>4.32</v>
      </c>
      <c r="CW291">
        <f ca="1">SUMIF(SmtRes!AQ207:SmtRes!AQ208,"=1",SmtRes!BV207:SmtRes!BV208)</f>
        <v>0</v>
      </c>
      <c r="CX291">
        <f t="shared" si="177"/>
        <v>0</v>
      </c>
      <c r="CY291">
        <f ca="1" t="shared" si="178"/>
        <v>0</v>
      </c>
      <c r="CZ291">
        <f ca="1" t="shared" si="179"/>
        <v>0</v>
      </c>
      <c r="DB291">
        <v>70</v>
      </c>
      <c r="DC291" t="s">
        <v>185</v>
      </c>
      <c r="DD291" t="s">
        <v>185</v>
      </c>
      <c r="DE291" t="s">
        <v>410</v>
      </c>
      <c r="DF291" t="s">
        <v>410</v>
      </c>
      <c r="DG291" t="s">
        <v>410</v>
      </c>
      <c r="DH291" t="s">
        <v>185</v>
      </c>
      <c r="DI291" t="s">
        <v>410</v>
      </c>
      <c r="DJ291" t="s">
        <v>410</v>
      </c>
      <c r="DK291" t="s">
        <v>185</v>
      </c>
      <c r="DL291" t="s">
        <v>185</v>
      </c>
      <c r="DM291" t="s">
        <v>185</v>
      </c>
      <c r="DN291">
        <v>0</v>
      </c>
      <c r="DO291">
        <v>0</v>
      </c>
      <c r="DP291">
        <v>1</v>
      </c>
      <c r="DQ291">
        <v>1</v>
      </c>
      <c r="DU291">
        <v>1013</v>
      </c>
      <c r="DV291" t="s">
        <v>270</v>
      </c>
      <c r="DW291" t="s">
        <v>270</v>
      </c>
      <c r="DX291">
        <v>1</v>
      </c>
      <c r="DZ291" t="s">
        <v>185</v>
      </c>
      <c r="EA291" t="s">
        <v>185</v>
      </c>
      <c r="EB291" t="s">
        <v>185</v>
      </c>
      <c r="EC291" t="s">
        <v>185</v>
      </c>
      <c r="EE291">
        <v>82815071</v>
      </c>
      <c r="EF291">
        <v>4</v>
      </c>
      <c r="EG291" t="s">
        <v>147</v>
      </c>
      <c r="EH291">
        <v>83</v>
      </c>
      <c r="EI291" t="s">
        <v>147</v>
      </c>
      <c r="EJ291">
        <v>4</v>
      </c>
      <c r="EK291">
        <v>200001</v>
      </c>
      <c r="EL291" t="s">
        <v>411</v>
      </c>
      <c r="EM291" t="s">
        <v>412</v>
      </c>
      <c r="EO291" t="s">
        <v>413</v>
      </c>
      <c r="EQ291">
        <v>132096</v>
      </c>
      <c r="ER291">
        <v>0</v>
      </c>
      <c r="ES291">
        <v>0</v>
      </c>
      <c r="ET291">
        <v>0</v>
      </c>
      <c r="EU291">
        <v>0</v>
      </c>
      <c r="EV291">
        <v>0</v>
      </c>
      <c r="EW291">
        <v>3.6</v>
      </c>
      <c r="EX291">
        <v>0</v>
      </c>
      <c r="EY291">
        <v>0</v>
      </c>
      <c r="FQ291">
        <v>0</v>
      </c>
      <c r="FR291">
        <v>0</v>
      </c>
      <c r="FS291">
        <v>0</v>
      </c>
      <c r="FX291">
        <v>74</v>
      </c>
      <c r="FY291">
        <v>36</v>
      </c>
      <c r="GA291" t="s">
        <v>185</v>
      </c>
      <c r="GD291">
        <v>1</v>
      </c>
      <c r="GF291">
        <v>-471200374</v>
      </c>
      <c r="GG291">
        <v>2</v>
      </c>
      <c r="GH291">
        <v>1</v>
      </c>
      <c r="GI291">
        <v>-2</v>
      </c>
      <c r="GJ291">
        <v>0</v>
      </c>
      <c r="GK291">
        <v>0</v>
      </c>
      <c r="GL291">
        <f ca="1" t="shared" si="180"/>
        <v>0</v>
      </c>
      <c r="GM291">
        <f ca="1" t="shared" si="181"/>
        <v>0</v>
      </c>
      <c r="GN291">
        <f ca="1" t="shared" si="182"/>
        <v>0</v>
      </c>
      <c r="GO291">
        <f ca="1" t="shared" si="183"/>
        <v>0</v>
      </c>
      <c r="GP291">
        <f ca="1" t="shared" si="184"/>
        <v>0</v>
      </c>
      <c r="GR291">
        <v>0</v>
      </c>
      <c r="GS291">
        <v>3</v>
      </c>
      <c r="GT291">
        <v>0</v>
      </c>
      <c r="GU291" t="s">
        <v>185</v>
      </c>
      <c r="GV291">
        <f t="shared" si="185"/>
        <v>0</v>
      </c>
      <c r="GW291">
        <v>1</v>
      </c>
      <c r="GX291">
        <f t="shared" si="186"/>
        <v>0</v>
      </c>
      <c r="HA291">
        <v>0</v>
      </c>
      <c r="HB291">
        <v>0</v>
      </c>
      <c r="HC291">
        <f t="shared" si="187"/>
        <v>0</v>
      </c>
      <c r="HE291" t="s">
        <v>185</v>
      </c>
      <c r="HF291" t="s">
        <v>185</v>
      </c>
      <c r="HM291" t="s">
        <v>185</v>
      </c>
      <c r="HN291" t="s">
        <v>160</v>
      </c>
      <c r="HO291" t="s">
        <v>162</v>
      </c>
      <c r="HP291" t="s">
        <v>147</v>
      </c>
      <c r="HQ291" t="s">
        <v>147</v>
      </c>
      <c r="HS291">
        <v>0</v>
      </c>
      <c r="IK291">
        <v>0</v>
      </c>
    </row>
    <row r="292" spans="1:255">
      <c r="A292" s="8">
        <v>17</v>
      </c>
      <c r="B292" s="8">
        <v>1</v>
      </c>
      <c r="C292" s="8">
        <f>ROW(SmtRes!A210)</f>
        <v>210</v>
      </c>
      <c r="D292" s="8">
        <f>ROW(EtalonRes!A226)</f>
        <v>226</v>
      </c>
      <c r="E292" s="8" t="s">
        <v>178</v>
      </c>
      <c r="F292" s="8" t="s">
        <v>433</v>
      </c>
      <c r="G292" s="8" t="s">
        <v>434</v>
      </c>
      <c r="H292" s="8" t="s">
        <v>270</v>
      </c>
      <c r="I292" s="8">
        <v>1</v>
      </c>
      <c r="J292" s="8">
        <v>0</v>
      </c>
      <c r="K292" s="8">
        <v>1</v>
      </c>
      <c r="L292" s="8">
        <v>1</v>
      </c>
      <c r="M292" s="8">
        <v>0</v>
      </c>
      <c r="N292" s="8">
        <f t="shared" si="162"/>
        <v>1</v>
      </c>
      <c r="O292" s="8">
        <f ca="1" t="shared" si="163"/>
        <v>414.09</v>
      </c>
      <c r="P292" s="8">
        <f ca="1">SUMIF(SmtRes!AQ209:SmtRes!AQ210,"=1",SmtRes!DF209:SmtRes!DF210)</f>
        <v>0</v>
      </c>
      <c r="Q292" s="8">
        <f ca="1">SUMIF(SmtRes!AQ209:SmtRes!AQ210,"=1",SmtRes!DG209:SmtRes!DG210)</f>
        <v>0</v>
      </c>
      <c r="R292" s="8">
        <f ca="1">SUMIF(SmtRes!AQ209:SmtRes!AQ210,"=1",SmtRes!DH209:SmtRes!DH210)</f>
        <v>0</v>
      </c>
      <c r="S292" s="8">
        <f ca="1">SUMIF(SmtRes!AQ209:SmtRes!AQ210,"=1",SmtRes!DI209:SmtRes!DI210)</f>
        <v>414.09</v>
      </c>
      <c r="T292" s="8">
        <f t="shared" si="164"/>
        <v>0</v>
      </c>
      <c r="U292" s="8">
        <f ca="1">SUMIF(SmtRes!AQ209:SmtRes!AQ210,"=1",SmtRes!CV209:SmtRes!CV210)</f>
        <v>0.384</v>
      </c>
      <c r="V292" s="8">
        <f ca="1">SUMIF(SmtRes!AQ209:SmtRes!AQ210,"=1",SmtRes!CW209:SmtRes!CW210)</f>
        <v>0</v>
      </c>
      <c r="W292" s="8">
        <f t="shared" si="165"/>
        <v>0</v>
      </c>
      <c r="X292" s="8">
        <f ca="1" t="shared" si="166"/>
        <v>306.43</v>
      </c>
      <c r="Y292" s="8">
        <f ca="1" t="shared" si="167"/>
        <v>149.07</v>
      </c>
      <c r="Z292" s="8"/>
      <c r="AA292" s="8">
        <v>85314498</v>
      </c>
      <c r="AB292" s="8">
        <f ca="1" t="shared" si="168"/>
        <v>414.08448</v>
      </c>
      <c r="AC292" s="8">
        <f t="shared" si="169"/>
        <v>0</v>
      </c>
      <c r="AD292" s="8">
        <f t="shared" si="170"/>
        <v>0</v>
      </c>
      <c r="AE292" s="8">
        <f t="shared" si="171"/>
        <v>0</v>
      </c>
      <c r="AF292" s="8">
        <f ca="1">ROUND((SUM(SmtRes!BT209:SmtRes!BT210)),6)</f>
        <v>414.08448</v>
      </c>
      <c r="AG292" s="8">
        <f t="shared" si="172"/>
        <v>0</v>
      </c>
      <c r="AH292" s="8">
        <f ca="1">(SUM(SmtRes!BU209:SmtRes!BU210))</f>
        <v>0.384</v>
      </c>
      <c r="AI292" s="8">
        <f t="shared" si="173"/>
        <v>0</v>
      </c>
      <c r="AJ292" s="8">
        <f t="shared" si="174"/>
        <v>0</v>
      </c>
      <c r="AK292" s="8">
        <v>345.0704</v>
      </c>
      <c r="AL292" s="8">
        <v>0</v>
      </c>
      <c r="AM292" s="8">
        <v>0</v>
      </c>
      <c r="AN292" s="8">
        <v>0</v>
      </c>
      <c r="AO292" s="8">
        <v>345.0704</v>
      </c>
      <c r="AP292" s="8">
        <v>0</v>
      </c>
      <c r="AQ292" s="8">
        <v>0.32</v>
      </c>
      <c r="AR292" s="8">
        <v>0</v>
      </c>
      <c r="AS292" s="8">
        <v>0</v>
      </c>
      <c r="AT292" s="8">
        <v>74</v>
      </c>
      <c r="AU292" s="8">
        <v>36</v>
      </c>
      <c r="AV292" s="8">
        <v>1</v>
      </c>
      <c r="AW292" s="8">
        <v>1</v>
      </c>
      <c r="AX292" s="8"/>
      <c r="AY292" s="8"/>
      <c r="AZ292" s="8">
        <v>1</v>
      </c>
      <c r="BA292" s="8">
        <v>1</v>
      </c>
      <c r="BB292" s="8">
        <v>1</v>
      </c>
      <c r="BC292" s="8">
        <v>1</v>
      </c>
      <c r="BD292" s="8" t="s">
        <v>185</v>
      </c>
      <c r="BE292" s="8" t="s">
        <v>185</v>
      </c>
      <c r="BF292" s="8" t="s">
        <v>185</v>
      </c>
      <c r="BG292" s="8" t="s">
        <v>185</v>
      </c>
      <c r="BH292" s="8">
        <v>0</v>
      </c>
      <c r="BI292" s="8">
        <v>4</v>
      </c>
      <c r="BJ292" s="8" t="s">
        <v>435</v>
      </c>
      <c r="BK292" s="8"/>
      <c r="BL292" s="8"/>
      <c r="BM292" s="8">
        <v>200001</v>
      </c>
      <c r="BN292" s="8">
        <v>0</v>
      </c>
      <c r="BO292" s="8" t="s">
        <v>185</v>
      </c>
      <c r="BP292" s="8">
        <v>0</v>
      </c>
      <c r="BQ292" s="8">
        <v>4</v>
      </c>
      <c r="BR292" s="8">
        <v>0</v>
      </c>
      <c r="BS292" s="8">
        <v>1</v>
      </c>
      <c r="BT292" s="8">
        <v>1</v>
      </c>
      <c r="BU292" s="8">
        <v>1</v>
      </c>
      <c r="BV292" s="8">
        <v>1</v>
      </c>
      <c r="BW292" s="8">
        <v>1</v>
      </c>
      <c r="BX292" s="8">
        <v>1</v>
      </c>
      <c r="BY292" s="8" t="s">
        <v>185</v>
      </c>
      <c r="BZ292" s="8">
        <v>74</v>
      </c>
      <c r="CA292" s="8">
        <v>36</v>
      </c>
      <c r="CB292" s="8" t="s">
        <v>185</v>
      </c>
      <c r="CC292" s="8"/>
      <c r="CD292" s="8"/>
      <c r="CE292" s="8">
        <v>0</v>
      </c>
      <c r="CF292" s="8">
        <v>0</v>
      </c>
      <c r="CG292" s="8">
        <v>0</v>
      </c>
      <c r="CH292" s="8">
        <v>7</v>
      </c>
      <c r="CI292" s="8">
        <v>0</v>
      </c>
      <c r="CJ292" s="8">
        <v>0</v>
      </c>
      <c r="CK292" s="8">
        <v>0</v>
      </c>
      <c r="CL292" s="8">
        <v>0</v>
      </c>
      <c r="CM292" s="8">
        <v>0</v>
      </c>
      <c r="CN292" s="8" t="s">
        <v>409</v>
      </c>
      <c r="CO292" s="8">
        <v>0</v>
      </c>
      <c r="CP292" s="8">
        <f ca="1" t="shared" si="175"/>
        <v>414.09</v>
      </c>
      <c r="CQ292" s="8">
        <f ca="1">SUMIF(SmtRes!AQ209:SmtRes!AQ210,"=1",SmtRes!AA209:SmtRes!AA210)</f>
        <v>0</v>
      </c>
      <c r="CR292" s="8">
        <f ca="1">SUMIF(SmtRes!AQ209:SmtRes!AQ210,"=1",SmtRes!AB209:SmtRes!AB210)</f>
        <v>0</v>
      </c>
      <c r="CS292" s="8">
        <f ca="1">SUMIF(SmtRes!AQ209:SmtRes!AQ210,"=1",SmtRes!AC209:SmtRes!AC210)</f>
        <v>0</v>
      </c>
      <c r="CT292" s="8">
        <f ca="1">SUMIF(SmtRes!AQ209:SmtRes!AQ210,"=1",SmtRes!AD209:SmtRes!AD210)</f>
        <v>2156.69</v>
      </c>
      <c r="CU292" s="8">
        <f t="shared" si="176"/>
        <v>0</v>
      </c>
      <c r="CV292" s="8">
        <f ca="1">SUMIF(SmtRes!AQ209:SmtRes!AQ210,"=1",SmtRes!BU209:SmtRes!BU210)</f>
        <v>0.384</v>
      </c>
      <c r="CW292" s="8">
        <f ca="1">SUMIF(SmtRes!AQ209:SmtRes!AQ210,"=1",SmtRes!BV209:SmtRes!BV210)</f>
        <v>0</v>
      </c>
      <c r="CX292" s="8">
        <f t="shared" si="177"/>
        <v>0</v>
      </c>
      <c r="CY292" s="8">
        <f ca="1" t="shared" si="178"/>
        <v>306.4266</v>
      </c>
      <c r="CZ292" s="8">
        <f ca="1" t="shared" si="179"/>
        <v>149.0724</v>
      </c>
      <c r="DA292" s="8"/>
      <c r="DB292" s="8">
        <v>71</v>
      </c>
      <c r="DC292" s="8" t="s">
        <v>185</v>
      </c>
      <c r="DD292" s="8" t="s">
        <v>185</v>
      </c>
      <c r="DE292" s="8" t="s">
        <v>410</v>
      </c>
      <c r="DF292" s="8" t="s">
        <v>410</v>
      </c>
      <c r="DG292" s="8" t="s">
        <v>410</v>
      </c>
      <c r="DH292" s="8" t="s">
        <v>185</v>
      </c>
      <c r="DI292" s="8" t="s">
        <v>410</v>
      </c>
      <c r="DJ292" s="8" t="s">
        <v>410</v>
      </c>
      <c r="DK292" s="8" t="s">
        <v>185</v>
      </c>
      <c r="DL292" s="8" t="s">
        <v>185</v>
      </c>
      <c r="DM292" s="8" t="s">
        <v>185</v>
      </c>
      <c r="DN292" s="8">
        <v>0</v>
      </c>
      <c r="DO292" s="8">
        <v>0</v>
      </c>
      <c r="DP292" s="8">
        <v>1</v>
      </c>
      <c r="DQ292" s="8">
        <v>1</v>
      </c>
      <c r="DR292" s="8"/>
      <c r="DS292" s="8"/>
      <c r="DT292" s="8"/>
      <c r="DU292" s="8">
        <v>1013</v>
      </c>
      <c r="DV292" s="8" t="s">
        <v>270</v>
      </c>
      <c r="DW292" s="8" t="s">
        <v>270</v>
      </c>
      <c r="DX292" s="8">
        <v>1</v>
      </c>
      <c r="DY292" s="8"/>
      <c r="DZ292" s="8" t="s">
        <v>185</v>
      </c>
      <c r="EA292" s="8" t="s">
        <v>185</v>
      </c>
      <c r="EB292" s="8" t="s">
        <v>185</v>
      </c>
      <c r="EC292" s="8" t="s">
        <v>185</v>
      </c>
      <c r="ED292" s="8"/>
      <c r="EE292" s="8">
        <v>82815071</v>
      </c>
      <c r="EF292" s="8">
        <v>4</v>
      </c>
      <c r="EG292" s="8" t="s">
        <v>147</v>
      </c>
      <c r="EH292" s="8">
        <v>83</v>
      </c>
      <c r="EI292" s="8" t="s">
        <v>147</v>
      </c>
      <c r="EJ292" s="8">
        <v>4</v>
      </c>
      <c r="EK292" s="8">
        <v>200001</v>
      </c>
      <c r="EL292" s="8" t="s">
        <v>411</v>
      </c>
      <c r="EM292" s="8" t="s">
        <v>412</v>
      </c>
      <c r="EN292" s="8"/>
      <c r="EO292" s="8" t="s">
        <v>413</v>
      </c>
      <c r="EP292" s="8"/>
      <c r="EQ292" s="8">
        <v>131072</v>
      </c>
      <c r="ER292" s="8">
        <v>0</v>
      </c>
      <c r="ES292" s="8">
        <v>0</v>
      </c>
      <c r="ET292" s="8">
        <v>0</v>
      </c>
      <c r="EU292" s="8">
        <v>0</v>
      </c>
      <c r="EV292" s="8">
        <v>0</v>
      </c>
      <c r="EW292" s="8">
        <v>0.32</v>
      </c>
      <c r="EX292" s="8">
        <v>0</v>
      </c>
      <c r="EY292" s="8">
        <v>0</v>
      </c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>
        <v>0</v>
      </c>
      <c r="FR292" s="8">
        <v>0</v>
      </c>
      <c r="FS292" s="8">
        <v>0</v>
      </c>
      <c r="FT292" s="8"/>
      <c r="FU292" s="8"/>
      <c r="FV292" s="8"/>
      <c r="FW292" s="8"/>
      <c r="FX292" s="8">
        <v>74</v>
      </c>
      <c r="FY292" s="8">
        <v>36</v>
      </c>
      <c r="FZ292" s="8"/>
      <c r="GA292" s="8" t="s">
        <v>185</v>
      </c>
      <c r="GB292" s="8"/>
      <c r="GC292" s="8"/>
      <c r="GD292" s="8">
        <v>1</v>
      </c>
      <c r="GE292" s="8"/>
      <c r="GF292" s="8">
        <v>-1152991397</v>
      </c>
      <c r="GG292" s="8">
        <v>2</v>
      </c>
      <c r="GH292" s="8">
        <v>1</v>
      </c>
      <c r="GI292" s="8">
        <v>-2</v>
      </c>
      <c r="GJ292" s="8">
        <v>0</v>
      </c>
      <c r="GK292" s="8">
        <v>0</v>
      </c>
      <c r="GL292" s="8">
        <f ca="1" t="shared" si="180"/>
        <v>0</v>
      </c>
      <c r="GM292" s="8">
        <f ca="1" t="shared" si="181"/>
        <v>869.59</v>
      </c>
      <c r="GN292" s="8">
        <f ca="1" t="shared" si="182"/>
        <v>0</v>
      </c>
      <c r="GO292" s="8">
        <f ca="1" t="shared" si="183"/>
        <v>0</v>
      </c>
      <c r="GP292" s="8">
        <f ca="1" t="shared" si="184"/>
        <v>869.59</v>
      </c>
      <c r="GQ292" s="8"/>
      <c r="GR292" s="8">
        <v>0</v>
      </c>
      <c r="GS292" s="8">
        <v>3</v>
      </c>
      <c r="GT292" s="8">
        <v>0</v>
      </c>
      <c r="GU292" s="8" t="s">
        <v>185</v>
      </c>
      <c r="GV292" s="8">
        <f t="shared" si="185"/>
        <v>0</v>
      </c>
      <c r="GW292" s="8">
        <v>1</v>
      </c>
      <c r="GX292" s="8">
        <f t="shared" si="186"/>
        <v>0</v>
      </c>
      <c r="GY292" s="8"/>
      <c r="GZ292" s="8"/>
      <c r="HA292" s="8">
        <v>0</v>
      </c>
      <c r="HB292" s="8">
        <v>0</v>
      </c>
      <c r="HC292" s="8">
        <f t="shared" si="187"/>
        <v>0</v>
      </c>
      <c r="HD292" s="8"/>
      <c r="HE292" s="8" t="s">
        <v>185</v>
      </c>
      <c r="HF292" s="8" t="s">
        <v>185</v>
      </c>
      <c r="HG292" s="8"/>
      <c r="HH292" s="8"/>
      <c r="HI292" s="8"/>
      <c r="HJ292" s="8"/>
      <c r="HK292" s="8"/>
      <c r="HL292" s="8"/>
      <c r="HM292" s="8" t="s">
        <v>185</v>
      </c>
      <c r="HN292" s="8" t="s">
        <v>160</v>
      </c>
      <c r="HO292" s="8" t="s">
        <v>162</v>
      </c>
      <c r="HP292" s="8" t="s">
        <v>147</v>
      </c>
      <c r="HQ292" s="8" t="s">
        <v>147</v>
      </c>
      <c r="HR292" s="8"/>
      <c r="HS292" s="8">
        <v>0</v>
      </c>
      <c r="HT292" s="8"/>
      <c r="HU292" s="8"/>
      <c r="HV292" s="8"/>
      <c r="HW292" s="8"/>
      <c r="HX292" s="8"/>
      <c r="HY292" s="8"/>
      <c r="HZ292" s="8"/>
      <c r="IA292" s="8"/>
      <c r="IB292" s="8"/>
      <c r="IC292" s="8"/>
      <c r="ID292" s="8"/>
      <c r="IE292" s="8"/>
      <c r="IF292" s="8"/>
      <c r="IG292" s="8"/>
      <c r="IH292" s="8"/>
      <c r="II292" s="8"/>
      <c r="IJ292" s="8"/>
      <c r="IK292" s="8">
        <v>0</v>
      </c>
      <c r="IL292" s="8"/>
      <c r="IM292" s="8"/>
      <c r="IN292" s="8"/>
      <c r="IO292" s="8"/>
      <c r="IP292" s="8"/>
      <c r="IQ292" s="8"/>
      <c r="IR292" s="8"/>
      <c r="IS292" s="8"/>
      <c r="IT292" s="8"/>
      <c r="IU292" s="8"/>
    </row>
    <row r="293" spans="1:245">
      <c r="A293">
        <v>17</v>
      </c>
      <c r="B293">
        <v>1</v>
      </c>
      <c r="C293">
        <f>ROW(SmtRes!A212)</f>
        <v>212</v>
      </c>
      <c r="D293">
        <f>ROW(EtalonRes!A228)</f>
        <v>228</v>
      </c>
      <c r="E293" t="s">
        <v>178</v>
      </c>
      <c r="F293" t="s">
        <v>433</v>
      </c>
      <c r="G293" t="s">
        <v>434</v>
      </c>
      <c r="H293" t="s">
        <v>270</v>
      </c>
      <c r="I293">
        <v>1</v>
      </c>
      <c r="J293">
        <v>0</v>
      </c>
      <c r="K293">
        <v>1</v>
      </c>
      <c r="L293">
        <v>1</v>
      </c>
      <c r="M293">
        <v>0</v>
      </c>
      <c r="N293">
        <f t="shared" si="162"/>
        <v>1</v>
      </c>
      <c r="O293">
        <f ca="1" t="shared" si="163"/>
        <v>414.09</v>
      </c>
      <c r="P293">
        <f ca="1">SUMIF(SmtRes!AQ211:SmtRes!AQ212,"=1",SmtRes!DF211:SmtRes!DF212)</f>
        <v>0</v>
      </c>
      <c r="Q293">
        <f ca="1">SUMIF(SmtRes!AQ211:SmtRes!AQ212,"=1",SmtRes!DG211:SmtRes!DG212)</f>
        <v>0</v>
      </c>
      <c r="R293">
        <f ca="1">SUMIF(SmtRes!AQ211:SmtRes!AQ212,"=1",SmtRes!DH211:SmtRes!DH212)</f>
        <v>0</v>
      </c>
      <c r="S293">
        <f ca="1">SUMIF(SmtRes!AQ211:SmtRes!AQ212,"=1",SmtRes!DI211:SmtRes!DI212)</f>
        <v>414.09</v>
      </c>
      <c r="T293">
        <f t="shared" si="164"/>
        <v>0</v>
      </c>
      <c r="U293">
        <f ca="1">SUMIF(SmtRes!AQ211:SmtRes!AQ212,"=1",SmtRes!CV211:SmtRes!CV212)</f>
        <v>0.384</v>
      </c>
      <c r="V293">
        <f ca="1">SUMIF(SmtRes!AQ211:SmtRes!AQ212,"=1",SmtRes!CW211:SmtRes!CW212)</f>
        <v>0</v>
      </c>
      <c r="W293">
        <f t="shared" si="165"/>
        <v>0</v>
      </c>
      <c r="X293">
        <f ca="1" t="shared" si="166"/>
        <v>306.43</v>
      </c>
      <c r="Y293">
        <f ca="1" t="shared" si="167"/>
        <v>149.07</v>
      </c>
      <c r="AA293">
        <v>85314433</v>
      </c>
      <c r="AB293">
        <f ca="1" t="shared" si="168"/>
        <v>414.08448</v>
      </c>
      <c r="AC293">
        <f t="shared" si="169"/>
        <v>0</v>
      </c>
      <c r="AD293">
        <f t="shared" si="170"/>
        <v>0</v>
      </c>
      <c r="AE293">
        <f t="shared" si="171"/>
        <v>0</v>
      </c>
      <c r="AF293">
        <f ca="1">ROUND((SUM(SmtRes!BT211:SmtRes!BT212)),6)</f>
        <v>414.08448</v>
      </c>
      <c r="AG293">
        <f t="shared" si="172"/>
        <v>0</v>
      </c>
      <c r="AH293">
        <f ca="1">(SUM(SmtRes!BU211:SmtRes!BU212))</f>
        <v>0.384</v>
      </c>
      <c r="AI293">
        <f t="shared" si="173"/>
        <v>0</v>
      </c>
      <c r="AJ293">
        <f t="shared" si="174"/>
        <v>0</v>
      </c>
      <c r="AK293">
        <v>345.0704</v>
      </c>
      <c r="AL293">
        <v>0</v>
      </c>
      <c r="AM293">
        <v>0</v>
      </c>
      <c r="AN293">
        <v>0</v>
      </c>
      <c r="AO293">
        <v>345.0704</v>
      </c>
      <c r="AP293">
        <v>0</v>
      </c>
      <c r="AQ293">
        <v>0.32</v>
      </c>
      <c r="AR293">
        <v>0</v>
      </c>
      <c r="AS293">
        <v>0</v>
      </c>
      <c r="AT293">
        <v>74</v>
      </c>
      <c r="AU293">
        <v>36</v>
      </c>
      <c r="AV293">
        <v>1</v>
      </c>
      <c r="AW293">
        <v>1</v>
      </c>
      <c r="AZ293">
        <v>1</v>
      </c>
      <c r="BA293">
        <v>1</v>
      </c>
      <c r="BB293">
        <v>1</v>
      </c>
      <c r="BC293">
        <v>1</v>
      </c>
      <c r="BD293" t="s">
        <v>185</v>
      </c>
      <c r="BE293" t="s">
        <v>185</v>
      </c>
      <c r="BF293" t="s">
        <v>185</v>
      </c>
      <c r="BG293" t="s">
        <v>185</v>
      </c>
      <c r="BH293">
        <v>0</v>
      </c>
      <c r="BI293">
        <v>4</v>
      </c>
      <c r="BJ293" t="s">
        <v>435</v>
      </c>
      <c r="BM293">
        <v>200001</v>
      </c>
      <c r="BN293">
        <v>0</v>
      </c>
      <c r="BO293" t="s">
        <v>185</v>
      </c>
      <c r="BP293">
        <v>0</v>
      </c>
      <c r="BQ293">
        <v>4</v>
      </c>
      <c r="BR293">
        <v>0</v>
      </c>
      <c r="BS293">
        <v>1</v>
      </c>
      <c r="BT293">
        <v>1</v>
      </c>
      <c r="BU293">
        <v>1</v>
      </c>
      <c r="BV293">
        <v>1</v>
      </c>
      <c r="BW293">
        <v>1</v>
      </c>
      <c r="BX293">
        <v>1</v>
      </c>
      <c r="BY293" t="s">
        <v>185</v>
      </c>
      <c r="BZ293">
        <v>74</v>
      </c>
      <c r="CA293">
        <v>36</v>
      </c>
      <c r="CB293" t="s">
        <v>185</v>
      </c>
      <c r="CE293">
        <v>0</v>
      </c>
      <c r="CF293">
        <v>0</v>
      </c>
      <c r="CG293">
        <v>0</v>
      </c>
      <c r="CH293">
        <v>7</v>
      </c>
      <c r="CI293">
        <v>0</v>
      </c>
      <c r="CJ293">
        <v>0</v>
      </c>
      <c r="CK293">
        <v>0</v>
      </c>
      <c r="CL293">
        <v>0</v>
      </c>
      <c r="CM293">
        <v>0</v>
      </c>
      <c r="CN293" t="s">
        <v>409</v>
      </c>
      <c r="CO293">
        <v>0</v>
      </c>
      <c r="CP293">
        <f ca="1" t="shared" si="175"/>
        <v>414.09</v>
      </c>
      <c r="CQ293">
        <f ca="1">SUMIF(SmtRes!AQ211:SmtRes!AQ212,"=1",SmtRes!AA211:SmtRes!AA212)</f>
        <v>0</v>
      </c>
      <c r="CR293">
        <f ca="1">SUMIF(SmtRes!AQ211:SmtRes!AQ212,"=1",SmtRes!AB211:SmtRes!AB212)</f>
        <v>0</v>
      </c>
      <c r="CS293">
        <f ca="1">SUMIF(SmtRes!AQ211:SmtRes!AQ212,"=1",SmtRes!AC211:SmtRes!AC212)</f>
        <v>0</v>
      </c>
      <c r="CT293">
        <f ca="1">SUMIF(SmtRes!AQ211:SmtRes!AQ212,"=1",SmtRes!AD211:SmtRes!AD212)</f>
        <v>2156.69</v>
      </c>
      <c r="CU293">
        <f t="shared" si="176"/>
        <v>0</v>
      </c>
      <c r="CV293">
        <f ca="1">SUMIF(SmtRes!AQ211:SmtRes!AQ212,"=1",SmtRes!BU211:SmtRes!BU212)</f>
        <v>0.384</v>
      </c>
      <c r="CW293">
        <f ca="1">SUMIF(SmtRes!AQ211:SmtRes!AQ212,"=1",SmtRes!BV211:SmtRes!BV212)</f>
        <v>0</v>
      </c>
      <c r="CX293">
        <f t="shared" si="177"/>
        <v>0</v>
      </c>
      <c r="CY293">
        <f ca="1" t="shared" si="178"/>
        <v>306.4266</v>
      </c>
      <c r="CZ293">
        <f ca="1" t="shared" si="179"/>
        <v>149.0724</v>
      </c>
      <c r="DB293">
        <v>72</v>
      </c>
      <c r="DC293" t="s">
        <v>185</v>
      </c>
      <c r="DD293" t="s">
        <v>185</v>
      </c>
      <c r="DE293" t="s">
        <v>410</v>
      </c>
      <c r="DF293" t="s">
        <v>410</v>
      </c>
      <c r="DG293" t="s">
        <v>410</v>
      </c>
      <c r="DH293" t="s">
        <v>185</v>
      </c>
      <c r="DI293" t="s">
        <v>410</v>
      </c>
      <c r="DJ293" t="s">
        <v>410</v>
      </c>
      <c r="DK293" t="s">
        <v>185</v>
      </c>
      <c r="DL293" t="s">
        <v>185</v>
      </c>
      <c r="DM293" t="s">
        <v>185</v>
      </c>
      <c r="DN293">
        <v>0</v>
      </c>
      <c r="DO293">
        <v>0</v>
      </c>
      <c r="DP293">
        <v>1</v>
      </c>
      <c r="DQ293">
        <v>1</v>
      </c>
      <c r="DU293">
        <v>1013</v>
      </c>
      <c r="DV293" t="s">
        <v>270</v>
      </c>
      <c r="DW293" t="s">
        <v>270</v>
      </c>
      <c r="DX293">
        <v>1</v>
      </c>
      <c r="DZ293" t="s">
        <v>185</v>
      </c>
      <c r="EA293" t="s">
        <v>185</v>
      </c>
      <c r="EB293" t="s">
        <v>185</v>
      </c>
      <c r="EC293" t="s">
        <v>185</v>
      </c>
      <c r="EE293">
        <v>82815071</v>
      </c>
      <c r="EF293">
        <v>4</v>
      </c>
      <c r="EG293" t="s">
        <v>147</v>
      </c>
      <c r="EH293">
        <v>83</v>
      </c>
      <c r="EI293" t="s">
        <v>147</v>
      </c>
      <c r="EJ293">
        <v>4</v>
      </c>
      <c r="EK293">
        <v>200001</v>
      </c>
      <c r="EL293" t="s">
        <v>411</v>
      </c>
      <c r="EM293" t="s">
        <v>412</v>
      </c>
      <c r="EO293" t="s">
        <v>413</v>
      </c>
      <c r="EQ293">
        <v>131072</v>
      </c>
      <c r="ER293">
        <v>0</v>
      </c>
      <c r="ES293">
        <v>0</v>
      </c>
      <c r="ET293">
        <v>0</v>
      </c>
      <c r="EU293">
        <v>0</v>
      </c>
      <c r="EV293">
        <v>0</v>
      </c>
      <c r="EW293">
        <v>0.32</v>
      </c>
      <c r="EX293">
        <v>0</v>
      </c>
      <c r="EY293">
        <v>0</v>
      </c>
      <c r="FQ293">
        <v>0</v>
      </c>
      <c r="FR293">
        <v>0</v>
      </c>
      <c r="FS293">
        <v>0</v>
      </c>
      <c r="FX293">
        <v>74</v>
      </c>
      <c r="FY293">
        <v>36</v>
      </c>
      <c r="GA293" t="s">
        <v>185</v>
      </c>
      <c r="GD293">
        <v>1</v>
      </c>
      <c r="GF293">
        <v>-1152991397</v>
      </c>
      <c r="GG293">
        <v>2</v>
      </c>
      <c r="GH293">
        <v>1</v>
      </c>
      <c r="GI293">
        <v>-2</v>
      </c>
      <c r="GJ293">
        <v>0</v>
      </c>
      <c r="GK293">
        <v>0</v>
      </c>
      <c r="GL293">
        <f ca="1" t="shared" si="180"/>
        <v>0</v>
      </c>
      <c r="GM293">
        <f ca="1" t="shared" si="181"/>
        <v>869.59</v>
      </c>
      <c r="GN293">
        <f ca="1" t="shared" si="182"/>
        <v>0</v>
      </c>
      <c r="GO293">
        <f ca="1" t="shared" si="183"/>
        <v>0</v>
      </c>
      <c r="GP293">
        <f ca="1" t="shared" si="184"/>
        <v>869.59</v>
      </c>
      <c r="GR293">
        <v>0</v>
      </c>
      <c r="GS293">
        <v>3</v>
      </c>
      <c r="GT293">
        <v>0</v>
      </c>
      <c r="GU293" t="s">
        <v>185</v>
      </c>
      <c r="GV293">
        <f t="shared" si="185"/>
        <v>0</v>
      </c>
      <c r="GW293">
        <v>1</v>
      </c>
      <c r="GX293">
        <f t="shared" si="186"/>
        <v>0</v>
      </c>
      <c r="HA293">
        <v>0</v>
      </c>
      <c r="HB293">
        <v>0</v>
      </c>
      <c r="HC293">
        <f t="shared" si="187"/>
        <v>0</v>
      </c>
      <c r="HE293" t="s">
        <v>185</v>
      </c>
      <c r="HF293" t="s">
        <v>185</v>
      </c>
      <c r="HM293" t="s">
        <v>185</v>
      </c>
      <c r="HN293" t="s">
        <v>160</v>
      </c>
      <c r="HO293" t="s">
        <v>162</v>
      </c>
      <c r="HP293" t="s">
        <v>147</v>
      </c>
      <c r="HQ293" t="s">
        <v>147</v>
      </c>
      <c r="HS293">
        <v>0</v>
      </c>
      <c r="IK293">
        <v>0</v>
      </c>
    </row>
    <row r="294" spans="1:255">
      <c r="A294" s="8">
        <v>17</v>
      </c>
      <c r="B294" s="8">
        <v>1</v>
      </c>
      <c r="C294" s="8">
        <f>ROW(SmtRes!A214)</f>
        <v>214</v>
      </c>
      <c r="D294" s="8">
        <f>ROW(EtalonRes!A230)</f>
        <v>230</v>
      </c>
      <c r="E294" s="8" t="s">
        <v>180</v>
      </c>
      <c r="F294" s="8" t="s">
        <v>436</v>
      </c>
      <c r="G294" s="8" t="s">
        <v>437</v>
      </c>
      <c r="H294" s="8" t="s">
        <v>270</v>
      </c>
      <c r="I294" s="8">
        <v>1</v>
      </c>
      <c r="J294" s="8">
        <v>0</v>
      </c>
      <c r="K294" s="8">
        <v>1</v>
      </c>
      <c r="L294" s="8">
        <v>1</v>
      </c>
      <c r="M294" s="8">
        <v>0</v>
      </c>
      <c r="N294" s="8">
        <f t="shared" si="162"/>
        <v>1</v>
      </c>
      <c r="O294" s="8">
        <f ca="1" t="shared" si="163"/>
        <v>1294.02</v>
      </c>
      <c r="P294" s="8">
        <f ca="1">SUMIF(SmtRes!AQ213:SmtRes!AQ214,"=1",SmtRes!DF213:SmtRes!DF214)</f>
        <v>0</v>
      </c>
      <c r="Q294" s="8">
        <f ca="1">SUMIF(SmtRes!AQ213:SmtRes!AQ214,"=1",SmtRes!DG213:SmtRes!DG214)</f>
        <v>0</v>
      </c>
      <c r="R294" s="8">
        <f ca="1">SUMIF(SmtRes!AQ213:SmtRes!AQ214,"=1",SmtRes!DH213:SmtRes!DH214)</f>
        <v>0</v>
      </c>
      <c r="S294" s="8">
        <f ca="1">SUMIF(SmtRes!AQ213:SmtRes!AQ214,"=1",SmtRes!DI213:SmtRes!DI214)</f>
        <v>1294.02</v>
      </c>
      <c r="T294" s="8">
        <f t="shared" si="164"/>
        <v>0</v>
      </c>
      <c r="U294" s="8">
        <f ca="1">SUMIF(SmtRes!AQ213:SmtRes!AQ214,"=1",SmtRes!CV213:SmtRes!CV214)</f>
        <v>1.2</v>
      </c>
      <c r="V294" s="8">
        <f ca="1">SUMIF(SmtRes!AQ213:SmtRes!AQ214,"=1",SmtRes!CW213:SmtRes!CW214)</f>
        <v>0</v>
      </c>
      <c r="W294" s="8">
        <f t="shared" si="165"/>
        <v>0</v>
      </c>
      <c r="X294" s="8">
        <f ca="1" t="shared" si="166"/>
        <v>957.57</v>
      </c>
      <c r="Y294" s="8">
        <f ca="1" t="shared" si="167"/>
        <v>465.85</v>
      </c>
      <c r="Z294" s="8"/>
      <c r="AA294" s="8">
        <v>85314498</v>
      </c>
      <c r="AB294" s="8">
        <f ca="1" t="shared" si="168"/>
        <v>1294.014</v>
      </c>
      <c r="AC294" s="8">
        <f t="shared" si="169"/>
        <v>0</v>
      </c>
      <c r="AD294" s="8">
        <f t="shared" si="170"/>
        <v>0</v>
      </c>
      <c r="AE294" s="8">
        <f t="shared" si="171"/>
        <v>0</v>
      </c>
      <c r="AF294" s="8">
        <f ca="1">ROUND((SUM(SmtRes!BT213:SmtRes!BT214)),6)</f>
        <v>1294.014</v>
      </c>
      <c r="AG294" s="8">
        <f t="shared" si="172"/>
        <v>0</v>
      </c>
      <c r="AH294" s="8">
        <f ca="1">(SUM(SmtRes!BU213:SmtRes!BU214))</f>
        <v>1.2</v>
      </c>
      <c r="AI294" s="8">
        <f t="shared" si="173"/>
        <v>0</v>
      </c>
      <c r="AJ294" s="8">
        <f t="shared" si="174"/>
        <v>0</v>
      </c>
      <c r="AK294" s="8">
        <v>1078.345</v>
      </c>
      <c r="AL294" s="8">
        <v>0</v>
      </c>
      <c r="AM294" s="8">
        <v>0</v>
      </c>
      <c r="AN294" s="8">
        <v>0</v>
      </c>
      <c r="AO294" s="8">
        <v>1078.345</v>
      </c>
      <c r="AP294" s="8">
        <v>0</v>
      </c>
      <c r="AQ294" s="8">
        <v>1</v>
      </c>
      <c r="AR294" s="8">
        <v>0</v>
      </c>
      <c r="AS294" s="8">
        <v>0</v>
      </c>
      <c r="AT294" s="8">
        <v>74</v>
      </c>
      <c r="AU294" s="8">
        <v>36</v>
      </c>
      <c r="AV294" s="8">
        <v>1</v>
      </c>
      <c r="AW294" s="8">
        <v>1</v>
      </c>
      <c r="AX294" s="8"/>
      <c r="AY294" s="8"/>
      <c r="AZ294" s="8">
        <v>1</v>
      </c>
      <c r="BA294" s="8">
        <v>1</v>
      </c>
      <c r="BB294" s="8">
        <v>1</v>
      </c>
      <c r="BC294" s="8">
        <v>1</v>
      </c>
      <c r="BD294" s="8" t="s">
        <v>185</v>
      </c>
      <c r="BE294" s="8" t="s">
        <v>185</v>
      </c>
      <c r="BF294" s="8" t="s">
        <v>185</v>
      </c>
      <c r="BG294" s="8" t="s">
        <v>185</v>
      </c>
      <c r="BH294" s="8">
        <v>0</v>
      </c>
      <c r="BI294" s="8">
        <v>4</v>
      </c>
      <c r="BJ294" s="8" t="s">
        <v>438</v>
      </c>
      <c r="BK294" s="8"/>
      <c r="BL294" s="8"/>
      <c r="BM294" s="8">
        <v>200001</v>
      </c>
      <c r="BN294" s="8">
        <v>0</v>
      </c>
      <c r="BO294" s="8" t="s">
        <v>185</v>
      </c>
      <c r="BP294" s="8">
        <v>0</v>
      </c>
      <c r="BQ294" s="8">
        <v>4</v>
      </c>
      <c r="BR294" s="8">
        <v>0</v>
      </c>
      <c r="BS294" s="8">
        <v>1</v>
      </c>
      <c r="BT294" s="8">
        <v>1</v>
      </c>
      <c r="BU294" s="8">
        <v>1</v>
      </c>
      <c r="BV294" s="8">
        <v>1</v>
      </c>
      <c r="BW294" s="8">
        <v>1</v>
      </c>
      <c r="BX294" s="8">
        <v>1</v>
      </c>
      <c r="BY294" s="8" t="s">
        <v>185</v>
      </c>
      <c r="BZ294" s="8">
        <v>74</v>
      </c>
      <c r="CA294" s="8">
        <v>36</v>
      </c>
      <c r="CB294" s="8" t="s">
        <v>185</v>
      </c>
      <c r="CC294" s="8"/>
      <c r="CD294" s="8"/>
      <c r="CE294" s="8">
        <v>0</v>
      </c>
      <c r="CF294" s="8">
        <v>0</v>
      </c>
      <c r="CG294" s="8">
        <v>0</v>
      </c>
      <c r="CH294" s="8">
        <v>8</v>
      </c>
      <c r="CI294" s="8">
        <v>0</v>
      </c>
      <c r="CJ294" s="8">
        <v>0</v>
      </c>
      <c r="CK294" s="8">
        <v>0</v>
      </c>
      <c r="CL294" s="8">
        <v>0</v>
      </c>
      <c r="CM294" s="8">
        <v>0</v>
      </c>
      <c r="CN294" s="8" t="s">
        <v>409</v>
      </c>
      <c r="CO294" s="8">
        <v>0</v>
      </c>
      <c r="CP294" s="8">
        <f ca="1" t="shared" si="175"/>
        <v>1294.02</v>
      </c>
      <c r="CQ294" s="8">
        <f ca="1">SUMIF(SmtRes!AQ213:SmtRes!AQ214,"=1",SmtRes!AA213:SmtRes!AA214)</f>
        <v>0</v>
      </c>
      <c r="CR294" s="8">
        <f ca="1">SUMIF(SmtRes!AQ213:SmtRes!AQ214,"=1",SmtRes!AB213:SmtRes!AB214)</f>
        <v>0</v>
      </c>
      <c r="CS294" s="8">
        <f ca="1">SUMIF(SmtRes!AQ213:SmtRes!AQ214,"=1",SmtRes!AC213:SmtRes!AC214)</f>
        <v>0</v>
      </c>
      <c r="CT294" s="8">
        <f ca="1">SUMIF(SmtRes!AQ213:SmtRes!AQ214,"=1",SmtRes!AD213:SmtRes!AD214)</f>
        <v>2156.69</v>
      </c>
      <c r="CU294" s="8">
        <f t="shared" si="176"/>
        <v>0</v>
      </c>
      <c r="CV294" s="8">
        <f ca="1">SUMIF(SmtRes!AQ213:SmtRes!AQ214,"=1",SmtRes!BU213:SmtRes!BU214)</f>
        <v>1.2</v>
      </c>
      <c r="CW294" s="8">
        <f ca="1">SUMIF(SmtRes!AQ213:SmtRes!AQ214,"=1",SmtRes!BV213:SmtRes!BV214)</f>
        <v>0</v>
      </c>
      <c r="CX294" s="8">
        <f t="shared" si="177"/>
        <v>0</v>
      </c>
      <c r="CY294" s="8">
        <f ca="1" t="shared" si="178"/>
        <v>957.5748</v>
      </c>
      <c r="CZ294" s="8">
        <f ca="1" t="shared" si="179"/>
        <v>465.8472</v>
      </c>
      <c r="DA294" s="8"/>
      <c r="DB294" s="8">
        <v>73</v>
      </c>
      <c r="DC294" s="8" t="s">
        <v>185</v>
      </c>
      <c r="DD294" s="8" t="s">
        <v>185</v>
      </c>
      <c r="DE294" s="8" t="s">
        <v>410</v>
      </c>
      <c r="DF294" s="8" t="s">
        <v>410</v>
      </c>
      <c r="DG294" s="8" t="s">
        <v>410</v>
      </c>
      <c r="DH294" s="8" t="s">
        <v>185</v>
      </c>
      <c r="DI294" s="8" t="s">
        <v>410</v>
      </c>
      <c r="DJ294" s="8" t="s">
        <v>410</v>
      </c>
      <c r="DK294" s="8" t="s">
        <v>185</v>
      </c>
      <c r="DL294" s="8" t="s">
        <v>185</v>
      </c>
      <c r="DM294" s="8" t="s">
        <v>185</v>
      </c>
      <c r="DN294" s="8">
        <v>0</v>
      </c>
      <c r="DO294" s="8">
        <v>0</v>
      </c>
      <c r="DP294" s="8">
        <v>1</v>
      </c>
      <c r="DQ294" s="8">
        <v>1</v>
      </c>
      <c r="DR294" s="8"/>
      <c r="DS294" s="8"/>
      <c r="DT294" s="8"/>
      <c r="DU294" s="8">
        <v>1013</v>
      </c>
      <c r="DV294" s="8" t="s">
        <v>270</v>
      </c>
      <c r="DW294" s="8" t="s">
        <v>270</v>
      </c>
      <c r="DX294" s="8">
        <v>1</v>
      </c>
      <c r="DY294" s="8"/>
      <c r="DZ294" s="8" t="s">
        <v>185</v>
      </c>
      <c r="EA294" s="8" t="s">
        <v>185</v>
      </c>
      <c r="EB294" s="8" t="s">
        <v>185</v>
      </c>
      <c r="EC294" s="8" t="s">
        <v>185</v>
      </c>
      <c r="ED294" s="8"/>
      <c r="EE294" s="8">
        <v>82815071</v>
      </c>
      <c r="EF294" s="8">
        <v>4</v>
      </c>
      <c r="EG294" s="8" t="s">
        <v>147</v>
      </c>
      <c r="EH294" s="8">
        <v>83</v>
      </c>
      <c r="EI294" s="8" t="s">
        <v>147</v>
      </c>
      <c r="EJ294" s="8">
        <v>4</v>
      </c>
      <c r="EK294" s="8">
        <v>200001</v>
      </c>
      <c r="EL294" s="8" t="s">
        <v>411</v>
      </c>
      <c r="EM294" s="8" t="s">
        <v>412</v>
      </c>
      <c r="EN294" s="8"/>
      <c r="EO294" s="8" t="s">
        <v>413</v>
      </c>
      <c r="EP294" s="8"/>
      <c r="EQ294" s="8">
        <v>131072</v>
      </c>
      <c r="ER294" s="8">
        <v>0</v>
      </c>
      <c r="ES294" s="8">
        <v>0</v>
      </c>
      <c r="ET294" s="8">
        <v>0</v>
      </c>
      <c r="EU294" s="8">
        <v>0</v>
      </c>
      <c r="EV294" s="8">
        <v>0</v>
      </c>
      <c r="EW294" s="8">
        <v>1</v>
      </c>
      <c r="EX294" s="8">
        <v>0</v>
      </c>
      <c r="EY294" s="8">
        <v>0</v>
      </c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>
        <v>0</v>
      </c>
      <c r="FR294" s="8">
        <v>0</v>
      </c>
      <c r="FS294" s="8">
        <v>0</v>
      </c>
      <c r="FT294" s="8"/>
      <c r="FU294" s="8"/>
      <c r="FV294" s="8"/>
      <c r="FW294" s="8"/>
      <c r="FX294" s="8">
        <v>74</v>
      </c>
      <c r="FY294" s="8">
        <v>36</v>
      </c>
      <c r="FZ294" s="8"/>
      <c r="GA294" s="8" t="s">
        <v>185</v>
      </c>
      <c r="GB294" s="8"/>
      <c r="GC294" s="8"/>
      <c r="GD294" s="8">
        <v>1</v>
      </c>
      <c r="GE294" s="8"/>
      <c r="GF294" s="8">
        <v>312870528</v>
      </c>
      <c r="GG294" s="8">
        <v>2</v>
      </c>
      <c r="GH294" s="8">
        <v>1</v>
      </c>
      <c r="GI294" s="8">
        <v>-2</v>
      </c>
      <c r="GJ294" s="8">
        <v>0</v>
      </c>
      <c r="GK294" s="8">
        <v>0</v>
      </c>
      <c r="GL294" s="8">
        <f ca="1" t="shared" si="180"/>
        <v>0</v>
      </c>
      <c r="GM294" s="8">
        <f ca="1" t="shared" si="181"/>
        <v>2717.44</v>
      </c>
      <c r="GN294" s="8">
        <f ca="1" t="shared" si="182"/>
        <v>0</v>
      </c>
      <c r="GO294" s="8">
        <f ca="1" t="shared" si="183"/>
        <v>0</v>
      </c>
      <c r="GP294" s="8">
        <f ca="1" t="shared" si="184"/>
        <v>2717.44</v>
      </c>
      <c r="GQ294" s="8"/>
      <c r="GR294" s="8">
        <v>0</v>
      </c>
      <c r="GS294" s="8">
        <v>3</v>
      </c>
      <c r="GT294" s="8">
        <v>0</v>
      </c>
      <c r="GU294" s="8" t="s">
        <v>185</v>
      </c>
      <c r="GV294" s="8">
        <f t="shared" si="185"/>
        <v>0</v>
      </c>
      <c r="GW294" s="8">
        <v>1</v>
      </c>
      <c r="GX294" s="8">
        <f t="shared" si="186"/>
        <v>0</v>
      </c>
      <c r="GY294" s="8"/>
      <c r="GZ294" s="8"/>
      <c r="HA294" s="8">
        <v>0</v>
      </c>
      <c r="HB294" s="8">
        <v>0</v>
      </c>
      <c r="HC294" s="8">
        <f t="shared" si="187"/>
        <v>0</v>
      </c>
      <c r="HD294" s="8"/>
      <c r="HE294" s="8" t="s">
        <v>185</v>
      </c>
      <c r="HF294" s="8" t="s">
        <v>185</v>
      </c>
      <c r="HG294" s="8"/>
      <c r="HH294" s="8"/>
      <c r="HI294" s="8"/>
      <c r="HJ294" s="8"/>
      <c r="HK294" s="8"/>
      <c r="HL294" s="8"/>
      <c r="HM294" s="8" t="s">
        <v>185</v>
      </c>
      <c r="HN294" s="8" t="s">
        <v>160</v>
      </c>
      <c r="HO294" s="8" t="s">
        <v>162</v>
      </c>
      <c r="HP294" s="8" t="s">
        <v>147</v>
      </c>
      <c r="HQ294" s="8" t="s">
        <v>147</v>
      </c>
      <c r="HR294" s="8"/>
      <c r="HS294" s="8">
        <v>0</v>
      </c>
      <c r="HT294" s="8"/>
      <c r="HU294" s="8"/>
      <c r="HV294" s="8"/>
      <c r="HW294" s="8"/>
      <c r="HX294" s="8"/>
      <c r="HY294" s="8"/>
      <c r="HZ294" s="8"/>
      <c r="IA294" s="8"/>
      <c r="IB294" s="8"/>
      <c r="IC294" s="8"/>
      <c r="ID294" s="8"/>
      <c r="IE294" s="8"/>
      <c r="IF294" s="8"/>
      <c r="IG294" s="8"/>
      <c r="IH294" s="8"/>
      <c r="II294" s="8"/>
      <c r="IJ294" s="8"/>
      <c r="IK294" s="8">
        <v>0</v>
      </c>
      <c r="IL294" s="8"/>
      <c r="IM294" s="8"/>
      <c r="IN294" s="8"/>
      <c r="IO294" s="8"/>
      <c r="IP294" s="8"/>
      <c r="IQ294" s="8"/>
      <c r="IR294" s="8"/>
      <c r="IS294" s="8"/>
      <c r="IT294" s="8"/>
      <c r="IU294" s="8"/>
    </row>
    <row r="295" spans="1:245">
      <c r="A295">
        <v>17</v>
      </c>
      <c r="B295">
        <v>1</v>
      </c>
      <c r="C295">
        <f>ROW(SmtRes!A216)</f>
        <v>216</v>
      </c>
      <c r="D295">
        <f>ROW(EtalonRes!A232)</f>
        <v>232</v>
      </c>
      <c r="E295" t="s">
        <v>180</v>
      </c>
      <c r="F295" t="s">
        <v>436</v>
      </c>
      <c r="G295" t="s">
        <v>437</v>
      </c>
      <c r="H295" t="s">
        <v>270</v>
      </c>
      <c r="I295">
        <v>1</v>
      </c>
      <c r="J295">
        <v>0</v>
      </c>
      <c r="K295">
        <v>1</v>
      </c>
      <c r="L295">
        <v>1</v>
      </c>
      <c r="M295">
        <v>0</v>
      </c>
      <c r="N295">
        <f t="shared" si="162"/>
        <v>1</v>
      </c>
      <c r="O295">
        <f ca="1" t="shared" si="163"/>
        <v>1294.02</v>
      </c>
      <c r="P295">
        <f ca="1">SUMIF(SmtRes!AQ215:SmtRes!AQ216,"=1",SmtRes!DF215:SmtRes!DF216)</f>
        <v>0</v>
      </c>
      <c r="Q295">
        <f ca="1">SUMIF(SmtRes!AQ215:SmtRes!AQ216,"=1",SmtRes!DG215:SmtRes!DG216)</f>
        <v>0</v>
      </c>
      <c r="R295">
        <f ca="1">SUMIF(SmtRes!AQ215:SmtRes!AQ216,"=1",SmtRes!DH215:SmtRes!DH216)</f>
        <v>0</v>
      </c>
      <c r="S295">
        <f ca="1">SUMIF(SmtRes!AQ215:SmtRes!AQ216,"=1",SmtRes!DI215:SmtRes!DI216)</f>
        <v>1294.02</v>
      </c>
      <c r="T295">
        <f t="shared" si="164"/>
        <v>0</v>
      </c>
      <c r="U295">
        <f ca="1">SUMIF(SmtRes!AQ215:SmtRes!AQ216,"=1",SmtRes!CV215:SmtRes!CV216)</f>
        <v>1.2</v>
      </c>
      <c r="V295">
        <f ca="1">SUMIF(SmtRes!AQ215:SmtRes!AQ216,"=1",SmtRes!CW215:SmtRes!CW216)</f>
        <v>0</v>
      </c>
      <c r="W295">
        <f t="shared" si="165"/>
        <v>0</v>
      </c>
      <c r="X295">
        <f ca="1" t="shared" si="166"/>
        <v>957.57</v>
      </c>
      <c r="Y295">
        <f ca="1" t="shared" si="167"/>
        <v>465.85</v>
      </c>
      <c r="AA295">
        <v>85314433</v>
      </c>
      <c r="AB295">
        <f ca="1" t="shared" si="168"/>
        <v>1294.014</v>
      </c>
      <c r="AC295">
        <f t="shared" si="169"/>
        <v>0</v>
      </c>
      <c r="AD295">
        <f t="shared" si="170"/>
        <v>0</v>
      </c>
      <c r="AE295">
        <f t="shared" si="171"/>
        <v>0</v>
      </c>
      <c r="AF295">
        <f ca="1">ROUND((SUM(SmtRes!BT215:SmtRes!BT216)),6)</f>
        <v>1294.014</v>
      </c>
      <c r="AG295">
        <f t="shared" si="172"/>
        <v>0</v>
      </c>
      <c r="AH295">
        <f ca="1">(SUM(SmtRes!BU215:SmtRes!BU216))</f>
        <v>1.2</v>
      </c>
      <c r="AI295">
        <f t="shared" si="173"/>
        <v>0</v>
      </c>
      <c r="AJ295">
        <f t="shared" si="174"/>
        <v>0</v>
      </c>
      <c r="AK295">
        <v>1078.345</v>
      </c>
      <c r="AL295">
        <v>0</v>
      </c>
      <c r="AM295">
        <v>0</v>
      </c>
      <c r="AN295">
        <v>0</v>
      </c>
      <c r="AO295">
        <v>1078.345</v>
      </c>
      <c r="AP295">
        <v>0</v>
      </c>
      <c r="AQ295">
        <v>1</v>
      </c>
      <c r="AR295">
        <v>0</v>
      </c>
      <c r="AS295">
        <v>0</v>
      </c>
      <c r="AT295">
        <v>74</v>
      </c>
      <c r="AU295">
        <v>36</v>
      </c>
      <c r="AV295">
        <v>1</v>
      </c>
      <c r="AW295">
        <v>1</v>
      </c>
      <c r="AZ295">
        <v>1</v>
      </c>
      <c r="BA295">
        <v>1</v>
      </c>
      <c r="BB295">
        <v>1</v>
      </c>
      <c r="BC295">
        <v>1</v>
      </c>
      <c r="BD295" t="s">
        <v>185</v>
      </c>
      <c r="BE295" t="s">
        <v>185</v>
      </c>
      <c r="BF295" t="s">
        <v>185</v>
      </c>
      <c r="BG295" t="s">
        <v>185</v>
      </c>
      <c r="BH295">
        <v>0</v>
      </c>
      <c r="BI295">
        <v>4</v>
      </c>
      <c r="BJ295" t="s">
        <v>438</v>
      </c>
      <c r="BM295">
        <v>200001</v>
      </c>
      <c r="BN295">
        <v>0</v>
      </c>
      <c r="BO295" t="s">
        <v>185</v>
      </c>
      <c r="BP295">
        <v>0</v>
      </c>
      <c r="BQ295">
        <v>4</v>
      </c>
      <c r="BR295">
        <v>0</v>
      </c>
      <c r="BS295">
        <v>1</v>
      </c>
      <c r="BT295">
        <v>1</v>
      </c>
      <c r="BU295">
        <v>1</v>
      </c>
      <c r="BV295">
        <v>1</v>
      </c>
      <c r="BW295">
        <v>1</v>
      </c>
      <c r="BX295">
        <v>1</v>
      </c>
      <c r="BY295" t="s">
        <v>185</v>
      </c>
      <c r="BZ295">
        <v>74</v>
      </c>
      <c r="CA295">
        <v>36</v>
      </c>
      <c r="CB295" t="s">
        <v>185</v>
      </c>
      <c r="CE295">
        <v>0</v>
      </c>
      <c r="CF295">
        <v>0</v>
      </c>
      <c r="CG295">
        <v>0</v>
      </c>
      <c r="CH295">
        <v>8</v>
      </c>
      <c r="CI295">
        <v>0</v>
      </c>
      <c r="CJ295">
        <v>0</v>
      </c>
      <c r="CK295">
        <v>0</v>
      </c>
      <c r="CL295">
        <v>0</v>
      </c>
      <c r="CM295">
        <v>0</v>
      </c>
      <c r="CN295" t="s">
        <v>409</v>
      </c>
      <c r="CO295">
        <v>0</v>
      </c>
      <c r="CP295">
        <f ca="1" t="shared" si="175"/>
        <v>1294.02</v>
      </c>
      <c r="CQ295">
        <f ca="1">SUMIF(SmtRes!AQ215:SmtRes!AQ216,"=1",SmtRes!AA215:SmtRes!AA216)</f>
        <v>0</v>
      </c>
      <c r="CR295">
        <f ca="1">SUMIF(SmtRes!AQ215:SmtRes!AQ216,"=1",SmtRes!AB215:SmtRes!AB216)</f>
        <v>0</v>
      </c>
      <c r="CS295">
        <f ca="1">SUMIF(SmtRes!AQ215:SmtRes!AQ216,"=1",SmtRes!AC215:SmtRes!AC216)</f>
        <v>0</v>
      </c>
      <c r="CT295">
        <f ca="1">SUMIF(SmtRes!AQ215:SmtRes!AQ216,"=1",SmtRes!AD215:SmtRes!AD216)</f>
        <v>2156.69</v>
      </c>
      <c r="CU295">
        <f t="shared" si="176"/>
        <v>0</v>
      </c>
      <c r="CV295">
        <f ca="1">SUMIF(SmtRes!AQ215:SmtRes!AQ216,"=1",SmtRes!BU215:SmtRes!BU216)</f>
        <v>1.2</v>
      </c>
      <c r="CW295">
        <f ca="1">SUMIF(SmtRes!AQ215:SmtRes!AQ216,"=1",SmtRes!BV215:SmtRes!BV216)</f>
        <v>0</v>
      </c>
      <c r="CX295">
        <f t="shared" si="177"/>
        <v>0</v>
      </c>
      <c r="CY295">
        <f ca="1" t="shared" si="178"/>
        <v>957.5748</v>
      </c>
      <c r="CZ295">
        <f ca="1" t="shared" si="179"/>
        <v>465.8472</v>
      </c>
      <c r="DB295">
        <v>74</v>
      </c>
      <c r="DC295" t="s">
        <v>185</v>
      </c>
      <c r="DD295" t="s">
        <v>185</v>
      </c>
      <c r="DE295" t="s">
        <v>410</v>
      </c>
      <c r="DF295" t="s">
        <v>410</v>
      </c>
      <c r="DG295" t="s">
        <v>410</v>
      </c>
      <c r="DH295" t="s">
        <v>185</v>
      </c>
      <c r="DI295" t="s">
        <v>410</v>
      </c>
      <c r="DJ295" t="s">
        <v>410</v>
      </c>
      <c r="DK295" t="s">
        <v>185</v>
      </c>
      <c r="DL295" t="s">
        <v>185</v>
      </c>
      <c r="DM295" t="s">
        <v>185</v>
      </c>
      <c r="DN295">
        <v>0</v>
      </c>
      <c r="DO295">
        <v>0</v>
      </c>
      <c r="DP295">
        <v>1</v>
      </c>
      <c r="DQ295">
        <v>1</v>
      </c>
      <c r="DU295">
        <v>1013</v>
      </c>
      <c r="DV295" t="s">
        <v>270</v>
      </c>
      <c r="DW295" t="s">
        <v>270</v>
      </c>
      <c r="DX295">
        <v>1</v>
      </c>
      <c r="DZ295" t="s">
        <v>185</v>
      </c>
      <c r="EA295" t="s">
        <v>185</v>
      </c>
      <c r="EB295" t="s">
        <v>185</v>
      </c>
      <c r="EC295" t="s">
        <v>185</v>
      </c>
      <c r="EE295">
        <v>82815071</v>
      </c>
      <c r="EF295">
        <v>4</v>
      </c>
      <c r="EG295" t="s">
        <v>147</v>
      </c>
      <c r="EH295">
        <v>83</v>
      </c>
      <c r="EI295" t="s">
        <v>147</v>
      </c>
      <c r="EJ295">
        <v>4</v>
      </c>
      <c r="EK295">
        <v>200001</v>
      </c>
      <c r="EL295" t="s">
        <v>411</v>
      </c>
      <c r="EM295" t="s">
        <v>412</v>
      </c>
      <c r="EO295" t="s">
        <v>413</v>
      </c>
      <c r="EQ295">
        <v>131072</v>
      </c>
      <c r="ER295">
        <v>0</v>
      </c>
      <c r="ES295">
        <v>0</v>
      </c>
      <c r="ET295">
        <v>0</v>
      </c>
      <c r="EU295">
        <v>0</v>
      </c>
      <c r="EV295">
        <v>0</v>
      </c>
      <c r="EW295">
        <v>1</v>
      </c>
      <c r="EX295">
        <v>0</v>
      </c>
      <c r="EY295">
        <v>0</v>
      </c>
      <c r="FQ295">
        <v>0</v>
      </c>
      <c r="FR295">
        <v>0</v>
      </c>
      <c r="FS295">
        <v>0</v>
      </c>
      <c r="FX295">
        <v>74</v>
      </c>
      <c r="FY295">
        <v>36</v>
      </c>
      <c r="GA295" t="s">
        <v>185</v>
      </c>
      <c r="GD295">
        <v>1</v>
      </c>
      <c r="GF295">
        <v>312870528</v>
      </c>
      <c r="GG295">
        <v>2</v>
      </c>
      <c r="GH295">
        <v>1</v>
      </c>
      <c r="GI295">
        <v>-2</v>
      </c>
      <c r="GJ295">
        <v>0</v>
      </c>
      <c r="GK295">
        <v>0</v>
      </c>
      <c r="GL295">
        <f ca="1" t="shared" si="180"/>
        <v>0</v>
      </c>
      <c r="GM295">
        <f ca="1" t="shared" si="181"/>
        <v>2717.44</v>
      </c>
      <c r="GN295">
        <f ca="1" t="shared" si="182"/>
        <v>0</v>
      </c>
      <c r="GO295">
        <f ca="1" t="shared" si="183"/>
        <v>0</v>
      </c>
      <c r="GP295">
        <f ca="1" t="shared" si="184"/>
        <v>2717.44</v>
      </c>
      <c r="GR295">
        <v>0</v>
      </c>
      <c r="GS295">
        <v>3</v>
      </c>
      <c r="GT295">
        <v>0</v>
      </c>
      <c r="GU295" t="s">
        <v>185</v>
      </c>
      <c r="GV295">
        <f t="shared" si="185"/>
        <v>0</v>
      </c>
      <c r="GW295">
        <v>1</v>
      </c>
      <c r="GX295">
        <f t="shared" si="186"/>
        <v>0</v>
      </c>
      <c r="HA295">
        <v>0</v>
      </c>
      <c r="HB295">
        <v>0</v>
      </c>
      <c r="HC295">
        <f t="shared" si="187"/>
        <v>0</v>
      </c>
      <c r="HE295" t="s">
        <v>185</v>
      </c>
      <c r="HF295" t="s">
        <v>185</v>
      </c>
      <c r="HM295" t="s">
        <v>185</v>
      </c>
      <c r="HN295" t="s">
        <v>160</v>
      </c>
      <c r="HO295" t="s">
        <v>162</v>
      </c>
      <c r="HP295" t="s">
        <v>147</v>
      </c>
      <c r="HQ295" t="s">
        <v>147</v>
      </c>
      <c r="HS295">
        <v>0</v>
      </c>
      <c r="IK295">
        <v>0</v>
      </c>
    </row>
    <row r="297" spans="1:206">
      <c r="A297" s="7">
        <v>51</v>
      </c>
      <c r="B297" s="7">
        <f>B274</f>
        <v>1</v>
      </c>
      <c r="C297" s="7">
        <f>A274</f>
        <v>4</v>
      </c>
      <c r="D297" s="7">
        <f>ROW(A274)</f>
        <v>274</v>
      </c>
      <c r="E297" s="7"/>
      <c r="F297" s="7" t="str">
        <f>IF(F274&lt;&gt;"",F274,"")</f>
        <v>Новый раздел</v>
      </c>
      <c r="G297" s="7" t="str">
        <f>IF(G274&lt;&gt;"",G274,"")</f>
        <v>ПНР</v>
      </c>
      <c r="H297" s="7">
        <v>0</v>
      </c>
      <c r="I297" s="7"/>
      <c r="J297" s="7"/>
      <c r="K297" s="7"/>
      <c r="L297" s="7"/>
      <c r="M297" s="7"/>
      <c r="N297" s="7"/>
      <c r="O297" s="7">
        <f ca="1" t="shared" ref="O297:T297" si="188">ROUND(AB297,2)</f>
        <v>22130.22</v>
      </c>
      <c r="P297" s="7">
        <f ca="1" t="shared" si="188"/>
        <v>0</v>
      </c>
      <c r="Q297" s="7">
        <f ca="1" t="shared" si="188"/>
        <v>0</v>
      </c>
      <c r="R297" s="7">
        <f ca="1" t="shared" si="188"/>
        <v>0</v>
      </c>
      <c r="S297" s="7">
        <f ca="1" t="shared" si="188"/>
        <v>22130.22</v>
      </c>
      <c r="T297" s="7">
        <f t="shared" si="188"/>
        <v>0</v>
      </c>
      <c r="U297" s="7">
        <f ca="1">AH297</f>
        <v>21.66912</v>
      </c>
      <c r="V297" s="7">
        <f ca="1">AI297</f>
        <v>0</v>
      </c>
      <c r="W297" s="7">
        <f>ROUND(AJ297,2)</f>
        <v>0</v>
      </c>
      <c r="X297" s="7">
        <f ca="1">ROUND(AK297,2)</f>
        <v>16376.36</v>
      </c>
      <c r="Y297" s="7">
        <f ca="1">ROUND(AL297,2)</f>
        <v>7966.87</v>
      </c>
      <c r="Z297" s="7"/>
      <c r="AA297" s="7"/>
      <c r="AB297" s="7">
        <f ca="1">ROUND(SUMIF(AA278:AA295,"=85314498",O278:O295),2)</f>
        <v>22130.22</v>
      </c>
      <c r="AC297" s="7">
        <f ca="1">ROUND(SUMIF(AA278:AA295,"=85314498",P278:P295),2)</f>
        <v>0</v>
      </c>
      <c r="AD297" s="7">
        <f ca="1">ROUND(SUMIF(AA278:AA295,"=85314498",Q278:Q295),2)</f>
        <v>0</v>
      </c>
      <c r="AE297" s="7">
        <f ca="1">ROUND(SUMIF(AA278:AA295,"=85314498",R278:R295),2)</f>
        <v>0</v>
      </c>
      <c r="AF297" s="7">
        <f ca="1">ROUND(SUMIF(AA278:AA295,"=85314498",S278:S295),2)</f>
        <v>22130.22</v>
      </c>
      <c r="AG297" s="7">
        <f>ROUND(SUMIF(AA278:AA295,"=85314498",T278:T295),2)</f>
        <v>0</v>
      </c>
      <c r="AH297" s="7">
        <f ca="1">SUMIF(AA278:AA295,"=85314498",U278:U295)</f>
        <v>21.66912</v>
      </c>
      <c r="AI297" s="7">
        <f ca="1">SUMIF(AA278:AA295,"=85314498",V278:V295)</f>
        <v>0</v>
      </c>
      <c r="AJ297" s="7">
        <f>ROUND(SUMIF(AA278:AA295,"=85314498",W278:W295),2)</f>
        <v>0</v>
      </c>
      <c r="AK297" s="7">
        <f ca="1">ROUND(SUMIF(AA278:AA295,"=85314498",X278:X295),2)</f>
        <v>16376.36</v>
      </c>
      <c r="AL297" s="7">
        <f ca="1">ROUND(SUMIF(AA278:AA295,"=85314498",Y278:Y295),2)</f>
        <v>7966.87</v>
      </c>
      <c r="AM297" s="7"/>
      <c r="AN297" s="7"/>
      <c r="AO297" s="7">
        <f t="shared" ref="AO297:BD297" si="189">ROUND(BX297,2)</f>
        <v>0</v>
      </c>
      <c r="AP297" s="7">
        <f t="shared" si="189"/>
        <v>0</v>
      </c>
      <c r="AQ297" s="7">
        <f ca="1" t="shared" si="189"/>
        <v>0</v>
      </c>
      <c r="AR297" s="7">
        <f ca="1" t="shared" si="189"/>
        <v>46473.45</v>
      </c>
      <c r="AS297" s="7">
        <f ca="1" t="shared" si="189"/>
        <v>0</v>
      </c>
      <c r="AT297" s="7">
        <f ca="1" t="shared" si="189"/>
        <v>0</v>
      </c>
      <c r="AU297" s="7">
        <f ca="1" t="shared" si="189"/>
        <v>46473.45</v>
      </c>
      <c r="AV297" s="7">
        <f ca="1" t="shared" si="189"/>
        <v>0</v>
      </c>
      <c r="AW297" s="7">
        <f ca="1" t="shared" si="189"/>
        <v>0</v>
      </c>
      <c r="AX297" s="7">
        <f ca="1" t="shared" si="189"/>
        <v>0</v>
      </c>
      <c r="AY297" s="7">
        <f ca="1" t="shared" si="189"/>
        <v>0</v>
      </c>
      <c r="AZ297" s="7">
        <f ca="1" t="shared" si="189"/>
        <v>0</v>
      </c>
      <c r="BA297" s="7">
        <f t="shared" si="189"/>
        <v>0</v>
      </c>
      <c r="BB297" s="7">
        <f t="shared" si="189"/>
        <v>0</v>
      </c>
      <c r="BC297" s="7">
        <f t="shared" si="189"/>
        <v>0</v>
      </c>
      <c r="BD297" s="7">
        <f t="shared" si="189"/>
        <v>0</v>
      </c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>
        <f>ROUND(SUMIF(AA278:AA295,"=85314498",FQ278:FQ295),2)</f>
        <v>0</v>
      </c>
      <c r="BY297" s="7">
        <f>ROUND(SUMIF(AA278:AA295,"=85314498",FR278:FR295),2)</f>
        <v>0</v>
      </c>
      <c r="BZ297" s="7">
        <f ca="1">ROUND(SUMIF(AA278:AA295,"=85314498",GL278:GL295),2)</f>
        <v>0</v>
      </c>
      <c r="CA297" s="7">
        <f ca="1">ROUND(SUMIF(AA278:AA295,"=85314498",GM278:GM295),2)</f>
        <v>46473.45</v>
      </c>
      <c r="CB297" s="7">
        <f ca="1">ROUND(SUMIF(AA278:AA295,"=85314498",GN278:GN295),2)</f>
        <v>0</v>
      </c>
      <c r="CC297" s="7">
        <f ca="1">ROUND(SUMIF(AA278:AA295,"=85314498",GO278:GO295),2)</f>
        <v>0</v>
      </c>
      <c r="CD297" s="7">
        <f ca="1">ROUND(SUMIF(AA278:AA295,"=85314498",GP278:GP295),2)</f>
        <v>46473.45</v>
      </c>
      <c r="CE297" s="7">
        <f ca="1">AC297-BX297</f>
        <v>0</v>
      </c>
      <c r="CF297" s="7">
        <f ca="1">AC297-BY297</f>
        <v>0</v>
      </c>
      <c r="CG297" s="7">
        <f ca="1">BX297-BZ297</f>
        <v>0</v>
      </c>
      <c r="CH297" s="7">
        <f ca="1">AC297-BX297-BY297+BZ297</f>
        <v>0</v>
      </c>
      <c r="CI297" s="7">
        <f ca="1">BY297-BZ297</f>
        <v>0</v>
      </c>
      <c r="CJ297" s="7">
        <f>ROUND(SUMIF(AA278:AA295,"=85314498",GX278:GX295),2)</f>
        <v>0</v>
      </c>
      <c r="CK297" s="7">
        <f>ROUND(SUMIF(AA278:AA295,"=85314498",GY278:GY295),2)</f>
        <v>0</v>
      </c>
      <c r="CL297" s="7">
        <f>ROUND(SUMIF(AA278:AA295,"=85314498",GZ278:GZ295),2)</f>
        <v>0</v>
      </c>
      <c r="CM297" s="7">
        <f>ROUND(SUMIF(AA278:AA295,"=85314498",HD278:HD295),2)</f>
        <v>0</v>
      </c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4">
        <f ca="1" t="shared" ref="DG297:DL297" si="190">ROUND(DT297,2)</f>
        <v>22130.22</v>
      </c>
      <c r="DH297" s="4">
        <f ca="1" t="shared" si="190"/>
        <v>0</v>
      </c>
      <c r="DI297" s="4">
        <f ca="1" t="shared" si="190"/>
        <v>0</v>
      </c>
      <c r="DJ297" s="4">
        <f ca="1" t="shared" si="190"/>
        <v>0</v>
      </c>
      <c r="DK297" s="4">
        <f ca="1" t="shared" si="190"/>
        <v>22130.22</v>
      </c>
      <c r="DL297" s="4">
        <f t="shared" si="190"/>
        <v>0</v>
      </c>
      <c r="DM297" s="4">
        <f ca="1">DZ297</f>
        <v>21.66912</v>
      </c>
      <c r="DN297" s="4">
        <f ca="1">EA297</f>
        <v>0</v>
      </c>
      <c r="DO297" s="4">
        <f>ROUND(EB297,2)</f>
        <v>0</v>
      </c>
      <c r="DP297" s="4">
        <f ca="1">ROUND(EC297,2)</f>
        <v>16376.36</v>
      </c>
      <c r="DQ297" s="4">
        <f ca="1">ROUND(ED297,2)</f>
        <v>7966.87</v>
      </c>
      <c r="DR297" s="4"/>
      <c r="DS297" s="4"/>
      <c r="DT297" s="4">
        <f ca="1">ROUND(SUMIF(AA278:AA295,"=85314433",O278:O295),2)</f>
        <v>22130.22</v>
      </c>
      <c r="DU297" s="4">
        <f ca="1">ROUND(SUMIF(AA278:AA295,"=85314433",P278:P295),2)</f>
        <v>0</v>
      </c>
      <c r="DV297" s="4">
        <f ca="1">ROUND(SUMIF(AA278:AA295,"=85314433",Q278:Q295),2)</f>
        <v>0</v>
      </c>
      <c r="DW297" s="4">
        <f ca="1">ROUND(SUMIF(AA278:AA295,"=85314433",R278:R295),2)</f>
        <v>0</v>
      </c>
      <c r="DX297" s="4">
        <f ca="1">ROUND(SUMIF(AA278:AA295,"=85314433",S278:S295),2)</f>
        <v>22130.22</v>
      </c>
      <c r="DY297" s="4">
        <f>ROUND(SUMIF(AA278:AA295,"=85314433",T278:T295),2)</f>
        <v>0</v>
      </c>
      <c r="DZ297" s="4">
        <f ca="1">SUMIF(AA278:AA295,"=85314433",U278:U295)</f>
        <v>21.66912</v>
      </c>
      <c r="EA297" s="4">
        <f ca="1">SUMIF(AA278:AA295,"=85314433",V278:V295)</f>
        <v>0</v>
      </c>
      <c r="EB297" s="4">
        <f>ROUND(SUMIF(AA278:AA295,"=85314433",W278:W295),2)</f>
        <v>0</v>
      </c>
      <c r="EC297" s="4">
        <f ca="1">ROUND(SUMIF(AA278:AA295,"=85314433",X278:X295),2)</f>
        <v>16376.36</v>
      </c>
      <c r="ED297" s="4">
        <f ca="1">ROUND(SUMIF(AA278:AA295,"=85314433",Y278:Y295),2)</f>
        <v>7966.87</v>
      </c>
      <c r="EE297" s="4"/>
      <c r="EF297" s="4"/>
      <c r="EG297" s="4">
        <f t="shared" ref="EG297:EV297" si="191">ROUND(FP297,2)</f>
        <v>0</v>
      </c>
      <c r="EH297" s="4">
        <f t="shared" si="191"/>
        <v>0</v>
      </c>
      <c r="EI297" s="4">
        <f ca="1" t="shared" si="191"/>
        <v>0</v>
      </c>
      <c r="EJ297" s="4">
        <f ca="1" t="shared" si="191"/>
        <v>46473.45</v>
      </c>
      <c r="EK297" s="4">
        <f ca="1" t="shared" si="191"/>
        <v>0</v>
      </c>
      <c r="EL297" s="4">
        <f ca="1" t="shared" si="191"/>
        <v>0</v>
      </c>
      <c r="EM297" s="4">
        <f ca="1" t="shared" si="191"/>
        <v>46473.45</v>
      </c>
      <c r="EN297" s="4">
        <f ca="1" t="shared" si="191"/>
        <v>0</v>
      </c>
      <c r="EO297" s="4">
        <f ca="1" t="shared" si="191"/>
        <v>0</v>
      </c>
      <c r="EP297" s="4">
        <f ca="1" t="shared" si="191"/>
        <v>0</v>
      </c>
      <c r="EQ297" s="4">
        <f ca="1" t="shared" si="191"/>
        <v>0</v>
      </c>
      <c r="ER297" s="4">
        <f ca="1" t="shared" si="191"/>
        <v>0</v>
      </c>
      <c r="ES297" s="4">
        <f t="shared" si="191"/>
        <v>0</v>
      </c>
      <c r="ET297" s="4">
        <f t="shared" si="191"/>
        <v>0</v>
      </c>
      <c r="EU297" s="4">
        <f t="shared" si="191"/>
        <v>0</v>
      </c>
      <c r="EV297" s="4">
        <f t="shared" si="191"/>
        <v>0</v>
      </c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>
        <f>ROUND(SUMIF(AA278:AA295,"=85314433",FQ278:FQ295),2)</f>
        <v>0</v>
      </c>
      <c r="FQ297" s="4">
        <f>ROUND(SUMIF(AA278:AA295,"=85314433",FR278:FR295),2)</f>
        <v>0</v>
      </c>
      <c r="FR297" s="4">
        <f ca="1">ROUND(SUMIF(AA278:AA295,"=85314433",GL278:GL295),2)</f>
        <v>0</v>
      </c>
      <c r="FS297" s="4">
        <f ca="1">ROUND(SUMIF(AA278:AA295,"=85314433",GM278:GM295),2)</f>
        <v>46473.45</v>
      </c>
      <c r="FT297" s="4">
        <f ca="1">ROUND(SUMIF(AA278:AA295,"=85314433",GN278:GN295),2)</f>
        <v>0</v>
      </c>
      <c r="FU297" s="4">
        <f ca="1">ROUND(SUMIF(AA278:AA295,"=85314433",GO278:GO295),2)</f>
        <v>0</v>
      </c>
      <c r="FV297" s="4">
        <f ca="1">ROUND(SUMIF(AA278:AA295,"=85314433",GP278:GP295),2)</f>
        <v>46473.45</v>
      </c>
      <c r="FW297" s="4">
        <f ca="1">DU297-FP297</f>
        <v>0</v>
      </c>
      <c r="FX297" s="4">
        <f ca="1">DU297-FQ297</f>
        <v>0</v>
      </c>
      <c r="FY297" s="4">
        <f ca="1">FP297-FR297</f>
        <v>0</v>
      </c>
      <c r="FZ297" s="4">
        <f ca="1">DU297-FP297-FQ297+FR297</f>
        <v>0</v>
      </c>
      <c r="GA297" s="4">
        <f ca="1">FQ297-FR297</f>
        <v>0</v>
      </c>
      <c r="GB297" s="4">
        <f>ROUND(SUMIF(AA278:AA295,"=85314433",GX278:GX295),2)</f>
        <v>0</v>
      </c>
      <c r="GC297" s="4">
        <f>ROUND(SUMIF(AA278:AA295,"=85314433",GY278:GY295),2)</f>
        <v>0</v>
      </c>
      <c r="GD297" s="4">
        <f>ROUND(SUMIF(AA278:AA295,"=85314433",GZ278:GZ295),2)</f>
        <v>0</v>
      </c>
      <c r="GE297" s="4">
        <f>ROUND(SUMIF(AA278:AA295,"=85314433",HD278:HD295),2)</f>
        <v>0</v>
      </c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>
        <v>0</v>
      </c>
    </row>
    <row r="299" spans="1:28">
      <c r="A299" s="9">
        <v>50</v>
      </c>
      <c r="B299" s="9">
        <v>0</v>
      </c>
      <c r="C299" s="9">
        <v>0</v>
      </c>
      <c r="D299" s="9">
        <v>1</v>
      </c>
      <c r="E299" s="9">
        <v>201</v>
      </c>
      <c r="F299" s="9">
        <f ca="1">ROUND(Source!O297,O299)</f>
        <v>22130.22</v>
      </c>
      <c r="G299" s="9" t="s">
        <v>273</v>
      </c>
      <c r="H299" s="9" t="s">
        <v>274</v>
      </c>
      <c r="I299" s="9"/>
      <c r="J299" s="9"/>
      <c r="K299" s="9">
        <v>201</v>
      </c>
      <c r="L299" s="9">
        <v>1</v>
      </c>
      <c r="M299" s="9">
        <v>3</v>
      </c>
      <c r="N299" s="9" t="s">
        <v>185</v>
      </c>
      <c r="O299" s="9">
        <v>2</v>
      </c>
      <c r="P299" s="9">
        <f ca="1">ROUND(Source!DG297,O299)</f>
        <v>22130.22</v>
      </c>
      <c r="Q299" s="9"/>
      <c r="R299" s="9"/>
      <c r="S299" s="9"/>
      <c r="T299" s="9"/>
      <c r="U299" s="9"/>
      <c r="V299" s="9"/>
      <c r="W299" s="9">
        <v>22130.22</v>
      </c>
      <c r="X299" s="9">
        <v>1</v>
      </c>
      <c r="Y299" s="9">
        <v>22130.22</v>
      </c>
      <c r="Z299" s="9">
        <v>22130.22</v>
      </c>
      <c r="AA299" s="9">
        <v>1</v>
      </c>
      <c r="AB299" s="9">
        <v>22130.22</v>
      </c>
    </row>
    <row r="300" spans="1:28">
      <c r="A300" s="9">
        <v>50</v>
      </c>
      <c r="B300" s="9">
        <v>0</v>
      </c>
      <c r="C300" s="9">
        <v>0</v>
      </c>
      <c r="D300" s="9">
        <v>1</v>
      </c>
      <c r="E300" s="9">
        <v>202</v>
      </c>
      <c r="F300" s="9">
        <f ca="1">ROUND(Source!P297,O300)</f>
        <v>0</v>
      </c>
      <c r="G300" s="9" t="s">
        <v>275</v>
      </c>
      <c r="H300" s="9" t="s">
        <v>276</v>
      </c>
      <c r="I300" s="9"/>
      <c r="J300" s="9"/>
      <c r="K300" s="9">
        <v>202</v>
      </c>
      <c r="L300" s="9">
        <v>2</v>
      </c>
      <c r="M300" s="9">
        <v>3</v>
      </c>
      <c r="N300" s="9" t="s">
        <v>185</v>
      </c>
      <c r="O300" s="9">
        <v>2</v>
      </c>
      <c r="P300" s="9">
        <f ca="1">ROUND(Source!DH297,O300)</f>
        <v>0</v>
      </c>
      <c r="Q300" s="9"/>
      <c r="R300" s="9"/>
      <c r="S300" s="9"/>
      <c r="T300" s="9"/>
      <c r="U300" s="9"/>
      <c r="V300" s="9"/>
      <c r="W300" s="9">
        <v>0</v>
      </c>
      <c r="X300" s="9">
        <v>1</v>
      </c>
      <c r="Y300" s="9">
        <v>0</v>
      </c>
      <c r="Z300" s="9">
        <v>0</v>
      </c>
      <c r="AA300" s="9">
        <v>1</v>
      </c>
      <c r="AB300" s="9">
        <v>0</v>
      </c>
    </row>
    <row r="301" spans="1:28">
      <c r="A301" s="9">
        <v>50</v>
      </c>
      <c r="B301" s="9">
        <v>0</v>
      </c>
      <c r="C301" s="9">
        <v>0</v>
      </c>
      <c r="D301" s="9">
        <v>1</v>
      </c>
      <c r="E301" s="9">
        <v>222</v>
      </c>
      <c r="F301" s="9">
        <f>ROUND(Source!AO297,O301)</f>
        <v>0</v>
      </c>
      <c r="G301" s="9" t="s">
        <v>277</v>
      </c>
      <c r="H301" s="9" t="s">
        <v>278</v>
      </c>
      <c r="I301" s="9"/>
      <c r="J301" s="9"/>
      <c r="K301" s="9">
        <v>222</v>
      </c>
      <c r="L301" s="9">
        <v>3</v>
      </c>
      <c r="M301" s="9">
        <v>3</v>
      </c>
      <c r="N301" s="9" t="s">
        <v>185</v>
      </c>
      <c r="O301" s="9">
        <v>2</v>
      </c>
      <c r="P301" s="9">
        <f>ROUND(Source!EG297,O301)</f>
        <v>0</v>
      </c>
      <c r="Q301" s="9"/>
      <c r="R301" s="9"/>
      <c r="S301" s="9"/>
      <c r="T301" s="9"/>
      <c r="U301" s="9"/>
      <c r="V301" s="9"/>
      <c r="W301" s="9">
        <v>0</v>
      </c>
      <c r="X301" s="9">
        <v>1</v>
      </c>
      <c r="Y301" s="9">
        <v>0</v>
      </c>
      <c r="Z301" s="9">
        <v>0</v>
      </c>
      <c r="AA301" s="9">
        <v>1</v>
      </c>
      <c r="AB301" s="9">
        <v>0</v>
      </c>
    </row>
    <row r="302" spans="1:28">
      <c r="A302" s="9">
        <v>50</v>
      </c>
      <c r="B302" s="9">
        <v>0</v>
      </c>
      <c r="C302" s="9">
        <v>0</v>
      </c>
      <c r="D302" s="9">
        <v>1</v>
      </c>
      <c r="E302" s="9">
        <v>225</v>
      </c>
      <c r="F302" s="9">
        <f ca="1">ROUND(Source!AV297,O302)</f>
        <v>0</v>
      </c>
      <c r="G302" s="9" t="s">
        <v>279</v>
      </c>
      <c r="H302" s="9" t="s">
        <v>280</v>
      </c>
      <c r="I302" s="9"/>
      <c r="J302" s="9"/>
      <c r="K302" s="9">
        <v>225</v>
      </c>
      <c r="L302" s="9">
        <v>4</v>
      </c>
      <c r="M302" s="9">
        <v>3</v>
      </c>
      <c r="N302" s="9" t="s">
        <v>185</v>
      </c>
      <c r="O302" s="9">
        <v>2</v>
      </c>
      <c r="P302" s="9">
        <f ca="1">ROUND(Source!EN297,O302)</f>
        <v>0</v>
      </c>
      <c r="Q302" s="9"/>
      <c r="R302" s="9"/>
      <c r="S302" s="9"/>
      <c r="T302" s="9"/>
      <c r="U302" s="9"/>
      <c r="V302" s="9"/>
      <c r="W302" s="9">
        <v>0</v>
      </c>
      <c r="X302" s="9">
        <v>1</v>
      </c>
      <c r="Y302" s="9">
        <v>0</v>
      </c>
      <c r="Z302" s="9">
        <v>0</v>
      </c>
      <c r="AA302" s="9">
        <v>1</v>
      </c>
      <c r="AB302" s="9">
        <v>0</v>
      </c>
    </row>
    <row r="303" spans="1:28">
      <c r="A303" s="9">
        <v>50</v>
      </c>
      <c r="B303" s="9">
        <v>0</v>
      </c>
      <c r="C303" s="9">
        <v>0</v>
      </c>
      <c r="D303" s="9">
        <v>1</v>
      </c>
      <c r="E303" s="9">
        <v>226</v>
      </c>
      <c r="F303" s="9">
        <f ca="1">ROUND(Source!AW297,O303)</f>
        <v>0</v>
      </c>
      <c r="G303" s="9" t="s">
        <v>281</v>
      </c>
      <c r="H303" s="9" t="s">
        <v>282</v>
      </c>
      <c r="I303" s="9"/>
      <c r="J303" s="9"/>
      <c r="K303" s="9">
        <v>226</v>
      </c>
      <c r="L303" s="9">
        <v>5</v>
      </c>
      <c r="M303" s="9">
        <v>3</v>
      </c>
      <c r="N303" s="9" t="s">
        <v>185</v>
      </c>
      <c r="O303" s="9">
        <v>2</v>
      </c>
      <c r="P303" s="9">
        <f ca="1">ROUND(Source!EO297,O303)</f>
        <v>0</v>
      </c>
      <c r="Q303" s="9"/>
      <c r="R303" s="9"/>
      <c r="S303" s="9"/>
      <c r="T303" s="9"/>
      <c r="U303" s="9"/>
      <c r="V303" s="9"/>
      <c r="W303" s="9">
        <v>0</v>
      </c>
      <c r="X303" s="9">
        <v>1</v>
      </c>
      <c r="Y303" s="9">
        <v>0</v>
      </c>
      <c r="Z303" s="9">
        <v>0</v>
      </c>
      <c r="AA303" s="9">
        <v>1</v>
      </c>
      <c r="AB303" s="9">
        <v>0</v>
      </c>
    </row>
    <row r="304" spans="1:28">
      <c r="A304" s="9">
        <v>50</v>
      </c>
      <c r="B304" s="9">
        <v>0</v>
      </c>
      <c r="C304" s="9">
        <v>0</v>
      </c>
      <c r="D304" s="9">
        <v>1</v>
      </c>
      <c r="E304" s="9">
        <v>227</v>
      </c>
      <c r="F304" s="9">
        <f ca="1">ROUND(Source!AX297,O304)</f>
        <v>0</v>
      </c>
      <c r="G304" s="9" t="s">
        <v>283</v>
      </c>
      <c r="H304" s="9" t="s">
        <v>284</v>
      </c>
      <c r="I304" s="9"/>
      <c r="J304" s="9"/>
      <c r="K304" s="9">
        <v>227</v>
      </c>
      <c r="L304" s="9">
        <v>6</v>
      </c>
      <c r="M304" s="9">
        <v>3</v>
      </c>
      <c r="N304" s="9" t="s">
        <v>185</v>
      </c>
      <c r="O304" s="9">
        <v>2</v>
      </c>
      <c r="P304" s="9">
        <f ca="1">ROUND(Source!EP297,O304)</f>
        <v>0</v>
      </c>
      <c r="Q304" s="9"/>
      <c r="R304" s="9"/>
      <c r="S304" s="9"/>
      <c r="T304" s="9"/>
      <c r="U304" s="9"/>
      <c r="V304" s="9"/>
      <c r="W304" s="9">
        <v>0</v>
      </c>
      <c r="X304" s="9">
        <v>1</v>
      </c>
      <c r="Y304" s="9">
        <v>0</v>
      </c>
      <c r="Z304" s="9">
        <v>0</v>
      </c>
      <c r="AA304" s="9">
        <v>1</v>
      </c>
      <c r="AB304" s="9">
        <v>0</v>
      </c>
    </row>
    <row r="305" spans="1:28">
      <c r="A305" s="9">
        <v>50</v>
      </c>
      <c r="B305" s="9">
        <v>0</v>
      </c>
      <c r="C305" s="9">
        <v>0</v>
      </c>
      <c r="D305" s="9">
        <v>1</v>
      </c>
      <c r="E305" s="9">
        <v>228</v>
      </c>
      <c r="F305" s="9">
        <f ca="1">ROUND(Source!AY297,O305)</f>
        <v>0</v>
      </c>
      <c r="G305" s="9" t="s">
        <v>285</v>
      </c>
      <c r="H305" s="9" t="s">
        <v>286</v>
      </c>
      <c r="I305" s="9"/>
      <c r="J305" s="9"/>
      <c r="K305" s="9">
        <v>228</v>
      </c>
      <c r="L305" s="9">
        <v>7</v>
      </c>
      <c r="M305" s="9">
        <v>3</v>
      </c>
      <c r="N305" s="9" t="s">
        <v>185</v>
      </c>
      <c r="O305" s="9">
        <v>2</v>
      </c>
      <c r="P305" s="9">
        <f ca="1">ROUND(Source!EQ297,O305)</f>
        <v>0</v>
      </c>
      <c r="Q305" s="9"/>
      <c r="R305" s="9"/>
      <c r="S305" s="9"/>
      <c r="T305" s="9"/>
      <c r="U305" s="9"/>
      <c r="V305" s="9"/>
      <c r="W305" s="9">
        <v>0</v>
      </c>
      <c r="X305" s="9">
        <v>1</v>
      </c>
      <c r="Y305" s="9">
        <v>0</v>
      </c>
      <c r="Z305" s="9">
        <v>0</v>
      </c>
      <c r="AA305" s="9">
        <v>1</v>
      </c>
      <c r="AB305" s="9">
        <v>0</v>
      </c>
    </row>
    <row r="306" spans="1:28">
      <c r="A306" s="9">
        <v>50</v>
      </c>
      <c r="B306" s="9">
        <v>0</v>
      </c>
      <c r="C306" s="9">
        <v>0</v>
      </c>
      <c r="D306" s="9">
        <v>1</v>
      </c>
      <c r="E306" s="9">
        <v>216</v>
      </c>
      <c r="F306" s="9">
        <f>ROUND(Source!AP297,O306)</f>
        <v>0</v>
      </c>
      <c r="G306" s="9" t="s">
        <v>287</v>
      </c>
      <c r="H306" s="9" t="s">
        <v>288</v>
      </c>
      <c r="I306" s="9"/>
      <c r="J306" s="9"/>
      <c r="K306" s="9">
        <v>216</v>
      </c>
      <c r="L306" s="9">
        <v>8</v>
      </c>
      <c r="M306" s="9">
        <v>3</v>
      </c>
      <c r="N306" s="9" t="s">
        <v>185</v>
      </c>
      <c r="O306" s="9">
        <v>2</v>
      </c>
      <c r="P306" s="9">
        <f>ROUND(Source!EH297,O306)</f>
        <v>0</v>
      </c>
      <c r="Q306" s="9"/>
      <c r="R306" s="9"/>
      <c r="S306" s="9"/>
      <c r="T306" s="9"/>
      <c r="U306" s="9"/>
      <c r="V306" s="9"/>
      <c r="W306" s="9">
        <v>0</v>
      </c>
      <c r="X306" s="9">
        <v>1</v>
      </c>
      <c r="Y306" s="9">
        <v>0</v>
      </c>
      <c r="Z306" s="9">
        <v>0</v>
      </c>
      <c r="AA306" s="9">
        <v>1</v>
      </c>
      <c r="AB306" s="9">
        <v>0</v>
      </c>
    </row>
    <row r="307" spans="1:28">
      <c r="A307" s="9">
        <v>50</v>
      </c>
      <c r="B307" s="9">
        <v>0</v>
      </c>
      <c r="C307" s="9">
        <v>0</v>
      </c>
      <c r="D307" s="9">
        <v>1</v>
      </c>
      <c r="E307" s="9">
        <v>223</v>
      </c>
      <c r="F307" s="9">
        <f ca="1">ROUND(Source!AQ297,O307)</f>
        <v>0</v>
      </c>
      <c r="G307" s="9" t="s">
        <v>289</v>
      </c>
      <c r="H307" s="9" t="s">
        <v>290</v>
      </c>
      <c r="I307" s="9"/>
      <c r="J307" s="9"/>
      <c r="K307" s="9">
        <v>223</v>
      </c>
      <c r="L307" s="9">
        <v>9</v>
      </c>
      <c r="M307" s="9">
        <v>3</v>
      </c>
      <c r="N307" s="9" t="s">
        <v>185</v>
      </c>
      <c r="O307" s="9">
        <v>2</v>
      </c>
      <c r="P307" s="9">
        <f ca="1">ROUND(Source!EI297,O307)</f>
        <v>0</v>
      </c>
      <c r="Q307" s="9"/>
      <c r="R307" s="9"/>
      <c r="S307" s="9"/>
      <c r="T307" s="9"/>
      <c r="U307" s="9"/>
      <c r="V307" s="9"/>
      <c r="W307" s="9">
        <v>0</v>
      </c>
      <c r="X307" s="9">
        <v>1</v>
      </c>
      <c r="Y307" s="9">
        <v>0</v>
      </c>
      <c r="Z307" s="9">
        <v>0</v>
      </c>
      <c r="AA307" s="9">
        <v>1</v>
      </c>
      <c r="AB307" s="9">
        <v>0</v>
      </c>
    </row>
    <row r="308" spans="1:28">
      <c r="A308" s="9">
        <v>50</v>
      </c>
      <c r="B308" s="9">
        <v>0</v>
      </c>
      <c r="C308" s="9">
        <v>0</v>
      </c>
      <c r="D308" s="9">
        <v>1</v>
      </c>
      <c r="E308" s="9">
        <v>229</v>
      </c>
      <c r="F308" s="9">
        <f ca="1">ROUND(Source!AZ297,O308)</f>
        <v>0</v>
      </c>
      <c r="G308" s="9" t="s">
        <v>291</v>
      </c>
      <c r="H308" s="9" t="s">
        <v>292</v>
      </c>
      <c r="I308" s="9"/>
      <c r="J308" s="9"/>
      <c r="K308" s="9">
        <v>229</v>
      </c>
      <c r="L308" s="9">
        <v>10</v>
      </c>
      <c r="M308" s="9">
        <v>3</v>
      </c>
      <c r="N308" s="9" t="s">
        <v>185</v>
      </c>
      <c r="O308" s="9">
        <v>2</v>
      </c>
      <c r="P308" s="9">
        <f ca="1">ROUND(Source!ER297,O308)</f>
        <v>0</v>
      </c>
      <c r="Q308" s="9"/>
      <c r="R308" s="9"/>
      <c r="S308" s="9"/>
      <c r="T308" s="9"/>
      <c r="U308" s="9"/>
      <c r="V308" s="9"/>
      <c r="W308" s="9">
        <v>0</v>
      </c>
      <c r="X308" s="9">
        <v>1</v>
      </c>
      <c r="Y308" s="9">
        <v>0</v>
      </c>
      <c r="Z308" s="9">
        <v>0</v>
      </c>
      <c r="AA308" s="9">
        <v>1</v>
      </c>
      <c r="AB308" s="9">
        <v>0</v>
      </c>
    </row>
    <row r="309" spans="1:28">
      <c r="A309" s="9">
        <v>50</v>
      </c>
      <c r="B309" s="9">
        <v>0</v>
      </c>
      <c r="C309" s="9">
        <v>0</v>
      </c>
      <c r="D309" s="9">
        <v>1</v>
      </c>
      <c r="E309" s="9">
        <v>203</v>
      </c>
      <c r="F309" s="9">
        <f ca="1">ROUND(Source!Q297,O309)</f>
        <v>0</v>
      </c>
      <c r="G309" s="9" t="s">
        <v>293</v>
      </c>
      <c r="H309" s="9" t="s">
        <v>294</v>
      </c>
      <c r="I309" s="9"/>
      <c r="J309" s="9"/>
      <c r="K309" s="9">
        <v>203</v>
      </c>
      <c r="L309" s="9">
        <v>11</v>
      </c>
      <c r="M309" s="9">
        <v>3</v>
      </c>
      <c r="N309" s="9" t="s">
        <v>185</v>
      </c>
      <c r="O309" s="9">
        <v>2</v>
      </c>
      <c r="P309" s="9">
        <f ca="1">ROUND(Source!DI297,O309)</f>
        <v>0</v>
      </c>
      <c r="Q309" s="9"/>
      <c r="R309" s="9"/>
      <c r="S309" s="9"/>
      <c r="T309" s="9"/>
      <c r="U309" s="9"/>
      <c r="V309" s="9"/>
      <c r="W309" s="9">
        <v>0</v>
      </c>
      <c r="X309" s="9">
        <v>1</v>
      </c>
      <c r="Y309" s="9">
        <v>0</v>
      </c>
      <c r="Z309" s="9">
        <v>0</v>
      </c>
      <c r="AA309" s="9">
        <v>1</v>
      </c>
      <c r="AB309" s="9">
        <v>0</v>
      </c>
    </row>
    <row r="310" spans="1:28">
      <c r="A310" s="9">
        <v>50</v>
      </c>
      <c r="B310" s="9">
        <v>0</v>
      </c>
      <c r="C310" s="9">
        <v>0</v>
      </c>
      <c r="D310" s="9">
        <v>1</v>
      </c>
      <c r="E310" s="9">
        <v>231</v>
      </c>
      <c r="F310" s="9">
        <f>ROUND(Source!BB297,O310)</f>
        <v>0</v>
      </c>
      <c r="G310" s="9" t="s">
        <v>295</v>
      </c>
      <c r="H310" s="9" t="s">
        <v>296</v>
      </c>
      <c r="I310" s="9"/>
      <c r="J310" s="9"/>
      <c r="K310" s="9">
        <v>231</v>
      </c>
      <c r="L310" s="9">
        <v>12</v>
      </c>
      <c r="M310" s="9">
        <v>3</v>
      </c>
      <c r="N310" s="9" t="s">
        <v>185</v>
      </c>
      <c r="O310" s="9">
        <v>2</v>
      </c>
      <c r="P310" s="9">
        <f>ROUND(Source!ET297,O310)</f>
        <v>0</v>
      </c>
      <c r="Q310" s="9"/>
      <c r="R310" s="9"/>
      <c r="S310" s="9"/>
      <c r="T310" s="9"/>
      <c r="U310" s="9"/>
      <c r="V310" s="9"/>
      <c r="W310" s="9">
        <v>0</v>
      </c>
      <c r="X310" s="9">
        <v>1</v>
      </c>
      <c r="Y310" s="9">
        <v>0</v>
      </c>
      <c r="Z310" s="9">
        <v>0</v>
      </c>
      <c r="AA310" s="9">
        <v>1</v>
      </c>
      <c r="AB310" s="9">
        <v>0</v>
      </c>
    </row>
    <row r="311" spans="1:28">
      <c r="A311" s="9">
        <v>50</v>
      </c>
      <c r="B311" s="9">
        <v>0</v>
      </c>
      <c r="C311" s="9">
        <v>0</v>
      </c>
      <c r="D311" s="9">
        <v>1</v>
      </c>
      <c r="E311" s="9">
        <v>204</v>
      </c>
      <c r="F311" s="9">
        <f ca="1">ROUND(Source!R297,O311)</f>
        <v>0</v>
      </c>
      <c r="G311" s="9" t="s">
        <v>297</v>
      </c>
      <c r="H311" s="9" t="s">
        <v>298</v>
      </c>
      <c r="I311" s="9"/>
      <c r="J311" s="9"/>
      <c r="K311" s="9">
        <v>204</v>
      </c>
      <c r="L311" s="9">
        <v>13</v>
      </c>
      <c r="M311" s="9">
        <v>3</v>
      </c>
      <c r="N311" s="9" t="s">
        <v>185</v>
      </c>
      <c r="O311" s="9">
        <v>2</v>
      </c>
      <c r="P311" s="9">
        <f ca="1">ROUND(Source!DJ297,O311)</f>
        <v>0</v>
      </c>
      <c r="Q311" s="9"/>
      <c r="R311" s="9"/>
      <c r="S311" s="9"/>
      <c r="T311" s="9"/>
      <c r="U311" s="9"/>
      <c r="V311" s="9"/>
      <c r="W311" s="9">
        <v>0</v>
      </c>
      <c r="X311" s="9">
        <v>1</v>
      </c>
      <c r="Y311" s="9">
        <v>0</v>
      </c>
      <c r="Z311" s="9">
        <v>0</v>
      </c>
      <c r="AA311" s="9">
        <v>1</v>
      </c>
      <c r="AB311" s="9">
        <v>0</v>
      </c>
    </row>
    <row r="312" spans="1:28">
      <c r="A312" s="9">
        <v>50</v>
      </c>
      <c r="B312" s="9">
        <v>0</v>
      </c>
      <c r="C312" s="9">
        <v>0</v>
      </c>
      <c r="D312" s="9">
        <v>1</v>
      </c>
      <c r="E312" s="9">
        <v>205</v>
      </c>
      <c r="F312" s="9">
        <f ca="1">ROUND(Source!S297,O312)</f>
        <v>22130.22</v>
      </c>
      <c r="G312" s="9" t="s">
        <v>299</v>
      </c>
      <c r="H312" s="9" t="s">
        <v>300</v>
      </c>
      <c r="I312" s="9"/>
      <c r="J312" s="9"/>
      <c r="K312" s="9">
        <v>205</v>
      </c>
      <c r="L312" s="9">
        <v>14</v>
      </c>
      <c r="M312" s="9">
        <v>3</v>
      </c>
      <c r="N312" s="9" t="s">
        <v>185</v>
      </c>
      <c r="O312" s="9">
        <v>2</v>
      </c>
      <c r="P312" s="9">
        <f ca="1">ROUND(Source!DK297,O312)</f>
        <v>22130.22</v>
      </c>
      <c r="Q312" s="9"/>
      <c r="R312" s="9"/>
      <c r="S312" s="9"/>
      <c r="T312" s="9"/>
      <c r="U312" s="9"/>
      <c r="V312" s="9"/>
      <c r="W312" s="9">
        <v>22130.22</v>
      </c>
      <c r="X312" s="9">
        <v>1</v>
      </c>
      <c r="Y312" s="9">
        <v>22130.22</v>
      </c>
      <c r="Z312" s="9">
        <v>22130.22</v>
      </c>
      <c r="AA312" s="9">
        <v>1</v>
      </c>
      <c r="AB312" s="9">
        <v>22130.22</v>
      </c>
    </row>
    <row r="313" spans="1:28">
      <c r="A313" s="9">
        <v>50</v>
      </c>
      <c r="B313" s="9">
        <v>0</v>
      </c>
      <c r="C313" s="9">
        <v>0</v>
      </c>
      <c r="D313" s="9">
        <v>1</v>
      </c>
      <c r="E313" s="9">
        <v>232</v>
      </c>
      <c r="F313" s="9">
        <f>ROUND(Source!BC297,O313)</f>
        <v>0</v>
      </c>
      <c r="G313" s="9" t="s">
        <v>301</v>
      </c>
      <c r="H313" s="9" t="s">
        <v>302</v>
      </c>
      <c r="I313" s="9"/>
      <c r="J313" s="9"/>
      <c r="K313" s="9">
        <v>232</v>
      </c>
      <c r="L313" s="9">
        <v>15</v>
      </c>
      <c r="M313" s="9">
        <v>3</v>
      </c>
      <c r="N313" s="9" t="s">
        <v>185</v>
      </c>
      <c r="O313" s="9">
        <v>2</v>
      </c>
      <c r="P313" s="9">
        <f>ROUND(Source!EU297,O313)</f>
        <v>0</v>
      </c>
      <c r="Q313" s="9"/>
      <c r="R313" s="9"/>
      <c r="S313" s="9"/>
      <c r="T313" s="9"/>
      <c r="U313" s="9"/>
      <c r="V313" s="9"/>
      <c r="W313" s="9">
        <v>0</v>
      </c>
      <c r="X313" s="9">
        <v>1</v>
      </c>
      <c r="Y313" s="9">
        <v>0</v>
      </c>
      <c r="Z313" s="9">
        <v>0</v>
      </c>
      <c r="AA313" s="9">
        <v>1</v>
      </c>
      <c r="AB313" s="9">
        <v>0</v>
      </c>
    </row>
    <row r="314" spans="1:28">
      <c r="A314" s="9">
        <v>50</v>
      </c>
      <c r="B314" s="9">
        <v>0</v>
      </c>
      <c r="C314" s="9">
        <v>0</v>
      </c>
      <c r="D314" s="9">
        <v>1</v>
      </c>
      <c r="E314" s="9">
        <v>214</v>
      </c>
      <c r="F314" s="9">
        <f ca="1">ROUND(Source!AS297,O314)</f>
        <v>0</v>
      </c>
      <c r="G314" s="9" t="s">
        <v>303</v>
      </c>
      <c r="H314" s="9" t="s">
        <v>304</v>
      </c>
      <c r="I314" s="9"/>
      <c r="J314" s="9"/>
      <c r="K314" s="9">
        <v>214</v>
      </c>
      <c r="L314" s="9">
        <v>16</v>
      </c>
      <c r="M314" s="9">
        <v>3</v>
      </c>
      <c r="N314" s="9" t="s">
        <v>185</v>
      </c>
      <c r="O314" s="9">
        <v>2</v>
      </c>
      <c r="P314" s="9">
        <f ca="1">ROUND(Source!EK297,O314)</f>
        <v>0</v>
      </c>
      <c r="Q314" s="9"/>
      <c r="R314" s="9"/>
      <c r="S314" s="9"/>
      <c r="T314" s="9"/>
      <c r="U314" s="9"/>
      <c r="V314" s="9"/>
      <c r="W314" s="9">
        <v>0</v>
      </c>
      <c r="X314" s="9">
        <v>1</v>
      </c>
      <c r="Y314" s="9">
        <v>0</v>
      </c>
      <c r="Z314" s="9">
        <v>0</v>
      </c>
      <c r="AA314" s="9">
        <v>1</v>
      </c>
      <c r="AB314" s="9">
        <v>0</v>
      </c>
    </row>
    <row r="315" spans="1:28">
      <c r="A315" s="9">
        <v>50</v>
      </c>
      <c r="B315" s="9">
        <v>0</v>
      </c>
      <c r="C315" s="9">
        <v>0</v>
      </c>
      <c r="D315" s="9">
        <v>1</v>
      </c>
      <c r="E315" s="9">
        <v>215</v>
      </c>
      <c r="F315" s="9">
        <f ca="1">ROUND(Source!AT297,O315)</f>
        <v>0</v>
      </c>
      <c r="G315" s="9" t="s">
        <v>305</v>
      </c>
      <c r="H315" s="9" t="s">
        <v>306</v>
      </c>
      <c r="I315" s="9"/>
      <c r="J315" s="9"/>
      <c r="K315" s="9">
        <v>215</v>
      </c>
      <c r="L315" s="9">
        <v>17</v>
      </c>
      <c r="M315" s="9">
        <v>3</v>
      </c>
      <c r="N315" s="9" t="s">
        <v>185</v>
      </c>
      <c r="O315" s="9">
        <v>2</v>
      </c>
      <c r="P315" s="9">
        <f ca="1">ROUND(Source!EL297,O315)</f>
        <v>0</v>
      </c>
      <c r="Q315" s="9"/>
      <c r="R315" s="9"/>
      <c r="S315" s="9"/>
      <c r="T315" s="9"/>
      <c r="U315" s="9"/>
      <c r="V315" s="9"/>
      <c r="W315" s="9">
        <v>0</v>
      </c>
      <c r="X315" s="9">
        <v>1</v>
      </c>
      <c r="Y315" s="9">
        <v>0</v>
      </c>
      <c r="Z315" s="9">
        <v>0</v>
      </c>
      <c r="AA315" s="9">
        <v>1</v>
      </c>
      <c r="AB315" s="9">
        <v>0</v>
      </c>
    </row>
    <row r="316" spans="1:28">
      <c r="A316" s="9">
        <v>50</v>
      </c>
      <c r="B316" s="9">
        <v>0</v>
      </c>
      <c r="C316" s="9">
        <v>0</v>
      </c>
      <c r="D316" s="9">
        <v>1</v>
      </c>
      <c r="E316" s="9">
        <v>217</v>
      </c>
      <c r="F316" s="9">
        <f ca="1">ROUND(Source!AU297,O316)</f>
        <v>46473.45</v>
      </c>
      <c r="G316" s="9" t="s">
        <v>307</v>
      </c>
      <c r="H316" s="9" t="s">
        <v>308</v>
      </c>
      <c r="I316" s="9"/>
      <c r="J316" s="9"/>
      <c r="K316" s="9">
        <v>217</v>
      </c>
      <c r="L316" s="9">
        <v>18</v>
      </c>
      <c r="M316" s="9">
        <v>3</v>
      </c>
      <c r="N316" s="9" t="s">
        <v>185</v>
      </c>
      <c r="O316" s="9">
        <v>2</v>
      </c>
      <c r="P316" s="9">
        <f ca="1">ROUND(Source!EM297,O316)</f>
        <v>46473.45</v>
      </c>
      <c r="Q316" s="9"/>
      <c r="R316" s="9"/>
      <c r="S316" s="9"/>
      <c r="T316" s="9"/>
      <c r="U316" s="9"/>
      <c r="V316" s="9"/>
      <c r="W316" s="9">
        <v>46473.45</v>
      </c>
      <c r="X316" s="9">
        <v>1</v>
      </c>
      <c r="Y316" s="9">
        <v>46473.45</v>
      </c>
      <c r="Z316" s="9">
        <v>46473.45</v>
      </c>
      <c r="AA316" s="9">
        <v>1</v>
      </c>
      <c r="AB316" s="9">
        <v>46473.45</v>
      </c>
    </row>
    <row r="317" spans="1:28">
      <c r="A317" s="9">
        <v>50</v>
      </c>
      <c r="B317" s="9">
        <v>0</v>
      </c>
      <c r="C317" s="9">
        <v>0</v>
      </c>
      <c r="D317" s="9">
        <v>1</v>
      </c>
      <c r="E317" s="9">
        <v>230</v>
      </c>
      <c r="F317" s="9">
        <f>ROUND(Source!BA297,O317)</f>
        <v>0</v>
      </c>
      <c r="G317" s="9" t="s">
        <v>309</v>
      </c>
      <c r="H317" s="9" t="s">
        <v>310</v>
      </c>
      <c r="I317" s="9"/>
      <c r="J317" s="9"/>
      <c r="K317" s="9">
        <v>230</v>
      </c>
      <c r="L317" s="9">
        <v>19</v>
      </c>
      <c r="M317" s="9">
        <v>3</v>
      </c>
      <c r="N317" s="9" t="s">
        <v>185</v>
      </c>
      <c r="O317" s="9">
        <v>2</v>
      </c>
      <c r="P317" s="9">
        <f>ROUND(Source!ES297,O317)</f>
        <v>0</v>
      </c>
      <c r="Q317" s="9"/>
      <c r="R317" s="9"/>
      <c r="S317" s="9"/>
      <c r="T317" s="9"/>
      <c r="U317" s="9"/>
      <c r="V317" s="9"/>
      <c r="W317" s="9">
        <v>0</v>
      </c>
      <c r="X317" s="9">
        <v>1</v>
      </c>
      <c r="Y317" s="9">
        <v>0</v>
      </c>
      <c r="Z317" s="9">
        <v>0</v>
      </c>
      <c r="AA317" s="9">
        <v>1</v>
      </c>
      <c r="AB317" s="9">
        <v>0</v>
      </c>
    </row>
    <row r="318" spans="1:28">
      <c r="A318" s="9">
        <v>50</v>
      </c>
      <c r="B318" s="9">
        <v>0</v>
      </c>
      <c r="C318" s="9">
        <v>0</v>
      </c>
      <c r="D318" s="9">
        <v>1</v>
      </c>
      <c r="E318" s="9">
        <v>206</v>
      </c>
      <c r="F318" s="9">
        <f>ROUND(Source!T297,O318)</f>
        <v>0</v>
      </c>
      <c r="G318" s="9" t="s">
        <v>311</v>
      </c>
      <c r="H318" s="9" t="s">
        <v>312</v>
      </c>
      <c r="I318" s="9"/>
      <c r="J318" s="9"/>
      <c r="K318" s="9">
        <v>206</v>
      </c>
      <c r="L318" s="9">
        <v>20</v>
      </c>
      <c r="M318" s="9">
        <v>3</v>
      </c>
      <c r="N318" s="9" t="s">
        <v>185</v>
      </c>
      <c r="O318" s="9">
        <v>2</v>
      </c>
      <c r="P318" s="9">
        <f>ROUND(Source!DL297,O318)</f>
        <v>0</v>
      </c>
      <c r="Q318" s="9"/>
      <c r="R318" s="9"/>
      <c r="S318" s="9"/>
      <c r="T318" s="9"/>
      <c r="U318" s="9"/>
      <c r="V318" s="9"/>
      <c r="W318" s="9">
        <v>0</v>
      </c>
      <c r="X318" s="9">
        <v>1</v>
      </c>
      <c r="Y318" s="9">
        <v>0</v>
      </c>
      <c r="Z318" s="9">
        <v>0</v>
      </c>
      <c r="AA318" s="9">
        <v>1</v>
      </c>
      <c r="AB318" s="9">
        <v>0</v>
      </c>
    </row>
    <row r="319" spans="1:28">
      <c r="A319" s="9">
        <v>50</v>
      </c>
      <c r="B319" s="9">
        <v>0</v>
      </c>
      <c r="C319" s="9">
        <v>0</v>
      </c>
      <c r="D319" s="9">
        <v>1</v>
      </c>
      <c r="E319" s="9">
        <v>207</v>
      </c>
      <c r="F319" s="9">
        <f ca="1">ROUND(Source!U297,O319)</f>
        <v>21.66912</v>
      </c>
      <c r="G319" s="9" t="s">
        <v>313</v>
      </c>
      <c r="H319" s="9" t="s">
        <v>314</v>
      </c>
      <c r="I319" s="9"/>
      <c r="J319" s="9"/>
      <c r="K319" s="9">
        <v>207</v>
      </c>
      <c r="L319" s="9">
        <v>21</v>
      </c>
      <c r="M319" s="9">
        <v>3</v>
      </c>
      <c r="N319" s="9" t="s">
        <v>185</v>
      </c>
      <c r="O319" s="9">
        <v>7</v>
      </c>
      <c r="P319" s="9">
        <f ca="1">ROUND(Source!DM297,O319)</f>
        <v>21.66912</v>
      </c>
      <c r="Q319" s="9"/>
      <c r="R319" s="9"/>
      <c r="S319" s="9"/>
      <c r="T319" s="9"/>
      <c r="U319" s="9"/>
      <c r="V319" s="9"/>
      <c r="W319" s="9">
        <v>21.66912</v>
      </c>
      <c r="X319" s="9">
        <v>1</v>
      </c>
      <c r="Y319" s="9">
        <v>21.66912</v>
      </c>
      <c r="Z319" s="9">
        <v>21.66912</v>
      </c>
      <c r="AA319" s="9">
        <v>1</v>
      </c>
      <c r="AB319" s="9">
        <v>21.66912</v>
      </c>
    </row>
    <row r="320" spans="1:28">
      <c r="A320" s="9">
        <v>50</v>
      </c>
      <c r="B320" s="9">
        <v>0</v>
      </c>
      <c r="C320" s="9">
        <v>0</v>
      </c>
      <c r="D320" s="9">
        <v>1</v>
      </c>
      <c r="E320" s="9">
        <v>208</v>
      </c>
      <c r="F320" s="9">
        <f ca="1">ROUND(Source!V297,O320)</f>
        <v>0</v>
      </c>
      <c r="G320" s="9" t="s">
        <v>315</v>
      </c>
      <c r="H320" s="9" t="s">
        <v>316</v>
      </c>
      <c r="I320" s="9"/>
      <c r="J320" s="9"/>
      <c r="K320" s="9">
        <v>208</v>
      </c>
      <c r="L320" s="9">
        <v>22</v>
      </c>
      <c r="M320" s="9">
        <v>3</v>
      </c>
      <c r="N320" s="9" t="s">
        <v>185</v>
      </c>
      <c r="O320" s="9">
        <v>7</v>
      </c>
      <c r="P320" s="9">
        <f ca="1">ROUND(Source!DN297,O320)</f>
        <v>0</v>
      </c>
      <c r="Q320" s="9"/>
      <c r="R320" s="9"/>
      <c r="S320" s="9"/>
      <c r="T320" s="9"/>
      <c r="U320" s="9"/>
      <c r="V320" s="9"/>
      <c r="W320" s="9">
        <v>0</v>
      </c>
      <c r="X320" s="9">
        <v>1</v>
      </c>
      <c r="Y320" s="9">
        <v>0</v>
      </c>
      <c r="Z320" s="9">
        <v>0</v>
      </c>
      <c r="AA320" s="9">
        <v>1</v>
      </c>
      <c r="AB320" s="9">
        <v>0</v>
      </c>
    </row>
    <row r="321" spans="1:28">
      <c r="A321" s="9">
        <v>50</v>
      </c>
      <c r="B321" s="9">
        <v>0</v>
      </c>
      <c r="C321" s="9">
        <v>0</v>
      </c>
      <c r="D321" s="9">
        <v>1</v>
      </c>
      <c r="E321" s="9">
        <v>209</v>
      </c>
      <c r="F321" s="9">
        <f>ROUND(Source!W297,O321)</f>
        <v>0</v>
      </c>
      <c r="G321" s="9" t="s">
        <v>317</v>
      </c>
      <c r="H321" s="9" t="s">
        <v>318</v>
      </c>
      <c r="I321" s="9"/>
      <c r="J321" s="9"/>
      <c r="K321" s="9">
        <v>209</v>
      </c>
      <c r="L321" s="9">
        <v>23</v>
      </c>
      <c r="M321" s="9">
        <v>3</v>
      </c>
      <c r="N321" s="9" t="s">
        <v>185</v>
      </c>
      <c r="O321" s="9">
        <v>2</v>
      </c>
      <c r="P321" s="9">
        <f>ROUND(Source!DO297,O321)</f>
        <v>0</v>
      </c>
      <c r="Q321" s="9"/>
      <c r="R321" s="9"/>
      <c r="S321" s="9"/>
      <c r="T321" s="9"/>
      <c r="U321" s="9"/>
      <c r="V321" s="9"/>
      <c r="W321" s="9">
        <v>0</v>
      </c>
      <c r="X321" s="9">
        <v>1</v>
      </c>
      <c r="Y321" s="9">
        <v>0</v>
      </c>
      <c r="Z321" s="9">
        <v>0</v>
      </c>
      <c r="AA321" s="9">
        <v>1</v>
      </c>
      <c r="AB321" s="9">
        <v>0</v>
      </c>
    </row>
    <row r="322" spans="1:28">
      <c r="A322" s="9">
        <v>50</v>
      </c>
      <c r="B322" s="9">
        <v>0</v>
      </c>
      <c r="C322" s="9">
        <v>0</v>
      </c>
      <c r="D322" s="9">
        <v>1</v>
      </c>
      <c r="E322" s="9">
        <v>233</v>
      </c>
      <c r="F322" s="9">
        <f>ROUND(Source!BD297,O322)</f>
        <v>0</v>
      </c>
      <c r="G322" s="9" t="s">
        <v>319</v>
      </c>
      <c r="H322" s="9" t="s">
        <v>320</v>
      </c>
      <c r="I322" s="9"/>
      <c r="J322" s="9"/>
      <c r="K322" s="9">
        <v>233</v>
      </c>
      <c r="L322" s="9">
        <v>24</v>
      </c>
      <c r="M322" s="9">
        <v>3</v>
      </c>
      <c r="N322" s="9" t="s">
        <v>185</v>
      </c>
      <c r="O322" s="9">
        <v>2</v>
      </c>
      <c r="P322" s="9">
        <f>ROUND(Source!EV297,O322)</f>
        <v>0</v>
      </c>
      <c r="Q322" s="9"/>
      <c r="R322" s="9"/>
      <c r="S322" s="9"/>
      <c r="T322" s="9"/>
      <c r="U322" s="9"/>
      <c r="V322" s="9"/>
      <c r="W322" s="9">
        <v>0</v>
      </c>
      <c r="X322" s="9">
        <v>1</v>
      </c>
      <c r="Y322" s="9">
        <v>0</v>
      </c>
      <c r="Z322" s="9">
        <v>0</v>
      </c>
      <c r="AA322" s="9">
        <v>1</v>
      </c>
      <c r="AB322" s="9">
        <v>0</v>
      </c>
    </row>
    <row r="323" spans="1:28">
      <c r="A323" s="9">
        <v>50</v>
      </c>
      <c r="B323" s="9">
        <v>0</v>
      </c>
      <c r="C323" s="9">
        <v>0</v>
      </c>
      <c r="D323" s="9">
        <v>1</v>
      </c>
      <c r="E323" s="9">
        <v>210</v>
      </c>
      <c r="F323" s="9">
        <f ca="1">ROUND(Source!X297,O323)</f>
        <v>16376.36</v>
      </c>
      <c r="G323" s="9" t="s">
        <v>321</v>
      </c>
      <c r="H323" s="9" t="s">
        <v>322</v>
      </c>
      <c r="I323" s="9"/>
      <c r="J323" s="9"/>
      <c r="K323" s="9">
        <v>210</v>
      </c>
      <c r="L323" s="9">
        <v>25</v>
      </c>
      <c r="M323" s="9">
        <v>3</v>
      </c>
      <c r="N323" s="9" t="s">
        <v>185</v>
      </c>
      <c r="O323" s="9">
        <v>2</v>
      </c>
      <c r="P323" s="9">
        <f ca="1">ROUND(Source!DP297,O323)</f>
        <v>16376.36</v>
      </c>
      <c r="Q323" s="9"/>
      <c r="R323" s="9"/>
      <c r="S323" s="9"/>
      <c r="T323" s="9"/>
      <c r="U323" s="9"/>
      <c r="V323" s="9"/>
      <c r="W323" s="9">
        <v>16376.36</v>
      </c>
      <c r="X323" s="9">
        <v>1</v>
      </c>
      <c r="Y323" s="9">
        <v>16376.36</v>
      </c>
      <c r="Z323" s="9">
        <v>16376.36</v>
      </c>
      <c r="AA323" s="9">
        <v>1</v>
      </c>
      <c r="AB323" s="9">
        <v>16376.36</v>
      </c>
    </row>
    <row r="324" spans="1:28">
      <c r="A324" s="9">
        <v>50</v>
      </c>
      <c r="B324" s="9">
        <v>0</v>
      </c>
      <c r="C324" s="9">
        <v>0</v>
      </c>
      <c r="D324" s="9">
        <v>1</v>
      </c>
      <c r="E324" s="9">
        <v>211</v>
      </c>
      <c r="F324" s="9">
        <f ca="1">ROUND(Source!Y297,O324)</f>
        <v>7966.87</v>
      </c>
      <c r="G324" s="9" t="s">
        <v>323</v>
      </c>
      <c r="H324" s="9" t="s">
        <v>324</v>
      </c>
      <c r="I324" s="9"/>
      <c r="J324" s="9"/>
      <c r="K324" s="9">
        <v>211</v>
      </c>
      <c r="L324" s="9">
        <v>26</v>
      </c>
      <c r="M324" s="9">
        <v>3</v>
      </c>
      <c r="N324" s="9" t="s">
        <v>185</v>
      </c>
      <c r="O324" s="9">
        <v>2</v>
      </c>
      <c r="P324" s="9">
        <f ca="1">ROUND(Source!DQ297,O324)</f>
        <v>7966.87</v>
      </c>
      <c r="Q324" s="9"/>
      <c r="R324" s="9"/>
      <c r="S324" s="9"/>
      <c r="T324" s="9"/>
      <c r="U324" s="9"/>
      <c r="V324" s="9"/>
      <c r="W324" s="9">
        <v>7966.87</v>
      </c>
      <c r="X324" s="9">
        <v>1</v>
      </c>
      <c r="Y324" s="9">
        <v>7966.87</v>
      </c>
      <c r="Z324" s="9">
        <v>7966.87</v>
      </c>
      <c r="AA324" s="9">
        <v>1</v>
      </c>
      <c r="AB324" s="9">
        <v>7966.87</v>
      </c>
    </row>
    <row r="325" spans="1:28">
      <c r="A325" s="9">
        <v>50</v>
      </c>
      <c r="B325" s="9">
        <v>0</v>
      </c>
      <c r="C325" s="9">
        <v>0</v>
      </c>
      <c r="D325" s="9">
        <v>1</v>
      </c>
      <c r="E325" s="9">
        <v>224</v>
      </c>
      <c r="F325" s="9">
        <f ca="1">ROUND(Source!AR297,O325)</f>
        <v>46473.45</v>
      </c>
      <c r="G325" s="9" t="s">
        <v>325</v>
      </c>
      <c r="H325" s="9" t="s">
        <v>326</v>
      </c>
      <c r="I325" s="9"/>
      <c r="J325" s="9"/>
      <c r="K325" s="9">
        <v>224</v>
      </c>
      <c r="L325" s="9">
        <v>27</v>
      </c>
      <c r="M325" s="9">
        <v>3</v>
      </c>
      <c r="N325" s="9" t="s">
        <v>185</v>
      </c>
      <c r="O325" s="9">
        <v>2</v>
      </c>
      <c r="P325" s="9">
        <f ca="1">ROUND(Source!EJ297,O325)</f>
        <v>46473.45</v>
      </c>
      <c r="Q325" s="9"/>
      <c r="R325" s="9"/>
      <c r="S325" s="9"/>
      <c r="T325" s="9"/>
      <c r="U325" s="9"/>
      <c r="V325" s="9"/>
      <c r="W325" s="9">
        <v>46473.45</v>
      </c>
      <c r="X325" s="9">
        <v>1</v>
      </c>
      <c r="Y325" s="9">
        <v>46473.45</v>
      </c>
      <c r="Z325" s="9">
        <v>46473.45</v>
      </c>
      <c r="AA325" s="9">
        <v>1</v>
      </c>
      <c r="AB325" s="9">
        <v>46473.45</v>
      </c>
    </row>
    <row r="327" spans="1:206">
      <c r="A327" s="7">
        <v>51</v>
      </c>
      <c r="B327" s="7">
        <f>B270</f>
        <v>1</v>
      </c>
      <c r="C327" s="7">
        <f>A270</f>
        <v>3</v>
      </c>
      <c r="D327" s="7">
        <f>ROW(A270)</f>
        <v>270</v>
      </c>
      <c r="E327" s="7"/>
      <c r="F327" s="7" t="str">
        <f>IF(F270&lt;&gt;"",F270,"")</f>
        <v>09-01-01</v>
      </c>
      <c r="G327" s="7" t="str">
        <f>IF(G270&lt;&gt;"",G270,"")</f>
        <v>ПНР РЩ</v>
      </c>
      <c r="H327" s="7">
        <v>0</v>
      </c>
      <c r="I327" s="7"/>
      <c r="J327" s="7"/>
      <c r="K327" s="7"/>
      <c r="L327" s="7"/>
      <c r="M327" s="7"/>
      <c r="N327" s="7"/>
      <c r="O327" s="7">
        <f ca="1" t="shared" ref="O327:T327" si="192">ROUND(O297+AB327,2)</f>
        <v>22130.22</v>
      </c>
      <c r="P327" s="7">
        <f ca="1" t="shared" si="192"/>
        <v>0</v>
      </c>
      <c r="Q327" s="7">
        <f ca="1" t="shared" si="192"/>
        <v>0</v>
      </c>
      <c r="R327" s="7">
        <f ca="1" t="shared" si="192"/>
        <v>0</v>
      </c>
      <c r="S327" s="7">
        <f ca="1" t="shared" si="192"/>
        <v>22130.22</v>
      </c>
      <c r="T327" s="7">
        <f t="shared" si="192"/>
        <v>0</v>
      </c>
      <c r="U327" s="7">
        <f ca="1">U297+AH327</f>
        <v>21.66912</v>
      </c>
      <c r="V327" s="7">
        <f ca="1">V297+AI327</f>
        <v>0</v>
      </c>
      <c r="W327" s="7">
        <f>ROUND(W297+AJ327,2)</f>
        <v>0</v>
      </c>
      <c r="X327" s="7">
        <f ca="1">ROUND(X297+AK327,2)</f>
        <v>16376.36</v>
      </c>
      <c r="Y327" s="7">
        <f ca="1">ROUND(Y297+AL327,2)</f>
        <v>7966.87</v>
      </c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>
        <f t="shared" ref="AO327:BD327" si="193">ROUND(AO297+BX327,2)</f>
        <v>0</v>
      </c>
      <c r="AP327" s="7">
        <f t="shared" si="193"/>
        <v>0</v>
      </c>
      <c r="AQ327" s="7">
        <f ca="1" t="shared" si="193"/>
        <v>0</v>
      </c>
      <c r="AR327" s="7">
        <f ca="1" t="shared" si="193"/>
        <v>46473.45</v>
      </c>
      <c r="AS327" s="7">
        <f ca="1" t="shared" si="193"/>
        <v>0</v>
      </c>
      <c r="AT327" s="7">
        <f ca="1" t="shared" si="193"/>
        <v>0</v>
      </c>
      <c r="AU327" s="7">
        <f ca="1" t="shared" si="193"/>
        <v>46473.45</v>
      </c>
      <c r="AV327" s="7">
        <f ca="1" t="shared" si="193"/>
        <v>0</v>
      </c>
      <c r="AW327" s="7">
        <f ca="1" t="shared" si="193"/>
        <v>0</v>
      </c>
      <c r="AX327" s="7">
        <f ca="1" t="shared" si="193"/>
        <v>0</v>
      </c>
      <c r="AY327" s="7">
        <f ca="1" t="shared" si="193"/>
        <v>0</v>
      </c>
      <c r="AZ327" s="7">
        <f ca="1" t="shared" si="193"/>
        <v>0</v>
      </c>
      <c r="BA327" s="7">
        <f t="shared" si="193"/>
        <v>0</v>
      </c>
      <c r="BB327" s="7">
        <f t="shared" si="193"/>
        <v>0</v>
      </c>
      <c r="BC327" s="7">
        <f t="shared" si="193"/>
        <v>0</v>
      </c>
      <c r="BD327" s="7">
        <f t="shared" si="193"/>
        <v>0</v>
      </c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4">
        <f ca="1" t="shared" ref="DG327:DL327" si="194">ROUND(DG297+DT327,2)</f>
        <v>22130.22</v>
      </c>
      <c r="DH327" s="4">
        <f ca="1" t="shared" si="194"/>
        <v>0</v>
      </c>
      <c r="DI327" s="4">
        <f ca="1" t="shared" si="194"/>
        <v>0</v>
      </c>
      <c r="DJ327" s="4">
        <f ca="1" t="shared" si="194"/>
        <v>0</v>
      </c>
      <c r="DK327" s="4">
        <f ca="1" t="shared" si="194"/>
        <v>22130.22</v>
      </c>
      <c r="DL327" s="4">
        <f t="shared" si="194"/>
        <v>0</v>
      </c>
      <c r="DM327" s="4">
        <f ca="1">DM297+DZ327</f>
        <v>21.66912</v>
      </c>
      <c r="DN327" s="4">
        <f ca="1">DN297+EA327</f>
        <v>0</v>
      </c>
      <c r="DO327" s="4">
        <f>ROUND(DO297+EB327,2)</f>
        <v>0</v>
      </c>
      <c r="DP327" s="4">
        <f ca="1">ROUND(DP297+EC327,2)</f>
        <v>16376.36</v>
      </c>
      <c r="DQ327" s="4">
        <f ca="1">ROUND(DQ297+ED327,2)</f>
        <v>7966.87</v>
      </c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>
        <f t="shared" ref="EG327:EV327" si="195">ROUND(EG297+FP327,2)</f>
        <v>0</v>
      </c>
      <c r="EH327" s="4">
        <f t="shared" si="195"/>
        <v>0</v>
      </c>
      <c r="EI327" s="4">
        <f ca="1" t="shared" si="195"/>
        <v>0</v>
      </c>
      <c r="EJ327" s="4">
        <f ca="1" t="shared" si="195"/>
        <v>46473.45</v>
      </c>
      <c r="EK327" s="4">
        <f ca="1" t="shared" si="195"/>
        <v>0</v>
      </c>
      <c r="EL327" s="4">
        <f ca="1" t="shared" si="195"/>
        <v>0</v>
      </c>
      <c r="EM327" s="4">
        <f ca="1" t="shared" si="195"/>
        <v>46473.45</v>
      </c>
      <c r="EN327" s="4">
        <f ca="1" t="shared" si="195"/>
        <v>0</v>
      </c>
      <c r="EO327" s="4">
        <f ca="1" t="shared" si="195"/>
        <v>0</v>
      </c>
      <c r="EP327" s="4">
        <f ca="1" t="shared" si="195"/>
        <v>0</v>
      </c>
      <c r="EQ327" s="4">
        <f ca="1" t="shared" si="195"/>
        <v>0</v>
      </c>
      <c r="ER327" s="4">
        <f ca="1" t="shared" si="195"/>
        <v>0</v>
      </c>
      <c r="ES327" s="4">
        <f t="shared" si="195"/>
        <v>0</v>
      </c>
      <c r="ET327" s="4">
        <f t="shared" si="195"/>
        <v>0</v>
      </c>
      <c r="EU327" s="4">
        <f t="shared" si="195"/>
        <v>0</v>
      </c>
      <c r="EV327" s="4">
        <f t="shared" si="195"/>
        <v>0</v>
      </c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>
        <v>0</v>
      </c>
    </row>
    <row r="329" spans="1:28">
      <c r="A329" s="9">
        <v>50</v>
      </c>
      <c r="B329" s="9">
        <v>0</v>
      </c>
      <c r="C329" s="9">
        <v>0</v>
      </c>
      <c r="D329" s="9">
        <v>1</v>
      </c>
      <c r="E329" s="9">
        <v>201</v>
      </c>
      <c r="F329" s="9">
        <f ca="1">ROUND(Source!O327,O329)</f>
        <v>22130.22</v>
      </c>
      <c r="G329" s="9" t="s">
        <v>273</v>
      </c>
      <c r="H329" s="9" t="s">
        <v>274</v>
      </c>
      <c r="I329" s="9"/>
      <c r="J329" s="9"/>
      <c r="K329" s="9">
        <v>201</v>
      </c>
      <c r="L329" s="9">
        <v>1</v>
      </c>
      <c r="M329" s="9">
        <v>3</v>
      </c>
      <c r="N329" s="9" t="s">
        <v>185</v>
      </c>
      <c r="O329" s="9">
        <v>2</v>
      </c>
      <c r="P329" s="9">
        <f ca="1">ROUND(Source!DG327,O329)</f>
        <v>22130.22</v>
      </c>
      <c r="Q329" s="9"/>
      <c r="R329" s="9"/>
      <c r="S329" s="9"/>
      <c r="T329" s="9"/>
      <c r="U329" s="9"/>
      <c r="V329" s="9"/>
      <c r="W329" s="9">
        <v>22130.22</v>
      </c>
      <c r="X329" s="9">
        <v>1</v>
      </c>
      <c r="Y329" s="9">
        <v>22130.22</v>
      </c>
      <c r="Z329" s="9">
        <v>22130.22</v>
      </c>
      <c r="AA329" s="9">
        <v>1</v>
      </c>
      <c r="AB329" s="9">
        <v>22130.22</v>
      </c>
    </row>
    <row r="330" spans="1:28">
      <c r="A330" s="9">
        <v>50</v>
      </c>
      <c r="B330" s="9">
        <v>0</v>
      </c>
      <c r="C330" s="9">
        <v>0</v>
      </c>
      <c r="D330" s="9">
        <v>1</v>
      </c>
      <c r="E330" s="9">
        <v>202</v>
      </c>
      <c r="F330" s="9">
        <f ca="1">ROUND(Source!P327,O330)</f>
        <v>0</v>
      </c>
      <c r="G330" s="9" t="s">
        <v>275</v>
      </c>
      <c r="H330" s="9" t="s">
        <v>276</v>
      </c>
      <c r="I330" s="9"/>
      <c r="J330" s="9"/>
      <c r="K330" s="9">
        <v>202</v>
      </c>
      <c r="L330" s="9">
        <v>2</v>
      </c>
      <c r="M330" s="9">
        <v>3</v>
      </c>
      <c r="N330" s="9" t="s">
        <v>185</v>
      </c>
      <c r="O330" s="9">
        <v>2</v>
      </c>
      <c r="P330" s="9">
        <f ca="1">ROUND(Source!DH327,O330)</f>
        <v>0</v>
      </c>
      <c r="Q330" s="9"/>
      <c r="R330" s="9"/>
      <c r="S330" s="9"/>
      <c r="T330" s="9"/>
      <c r="U330" s="9"/>
      <c r="V330" s="9"/>
      <c r="W330" s="9">
        <v>0</v>
      </c>
      <c r="X330" s="9">
        <v>1</v>
      </c>
      <c r="Y330" s="9">
        <v>0</v>
      </c>
      <c r="Z330" s="9">
        <v>0</v>
      </c>
      <c r="AA330" s="9">
        <v>1</v>
      </c>
      <c r="AB330" s="9">
        <v>0</v>
      </c>
    </row>
    <row r="331" spans="1:28">
      <c r="A331" s="9">
        <v>50</v>
      </c>
      <c r="B331" s="9">
        <v>0</v>
      </c>
      <c r="C331" s="9">
        <v>0</v>
      </c>
      <c r="D331" s="9">
        <v>1</v>
      </c>
      <c r="E331" s="9">
        <v>222</v>
      </c>
      <c r="F331" s="9">
        <f>ROUND(Source!AO327,O331)</f>
        <v>0</v>
      </c>
      <c r="G331" s="9" t="s">
        <v>277</v>
      </c>
      <c r="H331" s="9" t="s">
        <v>278</v>
      </c>
      <c r="I331" s="9"/>
      <c r="J331" s="9"/>
      <c r="K331" s="9">
        <v>222</v>
      </c>
      <c r="L331" s="9">
        <v>3</v>
      </c>
      <c r="M331" s="9">
        <v>3</v>
      </c>
      <c r="N331" s="9" t="s">
        <v>185</v>
      </c>
      <c r="O331" s="9">
        <v>2</v>
      </c>
      <c r="P331" s="9">
        <f>ROUND(Source!EG327,O331)</f>
        <v>0</v>
      </c>
      <c r="Q331" s="9"/>
      <c r="R331" s="9"/>
      <c r="S331" s="9"/>
      <c r="T331" s="9"/>
      <c r="U331" s="9"/>
      <c r="V331" s="9"/>
      <c r="W331" s="9">
        <v>0</v>
      </c>
      <c r="X331" s="9">
        <v>1</v>
      </c>
      <c r="Y331" s="9">
        <v>0</v>
      </c>
      <c r="Z331" s="9">
        <v>0</v>
      </c>
      <c r="AA331" s="9">
        <v>1</v>
      </c>
      <c r="AB331" s="9">
        <v>0</v>
      </c>
    </row>
    <row r="332" spans="1:28">
      <c r="A332" s="9">
        <v>50</v>
      </c>
      <c r="B332" s="9">
        <v>0</v>
      </c>
      <c r="C332" s="9">
        <v>0</v>
      </c>
      <c r="D332" s="9">
        <v>1</v>
      </c>
      <c r="E332" s="9">
        <v>225</v>
      </c>
      <c r="F332" s="9">
        <f ca="1">ROUND(Source!AV327,O332)</f>
        <v>0</v>
      </c>
      <c r="G332" s="9" t="s">
        <v>279</v>
      </c>
      <c r="H332" s="9" t="s">
        <v>280</v>
      </c>
      <c r="I332" s="9"/>
      <c r="J332" s="9"/>
      <c r="K332" s="9">
        <v>225</v>
      </c>
      <c r="L332" s="9">
        <v>4</v>
      </c>
      <c r="M332" s="9">
        <v>3</v>
      </c>
      <c r="N332" s="9" t="s">
        <v>185</v>
      </c>
      <c r="O332" s="9">
        <v>2</v>
      </c>
      <c r="P332" s="9">
        <f ca="1">ROUND(Source!EN327,O332)</f>
        <v>0</v>
      </c>
      <c r="Q332" s="9"/>
      <c r="R332" s="9"/>
      <c r="S332" s="9"/>
      <c r="T332" s="9"/>
      <c r="U332" s="9"/>
      <c r="V332" s="9"/>
      <c r="W332" s="9">
        <v>0</v>
      </c>
      <c r="X332" s="9">
        <v>1</v>
      </c>
      <c r="Y332" s="9">
        <v>0</v>
      </c>
      <c r="Z332" s="9">
        <v>0</v>
      </c>
      <c r="AA332" s="9">
        <v>1</v>
      </c>
      <c r="AB332" s="9">
        <v>0</v>
      </c>
    </row>
    <row r="333" spans="1:28">
      <c r="A333" s="9">
        <v>50</v>
      </c>
      <c r="B333" s="9">
        <v>0</v>
      </c>
      <c r="C333" s="9">
        <v>0</v>
      </c>
      <c r="D333" s="9">
        <v>1</v>
      </c>
      <c r="E333" s="9">
        <v>226</v>
      </c>
      <c r="F333" s="9">
        <f ca="1">ROUND(Source!AW327,O333)</f>
        <v>0</v>
      </c>
      <c r="G333" s="9" t="s">
        <v>281</v>
      </c>
      <c r="H333" s="9" t="s">
        <v>282</v>
      </c>
      <c r="I333" s="9"/>
      <c r="J333" s="9"/>
      <c r="K333" s="9">
        <v>226</v>
      </c>
      <c r="L333" s="9">
        <v>5</v>
      </c>
      <c r="M333" s="9">
        <v>3</v>
      </c>
      <c r="N333" s="9" t="s">
        <v>185</v>
      </c>
      <c r="O333" s="9">
        <v>2</v>
      </c>
      <c r="P333" s="9">
        <f ca="1">ROUND(Source!EO327,O333)</f>
        <v>0</v>
      </c>
      <c r="Q333" s="9"/>
      <c r="R333" s="9"/>
      <c r="S333" s="9"/>
      <c r="T333" s="9"/>
      <c r="U333" s="9"/>
      <c r="V333" s="9"/>
      <c r="W333" s="9">
        <v>0</v>
      </c>
      <c r="X333" s="9">
        <v>1</v>
      </c>
      <c r="Y333" s="9">
        <v>0</v>
      </c>
      <c r="Z333" s="9">
        <v>0</v>
      </c>
      <c r="AA333" s="9">
        <v>1</v>
      </c>
      <c r="AB333" s="9">
        <v>0</v>
      </c>
    </row>
    <row r="334" spans="1:28">
      <c r="A334" s="9">
        <v>50</v>
      </c>
      <c r="B334" s="9">
        <v>0</v>
      </c>
      <c r="C334" s="9">
        <v>0</v>
      </c>
      <c r="D334" s="9">
        <v>1</v>
      </c>
      <c r="E334" s="9">
        <v>227</v>
      </c>
      <c r="F334" s="9">
        <f ca="1">ROUND(Source!AX327,O334)</f>
        <v>0</v>
      </c>
      <c r="G334" s="9" t="s">
        <v>283</v>
      </c>
      <c r="H334" s="9" t="s">
        <v>284</v>
      </c>
      <c r="I334" s="9"/>
      <c r="J334" s="9"/>
      <c r="K334" s="9">
        <v>227</v>
      </c>
      <c r="L334" s="9">
        <v>6</v>
      </c>
      <c r="M334" s="9">
        <v>3</v>
      </c>
      <c r="N334" s="9" t="s">
        <v>185</v>
      </c>
      <c r="O334" s="9">
        <v>2</v>
      </c>
      <c r="P334" s="9">
        <f ca="1">ROUND(Source!EP327,O334)</f>
        <v>0</v>
      </c>
      <c r="Q334" s="9"/>
      <c r="R334" s="9"/>
      <c r="S334" s="9"/>
      <c r="T334" s="9"/>
      <c r="U334" s="9"/>
      <c r="V334" s="9"/>
      <c r="W334" s="9">
        <v>0</v>
      </c>
      <c r="X334" s="9">
        <v>1</v>
      </c>
      <c r="Y334" s="9">
        <v>0</v>
      </c>
      <c r="Z334" s="9">
        <v>0</v>
      </c>
      <c r="AA334" s="9">
        <v>1</v>
      </c>
      <c r="AB334" s="9">
        <v>0</v>
      </c>
    </row>
    <row r="335" spans="1:28">
      <c r="A335" s="9">
        <v>50</v>
      </c>
      <c r="B335" s="9">
        <v>0</v>
      </c>
      <c r="C335" s="9">
        <v>0</v>
      </c>
      <c r="D335" s="9">
        <v>1</v>
      </c>
      <c r="E335" s="9">
        <v>228</v>
      </c>
      <c r="F335" s="9">
        <f ca="1">ROUND(Source!AY327,O335)</f>
        <v>0</v>
      </c>
      <c r="G335" s="9" t="s">
        <v>285</v>
      </c>
      <c r="H335" s="9" t="s">
        <v>286</v>
      </c>
      <c r="I335" s="9"/>
      <c r="J335" s="9"/>
      <c r="K335" s="9">
        <v>228</v>
      </c>
      <c r="L335" s="9">
        <v>7</v>
      </c>
      <c r="M335" s="9">
        <v>3</v>
      </c>
      <c r="N335" s="9" t="s">
        <v>185</v>
      </c>
      <c r="O335" s="9">
        <v>2</v>
      </c>
      <c r="P335" s="9">
        <f ca="1">ROUND(Source!EQ327,O335)</f>
        <v>0</v>
      </c>
      <c r="Q335" s="9"/>
      <c r="R335" s="9"/>
      <c r="S335" s="9"/>
      <c r="T335" s="9"/>
      <c r="U335" s="9"/>
      <c r="V335" s="9"/>
      <c r="W335" s="9">
        <v>0</v>
      </c>
      <c r="X335" s="9">
        <v>1</v>
      </c>
      <c r="Y335" s="9">
        <v>0</v>
      </c>
      <c r="Z335" s="9">
        <v>0</v>
      </c>
      <c r="AA335" s="9">
        <v>1</v>
      </c>
      <c r="AB335" s="9">
        <v>0</v>
      </c>
    </row>
    <row r="336" spans="1:28">
      <c r="A336" s="9">
        <v>50</v>
      </c>
      <c r="B336" s="9">
        <v>0</v>
      </c>
      <c r="C336" s="9">
        <v>0</v>
      </c>
      <c r="D336" s="9">
        <v>1</v>
      </c>
      <c r="E336" s="9">
        <v>216</v>
      </c>
      <c r="F336" s="9">
        <f>ROUND(Source!AP327,O336)</f>
        <v>0</v>
      </c>
      <c r="G336" s="9" t="s">
        <v>287</v>
      </c>
      <c r="H336" s="9" t="s">
        <v>288</v>
      </c>
      <c r="I336" s="9"/>
      <c r="J336" s="9"/>
      <c r="K336" s="9">
        <v>216</v>
      </c>
      <c r="L336" s="9">
        <v>8</v>
      </c>
      <c r="M336" s="9">
        <v>3</v>
      </c>
      <c r="N336" s="9" t="s">
        <v>185</v>
      </c>
      <c r="O336" s="9">
        <v>2</v>
      </c>
      <c r="P336" s="9">
        <f>ROUND(Source!EH327,O336)</f>
        <v>0</v>
      </c>
      <c r="Q336" s="9"/>
      <c r="R336" s="9"/>
      <c r="S336" s="9"/>
      <c r="T336" s="9"/>
      <c r="U336" s="9"/>
      <c r="V336" s="9"/>
      <c r="W336" s="9">
        <v>0</v>
      </c>
      <c r="X336" s="9">
        <v>1</v>
      </c>
      <c r="Y336" s="9">
        <v>0</v>
      </c>
      <c r="Z336" s="9">
        <v>0</v>
      </c>
      <c r="AA336" s="9">
        <v>1</v>
      </c>
      <c r="AB336" s="9">
        <v>0</v>
      </c>
    </row>
    <row r="337" spans="1:28">
      <c r="A337" s="9">
        <v>50</v>
      </c>
      <c r="B337" s="9">
        <v>0</v>
      </c>
      <c r="C337" s="9">
        <v>0</v>
      </c>
      <c r="D337" s="9">
        <v>1</v>
      </c>
      <c r="E337" s="9">
        <v>223</v>
      </c>
      <c r="F337" s="9">
        <f ca="1">ROUND(Source!AQ327,O337)</f>
        <v>0</v>
      </c>
      <c r="G337" s="9" t="s">
        <v>289</v>
      </c>
      <c r="H337" s="9" t="s">
        <v>290</v>
      </c>
      <c r="I337" s="9"/>
      <c r="J337" s="9"/>
      <c r="K337" s="9">
        <v>223</v>
      </c>
      <c r="L337" s="9">
        <v>9</v>
      </c>
      <c r="M337" s="9">
        <v>3</v>
      </c>
      <c r="N337" s="9" t="s">
        <v>185</v>
      </c>
      <c r="O337" s="9">
        <v>2</v>
      </c>
      <c r="P337" s="9">
        <f ca="1">ROUND(Source!EI327,O337)</f>
        <v>0</v>
      </c>
      <c r="Q337" s="9"/>
      <c r="R337" s="9"/>
      <c r="S337" s="9"/>
      <c r="T337" s="9"/>
      <c r="U337" s="9"/>
      <c r="V337" s="9"/>
      <c r="W337" s="9">
        <v>0</v>
      </c>
      <c r="X337" s="9">
        <v>1</v>
      </c>
      <c r="Y337" s="9">
        <v>0</v>
      </c>
      <c r="Z337" s="9">
        <v>0</v>
      </c>
      <c r="AA337" s="9">
        <v>1</v>
      </c>
      <c r="AB337" s="9">
        <v>0</v>
      </c>
    </row>
    <row r="338" spans="1:28">
      <c r="A338" s="9">
        <v>50</v>
      </c>
      <c r="B338" s="9">
        <v>0</v>
      </c>
      <c r="C338" s="9">
        <v>0</v>
      </c>
      <c r="D338" s="9">
        <v>1</v>
      </c>
      <c r="E338" s="9">
        <v>229</v>
      </c>
      <c r="F338" s="9">
        <f ca="1">ROUND(Source!AZ327,O338)</f>
        <v>0</v>
      </c>
      <c r="G338" s="9" t="s">
        <v>291</v>
      </c>
      <c r="H338" s="9" t="s">
        <v>292</v>
      </c>
      <c r="I338" s="9"/>
      <c r="J338" s="9"/>
      <c r="K338" s="9">
        <v>229</v>
      </c>
      <c r="L338" s="9">
        <v>10</v>
      </c>
      <c r="M338" s="9">
        <v>3</v>
      </c>
      <c r="N338" s="9" t="s">
        <v>185</v>
      </c>
      <c r="O338" s="9">
        <v>2</v>
      </c>
      <c r="P338" s="9">
        <f ca="1">ROUND(Source!ER327,O338)</f>
        <v>0</v>
      </c>
      <c r="Q338" s="9"/>
      <c r="R338" s="9"/>
      <c r="S338" s="9"/>
      <c r="T338" s="9"/>
      <c r="U338" s="9"/>
      <c r="V338" s="9"/>
      <c r="W338" s="9">
        <v>0</v>
      </c>
      <c r="X338" s="9">
        <v>1</v>
      </c>
      <c r="Y338" s="9">
        <v>0</v>
      </c>
      <c r="Z338" s="9">
        <v>0</v>
      </c>
      <c r="AA338" s="9">
        <v>1</v>
      </c>
      <c r="AB338" s="9">
        <v>0</v>
      </c>
    </row>
    <row r="339" spans="1:28">
      <c r="A339" s="9">
        <v>50</v>
      </c>
      <c r="B339" s="9">
        <v>0</v>
      </c>
      <c r="C339" s="9">
        <v>0</v>
      </c>
      <c r="D339" s="9">
        <v>1</v>
      </c>
      <c r="E339" s="9">
        <v>203</v>
      </c>
      <c r="F339" s="9">
        <f ca="1">ROUND(Source!Q327,O339)</f>
        <v>0</v>
      </c>
      <c r="G339" s="9" t="s">
        <v>293</v>
      </c>
      <c r="H339" s="9" t="s">
        <v>294</v>
      </c>
      <c r="I339" s="9"/>
      <c r="J339" s="9"/>
      <c r="K339" s="9">
        <v>203</v>
      </c>
      <c r="L339" s="9">
        <v>11</v>
      </c>
      <c r="M339" s="9">
        <v>3</v>
      </c>
      <c r="N339" s="9" t="s">
        <v>185</v>
      </c>
      <c r="O339" s="9">
        <v>2</v>
      </c>
      <c r="P339" s="9">
        <f ca="1">ROUND(Source!DI327,O339)</f>
        <v>0</v>
      </c>
      <c r="Q339" s="9"/>
      <c r="R339" s="9"/>
      <c r="S339" s="9"/>
      <c r="T339" s="9"/>
      <c r="U339" s="9"/>
      <c r="V339" s="9"/>
      <c r="W339" s="9">
        <v>0</v>
      </c>
      <c r="X339" s="9">
        <v>1</v>
      </c>
      <c r="Y339" s="9">
        <v>0</v>
      </c>
      <c r="Z339" s="9">
        <v>0</v>
      </c>
      <c r="AA339" s="9">
        <v>1</v>
      </c>
      <c r="AB339" s="9">
        <v>0</v>
      </c>
    </row>
    <row r="340" spans="1:28">
      <c r="A340" s="9">
        <v>50</v>
      </c>
      <c r="B340" s="9">
        <v>0</v>
      </c>
      <c r="C340" s="9">
        <v>0</v>
      </c>
      <c r="D340" s="9">
        <v>1</v>
      </c>
      <c r="E340" s="9">
        <v>231</v>
      </c>
      <c r="F340" s="9">
        <f>ROUND(Source!BB327,O340)</f>
        <v>0</v>
      </c>
      <c r="G340" s="9" t="s">
        <v>295</v>
      </c>
      <c r="H340" s="9" t="s">
        <v>296</v>
      </c>
      <c r="I340" s="9"/>
      <c r="J340" s="9"/>
      <c r="K340" s="9">
        <v>231</v>
      </c>
      <c r="L340" s="9">
        <v>12</v>
      </c>
      <c r="M340" s="9">
        <v>3</v>
      </c>
      <c r="N340" s="9" t="s">
        <v>185</v>
      </c>
      <c r="O340" s="9">
        <v>2</v>
      </c>
      <c r="P340" s="9">
        <f>ROUND(Source!ET327,O340)</f>
        <v>0</v>
      </c>
      <c r="Q340" s="9"/>
      <c r="R340" s="9"/>
      <c r="S340" s="9"/>
      <c r="T340" s="9"/>
      <c r="U340" s="9"/>
      <c r="V340" s="9"/>
      <c r="W340" s="9">
        <v>0</v>
      </c>
      <c r="X340" s="9">
        <v>1</v>
      </c>
      <c r="Y340" s="9">
        <v>0</v>
      </c>
      <c r="Z340" s="9">
        <v>0</v>
      </c>
      <c r="AA340" s="9">
        <v>1</v>
      </c>
      <c r="AB340" s="9">
        <v>0</v>
      </c>
    </row>
    <row r="341" spans="1:28">
      <c r="A341" s="9">
        <v>50</v>
      </c>
      <c r="B341" s="9">
        <v>0</v>
      </c>
      <c r="C341" s="9">
        <v>0</v>
      </c>
      <c r="D341" s="9">
        <v>1</v>
      </c>
      <c r="E341" s="9">
        <v>204</v>
      </c>
      <c r="F341" s="9">
        <f ca="1">ROUND(Source!R327,O341)</f>
        <v>0</v>
      </c>
      <c r="G341" s="9" t="s">
        <v>297</v>
      </c>
      <c r="H341" s="9" t="s">
        <v>298</v>
      </c>
      <c r="I341" s="9"/>
      <c r="J341" s="9"/>
      <c r="K341" s="9">
        <v>204</v>
      </c>
      <c r="L341" s="9">
        <v>13</v>
      </c>
      <c r="M341" s="9">
        <v>3</v>
      </c>
      <c r="N341" s="9" t="s">
        <v>185</v>
      </c>
      <c r="O341" s="9">
        <v>2</v>
      </c>
      <c r="P341" s="9">
        <f ca="1">ROUND(Source!DJ327,O341)</f>
        <v>0</v>
      </c>
      <c r="Q341" s="9"/>
      <c r="R341" s="9"/>
      <c r="S341" s="9"/>
      <c r="T341" s="9"/>
      <c r="U341" s="9"/>
      <c r="V341" s="9"/>
      <c r="W341" s="9">
        <v>0</v>
      </c>
      <c r="X341" s="9">
        <v>1</v>
      </c>
      <c r="Y341" s="9">
        <v>0</v>
      </c>
      <c r="Z341" s="9">
        <v>0</v>
      </c>
      <c r="AA341" s="9">
        <v>1</v>
      </c>
      <c r="AB341" s="9">
        <v>0</v>
      </c>
    </row>
    <row r="342" spans="1:28">
      <c r="A342" s="9">
        <v>50</v>
      </c>
      <c r="B342" s="9">
        <v>0</v>
      </c>
      <c r="C342" s="9">
        <v>0</v>
      </c>
      <c r="D342" s="9">
        <v>1</v>
      </c>
      <c r="E342" s="9">
        <v>205</v>
      </c>
      <c r="F342" s="9">
        <f ca="1">ROUND(Source!S327,O342)</f>
        <v>22130.22</v>
      </c>
      <c r="G342" s="9" t="s">
        <v>299</v>
      </c>
      <c r="H342" s="9" t="s">
        <v>300</v>
      </c>
      <c r="I342" s="9"/>
      <c r="J342" s="9"/>
      <c r="K342" s="9">
        <v>205</v>
      </c>
      <c r="L342" s="9">
        <v>14</v>
      </c>
      <c r="M342" s="9">
        <v>3</v>
      </c>
      <c r="N342" s="9" t="s">
        <v>185</v>
      </c>
      <c r="O342" s="9">
        <v>2</v>
      </c>
      <c r="P342" s="9">
        <f ca="1">ROUND(Source!DK327,O342)</f>
        <v>22130.22</v>
      </c>
      <c r="Q342" s="9"/>
      <c r="R342" s="9"/>
      <c r="S342" s="9"/>
      <c r="T342" s="9"/>
      <c r="U342" s="9"/>
      <c r="V342" s="9"/>
      <c r="W342" s="9">
        <v>22130.22</v>
      </c>
      <c r="X342" s="9">
        <v>1</v>
      </c>
      <c r="Y342" s="9">
        <v>22130.22</v>
      </c>
      <c r="Z342" s="9">
        <v>22130.22</v>
      </c>
      <c r="AA342" s="9">
        <v>1</v>
      </c>
      <c r="AB342" s="9">
        <v>22130.22</v>
      </c>
    </row>
    <row r="343" spans="1:28">
      <c r="A343" s="9">
        <v>50</v>
      </c>
      <c r="B343" s="9">
        <v>0</v>
      </c>
      <c r="C343" s="9">
        <v>0</v>
      </c>
      <c r="D343" s="9">
        <v>1</v>
      </c>
      <c r="E343" s="9">
        <v>232</v>
      </c>
      <c r="F343" s="9">
        <f>ROUND(Source!BC327,O343)</f>
        <v>0</v>
      </c>
      <c r="G343" s="9" t="s">
        <v>301</v>
      </c>
      <c r="H343" s="9" t="s">
        <v>302</v>
      </c>
      <c r="I343" s="9"/>
      <c r="J343" s="9"/>
      <c r="K343" s="9">
        <v>232</v>
      </c>
      <c r="L343" s="9">
        <v>15</v>
      </c>
      <c r="M343" s="9">
        <v>3</v>
      </c>
      <c r="N343" s="9" t="s">
        <v>185</v>
      </c>
      <c r="O343" s="9">
        <v>2</v>
      </c>
      <c r="P343" s="9">
        <f>ROUND(Source!EU327,O343)</f>
        <v>0</v>
      </c>
      <c r="Q343" s="9"/>
      <c r="R343" s="9"/>
      <c r="S343" s="9"/>
      <c r="T343" s="9"/>
      <c r="U343" s="9"/>
      <c r="V343" s="9"/>
      <c r="W343" s="9">
        <v>0</v>
      </c>
      <c r="X343" s="9">
        <v>1</v>
      </c>
      <c r="Y343" s="9">
        <v>0</v>
      </c>
      <c r="Z343" s="9">
        <v>0</v>
      </c>
      <c r="AA343" s="9">
        <v>1</v>
      </c>
      <c r="AB343" s="9">
        <v>0</v>
      </c>
    </row>
    <row r="344" spans="1:28">
      <c r="A344" s="9">
        <v>50</v>
      </c>
      <c r="B344" s="9">
        <v>0</v>
      </c>
      <c r="C344" s="9">
        <v>0</v>
      </c>
      <c r="D344" s="9">
        <v>1</v>
      </c>
      <c r="E344" s="9">
        <v>214</v>
      </c>
      <c r="F344" s="9">
        <f ca="1">ROUND(Source!AS327,O344)</f>
        <v>0</v>
      </c>
      <c r="G344" s="9" t="s">
        <v>303</v>
      </c>
      <c r="H344" s="9" t="s">
        <v>304</v>
      </c>
      <c r="I344" s="9"/>
      <c r="J344" s="9"/>
      <c r="K344" s="9">
        <v>214</v>
      </c>
      <c r="L344" s="9">
        <v>16</v>
      </c>
      <c r="M344" s="9">
        <v>3</v>
      </c>
      <c r="N344" s="9" t="s">
        <v>185</v>
      </c>
      <c r="O344" s="9">
        <v>2</v>
      </c>
      <c r="P344" s="9">
        <f ca="1">ROUND(Source!EK327,O344)</f>
        <v>0</v>
      </c>
      <c r="Q344" s="9"/>
      <c r="R344" s="9"/>
      <c r="S344" s="9"/>
      <c r="T344" s="9"/>
      <c r="U344" s="9"/>
      <c r="V344" s="9"/>
      <c r="W344" s="9">
        <v>0</v>
      </c>
      <c r="X344" s="9">
        <v>1</v>
      </c>
      <c r="Y344" s="9">
        <v>0</v>
      </c>
      <c r="Z344" s="9">
        <v>0</v>
      </c>
      <c r="AA344" s="9">
        <v>1</v>
      </c>
      <c r="AB344" s="9">
        <v>0</v>
      </c>
    </row>
    <row r="345" spans="1:28">
      <c r="A345" s="9">
        <v>50</v>
      </c>
      <c r="B345" s="9">
        <v>0</v>
      </c>
      <c r="C345" s="9">
        <v>0</v>
      </c>
      <c r="D345" s="9">
        <v>1</v>
      </c>
      <c r="E345" s="9">
        <v>215</v>
      </c>
      <c r="F345" s="9">
        <f ca="1">ROUND(Source!AT327,O345)</f>
        <v>0</v>
      </c>
      <c r="G345" s="9" t="s">
        <v>305</v>
      </c>
      <c r="H345" s="9" t="s">
        <v>306</v>
      </c>
      <c r="I345" s="9"/>
      <c r="J345" s="9"/>
      <c r="K345" s="9">
        <v>215</v>
      </c>
      <c r="L345" s="9">
        <v>17</v>
      </c>
      <c r="M345" s="9">
        <v>3</v>
      </c>
      <c r="N345" s="9" t="s">
        <v>185</v>
      </c>
      <c r="O345" s="9">
        <v>2</v>
      </c>
      <c r="P345" s="9">
        <f ca="1">ROUND(Source!EL327,O345)</f>
        <v>0</v>
      </c>
      <c r="Q345" s="9"/>
      <c r="R345" s="9"/>
      <c r="S345" s="9"/>
      <c r="T345" s="9"/>
      <c r="U345" s="9"/>
      <c r="V345" s="9"/>
      <c r="W345" s="9">
        <v>0</v>
      </c>
      <c r="X345" s="9">
        <v>1</v>
      </c>
      <c r="Y345" s="9">
        <v>0</v>
      </c>
      <c r="Z345" s="9">
        <v>0</v>
      </c>
      <c r="AA345" s="9">
        <v>1</v>
      </c>
      <c r="AB345" s="9">
        <v>0</v>
      </c>
    </row>
    <row r="346" spans="1:28">
      <c r="A346" s="9">
        <v>50</v>
      </c>
      <c r="B346" s="9">
        <v>0</v>
      </c>
      <c r="C346" s="9">
        <v>0</v>
      </c>
      <c r="D346" s="9">
        <v>1</v>
      </c>
      <c r="E346" s="9">
        <v>217</v>
      </c>
      <c r="F346" s="9">
        <f ca="1">ROUND(Source!AU327,O346)</f>
        <v>46473.45</v>
      </c>
      <c r="G346" s="9" t="s">
        <v>307</v>
      </c>
      <c r="H346" s="9" t="s">
        <v>308</v>
      </c>
      <c r="I346" s="9"/>
      <c r="J346" s="9"/>
      <c r="K346" s="9">
        <v>217</v>
      </c>
      <c r="L346" s="9">
        <v>18</v>
      </c>
      <c r="M346" s="9">
        <v>3</v>
      </c>
      <c r="N346" s="9" t="s">
        <v>185</v>
      </c>
      <c r="O346" s="9">
        <v>2</v>
      </c>
      <c r="P346" s="9">
        <f ca="1">ROUND(Source!EM327,O346)</f>
        <v>46473.45</v>
      </c>
      <c r="Q346" s="9"/>
      <c r="R346" s="9"/>
      <c r="S346" s="9"/>
      <c r="T346" s="9"/>
      <c r="U346" s="9"/>
      <c r="V346" s="9"/>
      <c r="W346" s="9">
        <v>46473.45</v>
      </c>
      <c r="X346" s="9">
        <v>1</v>
      </c>
      <c r="Y346" s="9">
        <v>46473.45</v>
      </c>
      <c r="Z346" s="9">
        <v>46473.45</v>
      </c>
      <c r="AA346" s="9">
        <v>1</v>
      </c>
      <c r="AB346" s="9">
        <v>46473.45</v>
      </c>
    </row>
    <row r="347" spans="1:28">
      <c r="A347" s="9">
        <v>50</v>
      </c>
      <c r="B347" s="9">
        <v>0</v>
      </c>
      <c r="C347" s="9">
        <v>0</v>
      </c>
      <c r="D347" s="9">
        <v>1</v>
      </c>
      <c r="E347" s="9">
        <v>230</v>
      </c>
      <c r="F347" s="9">
        <f>ROUND(Source!BA327,O347)</f>
        <v>0</v>
      </c>
      <c r="G347" s="9" t="s">
        <v>309</v>
      </c>
      <c r="H347" s="9" t="s">
        <v>310</v>
      </c>
      <c r="I347" s="9"/>
      <c r="J347" s="9"/>
      <c r="K347" s="9">
        <v>230</v>
      </c>
      <c r="L347" s="9">
        <v>19</v>
      </c>
      <c r="M347" s="9">
        <v>3</v>
      </c>
      <c r="N347" s="9" t="s">
        <v>185</v>
      </c>
      <c r="O347" s="9">
        <v>2</v>
      </c>
      <c r="P347" s="9">
        <f>ROUND(Source!ES327,O347)</f>
        <v>0</v>
      </c>
      <c r="Q347" s="9"/>
      <c r="R347" s="9"/>
      <c r="S347" s="9"/>
      <c r="T347" s="9"/>
      <c r="U347" s="9"/>
      <c r="V347" s="9"/>
      <c r="W347" s="9">
        <v>0</v>
      </c>
      <c r="X347" s="9">
        <v>1</v>
      </c>
      <c r="Y347" s="9">
        <v>0</v>
      </c>
      <c r="Z347" s="9">
        <v>0</v>
      </c>
      <c r="AA347" s="9">
        <v>1</v>
      </c>
      <c r="AB347" s="9">
        <v>0</v>
      </c>
    </row>
    <row r="348" spans="1:28">
      <c r="A348" s="9">
        <v>50</v>
      </c>
      <c r="B348" s="9">
        <v>0</v>
      </c>
      <c r="C348" s="9">
        <v>0</v>
      </c>
      <c r="D348" s="9">
        <v>1</v>
      </c>
      <c r="E348" s="9">
        <v>206</v>
      </c>
      <c r="F348" s="9">
        <f>ROUND(Source!T327,O348)</f>
        <v>0</v>
      </c>
      <c r="G348" s="9" t="s">
        <v>311</v>
      </c>
      <c r="H348" s="9" t="s">
        <v>312</v>
      </c>
      <c r="I348" s="9"/>
      <c r="J348" s="9"/>
      <c r="K348" s="9">
        <v>206</v>
      </c>
      <c r="L348" s="9">
        <v>20</v>
      </c>
      <c r="M348" s="9">
        <v>3</v>
      </c>
      <c r="N348" s="9" t="s">
        <v>185</v>
      </c>
      <c r="O348" s="9">
        <v>2</v>
      </c>
      <c r="P348" s="9">
        <f>ROUND(Source!DL327,O348)</f>
        <v>0</v>
      </c>
      <c r="Q348" s="9"/>
      <c r="R348" s="9"/>
      <c r="S348" s="9"/>
      <c r="T348" s="9"/>
      <c r="U348" s="9"/>
      <c r="V348" s="9"/>
      <c r="W348" s="9">
        <v>0</v>
      </c>
      <c r="X348" s="9">
        <v>1</v>
      </c>
      <c r="Y348" s="9">
        <v>0</v>
      </c>
      <c r="Z348" s="9">
        <v>0</v>
      </c>
      <c r="AA348" s="9">
        <v>1</v>
      </c>
      <c r="AB348" s="9">
        <v>0</v>
      </c>
    </row>
    <row r="349" spans="1:28">
      <c r="A349" s="9">
        <v>50</v>
      </c>
      <c r="B349" s="9">
        <v>0</v>
      </c>
      <c r="C349" s="9">
        <v>0</v>
      </c>
      <c r="D349" s="9">
        <v>1</v>
      </c>
      <c r="E349" s="9">
        <v>207</v>
      </c>
      <c r="F349" s="9">
        <f ca="1">ROUND(Source!U327,O349)</f>
        <v>21.66912</v>
      </c>
      <c r="G349" s="9" t="s">
        <v>313</v>
      </c>
      <c r="H349" s="9" t="s">
        <v>314</v>
      </c>
      <c r="I349" s="9"/>
      <c r="J349" s="9"/>
      <c r="K349" s="9">
        <v>207</v>
      </c>
      <c r="L349" s="9">
        <v>21</v>
      </c>
      <c r="M349" s="9">
        <v>3</v>
      </c>
      <c r="N349" s="9" t="s">
        <v>185</v>
      </c>
      <c r="O349" s="9">
        <v>7</v>
      </c>
      <c r="P349" s="9">
        <f ca="1">ROUND(Source!DM327,O349)</f>
        <v>21.66912</v>
      </c>
      <c r="Q349" s="9"/>
      <c r="R349" s="9"/>
      <c r="S349" s="9"/>
      <c r="T349" s="9"/>
      <c r="U349" s="9"/>
      <c r="V349" s="9"/>
      <c r="W349" s="9">
        <v>21.66912</v>
      </c>
      <c r="X349" s="9">
        <v>1</v>
      </c>
      <c r="Y349" s="9">
        <v>21.66912</v>
      </c>
      <c r="Z349" s="9">
        <v>21.66912</v>
      </c>
      <c r="AA349" s="9">
        <v>1</v>
      </c>
      <c r="AB349" s="9">
        <v>21.66912</v>
      </c>
    </row>
    <row r="350" spans="1:28">
      <c r="A350" s="9">
        <v>50</v>
      </c>
      <c r="B350" s="9">
        <v>0</v>
      </c>
      <c r="C350" s="9">
        <v>0</v>
      </c>
      <c r="D350" s="9">
        <v>1</v>
      </c>
      <c r="E350" s="9">
        <v>208</v>
      </c>
      <c r="F350" s="9">
        <f ca="1">ROUND(Source!V327,O350)</f>
        <v>0</v>
      </c>
      <c r="G350" s="9" t="s">
        <v>315</v>
      </c>
      <c r="H350" s="9" t="s">
        <v>316</v>
      </c>
      <c r="I350" s="9"/>
      <c r="J350" s="9"/>
      <c r="K350" s="9">
        <v>208</v>
      </c>
      <c r="L350" s="9">
        <v>22</v>
      </c>
      <c r="M350" s="9">
        <v>3</v>
      </c>
      <c r="N350" s="9" t="s">
        <v>185</v>
      </c>
      <c r="O350" s="9">
        <v>7</v>
      </c>
      <c r="P350" s="9">
        <f ca="1">ROUND(Source!DN327,O350)</f>
        <v>0</v>
      </c>
      <c r="Q350" s="9"/>
      <c r="R350" s="9"/>
      <c r="S350" s="9"/>
      <c r="T350" s="9"/>
      <c r="U350" s="9"/>
      <c r="V350" s="9"/>
      <c r="W350" s="9">
        <v>0</v>
      </c>
      <c r="X350" s="9">
        <v>1</v>
      </c>
      <c r="Y350" s="9">
        <v>0</v>
      </c>
      <c r="Z350" s="9">
        <v>0</v>
      </c>
      <c r="AA350" s="9">
        <v>1</v>
      </c>
      <c r="AB350" s="9">
        <v>0</v>
      </c>
    </row>
    <row r="351" spans="1:28">
      <c r="A351" s="9">
        <v>50</v>
      </c>
      <c r="B351" s="9">
        <v>0</v>
      </c>
      <c r="C351" s="9">
        <v>0</v>
      </c>
      <c r="D351" s="9">
        <v>1</v>
      </c>
      <c r="E351" s="9">
        <v>209</v>
      </c>
      <c r="F351" s="9">
        <f>ROUND(Source!W327,O351)</f>
        <v>0</v>
      </c>
      <c r="G351" s="9" t="s">
        <v>317</v>
      </c>
      <c r="H351" s="9" t="s">
        <v>318</v>
      </c>
      <c r="I351" s="9"/>
      <c r="J351" s="9"/>
      <c r="K351" s="9">
        <v>209</v>
      </c>
      <c r="L351" s="9">
        <v>23</v>
      </c>
      <c r="M351" s="9">
        <v>3</v>
      </c>
      <c r="N351" s="9" t="s">
        <v>185</v>
      </c>
      <c r="O351" s="9">
        <v>2</v>
      </c>
      <c r="P351" s="9">
        <f>ROUND(Source!DO327,O351)</f>
        <v>0</v>
      </c>
      <c r="Q351" s="9"/>
      <c r="R351" s="9"/>
      <c r="S351" s="9"/>
      <c r="T351" s="9"/>
      <c r="U351" s="9"/>
      <c r="V351" s="9"/>
      <c r="W351" s="9">
        <v>0</v>
      </c>
      <c r="X351" s="9">
        <v>1</v>
      </c>
      <c r="Y351" s="9">
        <v>0</v>
      </c>
      <c r="Z351" s="9">
        <v>0</v>
      </c>
      <c r="AA351" s="9">
        <v>1</v>
      </c>
      <c r="AB351" s="9">
        <v>0</v>
      </c>
    </row>
    <row r="352" spans="1:28">
      <c r="A352" s="9">
        <v>50</v>
      </c>
      <c r="B352" s="9">
        <v>0</v>
      </c>
      <c r="C352" s="9">
        <v>0</v>
      </c>
      <c r="D352" s="9">
        <v>1</v>
      </c>
      <c r="E352" s="9">
        <v>233</v>
      </c>
      <c r="F352" s="9">
        <f>ROUND(Source!BD327,O352)</f>
        <v>0</v>
      </c>
      <c r="G352" s="9" t="s">
        <v>319</v>
      </c>
      <c r="H352" s="9" t="s">
        <v>320</v>
      </c>
      <c r="I352" s="9"/>
      <c r="J352" s="9"/>
      <c r="K352" s="9">
        <v>233</v>
      </c>
      <c r="L352" s="9">
        <v>24</v>
      </c>
      <c r="M352" s="9">
        <v>3</v>
      </c>
      <c r="N352" s="9" t="s">
        <v>185</v>
      </c>
      <c r="O352" s="9">
        <v>2</v>
      </c>
      <c r="P352" s="9">
        <f>ROUND(Source!EV327,O352)</f>
        <v>0</v>
      </c>
      <c r="Q352" s="9"/>
      <c r="R352" s="9"/>
      <c r="S352" s="9"/>
      <c r="T352" s="9"/>
      <c r="U352" s="9"/>
      <c r="V352" s="9"/>
      <c r="W352" s="9">
        <v>0</v>
      </c>
      <c r="X352" s="9">
        <v>1</v>
      </c>
      <c r="Y352" s="9">
        <v>0</v>
      </c>
      <c r="Z352" s="9">
        <v>0</v>
      </c>
      <c r="AA352" s="9">
        <v>1</v>
      </c>
      <c r="AB352" s="9">
        <v>0</v>
      </c>
    </row>
    <row r="353" spans="1:28">
      <c r="A353" s="9">
        <v>50</v>
      </c>
      <c r="B353" s="9">
        <v>0</v>
      </c>
      <c r="C353" s="9">
        <v>0</v>
      </c>
      <c r="D353" s="9">
        <v>1</v>
      </c>
      <c r="E353" s="9">
        <v>210</v>
      </c>
      <c r="F353" s="9">
        <f ca="1">ROUND(Source!X327,O353)</f>
        <v>16376.36</v>
      </c>
      <c r="G353" s="9" t="s">
        <v>321</v>
      </c>
      <c r="H353" s="9" t="s">
        <v>322</v>
      </c>
      <c r="I353" s="9"/>
      <c r="J353" s="9"/>
      <c r="K353" s="9">
        <v>210</v>
      </c>
      <c r="L353" s="9">
        <v>25</v>
      </c>
      <c r="M353" s="9">
        <v>3</v>
      </c>
      <c r="N353" s="9" t="s">
        <v>185</v>
      </c>
      <c r="O353" s="9">
        <v>2</v>
      </c>
      <c r="P353" s="9">
        <f ca="1">ROUND(Source!DP327,O353)</f>
        <v>16376.36</v>
      </c>
      <c r="Q353" s="9"/>
      <c r="R353" s="9"/>
      <c r="S353" s="9"/>
      <c r="T353" s="9"/>
      <c r="U353" s="9"/>
      <c r="V353" s="9"/>
      <c r="W353" s="9">
        <v>16376.36</v>
      </c>
      <c r="X353" s="9">
        <v>1</v>
      </c>
      <c r="Y353" s="9">
        <v>16376.36</v>
      </c>
      <c r="Z353" s="9">
        <v>16376.36</v>
      </c>
      <c r="AA353" s="9">
        <v>1</v>
      </c>
      <c r="AB353" s="9">
        <v>16376.36</v>
      </c>
    </row>
    <row r="354" spans="1:28">
      <c r="A354" s="9">
        <v>50</v>
      </c>
      <c r="B354" s="9">
        <v>0</v>
      </c>
      <c r="C354" s="9">
        <v>0</v>
      </c>
      <c r="D354" s="9">
        <v>1</v>
      </c>
      <c r="E354" s="9">
        <v>211</v>
      </c>
      <c r="F354" s="9">
        <f ca="1">ROUND(Source!Y327,O354)</f>
        <v>7966.87</v>
      </c>
      <c r="G354" s="9" t="s">
        <v>323</v>
      </c>
      <c r="H354" s="9" t="s">
        <v>324</v>
      </c>
      <c r="I354" s="9"/>
      <c r="J354" s="9"/>
      <c r="K354" s="9">
        <v>211</v>
      </c>
      <c r="L354" s="9">
        <v>26</v>
      </c>
      <c r="M354" s="9">
        <v>3</v>
      </c>
      <c r="N354" s="9" t="s">
        <v>185</v>
      </c>
      <c r="O354" s="9">
        <v>2</v>
      </c>
      <c r="P354" s="9">
        <f ca="1">ROUND(Source!DQ327,O354)</f>
        <v>7966.87</v>
      </c>
      <c r="Q354" s="9"/>
      <c r="R354" s="9"/>
      <c r="S354" s="9"/>
      <c r="T354" s="9"/>
      <c r="U354" s="9"/>
      <c r="V354" s="9"/>
      <c r="W354" s="9">
        <v>7966.87</v>
      </c>
      <c r="X354" s="9">
        <v>1</v>
      </c>
      <c r="Y354" s="9">
        <v>7966.87</v>
      </c>
      <c r="Z354" s="9">
        <v>7966.87</v>
      </c>
      <c r="AA354" s="9">
        <v>1</v>
      </c>
      <c r="AB354" s="9">
        <v>7966.87</v>
      </c>
    </row>
    <row r="355" spans="1:28">
      <c r="A355" s="9">
        <v>50</v>
      </c>
      <c r="B355" s="9">
        <v>0</v>
      </c>
      <c r="C355" s="9">
        <v>0</v>
      </c>
      <c r="D355" s="9">
        <v>1</v>
      </c>
      <c r="E355" s="9">
        <v>224</v>
      </c>
      <c r="F355" s="9">
        <f ca="1">ROUND(Source!AR327,O355)</f>
        <v>46473.45</v>
      </c>
      <c r="G355" s="9" t="s">
        <v>325</v>
      </c>
      <c r="H355" s="9" t="s">
        <v>326</v>
      </c>
      <c r="I355" s="9"/>
      <c r="J355" s="9"/>
      <c r="K355" s="9">
        <v>224</v>
      </c>
      <c r="L355" s="9">
        <v>27</v>
      </c>
      <c r="M355" s="9">
        <v>3</v>
      </c>
      <c r="N355" s="9" t="s">
        <v>185</v>
      </c>
      <c r="O355" s="9">
        <v>2</v>
      </c>
      <c r="P355" s="9">
        <f ca="1">ROUND(Source!EJ327,O355)</f>
        <v>46473.45</v>
      </c>
      <c r="Q355" s="9"/>
      <c r="R355" s="9"/>
      <c r="S355" s="9"/>
      <c r="T355" s="9"/>
      <c r="U355" s="9"/>
      <c r="V355" s="9"/>
      <c r="W355" s="9">
        <v>46473.45</v>
      </c>
      <c r="X355" s="9">
        <v>1</v>
      </c>
      <c r="Y355" s="9">
        <v>46473.45</v>
      </c>
      <c r="Z355" s="9">
        <v>46473.45</v>
      </c>
      <c r="AA355" s="9">
        <v>1</v>
      </c>
      <c r="AB355" s="9">
        <v>46473.45</v>
      </c>
    </row>
    <row r="356" spans="1:28">
      <c r="A356" s="9">
        <v>50</v>
      </c>
      <c r="B356" s="9">
        <v>0</v>
      </c>
      <c r="C356" s="9">
        <v>0</v>
      </c>
      <c r="D356" s="9">
        <v>2</v>
      </c>
      <c r="E356" s="9">
        <v>0</v>
      </c>
      <c r="F356" s="9">
        <f>ROUND(0,O356)</f>
        <v>0</v>
      </c>
      <c r="G356" s="9" t="s">
        <v>380</v>
      </c>
      <c r="H356" s="9" t="s">
        <v>381</v>
      </c>
      <c r="I356" s="9"/>
      <c r="J356" s="9"/>
      <c r="K356" s="9">
        <v>212</v>
      </c>
      <c r="L356" s="9">
        <v>28</v>
      </c>
      <c r="M356" s="9">
        <v>1</v>
      </c>
      <c r="N356" s="9" t="s">
        <v>185</v>
      </c>
      <c r="O356" s="9">
        <v>2</v>
      </c>
      <c r="P356" s="9">
        <f>ROUND(0,O356)</f>
        <v>0</v>
      </c>
      <c r="Q356" s="9"/>
      <c r="R356" s="9"/>
      <c r="S356" s="9"/>
      <c r="T356" s="9"/>
      <c r="U356" s="9"/>
      <c r="V356" s="9"/>
      <c r="W356" s="9">
        <v>0</v>
      </c>
      <c r="X356" s="9">
        <v>1</v>
      </c>
      <c r="Y356" s="9">
        <v>0</v>
      </c>
      <c r="Z356" s="9">
        <v>0</v>
      </c>
      <c r="AA356" s="9">
        <v>1</v>
      </c>
      <c r="AB356" s="9">
        <v>0</v>
      </c>
    </row>
    <row r="357" spans="1:28">
      <c r="A357" s="9">
        <v>50</v>
      </c>
      <c r="B357" s="9">
        <v>0</v>
      </c>
      <c r="C357" s="9">
        <v>0</v>
      </c>
      <c r="D357" s="9">
        <v>2</v>
      </c>
      <c r="E357" s="9">
        <v>0</v>
      </c>
      <c r="F357" s="9">
        <f ca="1">ROUND(F355-F346-F336,O357)</f>
        <v>0</v>
      </c>
      <c r="G357" s="9" t="s">
        <v>211</v>
      </c>
      <c r="H357" s="9" t="s">
        <v>382</v>
      </c>
      <c r="I357" s="9"/>
      <c r="J357" s="9"/>
      <c r="K357" s="9">
        <v>212</v>
      </c>
      <c r="L357" s="9">
        <v>29</v>
      </c>
      <c r="M357" s="9">
        <v>1</v>
      </c>
      <c r="N357" s="9" t="s">
        <v>185</v>
      </c>
      <c r="O357" s="9">
        <v>2</v>
      </c>
      <c r="P357" s="9">
        <f ca="1">ROUND(P355-P346-P336,O357)</f>
        <v>0</v>
      </c>
      <c r="Q357" s="9"/>
      <c r="R357" s="9"/>
      <c r="S357" s="9"/>
      <c r="T357" s="9"/>
      <c r="U357" s="9"/>
      <c r="V357" s="9"/>
      <c r="W357" s="9">
        <v>0</v>
      </c>
      <c r="X357" s="9">
        <v>1</v>
      </c>
      <c r="Y357" s="9">
        <v>0</v>
      </c>
      <c r="Z357" s="9">
        <v>0</v>
      </c>
      <c r="AA357" s="9">
        <v>1</v>
      </c>
      <c r="AB357" s="9">
        <v>0</v>
      </c>
    </row>
    <row r="358" spans="1:28">
      <c r="A358" s="9">
        <v>50</v>
      </c>
      <c r="B358" s="9">
        <v>0</v>
      </c>
      <c r="C358" s="9">
        <v>0</v>
      </c>
      <c r="D358" s="9">
        <v>2</v>
      </c>
      <c r="E358" s="9">
        <v>0</v>
      </c>
      <c r="F358" s="9">
        <f ca="1">ROUND(F357*2.5/100*0,O358)</f>
        <v>0</v>
      </c>
      <c r="G358" s="9" t="s">
        <v>383</v>
      </c>
      <c r="H358" s="9" t="s">
        <v>384</v>
      </c>
      <c r="I358" s="9"/>
      <c r="J358" s="9"/>
      <c r="K358" s="9">
        <v>212</v>
      </c>
      <c r="L358" s="9">
        <v>30</v>
      </c>
      <c r="M358" s="9">
        <v>1</v>
      </c>
      <c r="N358" s="9" t="s">
        <v>185</v>
      </c>
      <c r="O358" s="9">
        <v>2</v>
      </c>
      <c r="P358" s="9">
        <f ca="1">ROUND(P357*2.5/100*0,O358)</f>
        <v>0</v>
      </c>
      <c r="Q358" s="9"/>
      <c r="R358" s="9"/>
      <c r="S358" s="9"/>
      <c r="T358" s="9"/>
      <c r="U358" s="9"/>
      <c r="V358" s="9"/>
      <c r="W358" s="9">
        <v>0</v>
      </c>
      <c r="X358" s="9">
        <v>1</v>
      </c>
      <c r="Y358" s="9">
        <v>0</v>
      </c>
      <c r="Z358" s="9">
        <v>0</v>
      </c>
      <c r="AA358" s="9">
        <v>1</v>
      </c>
      <c r="AB358" s="9">
        <v>0</v>
      </c>
    </row>
    <row r="359" spans="1:28">
      <c r="A359" s="9">
        <v>50</v>
      </c>
      <c r="B359" s="9">
        <v>0</v>
      </c>
      <c r="C359" s="9">
        <v>0</v>
      </c>
      <c r="D359" s="9">
        <v>2</v>
      </c>
      <c r="E359" s="9">
        <v>0</v>
      </c>
      <c r="F359" s="9">
        <f ca="1">ROUND(F357+F358,O359)</f>
        <v>0</v>
      </c>
      <c r="G359" s="9" t="s">
        <v>385</v>
      </c>
      <c r="H359" s="9" t="s">
        <v>386</v>
      </c>
      <c r="I359" s="9"/>
      <c r="J359" s="9"/>
      <c r="K359" s="9">
        <v>212</v>
      </c>
      <c r="L359" s="9">
        <v>31</v>
      </c>
      <c r="M359" s="9">
        <v>1</v>
      </c>
      <c r="N359" s="9" t="s">
        <v>185</v>
      </c>
      <c r="O359" s="9">
        <v>2</v>
      </c>
      <c r="P359" s="9">
        <f ca="1">ROUND(P357+P358,O359)</f>
        <v>0</v>
      </c>
      <c r="Q359" s="9"/>
      <c r="R359" s="9"/>
      <c r="S359" s="9"/>
      <c r="T359" s="9"/>
      <c r="U359" s="9"/>
      <c r="V359" s="9"/>
      <c r="W359" s="9">
        <v>0</v>
      </c>
      <c r="X359" s="9">
        <v>1</v>
      </c>
      <c r="Y359" s="9">
        <v>0</v>
      </c>
      <c r="Z359" s="9">
        <v>0</v>
      </c>
      <c r="AA359" s="9">
        <v>1</v>
      </c>
      <c r="AB359" s="9">
        <v>0</v>
      </c>
    </row>
    <row r="360" spans="1:28">
      <c r="A360" s="9">
        <v>50</v>
      </c>
      <c r="B360" s="9">
        <v>0</v>
      </c>
      <c r="C360" s="9">
        <v>0</v>
      </c>
      <c r="D360" s="9">
        <v>2</v>
      </c>
      <c r="E360" s="9">
        <v>0</v>
      </c>
      <c r="F360" s="9">
        <f ca="1">ROUND(F359*1.9/100,O360)</f>
        <v>0</v>
      </c>
      <c r="G360" s="9" t="s">
        <v>387</v>
      </c>
      <c r="H360" s="9" t="s">
        <v>388</v>
      </c>
      <c r="I360" s="9"/>
      <c r="J360" s="9"/>
      <c r="K360" s="9">
        <v>212</v>
      </c>
      <c r="L360" s="9">
        <v>32</v>
      </c>
      <c r="M360" s="9">
        <v>1</v>
      </c>
      <c r="N360" s="9" t="s">
        <v>185</v>
      </c>
      <c r="O360" s="9">
        <v>2</v>
      </c>
      <c r="P360" s="9">
        <f ca="1">ROUND(P359*1.9/100,O360)</f>
        <v>0</v>
      </c>
      <c r="Q360" s="9"/>
      <c r="R360" s="9"/>
      <c r="S360" s="9"/>
      <c r="T360" s="9"/>
      <c r="U360" s="9"/>
      <c r="V360" s="9"/>
      <c r="W360" s="9">
        <v>0</v>
      </c>
      <c r="X360" s="9">
        <v>1</v>
      </c>
      <c r="Y360" s="9">
        <v>0</v>
      </c>
      <c r="Z360" s="9">
        <v>0</v>
      </c>
      <c r="AA360" s="9">
        <v>1</v>
      </c>
      <c r="AB360" s="9">
        <v>0</v>
      </c>
    </row>
    <row r="361" spans="1:28">
      <c r="A361" s="9">
        <v>50</v>
      </c>
      <c r="B361" s="9">
        <v>0</v>
      </c>
      <c r="C361" s="9">
        <v>0</v>
      </c>
      <c r="D361" s="9">
        <v>2</v>
      </c>
      <c r="E361" s="9">
        <v>0</v>
      </c>
      <c r="F361" s="9">
        <f ca="1">ROUND(F359+F360,O361)</f>
        <v>0</v>
      </c>
      <c r="G361" s="9" t="s">
        <v>389</v>
      </c>
      <c r="H361" s="9" t="s">
        <v>390</v>
      </c>
      <c r="I361" s="9"/>
      <c r="J361" s="9"/>
      <c r="K361" s="9">
        <v>212</v>
      </c>
      <c r="L361" s="9">
        <v>33</v>
      </c>
      <c r="M361" s="9">
        <v>1</v>
      </c>
      <c r="N361" s="9" t="s">
        <v>185</v>
      </c>
      <c r="O361" s="9">
        <v>2</v>
      </c>
      <c r="P361" s="9">
        <f ca="1">ROUND(P359+P360,O361)</f>
        <v>0</v>
      </c>
      <c r="Q361" s="9"/>
      <c r="R361" s="9"/>
      <c r="S361" s="9"/>
      <c r="T361" s="9"/>
      <c r="U361" s="9"/>
      <c r="V361" s="9"/>
      <c r="W361" s="9">
        <v>0</v>
      </c>
      <c r="X361" s="9">
        <v>1</v>
      </c>
      <c r="Y361" s="9">
        <v>0</v>
      </c>
      <c r="Z361" s="9">
        <v>0</v>
      </c>
      <c r="AA361" s="9">
        <v>1</v>
      </c>
      <c r="AB361" s="9">
        <v>0</v>
      </c>
    </row>
    <row r="362" spans="1:28">
      <c r="A362" s="9">
        <v>50</v>
      </c>
      <c r="B362" s="9">
        <v>0</v>
      </c>
      <c r="C362" s="9">
        <v>0</v>
      </c>
      <c r="D362" s="9">
        <v>2</v>
      </c>
      <c r="E362" s="9">
        <v>0</v>
      </c>
      <c r="F362" s="9">
        <f ca="1">ROUND(F361*F356,O362)</f>
        <v>0</v>
      </c>
      <c r="G362" s="9" t="s">
        <v>391</v>
      </c>
      <c r="H362" s="9" t="s">
        <v>392</v>
      </c>
      <c r="I362" s="9"/>
      <c r="J362" s="9"/>
      <c r="K362" s="9">
        <v>212</v>
      </c>
      <c r="L362" s="9">
        <v>34</v>
      </c>
      <c r="M362" s="9">
        <v>1</v>
      </c>
      <c r="N362" s="9" t="s">
        <v>185</v>
      </c>
      <c r="O362" s="9">
        <v>2</v>
      </c>
      <c r="P362" s="9">
        <f ca="1">ROUND(P361*P356,O362)</f>
        <v>0</v>
      </c>
      <c r="Q362" s="9"/>
      <c r="R362" s="9"/>
      <c r="S362" s="9"/>
      <c r="T362" s="9"/>
      <c r="U362" s="9"/>
      <c r="V362" s="9"/>
      <c r="W362" s="9">
        <v>0</v>
      </c>
      <c r="X362" s="9">
        <v>1</v>
      </c>
      <c r="Y362" s="9">
        <v>0</v>
      </c>
      <c r="Z362" s="9">
        <v>0</v>
      </c>
      <c r="AA362" s="9">
        <v>1</v>
      </c>
      <c r="AB362" s="9">
        <v>0</v>
      </c>
    </row>
    <row r="363" spans="1:28">
      <c r="A363" s="9">
        <v>50</v>
      </c>
      <c r="B363" s="9">
        <v>0</v>
      </c>
      <c r="C363" s="9">
        <v>0</v>
      </c>
      <c r="D363" s="9">
        <v>2</v>
      </c>
      <c r="E363" s="9">
        <v>0</v>
      </c>
      <c r="F363" s="9">
        <f>ROUND(F336,O363)</f>
        <v>0</v>
      </c>
      <c r="G363" s="9" t="s">
        <v>393</v>
      </c>
      <c r="H363" s="9" t="s">
        <v>118</v>
      </c>
      <c r="I363" s="9"/>
      <c r="J363" s="9"/>
      <c r="K363" s="9">
        <v>212</v>
      </c>
      <c r="L363" s="9">
        <v>35</v>
      </c>
      <c r="M363" s="9">
        <v>1</v>
      </c>
      <c r="N363" s="9" t="s">
        <v>185</v>
      </c>
      <c r="O363" s="9">
        <v>2</v>
      </c>
      <c r="P363" s="9">
        <f>ROUND(P336,O363)</f>
        <v>0</v>
      </c>
      <c r="Q363" s="9"/>
      <c r="R363" s="9"/>
      <c r="S363" s="9"/>
      <c r="T363" s="9"/>
      <c r="U363" s="9"/>
      <c r="V363" s="9"/>
      <c r="W363" s="9">
        <v>0</v>
      </c>
      <c r="X363" s="9">
        <v>1</v>
      </c>
      <c r="Y363" s="9">
        <v>0</v>
      </c>
      <c r="Z363" s="9">
        <v>0</v>
      </c>
      <c r="AA363" s="9">
        <v>1</v>
      </c>
      <c r="AB363" s="9">
        <v>0</v>
      </c>
    </row>
    <row r="364" spans="1:28">
      <c r="A364" s="9">
        <v>50</v>
      </c>
      <c r="B364" s="9">
        <v>0</v>
      </c>
      <c r="C364" s="9">
        <v>0</v>
      </c>
      <c r="D364" s="9">
        <v>2</v>
      </c>
      <c r="E364" s="9">
        <v>0</v>
      </c>
      <c r="F364" s="9">
        <f>ROUND(F363*F356,O364)</f>
        <v>0</v>
      </c>
      <c r="G364" s="9" t="s">
        <v>394</v>
      </c>
      <c r="H364" s="9" t="s">
        <v>395</v>
      </c>
      <c r="I364" s="9"/>
      <c r="J364" s="9"/>
      <c r="K364" s="9">
        <v>212</v>
      </c>
      <c r="L364" s="9">
        <v>36</v>
      </c>
      <c r="M364" s="9">
        <v>1</v>
      </c>
      <c r="N364" s="9" t="s">
        <v>185</v>
      </c>
      <c r="O364" s="9">
        <v>2</v>
      </c>
      <c r="P364" s="9">
        <f>ROUND(P363*P356,O364)</f>
        <v>0</v>
      </c>
      <c r="Q364" s="9"/>
      <c r="R364" s="9"/>
      <c r="S364" s="9"/>
      <c r="T364" s="9"/>
      <c r="U364" s="9"/>
      <c r="V364" s="9"/>
      <c r="W364" s="9">
        <v>0</v>
      </c>
      <c r="X364" s="9">
        <v>1</v>
      </c>
      <c r="Y364" s="9">
        <v>0</v>
      </c>
      <c r="Z364" s="9">
        <v>0</v>
      </c>
      <c r="AA364" s="9">
        <v>1</v>
      </c>
      <c r="AB364" s="9">
        <v>0</v>
      </c>
    </row>
    <row r="365" spans="1:28">
      <c r="A365" s="9">
        <v>50</v>
      </c>
      <c r="B365" s="9">
        <v>1</v>
      </c>
      <c r="C365" s="9">
        <v>0</v>
      </c>
      <c r="D365" s="9">
        <v>2</v>
      </c>
      <c r="E365" s="9">
        <v>0</v>
      </c>
      <c r="F365" s="9">
        <f ca="1">ROUND(F346,O365)</f>
        <v>46473.45</v>
      </c>
      <c r="G365" s="9" t="s">
        <v>396</v>
      </c>
      <c r="H365" s="9" t="s">
        <v>397</v>
      </c>
      <c r="I365" s="9"/>
      <c r="J365" s="9"/>
      <c r="K365" s="9">
        <v>212</v>
      </c>
      <c r="L365" s="9">
        <v>37</v>
      </c>
      <c r="M365" s="9">
        <v>1</v>
      </c>
      <c r="N365" s="9" t="s">
        <v>185</v>
      </c>
      <c r="O365" s="9">
        <v>2</v>
      </c>
      <c r="P365" s="9">
        <f ca="1">ROUND(P346,O365)</f>
        <v>46473.45</v>
      </c>
      <c r="Q365" s="9"/>
      <c r="R365" s="9"/>
      <c r="S365" s="9"/>
      <c r="T365" s="9"/>
      <c r="U365" s="9"/>
      <c r="V365" s="9"/>
      <c r="W365" s="9">
        <v>46473.45</v>
      </c>
      <c r="X365" s="9">
        <v>1</v>
      </c>
      <c r="Y365" s="9">
        <v>46473.45</v>
      </c>
      <c r="Z365" s="9">
        <v>46473.45</v>
      </c>
      <c r="AA365" s="9">
        <v>1</v>
      </c>
      <c r="AB365" s="9">
        <v>46473.45</v>
      </c>
    </row>
    <row r="366" spans="1:28">
      <c r="A366" s="9">
        <v>50</v>
      </c>
      <c r="B366" s="9">
        <v>0</v>
      </c>
      <c r="C366" s="9">
        <v>0</v>
      </c>
      <c r="D366" s="9">
        <v>2</v>
      </c>
      <c r="E366" s="9">
        <v>0</v>
      </c>
      <c r="F366" s="9">
        <f ca="1">ROUND(F365*F356,O366)</f>
        <v>0</v>
      </c>
      <c r="G366" s="9" t="s">
        <v>398</v>
      </c>
      <c r="H366" s="9" t="s">
        <v>399</v>
      </c>
      <c r="I366" s="9"/>
      <c r="J366" s="9"/>
      <c r="K366" s="9">
        <v>212</v>
      </c>
      <c r="L366" s="9">
        <v>38</v>
      </c>
      <c r="M366" s="9">
        <v>1</v>
      </c>
      <c r="N366" s="9" t="s">
        <v>185</v>
      </c>
      <c r="O366" s="9">
        <v>2</v>
      </c>
      <c r="P366" s="9">
        <f ca="1">ROUND(P365*P356,O366)</f>
        <v>0</v>
      </c>
      <c r="Q366" s="9"/>
      <c r="R366" s="9"/>
      <c r="S366" s="9"/>
      <c r="T366" s="9"/>
      <c r="U366" s="9"/>
      <c r="V366" s="9"/>
      <c r="W366" s="9">
        <v>0</v>
      </c>
      <c r="X366" s="9">
        <v>1</v>
      </c>
      <c r="Y366" s="9">
        <v>0</v>
      </c>
      <c r="Z366" s="9">
        <v>0</v>
      </c>
      <c r="AA366" s="9">
        <v>1</v>
      </c>
      <c r="AB366" s="9">
        <v>0</v>
      </c>
    </row>
    <row r="367" spans="1:28">
      <c r="A367" s="9">
        <v>50</v>
      </c>
      <c r="B367" s="9">
        <v>0</v>
      </c>
      <c r="C367" s="9">
        <v>0</v>
      </c>
      <c r="D367" s="9">
        <v>2</v>
      </c>
      <c r="E367" s="9">
        <v>213</v>
      </c>
      <c r="F367" s="9">
        <f ca="1">ROUND(F362+F364+F366,O367)</f>
        <v>0</v>
      </c>
      <c r="G367" s="9" t="s">
        <v>400</v>
      </c>
      <c r="H367" s="9" t="s">
        <v>401</v>
      </c>
      <c r="I367" s="9"/>
      <c r="J367" s="9"/>
      <c r="K367" s="9">
        <v>212</v>
      </c>
      <c r="L367" s="9">
        <v>39</v>
      </c>
      <c r="M367" s="9">
        <v>1</v>
      </c>
      <c r="N367" s="9" t="s">
        <v>185</v>
      </c>
      <c r="O367" s="9">
        <v>2</v>
      </c>
      <c r="P367" s="9">
        <f ca="1">ROUND(P362+P364+P366,O367)</f>
        <v>0</v>
      </c>
      <c r="Q367" s="9"/>
      <c r="R367" s="9"/>
      <c r="S367" s="9"/>
      <c r="T367" s="9"/>
      <c r="U367" s="9"/>
      <c r="V367" s="9"/>
      <c r="W367" s="9">
        <v>0</v>
      </c>
      <c r="X367" s="9">
        <v>1</v>
      </c>
      <c r="Y367" s="9">
        <v>0</v>
      </c>
      <c r="Z367" s="9">
        <v>0</v>
      </c>
      <c r="AA367" s="9">
        <v>1</v>
      </c>
      <c r="AB367" s="9">
        <v>0</v>
      </c>
    </row>
    <row r="369" spans="1:206">
      <c r="A369" s="7">
        <v>51</v>
      </c>
      <c r="B369" s="7">
        <f>B12</f>
        <v>440</v>
      </c>
      <c r="C369" s="7">
        <f>A12</f>
        <v>1</v>
      </c>
      <c r="D369" s="7">
        <f>ROW(A12)</f>
        <v>12</v>
      </c>
      <c r="E369" s="7"/>
      <c r="F369" s="7" t="str">
        <f>IF(F12&lt;&gt;"",F12,"")</f>
        <v/>
      </c>
      <c r="G369" s="7" t="str">
        <f>IF(G12&lt;&gt;"",G12,"")</f>
        <v>Строительство РЩ-0,4 кВ на КЛ-0,4 кВ с КТП-2014, ПС №529 «Сидорово», в т.ч. ПИР, МО, г.о. Ступино, д. Гридюкино Ю8-25-302-284921(611225)</v>
      </c>
      <c r="H369" s="7">
        <v>0</v>
      </c>
      <c r="I369" s="7"/>
      <c r="J369" s="7"/>
      <c r="K369" s="7"/>
      <c r="L369" s="7"/>
      <c r="M369" s="7"/>
      <c r="N369" s="7"/>
      <c r="O369" s="7">
        <f ca="1" t="shared" ref="O369:T369" si="196">ROUND(O228+O327,2)</f>
        <v>26468.55</v>
      </c>
      <c r="P369" s="7">
        <f ca="1" t="shared" si="196"/>
        <v>1558</v>
      </c>
      <c r="Q369" s="7">
        <f ca="1" t="shared" si="196"/>
        <v>71.28</v>
      </c>
      <c r="R369" s="7">
        <f ca="1" t="shared" si="196"/>
        <v>54.69</v>
      </c>
      <c r="S369" s="7">
        <f ca="1" t="shared" si="196"/>
        <v>24784.58</v>
      </c>
      <c r="T369" s="7">
        <f t="shared" si="196"/>
        <v>0</v>
      </c>
      <c r="U369" s="7">
        <f ca="1">U228+U327</f>
        <v>25.109352</v>
      </c>
      <c r="V369" s="7">
        <f ca="1">V228+V327</f>
        <v>0.05751</v>
      </c>
      <c r="W369" s="7">
        <f>ROUND(W228+W327,2)</f>
        <v>0</v>
      </c>
      <c r="X369" s="7">
        <f ca="1">ROUND(X228+X327,2)</f>
        <v>18980.21</v>
      </c>
      <c r="Y369" s="7">
        <f ca="1">ROUND(Y228+Y327,2)</f>
        <v>9315.58</v>
      </c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>
        <f t="shared" ref="AO369:BD369" si="197">ROUND(AO228+AO327,2)</f>
        <v>0</v>
      </c>
      <c r="AP369" s="7">
        <f t="shared" si="197"/>
        <v>0</v>
      </c>
      <c r="AQ369" s="7">
        <f ca="1" t="shared" si="197"/>
        <v>0</v>
      </c>
      <c r="AR369" s="7">
        <f ca="1" t="shared" si="197"/>
        <v>54764.34</v>
      </c>
      <c r="AS369" s="7">
        <f ca="1" t="shared" si="197"/>
        <v>2190.35</v>
      </c>
      <c r="AT369" s="7">
        <f ca="1" t="shared" si="197"/>
        <v>6100.54</v>
      </c>
      <c r="AU369" s="7">
        <f ca="1" t="shared" si="197"/>
        <v>46473.45</v>
      </c>
      <c r="AV369" s="7">
        <f ca="1" t="shared" si="197"/>
        <v>1558</v>
      </c>
      <c r="AW369" s="7">
        <f ca="1" t="shared" si="197"/>
        <v>1558</v>
      </c>
      <c r="AX369" s="7">
        <f ca="1" t="shared" si="197"/>
        <v>0</v>
      </c>
      <c r="AY369" s="7">
        <f ca="1" t="shared" si="197"/>
        <v>1558</v>
      </c>
      <c r="AZ369" s="7">
        <f ca="1" t="shared" si="197"/>
        <v>0</v>
      </c>
      <c r="BA369" s="7">
        <f t="shared" si="197"/>
        <v>0</v>
      </c>
      <c r="BB369" s="7">
        <f t="shared" si="197"/>
        <v>0</v>
      </c>
      <c r="BC369" s="7">
        <f t="shared" si="197"/>
        <v>0</v>
      </c>
      <c r="BD369" s="7">
        <f t="shared" si="197"/>
        <v>0</v>
      </c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4">
        <f ca="1" t="shared" ref="DG369:DL369" si="198">ROUND(DG228+DG327,2)</f>
        <v>26468.55</v>
      </c>
      <c r="DH369" s="4">
        <f ca="1" t="shared" si="198"/>
        <v>1558</v>
      </c>
      <c r="DI369" s="4">
        <f ca="1" t="shared" si="198"/>
        <v>71.28</v>
      </c>
      <c r="DJ369" s="4">
        <f ca="1" t="shared" si="198"/>
        <v>54.69</v>
      </c>
      <c r="DK369" s="4">
        <f ca="1" t="shared" si="198"/>
        <v>24784.58</v>
      </c>
      <c r="DL369" s="4">
        <f t="shared" si="198"/>
        <v>0</v>
      </c>
      <c r="DM369" s="4">
        <f ca="1">DM228+DM327</f>
        <v>25.109352</v>
      </c>
      <c r="DN369" s="4">
        <f ca="1">DN228+DN327</f>
        <v>0.05751</v>
      </c>
      <c r="DO369" s="4">
        <f>ROUND(DO228+DO327,2)</f>
        <v>0</v>
      </c>
      <c r="DP369" s="4">
        <f ca="1">ROUND(DP228+DP327,2)</f>
        <v>18980.21</v>
      </c>
      <c r="DQ369" s="4">
        <f ca="1">ROUND(DQ228+DQ327,2)</f>
        <v>9315.58</v>
      </c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>
        <f t="shared" ref="EG369:EV369" si="199">ROUND(EG228+EG327,2)</f>
        <v>0</v>
      </c>
      <c r="EH369" s="4">
        <f t="shared" si="199"/>
        <v>0</v>
      </c>
      <c r="EI369" s="4">
        <f ca="1" t="shared" si="199"/>
        <v>0</v>
      </c>
      <c r="EJ369" s="4">
        <f ca="1" t="shared" si="199"/>
        <v>54764.34</v>
      </c>
      <c r="EK369" s="4">
        <f ca="1" t="shared" si="199"/>
        <v>2190.35</v>
      </c>
      <c r="EL369" s="4">
        <f ca="1" t="shared" si="199"/>
        <v>6100.54</v>
      </c>
      <c r="EM369" s="4">
        <f ca="1" t="shared" si="199"/>
        <v>46473.45</v>
      </c>
      <c r="EN369" s="4">
        <f ca="1" t="shared" si="199"/>
        <v>1558</v>
      </c>
      <c r="EO369" s="4">
        <f ca="1" t="shared" si="199"/>
        <v>1558</v>
      </c>
      <c r="EP369" s="4">
        <f ca="1" t="shared" si="199"/>
        <v>0</v>
      </c>
      <c r="EQ369" s="4">
        <f ca="1" t="shared" si="199"/>
        <v>1558</v>
      </c>
      <c r="ER369" s="4">
        <f ca="1" t="shared" si="199"/>
        <v>0</v>
      </c>
      <c r="ES369" s="4">
        <f t="shared" si="199"/>
        <v>0</v>
      </c>
      <c r="ET369" s="4">
        <f t="shared" si="199"/>
        <v>0</v>
      </c>
      <c r="EU369" s="4">
        <f t="shared" si="199"/>
        <v>0</v>
      </c>
      <c r="EV369" s="4">
        <f t="shared" si="199"/>
        <v>0</v>
      </c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  <c r="GS369" s="4"/>
      <c r="GT369" s="4"/>
      <c r="GU369" s="4"/>
      <c r="GV369" s="4"/>
      <c r="GW369" s="4"/>
      <c r="GX369" s="4">
        <v>0</v>
      </c>
    </row>
    <row r="371" spans="1:28">
      <c r="A371" s="9">
        <v>50</v>
      </c>
      <c r="B371" s="9">
        <v>0</v>
      </c>
      <c r="C371" s="9">
        <v>0</v>
      </c>
      <c r="D371" s="9">
        <v>1</v>
      </c>
      <c r="E371" s="9">
        <v>201</v>
      </c>
      <c r="F371" s="9">
        <f ca="1">ROUND(Source!O369,O371)</f>
        <v>26468.55</v>
      </c>
      <c r="G371" s="9" t="s">
        <v>273</v>
      </c>
      <c r="H371" s="9" t="s">
        <v>274</v>
      </c>
      <c r="I371" s="9"/>
      <c r="J371" s="9"/>
      <c r="K371" s="9">
        <v>201</v>
      </c>
      <c r="L371" s="9">
        <v>1</v>
      </c>
      <c r="M371" s="9">
        <v>3</v>
      </c>
      <c r="N371" s="9" t="s">
        <v>185</v>
      </c>
      <c r="O371" s="9">
        <v>2</v>
      </c>
      <c r="P371" s="9">
        <f ca="1">ROUND(Source!DG369,O371)</f>
        <v>26468.55</v>
      </c>
      <c r="Q371" s="9"/>
      <c r="R371" s="9"/>
      <c r="S371" s="9"/>
      <c r="T371" s="9"/>
      <c r="U371" s="9"/>
      <c r="V371" s="9"/>
      <c r="W371" s="9">
        <v>26468.55</v>
      </c>
      <c r="X371" s="9">
        <v>1</v>
      </c>
      <c r="Y371" s="9">
        <v>26468.55</v>
      </c>
      <c r="Z371" s="9">
        <v>26468.55</v>
      </c>
      <c r="AA371" s="9">
        <v>1</v>
      </c>
      <c r="AB371" s="9">
        <v>26468.55</v>
      </c>
    </row>
    <row r="372" spans="1:28">
      <c r="A372" s="9">
        <v>50</v>
      </c>
      <c r="B372" s="9">
        <v>0</v>
      </c>
      <c r="C372" s="9">
        <v>0</v>
      </c>
      <c r="D372" s="9">
        <v>1</v>
      </c>
      <c r="E372" s="9">
        <v>202</v>
      </c>
      <c r="F372" s="9">
        <f ca="1">ROUND(Source!P369,O372)</f>
        <v>1558</v>
      </c>
      <c r="G372" s="9" t="s">
        <v>275</v>
      </c>
      <c r="H372" s="9" t="s">
        <v>276</v>
      </c>
      <c r="I372" s="9"/>
      <c r="J372" s="9"/>
      <c r="K372" s="9">
        <v>202</v>
      </c>
      <c r="L372" s="9">
        <v>2</v>
      </c>
      <c r="M372" s="9">
        <v>3</v>
      </c>
      <c r="N372" s="9" t="s">
        <v>185</v>
      </c>
      <c r="O372" s="9">
        <v>2</v>
      </c>
      <c r="P372" s="9">
        <f ca="1">ROUND(Source!DH369,O372)</f>
        <v>1558</v>
      </c>
      <c r="Q372" s="9"/>
      <c r="R372" s="9"/>
      <c r="S372" s="9"/>
      <c r="T372" s="9"/>
      <c r="U372" s="9"/>
      <c r="V372" s="9"/>
      <c r="W372" s="9">
        <v>1558</v>
      </c>
      <c r="X372" s="9">
        <v>1</v>
      </c>
      <c r="Y372" s="9">
        <v>1558</v>
      </c>
      <c r="Z372" s="9">
        <v>1558</v>
      </c>
      <c r="AA372" s="9">
        <v>1</v>
      </c>
      <c r="AB372" s="9">
        <v>1558</v>
      </c>
    </row>
    <row r="373" spans="1:28">
      <c r="A373" s="9">
        <v>50</v>
      </c>
      <c r="B373" s="9">
        <v>0</v>
      </c>
      <c r="C373" s="9">
        <v>0</v>
      </c>
      <c r="D373" s="9">
        <v>1</v>
      </c>
      <c r="E373" s="9">
        <v>222</v>
      </c>
      <c r="F373" s="9">
        <f>ROUND(Source!AO369,O373)</f>
        <v>0</v>
      </c>
      <c r="G373" s="9" t="s">
        <v>277</v>
      </c>
      <c r="H373" s="9" t="s">
        <v>278</v>
      </c>
      <c r="I373" s="9"/>
      <c r="J373" s="9"/>
      <c r="K373" s="9">
        <v>222</v>
      </c>
      <c r="L373" s="9">
        <v>3</v>
      </c>
      <c r="M373" s="9">
        <v>3</v>
      </c>
      <c r="N373" s="9" t="s">
        <v>185</v>
      </c>
      <c r="O373" s="9">
        <v>2</v>
      </c>
      <c r="P373" s="9">
        <f>ROUND(Source!EG369,O373)</f>
        <v>0</v>
      </c>
      <c r="Q373" s="9"/>
      <c r="R373" s="9"/>
      <c r="S373" s="9"/>
      <c r="T373" s="9"/>
      <c r="U373" s="9"/>
      <c r="V373" s="9"/>
      <c r="W373" s="9">
        <v>0</v>
      </c>
      <c r="X373" s="9">
        <v>1</v>
      </c>
      <c r="Y373" s="9">
        <v>0</v>
      </c>
      <c r="Z373" s="9">
        <v>0</v>
      </c>
      <c r="AA373" s="9">
        <v>1</v>
      </c>
      <c r="AB373" s="9">
        <v>0</v>
      </c>
    </row>
    <row r="374" spans="1:28">
      <c r="A374" s="9">
        <v>50</v>
      </c>
      <c r="B374" s="9">
        <v>0</v>
      </c>
      <c r="C374" s="9">
        <v>0</v>
      </c>
      <c r="D374" s="9">
        <v>1</v>
      </c>
      <c r="E374" s="9">
        <v>225</v>
      </c>
      <c r="F374" s="9">
        <f ca="1">ROUND(Source!AV369,O374)</f>
        <v>1558</v>
      </c>
      <c r="G374" s="9" t="s">
        <v>279</v>
      </c>
      <c r="H374" s="9" t="s">
        <v>280</v>
      </c>
      <c r="I374" s="9"/>
      <c r="J374" s="9"/>
      <c r="K374" s="9">
        <v>225</v>
      </c>
      <c r="L374" s="9">
        <v>4</v>
      </c>
      <c r="M374" s="9">
        <v>3</v>
      </c>
      <c r="N374" s="9" t="s">
        <v>185</v>
      </c>
      <c r="O374" s="9">
        <v>2</v>
      </c>
      <c r="P374" s="9">
        <f ca="1">ROUND(Source!EN369,O374)</f>
        <v>1558</v>
      </c>
      <c r="Q374" s="9"/>
      <c r="R374" s="9"/>
      <c r="S374" s="9"/>
      <c r="T374" s="9"/>
      <c r="U374" s="9"/>
      <c r="V374" s="9"/>
      <c r="W374" s="9">
        <v>1558</v>
      </c>
      <c r="X374" s="9">
        <v>1</v>
      </c>
      <c r="Y374" s="9">
        <v>1558</v>
      </c>
      <c r="Z374" s="9">
        <v>1558</v>
      </c>
      <c r="AA374" s="9">
        <v>1</v>
      </c>
      <c r="AB374" s="9">
        <v>1558</v>
      </c>
    </row>
    <row r="375" spans="1:28">
      <c r="A375" s="9">
        <v>50</v>
      </c>
      <c r="B375" s="9">
        <v>0</v>
      </c>
      <c r="C375" s="9">
        <v>0</v>
      </c>
      <c r="D375" s="9">
        <v>1</v>
      </c>
      <c r="E375" s="9">
        <v>226</v>
      </c>
      <c r="F375" s="9">
        <f ca="1">ROUND(Source!AW369,O375)</f>
        <v>1558</v>
      </c>
      <c r="G375" s="9" t="s">
        <v>281</v>
      </c>
      <c r="H375" s="9" t="s">
        <v>282</v>
      </c>
      <c r="I375" s="9"/>
      <c r="J375" s="9"/>
      <c r="K375" s="9">
        <v>226</v>
      </c>
      <c r="L375" s="9">
        <v>5</v>
      </c>
      <c r="M375" s="9">
        <v>3</v>
      </c>
      <c r="N375" s="9" t="s">
        <v>185</v>
      </c>
      <c r="O375" s="9">
        <v>2</v>
      </c>
      <c r="P375" s="9">
        <f ca="1">ROUND(Source!EO369,O375)</f>
        <v>1558</v>
      </c>
      <c r="Q375" s="9"/>
      <c r="R375" s="9"/>
      <c r="S375" s="9"/>
      <c r="T375" s="9"/>
      <c r="U375" s="9"/>
      <c r="V375" s="9"/>
      <c r="W375" s="9">
        <v>1558</v>
      </c>
      <c r="X375" s="9">
        <v>1</v>
      </c>
      <c r="Y375" s="9">
        <v>1558</v>
      </c>
      <c r="Z375" s="9">
        <v>1558</v>
      </c>
      <c r="AA375" s="9">
        <v>1</v>
      </c>
      <c r="AB375" s="9">
        <v>1558</v>
      </c>
    </row>
    <row r="376" spans="1:28">
      <c r="A376" s="9">
        <v>50</v>
      </c>
      <c r="B376" s="9">
        <v>0</v>
      </c>
      <c r="C376" s="9">
        <v>0</v>
      </c>
      <c r="D376" s="9">
        <v>1</v>
      </c>
      <c r="E376" s="9">
        <v>227</v>
      </c>
      <c r="F376" s="9">
        <f ca="1">ROUND(Source!AX369,O376)</f>
        <v>0</v>
      </c>
      <c r="G376" s="9" t="s">
        <v>283</v>
      </c>
      <c r="H376" s="9" t="s">
        <v>284</v>
      </c>
      <c r="I376" s="9"/>
      <c r="J376" s="9"/>
      <c r="K376" s="9">
        <v>227</v>
      </c>
      <c r="L376" s="9">
        <v>6</v>
      </c>
      <c r="M376" s="9">
        <v>3</v>
      </c>
      <c r="N376" s="9" t="s">
        <v>185</v>
      </c>
      <c r="O376" s="9">
        <v>2</v>
      </c>
      <c r="P376" s="9">
        <f ca="1">ROUND(Source!EP369,O376)</f>
        <v>0</v>
      </c>
      <c r="Q376" s="9"/>
      <c r="R376" s="9"/>
      <c r="S376" s="9"/>
      <c r="T376" s="9"/>
      <c r="U376" s="9"/>
      <c r="V376" s="9"/>
      <c r="W376" s="9">
        <v>0</v>
      </c>
      <c r="X376" s="9">
        <v>1</v>
      </c>
      <c r="Y376" s="9">
        <v>0</v>
      </c>
      <c r="Z376" s="9">
        <v>0</v>
      </c>
      <c r="AA376" s="9">
        <v>1</v>
      </c>
      <c r="AB376" s="9">
        <v>0</v>
      </c>
    </row>
    <row r="377" spans="1:28">
      <c r="A377" s="9">
        <v>50</v>
      </c>
      <c r="B377" s="9">
        <v>0</v>
      </c>
      <c r="C377" s="9">
        <v>0</v>
      </c>
      <c r="D377" s="9">
        <v>1</v>
      </c>
      <c r="E377" s="9">
        <v>228</v>
      </c>
      <c r="F377" s="9">
        <f ca="1">ROUND(Source!AY369,O377)</f>
        <v>1558</v>
      </c>
      <c r="G377" s="9" t="s">
        <v>285</v>
      </c>
      <c r="H377" s="9" t="s">
        <v>286</v>
      </c>
      <c r="I377" s="9"/>
      <c r="J377" s="9"/>
      <c r="K377" s="9">
        <v>228</v>
      </c>
      <c r="L377" s="9">
        <v>7</v>
      </c>
      <c r="M377" s="9">
        <v>3</v>
      </c>
      <c r="N377" s="9" t="s">
        <v>185</v>
      </c>
      <c r="O377" s="9">
        <v>2</v>
      </c>
      <c r="P377" s="9">
        <f ca="1">ROUND(Source!EQ369,O377)</f>
        <v>1558</v>
      </c>
      <c r="Q377" s="9"/>
      <c r="R377" s="9"/>
      <c r="S377" s="9"/>
      <c r="T377" s="9"/>
      <c r="U377" s="9"/>
      <c r="V377" s="9"/>
      <c r="W377" s="9">
        <v>1558</v>
      </c>
      <c r="X377" s="9">
        <v>1</v>
      </c>
      <c r="Y377" s="9">
        <v>1558</v>
      </c>
      <c r="Z377" s="9">
        <v>1558</v>
      </c>
      <c r="AA377" s="9">
        <v>1</v>
      </c>
      <c r="AB377" s="9">
        <v>1558</v>
      </c>
    </row>
    <row r="378" spans="1:28">
      <c r="A378" s="9">
        <v>50</v>
      </c>
      <c r="B378" s="9">
        <v>0</v>
      </c>
      <c r="C378" s="9">
        <v>0</v>
      </c>
      <c r="D378" s="9">
        <v>1</v>
      </c>
      <c r="E378" s="9">
        <v>216</v>
      </c>
      <c r="F378" s="9">
        <f>ROUND(Source!AP369,O378)</f>
        <v>0</v>
      </c>
      <c r="G378" s="9" t="s">
        <v>287</v>
      </c>
      <c r="H378" s="9" t="s">
        <v>288</v>
      </c>
      <c r="I378" s="9"/>
      <c r="J378" s="9"/>
      <c r="K378" s="9">
        <v>216</v>
      </c>
      <c r="L378" s="9">
        <v>8</v>
      </c>
      <c r="M378" s="9">
        <v>3</v>
      </c>
      <c r="N378" s="9" t="s">
        <v>185</v>
      </c>
      <c r="O378" s="9">
        <v>2</v>
      </c>
      <c r="P378" s="9">
        <f>ROUND(Source!EH369,O378)</f>
        <v>0</v>
      </c>
      <c r="Q378" s="9"/>
      <c r="R378" s="9"/>
      <c r="S378" s="9"/>
      <c r="T378" s="9"/>
      <c r="U378" s="9"/>
      <c r="V378" s="9"/>
      <c r="W378" s="9">
        <v>0</v>
      </c>
      <c r="X378" s="9">
        <v>1</v>
      </c>
      <c r="Y378" s="9">
        <v>0</v>
      </c>
      <c r="Z378" s="9">
        <v>0</v>
      </c>
      <c r="AA378" s="9">
        <v>1</v>
      </c>
      <c r="AB378" s="9">
        <v>0</v>
      </c>
    </row>
    <row r="379" spans="1:28">
      <c r="A379" s="9">
        <v>50</v>
      </c>
      <c r="B379" s="9">
        <v>0</v>
      </c>
      <c r="C379" s="9">
        <v>0</v>
      </c>
      <c r="D379" s="9">
        <v>1</v>
      </c>
      <c r="E379" s="9">
        <v>223</v>
      </c>
      <c r="F379" s="9">
        <f ca="1">ROUND(Source!AQ369,O379)</f>
        <v>0</v>
      </c>
      <c r="G379" s="9" t="s">
        <v>289</v>
      </c>
      <c r="H379" s="9" t="s">
        <v>290</v>
      </c>
      <c r="I379" s="9"/>
      <c r="J379" s="9"/>
      <c r="K379" s="9">
        <v>223</v>
      </c>
      <c r="L379" s="9">
        <v>9</v>
      </c>
      <c r="M379" s="9">
        <v>3</v>
      </c>
      <c r="N379" s="9" t="s">
        <v>185</v>
      </c>
      <c r="O379" s="9">
        <v>2</v>
      </c>
      <c r="P379" s="9">
        <f ca="1">ROUND(Source!EI369,O379)</f>
        <v>0</v>
      </c>
      <c r="Q379" s="9"/>
      <c r="R379" s="9"/>
      <c r="S379" s="9"/>
      <c r="T379" s="9"/>
      <c r="U379" s="9"/>
      <c r="V379" s="9"/>
      <c r="W379" s="9">
        <v>0</v>
      </c>
      <c r="X379" s="9">
        <v>1</v>
      </c>
      <c r="Y379" s="9">
        <v>0</v>
      </c>
      <c r="Z379" s="9">
        <v>0</v>
      </c>
      <c r="AA379" s="9">
        <v>1</v>
      </c>
      <c r="AB379" s="9">
        <v>0</v>
      </c>
    </row>
    <row r="380" spans="1:28">
      <c r="A380" s="9">
        <v>50</v>
      </c>
      <c r="B380" s="9">
        <v>0</v>
      </c>
      <c r="C380" s="9">
        <v>0</v>
      </c>
      <c r="D380" s="9">
        <v>1</v>
      </c>
      <c r="E380" s="9">
        <v>229</v>
      </c>
      <c r="F380" s="9">
        <f ca="1">ROUND(Source!AZ369,O380)</f>
        <v>0</v>
      </c>
      <c r="G380" s="9" t="s">
        <v>291</v>
      </c>
      <c r="H380" s="9" t="s">
        <v>292</v>
      </c>
      <c r="I380" s="9"/>
      <c r="J380" s="9"/>
      <c r="K380" s="9">
        <v>229</v>
      </c>
      <c r="L380" s="9">
        <v>10</v>
      </c>
      <c r="M380" s="9">
        <v>3</v>
      </c>
      <c r="N380" s="9" t="s">
        <v>185</v>
      </c>
      <c r="O380" s="9">
        <v>2</v>
      </c>
      <c r="P380" s="9">
        <f ca="1">ROUND(Source!ER369,O380)</f>
        <v>0</v>
      </c>
      <c r="Q380" s="9"/>
      <c r="R380" s="9"/>
      <c r="S380" s="9"/>
      <c r="T380" s="9"/>
      <c r="U380" s="9"/>
      <c r="V380" s="9"/>
      <c r="W380" s="9">
        <v>0</v>
      </c>
      <c r="X380" s="9">
        <v>1</v>
      </c>
      <c r="Y380" s="9">
        <v>0</v>
      </c>
      <c r="Z380" s="9">
        <v>0</v>
      </c>
      <c r="AA380" s="9">
        <v>1</v>
      </c>
      <c r="AB380" s="9">
        <v>0</v>
      </c>
    </row>
    <row r="381" spans="1:28">
      <c r="A381" s="9">
        <v>50</v>
      </c>
      <c r="B381" s="9">
        <v>0</v>
      </c>
      <c r="C381" s="9">
        <v>0</v>
      </c>
      <c r="D381" s="9">
        <v>1</v>
      </c>
      <c r="E381" s="9">
        <v>203</v>
      </c>
      <c r="F381" s="9">
        <f ca="1">ROUND(Source!Q369,O381)</f>
        <v>71.28</v>
      </c>
      <c r="G381" s="9" t="s">
        <v>293</v>
      </c>
      <c r="H381" s="9" t="s">
        <v>294</v>
      </c>
      <c r="I381" s="9"/>
      <c r="J381" s="9"/>
      <c r="K381" s="9">
        <v>203</v>
      </c>
      <c r="L381" s="9">
        <v>11</v>
      </c>
      <c r="M381" s="9">
        <v>3</v>
      </c>
      <c r="N381" s="9" t="s">
        <v>185</v>
      </c>
      <c r="O381" s="9">
        <v>2</v>
      </c>
      <c r="P381" s="9">
        <f ca="1">ROUND(Source!DI369,O381)</f>
        <v>71.28</v>
      </c>
      <c r="Q381" s="9"/>
      <c r="R381" s="9"/>
      <c r="S381" s="9"/>
      <c r="T381" s="9"/>
      <c r="U381" s="9"/>
      <c r="V381" s="9"/>
      <c r="W381" s="9">
        <v>71.28</v>
      </c>
      <c r="X381" s="9">
        <v>1</v>
      </c>
      <c r="Y381" s="9">
        <v>71.28</v>
      </c>
      <c r="Z381" s="9">
        <v>71.28</v>
      </c>
      <c r="AA381" s="9">
        <v>1</v>
      </c>
      <c r="AB381" s="9">
        <v>71.28</v>
      </c>
    </row>
    <row r="382" spans="1:28">
      <c r="A382" s="9">
        <v>50</v>
      </c>
      <c r="B382" s="9">
        <v>0</v>
      </c>
      <c r="C382" s="9">
        <v>0</v>
      </c>
      <c r="D382" s="9">
        <v>1</v>
      </c>
      <c r="E382" s="9">
        <v>231</v>
      </c>
      <c r="F382" s="9">
        <f>ROUND(Source!BB369,O382)</f>
        <v>0</v>
      </c>
      <c r="G382" s="9" t="s">
        <v>295</v>
      </c>
      <c r="H382" s="9" t="s">
        <v>296</v>
      </c>
      <c r="I382" s="9"/>
      <c r="J382" s="9"/>
      <c r="K382" s="9">
        <v>231</v>
      </c>
      <c r="L382" s="9">
        <v>12</v>
      </c>
      <c r="M382" s="9">
        <v>3</v>
      </c>
      <c r="N382" s="9" t="s">
        <v>185</v>
      </c>
      <c r="O382" s="9">
        <v>2</v>
      </c>
      <c r="P382" s="9">
        <f>ROUND(Source!ET369,O382)</f>
        <v>0</v>
      </c>
      <c r="Q382" s="9"/>
      <c r="R382" s="9"/>
      <c r="S382" s="9"/>
      <c r="T382" s="9"/>
      <c r="U382" s="9"/>
      <c r="V382" s="9"/>
      <c r="W382" s="9">
        <v>0</v>
      </c>
      <c r="X382" s="9">
        <v>1</v>
      </c>
      <c r="Y382" s="9">
        <v>0</v>
      </c>
      <c r="Z382" s="9">
        <v>0</v>
      </c>
      <c r="AA382" s="9">
        <v>1</v>
      </c>
      <c r="AB382" s="9">
        <v>0</v>
      </c>
    </row>
    <row r="383" spans="1:28">
      <c r="A383" s="9">
        <v>50</v>
      </c>
      <c r="B383" s="9">
        <v>0</v>
      </c>
      <c r="C383" s="9">
        <v>0</v>
      </c>
      <c r="D383" s="9">
        <v>1</v>
      </c>
      <c r="E383" s="9">
        <v>204</v>
      </c>
      <c r="F383" s="9">
        <f ca="1">ROUND(Source!R369,O383)</f>
        <v>54.69</v>
      </c>
      <c r="G383" s="9" t="s">
        <v>297</v>
      </c>
      <c r="H383" s="9" t="s">
        <v>298</v>
      </c>
      <c r="I383" s="9"/>
      <c r="J383" s="9"/>
      <c r="K383" s="9">
        <v>204</v>
      </c>
      <c r="L383" s="9">
        <v>13</v>
      </c>
      <c r="M383" s="9">
        <v>3</v>
      </c>
      <c r="N383" s="9" t="s">
        <v>185</v>
      </c>
      <c r="O383" s="9">
        <v>2</v>
      </c>
      <c r="P383" s="9">
        <f ca="1">ROUND(Source!DJ369,O383)</f>
        <v>54.69</v>
      </c>
      <c r="Q383" s="9"/>
      <c r="R383" s="9"/>
      <c r="S383" s="9"/>
      <c r="T383" s="9"/>
      <c r="U383" s="9"/>
      <c r="V383" s="9"/>
      <c r="W383" s="9">
        <v>54.69</v>
      </c>
      <c r="X383" s="9">
        <v>1</v>
      </c>
      <c r="Y383" s="9">
        <v>54.69</v>
      </c>
      <c r="Z383" s="9">
        <v>54.69</v>
      </c>
      <c r="AA383" s="9">
        <v>1</v>
      </c>
      <c r="AB383" s="9">
        <v>54.69</v>
      </c>
    </row>
    <row r="384" spans="1:28">
      <c r="A384" s="9">
        <v>50</v>
      </c>
      <c r="B384" s="9">
        <v>0</v>
      </c>
      <c r="C384" s="9">
        <v>0</v>
      </c>
      <c r="D384" s="9">
        <v>1</v>
      </c>
      <c r="E384" s="9">
        <v>205</v>
      </c>
      <c r="F384" s="9">
        <f ca="1">ROUND(Source!S369,O384)</f>
        <v>24784.58</v>
      </c>
      <c r="G384" s="9" t="s">
        <v>299</v>
      </c>
      <c r="H384" s="9" t="s">
        <v>300</v>
      </c>
      <c r="I384" s="9"/>
      <c r="J384" s="9"/>
      <c r="K384" s="9">
        <v>205</v>
      </c>
      <c r="L384" s="9">
        <v>14</v>
      </c>
      <c r="M384" s="9">
        <v>3</v>
      </c>
      <c r="N384" s="9" t="s">
        <v>185</v>
      </c>
      <c r="O384" s="9">
        <v>2</v>
      </c>
      <c r="P384" s="9">
        <f ca="1">ROUND(Source!DK369,O384)</f>
        <v>24784.58</v>
      </c>
      <c r="Q384" s="9"/>
      <c r="R384" s="9"/>
      <c r="S384" s="9"/>
      <c r="T384" s="9"/>
      <c r="U384" s="9"/>
      <c r="V384" s="9"/>
      <c r="W384" s="9">
        <v>24784.58</v>
      </c>
      <c r="X384" s="9">
        <v>1</v>
      </c>
      <c r="Y384" s="9">
        <v>24784.58</v>
      </c>
      <c r="Z384" s="9">
        <v>24784.58</v>
      </c>
      <c r="AA384" s="9">
        <v>1</v>
      </c>
      <c r="AB384" s="9">
        <v>24784.58</v>
      </c>
    </row>
    <row r="385" spans="1:28">
      <c r="A385" s="9">
        <v>50</v>
      </c>
      <c r="B385" s="9">
        <v>0</v>
      </c>
      <c r="C385" s="9">
        <v>0</v>
      </c>
      <c r="D385" s="9">
        <v>1</v>
      </c>
      <c r="E385" s="9">
        <v>232</v>
      </c>
      <c r="F385" s="9">
        <f>ROUND(Source!BC369,O385)</f>
        <v>0</v>
      </c>
      <c r="G385" s="9" t="s">
        <v>301</v>
      </c>
      <c r="H385" s="9" t="s">
        <v>302</v>
      </c>
      <c r="I385" s="9"/>
      <c r="J385" s="9"/>
      <c r="K385" s="9">
        <v>232</v>
      </c>
      <c r="L385" s="9">
        <v>15</v>
      </c>
      <c r="M385" s="9">
        <v>3</v>
      </c>
      <c r="N385" s="9" t="s">
        <v>185</v>
      </c>
      <c r="O385" s="9">
        <v>2</v>
      </c>
      <c r="P385" s="9">
        <f>ROUND(Source!EU369,O385)</f>
        <v>0</v>
      </c>
      <c r="Q385" s="9"/>
      <c r="R385" s="9"/>
      <c r="S385" s="9"/>
      <c r="T385" s="9"/>
      <c r="U385" s="9"/>
      <c r="V385" s="9"/>
      <c r="W385" s="9">
        <v>0</v>
      </c>
      <c r="X385" s="9">
        <v>1</v>
      </c>
      <c r="Y385" s="9">
        <v>0</v>
      </c>
      <c r="Z385" s="9">
        <v>0</v>
      </c>
      <c r="AA385" s="9">
        <v>1</v>
      </c>
      <c r="AB385" s="9">
        <v>0</v>
      </c>
    </row>
    <row r="386" spans="1:28">
      <c r="A386" s="9">
        <v>50</v>
      </c>
      <c r="B386" s="9">
        <v>0</v>
      </c>
      <c r="C386" s="9">
        <v>0</v>
      </c>
      <c r="D386" s="9">
        <v>1</v>
      </c>
      <c r="E386" s="9">
        <v>214</v>
      </c>
      <c r="F386" s="9">
        <f ca="1">ROUND(Source!AS369,O386)</f>
        <v>2190.35</v>
      </c>
      <c r="G386" s="9" t="s">
        <v>303</v>
      </c>
      <c r="H386" s="9" t="s">
        <v>304</v>
      </c>
      <c r="I386" s="9"/>
      <c r="J386" s="9"/>
      <c r="K386" s="9">
        <v>214</v>
      </c>
      <c r="L386" s="9">
        <v>16</v>
      </c>
      <c r="M386" s="9">
        <v>3</v>
      </c>
      <c r="N386" s="9" t="s">
        <v>185</v>
      </c>
      <c r="O386" s="9">
        <v>2</v>
      </c>
      <c r="P386" s="9">
        <f ca="1">ROUND(Source!EK369,O386)</f>
        <v>2190.35</v>
      </c>
      <c r="Q386" s="9"/>
      <c r="R386" s="9"/>
      <c r="S386" s="9"/>
      <c r="T386" s="9"/>
      <c r="U386" s="9"/>
      <c r="V386" s="9"/>
      <c r="W386" s="9">
        <v>2190.35</v>
      </c>
      <c r="X386" s="9">
        <v>1</v>
      </c>
      <c r="Y386" s="9">
        <v>2190.35</v>
      </c>
      <c r="Z386" s="9">
        <v>2190.35</v>
      </c>
      <c r="AA386" s="9">
        <v>1</v>
      </c>
      <c r="AB386" s="9">
        <v>2190.35</v>
      </c>
    </row>
    <row r="387" spans="1:28">
      <c r="A387" s="9">
        <v>50</v>
      </c>
      <c r="B387" s="9">
        <v>0</v>
      </c>
      <c r="C387" s="9">
        <v>0</v>
      </c>
      <c r="D387" s="9">
        <v>1</v>
      </c>
      <c r="E387" s="9">
        <v>215</v>
      </c>
      <c r="F387" s="9">
        <f ca="1">ROUND(Source!AT369,O387)</f>
        <v>6100.54</v>
      </c>
      <c r="G387" s="9" t="s">
        <v>305</v>
      </c>
      <c r="H387" s="9" t="s">
        <v>306</v>
      </c>
      <c r="I387" s="9"/>
      <c r="J387" s="9"/>
      <c r="K387" s="9">
        <v>215</v>
      </c>
      <c r="L387" s="9">
        <v>17</v>
      </c>
      <c r="M387" s="9">
        <v>3</v>
      </c>
      <c r="N387" s="9" t="s">
        <v>185</v>
      </c>
      <c r="O387" s="9">
        <v>2</v>
      </c>
      <c r="P387" s="9">
        <f ca="1">ROUND(Source!EL369,O387)</f>
        <v>6100.54</v>
      </c>
      <c r="Q387" s="9"/>
      <c r="R387" s="9"/>
      <c r="S387" s="9"/>
      <c r="T387" s="9"/>
      <c r="U387" s="9"/>
      <c r="V387" s="9"/>
      <c r="W387" s="9">
        <v>6100.54</v>
      </c>
      <c r="X387" s="9">
        <v>1</v>
      </c>
      <c r="Y387" s="9">
        <v>6100.54</v>
      </c>
      <c r="Z387" s="9">
        <v>6100.54</v>
      </c>
      <c r="AA387" s="9">
        <v>1</v>
      </c>
      <c r="AB387" s="9">
        <v>6100.54</v>
      </c>
    </row>
    <row r="388" spans="1:28">
      <c r="A388" s="9">
        <v>50</v>
      </c>
      <c r="B388" s="9">
        <v>0</v>
      </c>
      <c r="C388" s="9">
        <v>0</v>
      </c>
      <c r="D388" s="9">
        <v>1</v>
      </c>
      <c r="E388" s="9">
        <v>217</v>
      </c>
      <c r="F388" s="9">
        <f ca="1">ROUND(Source!AU369,O388)</f>
        <v>46473.45</v>
      </c>
      <c r="G388" s="9" t="s">
        <v>307</v>
      </c>
      <c r="H388" s="9" t="s">
        <v>308</v>
      </c>
      <c r="I388" s="9"/>
      <c r="J388" s="9"/>
      <c r="K388" s="9">
        <v>217</v>
      </c>
      <c r="L388" s="9">
        <v>18</v>
      </c>
      <c r="M388" s="9">
        <v>3</v>
      </c>
      <c r="N388" s="9" t="s">
        <v>185</v>
      </c>
      <c r="O388" s="9">
        <v>2</v>
      </c>
      <c r="P388" s="9">
        <f ca="1">ROUND(Source!EM369,O388)</f>
        <v>46473.45</v>
      </c>
      <c r="Q388" s="9"/>
      <c r="R388" s="9"/>
      <c r="S388" s="9"/>
      <c r="T388" s="9"/>
      <c r="U388" s="9"/>
      <c r="V388" s="9"/>
      <c r="W388" s="9">
        <v>46473.45</v>
      </c>
      <c r="X388" s="9">
        <v>1</v>
      </c>
      <c r="Y388" s="9">
        <v>46473.45</v>
      </c>
      <c r="Z388" s="9">
        <v>46473.45</v>
      </c>
      <c r="AA388" s="9">
        <v>1</v>
      </c>
      <c r="AB388" s="9">
        <v>46473.45</v>
      </c>
    </row>
    <row r="389" spans="1:28">
      <c r="A389" s="9">
        <v>50</v>
      </c>
      <c r="B389" s="9">
        <v>0</v>
      </c>
      <c r="C389" s="9">
        <v>0</v>
      </c>
      <c r="D389" s="9">
        <v>1</v>
      </c>
      <c r="E389" s="9">
        <v>230</v>
      </c>
      <c r="F389" s="9">
        <f>ROUND(Source!BA369,O389)</f>
        <v>0</v>
      </c>
      <c r="G389" s="9" t="s">
        <v>309</v>
      </c>
      <c r="H389" s="9" t="s">
        <v>310</v>
      </c>
      <c r="I389" s="9"/>
      <c r="J389" s="9"/>
      <c r="K389" s="9">
        <v>230</v>
      </c>
      <c r="L389" s="9">
        <v>19</v>
      </c>
      <c r="M389" s="9">
        <v>3</v>
      </c>
      <c r="N389" s="9" t="s">
        <v>185</v>
      </c>
      <c r="O389" s="9">
        <v>2</v>
      </c>
      <c r="P389" s="9">
        <f>ROUND(Source!ES369,O389)</f>
        <v>0</v>
      </c>
      <c r="Q389" s="9"/>
      <c r="R389" s="9"/>
      <c r="S389" s="9"/>
      <c r="T389" s="9"/>
      <c r="U389" s="9"/>
      <c r="V389" s="9"/>
      <c r="W389" s="9">
        <v>0</v>
      </c>
      <c r="X389" s="9">
        <v>1</v>
      </c>
      <c r="Y389" s="9">
        <v>0</v>
      </c>
      <c r="Z389" s="9">
        <v>0</v>
      </c>
      <c r="AA389" s="9">
        <v>1</v>
      </c>
      <c r="AB389" s="9">
        <v>0</v>
      </c>
    </row>
    <row r="390" spans="1:28">
      <c r="A390" s="9">
        <v>50</v>
      </c>
      <c r="B390" s="9">
        <v>0</v>
      </c>
      <c r="C390" s="9">
        <v>0</v>
      </c>
      <c r="D390" s="9">
        <v>1</v>
      </c>
      <c r="E390" s="9">
        <v>206</v>
      </c>
      <c r="F390" s="9">
        <f>ROUND(Source!T369,O390)</f>
        <v>0</v>
      </c>
      <c r="G390" s="9" t="s">
        <v>311</v>
      </c>
      <c r="H390" s="9" t="s">
        <v>312</v>
      </c>
      <c r="I390" s="9"/>
      <c r="J390" s="9"/>
      <c r="K390" s="9">
        <v>206</v>
      </c>
      <c r="L390" s="9">
        <v>20</v>
      </c>
      <c r="M390" s="9">
        <v>3</v>
      </c>
      <c r="N390" s="9" t="s">
        <v>185</v>
      </c>
      <c r="O390" s="9">
        <v>2</v>
      </c>
      <c r="P390" s="9">
        <f>ROUND(Source!DL369,O390)</f>
        <v>0</v>
      </c>
      <c r="Q390" s="9"/>
      <c r="R390" s="9"/>
      <c r="S390" s="9"/>
      <c r="T390" s="9"/>
      <c r="U390" s="9"/>
      <c r="V390" s="9"/>
      <c r="W390" s="9">
        <v>0</v>
      </c>
      <c r="X390" s="9">
        <v>1</v>
      </c>
      <c r="Y390" s="9">
        <v>0</v>
      </c>
      <c r="Z390" s="9">
        <v>0</v>
      </c>
      <c r="AA390" s="9">
        <v>1</v>
      </c>
      <c r="AB390" s="9">
        <v>0</v>
      </c>
    </row>
    <row r="391" spans="1:28">
      <c r="A391" s="9">
        <v>50</v>
      </c>
      <c r="B391" s="9">
        <v>0</v>
      </c>
      <c r="C391" s="9">
        <v>0</v>
      </c>
      <c r="D391" s="9">
        <v>1</v>
      </c>
      <c r="E391" s="9">
        <v>207</v>
      </c>
      <c r="F391" s="9">
        <f ca="1">ROUND(Source!U369,O391)</f>
        <v>25.109352</v>
      </c>
      <c r="G391" s="9" t="s">
        <v>313</v>
      </c>
      <c r="H391" s="9" t="s">
        <v>314</v>
      </c>
      <c r="I391" s="9"/>
      <c r="J391" s="9"/>
      <c r="K391" s="9">
        <v>207</v>
      </c>
      <c r="L391" s="9">
        <v>21</v>
      </c>
      <c r="M391" s="9">
        <v>3</v>
      </c>
      <c r="N391" s="9" t="s">
        <v>185</v>
      </c>
      <c r="O391" s="9">
        <v>7</v>
      </c>
      <c r="P391" s="9">
        <f ca="1">ROUND(Source!DM369,O391)</f>
        <v>25.109352</v>
      </c>
      <c r="Q391" s="9"/>
      <c r="R391" s="9"/>
      <c r="S391" s="9"/>
      <c r="T391" s="9"/>
      <c r="U391" s="9"/>
      <c r="V391" s="9"/>
      <c r="W391" s="9">
        <v>25.109352</v>
      </c>
      <c r="X391" s="9">
        <v>1</v>
      </c>
      <c r="Y391" s="9">
        <v>25.109352</v>
      </c>
      <c r="Z391" s="9">
        <v>25.109352</v>
      </c>
      <c r="AA391" s="9">
        <v>1</v>
      </c>
      <c r="AB391" s="9">
        <v>25.109352</v>
      </c>
    </row>
    <row r="392" spans="1:28">
      <c r="A392" s="9">
        <v>50</v>
      </c>
      <c r="B392" s="9">
        <v>0</v>
      </c>
      <c r="C392" s="9">
        <v>0</v>
      </c>
      <c r="D392" s="9">
        <v>1</v>
      </c>
      <c r="E392" s="9">
        <v>208</v>
      </c>
      <c r="F392" s="9">
        <f ca="1">ROUND(Source!V369,O392)</f>
        <v>0.05751</v>
      </c>
      <c r="G392" s="9" t="s">
        <v>315</v>
      </c>
      <c r="H392" s="9" t="s">
        <v>316</v>
      </c>
      <c r="I392" s="9"/>
      <c r="J392" s="9"/>
      <c r="K392" s="9">
        <v>208</v>
      </c>
      <c r="L392" s="9">
        <v>22</v>
      </c>
      <c r="M392" s="9">
        <v>3</v>
      </c>
      <c r="N392" s="9" t="s">
        <v>185</v>
      </c>
      <c r="O392" s="9">
        <v>7</v>
      </c>
      <c r="P392" s="9">
        <f ca="1">ROUND(Source!DN369,O392)</f>
        <v>0.05751</v>
      </c>
      <c r="Q392" s="9"/>
      <c r="R392" s="9"/>
      <c r="S392" s="9"/>
      <c r="T392" s="9"/>
      <c r="U392" s="9"/>
      <c r="V392" s="9"/>
      <c r="W392" s="9">
        <v>0.05751</v>
      </c>
      <c r="X392" s="9">
        <v>1</v>
      </c>
      <c r="Y392" s="9">
        <v>0.05751</v>
      </c>
      <c r="Z392" s="9">
        <v>0.05751</v>
      </c>
      <c r="AA392" s="9">
        <v>1</v>
      </c>
      <c r="AB392" s="9">
        <v>0.05751</v>
      </c>
    </row>
    <row r="393" spans="1:28">
      <c r="A393" s="9">
        <v>50</v>
      </c>
      <c r="B393" s="9">
        <v>0</v>
      </c>
      <c r="C393" s="9">
        <v>0</v>
      </c>
      <c r="D393" s="9">
        <v>1</v>
      </c>
      <c r="E393" s="9">
        <v>209</v>
      </c>
      <c r="F393" s="9">
        <f>ROUND(Source!W369,O393)</f>
        <v>0</v>
      </c>
      <c r="G393" s="9" t="s">
        <v>317</v>
      </c>
      <c r="H393" s="9" t="s">
        <v>318</v>
      </c>
      <c r="I393" s="9"/>
      <c r="J393" s="9"/>
      <c r="K393" s="9">
        <v>209</v>
      </c>
      <c r="L393" s="9">
        <v>23</v>
      </c>
      <c r="M393" s="9">
        <v>3</v>
      </c>
      <c r="N393" s="9" t="s">
        <v>185</v>
      </c>
      <c r="O393" s="9">
        <v>2</v>
      </c>
      <c r="P393" s="9">
        <f>ROUND(Source!DO369,O393)</f>
        <v>0</v>
      </c>
      <c r="Q393" s="9"/>
      <c r="R393" s="9"/>
      <c r="S393" s="9"/>
      <c r="T393" s="9"/>
      <c r="U393" s="9"/>
      <c r="V393" s="9"/>
      <c r="W393" s="9">
        <v>0</v>
      </c>
      <c r="X393" s="9">
        <v>1</v>
      </c>
      <c r="Y393" s="9">
        <v>0</v>
      </c>
      <c r="Z393" s="9">
        <v>0</v>
      </c>
      <c r="AA393" s="9">
        <v>1</v>
      </c>
      <c r="AB393" s="9">
        <v>0</v>
      </c>
    </row>
    <row r="394" spans="1:28">
      <c r="A394" s="9">
        <v>50</v>
      </c>
      <c r="B394" s="9">
        <v>0</v>
      </c>
      <c r="C394" s="9">
        <v>0</v>
      </c>
      <c r="D394" s="9">
        <v>1</v>
      </c>
      <c r="E394" s="9">
        <v>233</v>
      </c>
      <c r="F394" s="9">
        <f>ROUND(Source!BD369,O394)</f>
        <v>0</v>
      </c>
      <c r="G394" s="9" t="s">
        <v>319</v>
      </c>
      <c r="H394" s="9" t="s">
        <v>320</v>
      </c>
      <c r="I394" s="9"/>
      <c r="J394" s="9"/>
      <c r="K394" s="9">
        <v>233</v>
      </c>
      <c r="L394" s="9">
        <v>24</v>
      </c>
      <c r="M394" s="9">
        <v>3</v>
      </c>
      <c r="N394" s="9" t="s">
        <v>185</v>
      </c>
      <c r="O394" s="9">
        <v>2</v>
      </c>
      <c r="P394" s="9">
        <f>ROUND(Source!EV369,O394)</f>
        <v>0</v>
      </c>
      <c r="Q394" s="9"/>
      <c r="R394" s="9"/>
      <c r="S394" s="9"/>
      <c r="T394" s="9"/>
      <c r="U394" s="9"/>
      <c r="V394" s="9"/>
      <c r="W394" s="9">
        <v>0</v>
      </c>
      <c r="X394" s="9">
        <v>1</v>
      </c>
      <c r="Y394" s="9">
        <v>0</v>
      </c>
      <c r="Z394" s="9">
        <v>0</v>
      </c>
      <c r="AA394" s="9">
        <v>1</v>
      </c>
      <c r="AB394" s="9">
        <v>0</v>
      </c>
    </row>
    <row r="395" spans="1:28">
      <c r="A395" s="9">
        <v>50</v>
      </c>
      <c r="B395" s="9">
        <v>0</v>
      </c>
      <c r="C395" s="9">
        <v>0</v>
      </c>
      <c r="D395" s="9">
        <v>1</v>
      </c>
      <c r="E395" s="9">
        <v>210</v>
      </c>
      <c r="F395" s="9">
        <f ca="1">ROUND(Source!X369,O395)</f>
        <v>18980.21</v>
      </c>
      <c r="G395" s="9" t="s">
        <v>321</v>
      </c>
      <c r="H395" s="9" t="s">
        <v>322</v>
      </c>
      <c r="I395" s="9"/>
      <c r="J395" s="9"/>
      <c r="K395" s="9">
        <v>210</v>
      </c>
      <c r="L395" s="9">
        <v>25</v>
      </c>
      <c r="M395" s="9">
        <v>3</v>
      </c>
      <c r="N395" s="9" t="s">
        <v>185</v>
      </c>
      <c r="O395" s="9">
        <v>2</v>
      </c>
      <c r="P395" s="9">
        <f ca="1">ROUND(Source!DP369,O395)</f>
        <v>18980.21</v>
      </c>
      <c r="Q395" s="9"/>
      <c r="R395" s="9"/>
      <c r="S395" s="9"/>
      <c r="T395" s="9"/>
      <c r="U395" s="9"/>
      <c r="V395" s="9"/>
      <c r="W395" s="9">
        <v>18980.21</v>
      </c>
      <c r="X395" s="9">
        <v>1</v>
      </c>
      <c r="Y395" s="9">
        <v>18980.21</v>
      </c>
      <c r="Z395" s="9">
        <v>18980.21</v>
      </c>
      <c r="AA395" s="9">
        <v>1</v>
      </c>
      <c r="AB395" s="9">
        <v>18980.21</v>
      </c>
    </row>
    <row r="396" spans="1:28">
      <c r="A396" s="9">
        <v>50</v>
      </c>
      <c r="B396" s="9">
        <v>0</v>
      </c>
      <c r="C396" s="9">
        <v>0</v>
      </c>
      <c r="D396" s="9">
        <v>1</v>
      </c>
      <c r="E396" s="9">
        <v>211</v>
      </c>
      <c r="F396" s="9">
        <f ca="1">ROUND(Source!Y369,O396)</f>
        <v>9315.58</v>
      </c>
      <c r="G396" s="9" t="s">
        <v>323</v>
      </c>
      <c r="H396" s="9" t="s">
        <v>324</v>
      </c>
      <c r="I396" s="9"/>
      <c r="J396" s="9"/>
      <c r="K396" s="9">
        <v>211</v>
      </c>
      <c r="L396" s="9">
        <v>26</v>
      </c>
      <c r="M396" s="9">
        <v>3</v>
      </c>
      <c r="N396" s="9" t="s">
        <v>185</v>
      </c>
      <c r="O396" s="9">
        <v>2</v>
      </c>
      <c r="P396" s="9">
        <f ca="1">ROUND(Source!DQ369,O396)</f>
        <v>9315.58</v>
      </c>
      <c r="Q396" s="9"/>
      <c r="R396" s="9"/>
      <c r="S396" s="9"/>
      <c r="T396" s="9"/>
      <c r="U396" s="9"/>
      <c r="V396" s="9"/>
      <c r="W396" s="9">
        <v>9315.58</v>
      </c>
      <c r="X396" s="9">
        <v>1</v>
      </c>
      <c r="Y396" s="9">
        <v>9315.58</v>
      </c>
      <c r="Z396" s="9">
        <v>9315.58</v>
      </c>
      <c r="AA396" s="9">
        <v>1</v>
      </c>
      <c r="AB396" s="9">
        <v>9315.58</v>
      </c>
    </row>
    <row r="397" spans="1:28">
      <c r="A397" s="9">
        <v>50</v>
      </c>
      <c r="B397" s="9">
        <v>0</v>
      </c>
      <c r="C397" s="9">
        <v>0</v>
      </c>
      <c r="D397" s="9">
        <v>1</v>
      </c>
      <c r="E397" s="9">
        <v>224</v>
      </c>
      <c r="F397" s="9">
        <f ca="1">ROUND(Source!AR369,O397)</f>
        <v>54764.34</v>
      </c>
      <c r="G397" s="9" t="s">
        <v>325</v>
      </c>
      <c r="H397" s="9" t="s">
        <v>326</v>
      </c>
      <c r="I397" s="9"/>
      <c r="J397" s="9"/>
      <c r="K397" s="9">
        <v>224</v>
      </c>
      <c r="L397" s="9">
        <v>27</v>
      </c>
      <c r="M397" s="9">
        <v>3</v>
      </c>
      <c r="N397" s="9" t="s">
        <v>185</v>
      </c>
      <c r="O397" s="9">
        <v>2</v>
      </c>
      <c r="P397" s="9">
        <f ca="1">ROUND(Source!EJ369,O397)</f>
        <v>54764.34</v>
      </c>
      <c r="Q397" s="9"/>
      <c r="R397" s="9"/>
      <c r="S397" s="9"/>
      <c r="T397" s="9"/>
      <c r="U397" s="9"/>
      <c r="V397" s="9"/>
      <c r="W397" s="9">
        <v>54764.34</v>
      </c>
      <c r="X397" s="9">
        <v>1</v>
      </c>
      <c r="Y397" s="9">
        <v>54764.34</v>
      </c>
      <c r="Z397" s="9">
        <v>54764.34</v>
      </c>
      <c r="AA397" s="9">
        <v>1</v>
      </c>
      <c r="AB397" s="9">
        <v>54764.34</v>
      </c>
    </row>
    <row r="398" spans="1:28">
      <c r="A398" s="9">
        <v>50</v>
      </c>
      <c r="B398" s="9">
        <v>0</v>
      </c>
      <c r="C398" s="9">
        <v>0</v>
      </c>
      <c r="D398" s="9">
        <v>2</v>
      </c>
      <c r="E398" s="9">
        <v>0</v>
      </c>
      <c r="F398" s="9">
        <v>0</v>
      </c>
      <c r="G398" s="9" t="s">
        <v>380</v>
      </c>
      <c r="H398" s="9" t="s">
        <v>381</v>
      </c>
      <c r="I398" s="9"/>
      <c r="J398" s="9"/>
      <c r="K398" s="9">
        <v>212</v>
      </c>
      <c r="L398" s="9">
        <v>28</v>
      </c>
      <c r="M398" s="9">
        <v>1</v>
      </c>
      <c r="N398" s="9" t="s">
        <v>185</v>
      </c>
      <c r="O398" s="9">
        <v>-1</v>
      </c>
      <c r="P398" s="9">
        <v>0</v>
      </c>
      <c r="Q398" s="9"/>
      <c r="R398" s="9"/>
      <c r="S398" s="9"/>
      <c r="T398" s="9"/>
      <c r="U398" s="9"/>
      <c r="V398" s="9"/>
      <c r="W398" s="9">
        <v>0</v>
      </c>
      <c r="X398" s="9">
        <v>1</v>
      </c>
      <c r="Y398" s="9">
        <v>0</v>
      </c>
      <c r="Z398" s="9">
        <v>0</v>
      </c>
      <c r="AA398" s="9">
        <v>1</v>
      </c>
      <c r="AB398" s="9">
        <v>0</v>
      </c>
    </row>
    <row r="399" spans="1:28">
      <c r="A399" s="9">
        <v>50</v>
      </c>
      <c r="B399" s="9">
        <v>1</v>
      </c>
      <c r="C399" s="9">
        <v>0</v>
      </c>
      <c r="D399" s="9">
        <v>2</v>
      </c>
      <c r="E399" s="9">
        <v>0</v>
      </c>
      <c r="F399" s="9">
        <f ca="1">ROUND(F397-F388-F378,O399)</f>
        <v>8290.89</v>
      </c>
      <c r="G399" s="9" t="s">
        <v>211</v>
      </c>
      <c r="H399" s="9" t="s">
        <v>382</v>
      </c>
      <c r="I399" s="9"/>
      <c r="J399" s="9"/>
      <c r="K399" s="9">
        <v>212</v>
      </c>
      <c r="L399" s="9">
        <v>29</v>
      </c>
      <c r="M399" s="9">
        <v>1</v>
      </c>
      <c r="N399" s="9" t="s">
        <v>185</v>
      </c>
      <c r="O399" s="9">
        <v>2</v>
      </c>
      <c r="P399" s="9">
        <f ca="1">ROUND(P397-P388-P378,O399)</f>
        <v>8290.89</v>
      </c>
      <c r="Q399" s="9"/>
      <c r="R399" s="9"/>
      <c r="S399" s="9"/>
      <c r="T399" s="9"/>
      <c r="U399" s="9"/>
      <c r="V399" s="9"/>
      <c r="W399" s="9">
        <v>8290.89</v>
      </c>
      <c r="X399" s="9">
        <v>1</v>
      </c>
      <c r="Y399" s="9">
        <v>8290.89</v>
      </c>
      <c r="Z399" s="9">
        <v>8290.89</v>
      </c>
      <c r="AA399" s="9">
        <v>1</v>
      </c>
      <c r="AB399" s="9">
        <v>8290.89</v>
      </c>
    </row>
    <row r="400" spans="1:28">
      <c r="A400" s="9">
        <v>50</v>
      </c>
      <c r="B400" s="9">
        <v>0</v>
      </c>
      <c r="C400" s="9">
        <v>0</v>
      </c>
      <c r="D400" s="9">
        <v>2</v>
      </c>
      <c r="E400" s="9">
        <v>0</v>
      </c>
      <c r="F400" s="9">
        <f ca="1">ROUND(F399*2.5/100*0,O400)</f>
        <v>0</v>
      </c>
      <c r="G400" s="9" t="s">
        <v>383</v>
      </c>
      <c r="H400" s="9" t="s">
        <v>384</v>
      </c>
      <c r="I400" s="9"/>
      <c r="J400" s="9"/>
      <c r="K400" s="9">
        <v>212</v>
      </c>
      <c r="L400" s="9">
        <v>30</v>
      </c>
      <c r="M400" s="9">
        <v>1</v>
      </c>
      <c r="N400" s="9" t="s">
        <v>185</v>
      </c>
      <c r="O400" s="9">
        <v>2</v>
      </c>
      <c r="P400" s="9">
        <f ca="1">ROUND(P399*2.5/100*0,O400)</f>
        <v>0</v>
      </c>
      <c r="Q400" s="9"/>
      <c r="R400" s="9"/>
      <c r="S400" s="9"/>
      <c r="T400" s="9"/>
      <c r="U400" s="9"/>
      <c r="V400" s="9"/>
      <c r="W400" s="9">
        <v>0</v>
      </c>
      <c r="X400" s="9">
        <v>1</v>
      </c>
      <c r="Y400" s="9">
        <v>0</v>
      </c>
      <c r="Z400" s="9">
        <v>0</v>
      </c>
      <c r="AA400" s="9">
        <v>1</v>
      </c>
      <c r="AB400" s="9">
        <v>0</v>
      </c>
    </row>
    <row r="401" spans="1:28">
      <c r="A401" s="9">
        <v>50</v>
      </c>
      <c r="B401" s="9">
        <v>1</v>
      </c>
      <c r="C401" s="9">
        <v>0</v>
      </c>
      <c r="D401" s="9">
        <v>2</v>
      </c>
      <c r="E401" s="9">
        <v>0</v>
      </c>
      <c r="F401" s="9">
        <f ca="1">ROUND(F399+F400,O401)</f>
        <v>8290.89</v>
      </c>
      <c r="G401" s="9" t="s">
        <v>385</v>
      </c>
      <c r="H401" s="9" t="s">
        <v>386</v>
      </c>
      <c r="I401" s="9"/>
      <c r="J401" s="9"/>
      <c r="K401" s="9">
        <v>212</v>
      </c>
      <c r="L401" s="9">
        <v>31</v>
      </c>
      <c r="M401" s="9">
        <v>1</v>
      </c>
      <c r="N401" s="9" t="s">
        <v>185</v>
      </c>
      <c r="O401" s="9">
        <v>2</v>
      </c>
      <c r="P401" s="9">
        <f ca="1">ROUND(P399+P400,O401)</f>
        <v>8290.89</v>
      </c>
      <c r="Q401" s="9"/>
      <c r="R401" s="9"/>
      <c r="S401" s="9"/>
      <c r="T401" s="9"/>
      <c r="U401" s="9"/>
      <c r="V401" s="9"/>
      <c r="W401" s="9">
        <v>8290.89</v>
      </c>
      <c r="X401" s="9">
        <v>1</v>
      </c>
      <c r="Y401" s="9">
        <v>8290.89</v>
      </c>
      <c r="Z401" s="9">
        <v>8290.89</v>
      </c>
      <c r="AA401" s="9">
        <v>1</v>
      </c>
      <c r="AB401" s="9">
        <v>8290.89</v>
      </c>
    </row>
    <row r="402" spans="1:28">
      <c r="A402" s="9">
        <v>50</v>
      </c>
      <c r="B402" s="9">
        <v>1</v>
      </c>
      <c r="C402" s="9">
        <v>0</v>
      </c>
      <c r="D402" s="9">
        <v>2</v>
      </c>
      <c r="E402" s="9">
        <v>0</v>
      </c>
      <c r="F402" s="9">
        <f ca="1">ROUND(F401*1.9/100,O402)</f>
        <v>157.53</v>
      </c>
      <c r="G402" s="9" t="s">
        <v>387</v>
      </c>
      <c r="H402" s="9" t="s">
        <v>388</v>
      </c>
      <c r="I402" s="9"/>
      <c r="J402" s="9"/>
      <c r="K402" s="9">
        <v>212</v>
      </c>
      <c r="L402" s="9">
        <v>32</v>
      </c>
      <c r="M402" s="9">
        <v>1</v>
      </c>
      <c r="N402" s="9" t="s">
        <v>185</v>
      </c>
      <c r="O402" s="9">
        <v>2</v>
      </c>
      <c r="P402" s="9">
        <f ca="1">ROUND(P401*1.9/100,O402)</f>
        <v>157.53</v>
      </c>
      <c r="Q402" s="9"/>
      <c r="R402" s="9"/>
      <c r="S402" s="9"/>
      <c r="T402" s="9"/>
      <c r="U402" s="9"/>
      <c r="V402" s="9"/>
      <c r="W402" s="9">
        <v>157.53</v>
      </c>
      <c r="X402" s="9">
        <v>1</v>
      </c>
      <c r="Y402" s="9">
        <v>157.53</v>
      </c>
      <c r="Z402" s="9">
        <v>157.53</v>
      </c>
      <c r="AA402" s="9">
        <v>1</v>
      </c>
      <c r="AB402" s="9">
        <v>157.53</v>
      </c>
    </row>
    <row r="403" spans="1:28">
      <c r="A403" s="9">
        <v>50</v>
      </c>
      <c r="B403" s="9">
        <v>1</v>
      </c>
      <c r="C403" s="9">
        <v>0</v>
      </c>
      <c r="D403" s="9">
        <v>2</v>
      </c>
      <c r="E403" s="9">
        <v>0</v>
      </c>
      <c r="F403" s="9">
        <f ca="1">ROUND(F401+F402,O403)</f>
        <v>8448.42</v>
      </c>
      <c r="G403" s="9" t="s">
        <v>389</v>
      </c>
      <c r="H403" s="9" t="s">
        <v>390</v>
      </c>
      <c r="I403" s="9"/>
      <c r="J403" s="9"/>
      <c r="K403" s="9">
        <v>212</v>
      </c>
      <c r="L403" s="9">
        <v>33</v>
      </c>
      <c r="M403" s="9">
        <v>1</v>
      </c>
      <c r="N403" s="9" t="s">
        <v>185</v>
      </c>
      <c r="O403" s="9">
        <v>2</v>
      </c>
      <c r="P403" s="9">
        <f ca="1">ROUND(P401+P402,O403)</f>
        <v>8448.42</v>
      </c>
      <c r="Q403" s="9"/>
      <c r="R403" s="9"/>
      <c r="S403" s="9"/>
      <c r="T403" s="9"/>
      <c r="U403" s="9"/>
      <c r="V403" s="9"/>
      <c r="W403" s="9">
        <v>8448.42</v>
      </c>
      <c r="X403" s="9">
        <v>1</v>
      </c>
      <c r="Y403" s="9">
        <v>8448.42</v>
      </c>
      <c r="Z403" s="9">
        <v>8448.42</v>
      </c>
      <c r="AA403" s="9">
        <v>1</v>
      </c>
      <c r="AB403" s="9">
        <v>8448.42</v>
      </c>
    </row>
    <row r="404" spans="1:28">
      <c r="A404" s="9">
        <v>50</v>
      </c>
      <c r="B404" s="9">
        <v>0</v>
      </c>
      <c r="C404" s="9">
        <v>0</v>
      </c>
      <c r="D404" s="9">
        <v>2</v>
      </c>
      <c r="E404" s="9">
        <v>0</v>
      </c>
      <c r="F404" s="9">
        <f ca="1">ROUND(F403*F398,O404)</f>
        <v>0</v>
      </c>
      <c r="G404" s="9" t="s">
        <v>391</v>
      </c>
      <c r="H404" s="9" t="s">
        <v>392</v>
      </c>
      <c r="I404" s="9"/>
      <c r="J404" s="9"/>
      <c r="K404" s="9">
        <v>212</v>
      </c>
      <c r="L404" s="9">
        <v>34</v>
      </c>
      <c r="M404" s="9">
        <v>1</v>
      </c>
      <c r="N404" s="9" t="s">
        <v>185</v>
      </c>
      <c r="O404" s="9">
        <v>2</v>
      </c>
      <c r="P404" s="9">
        <f ca="1">ROUND(P403*P398,O404)</f>
        <v>0</v>
      </c>
      <c r="Q404" s="9"/>
      <c r="R404" s="9"/>
      <c r="S404" s="9"/>
      <c r="T404" s="9"/>
      <c r="U404" s="9"/>
      <c r="V404" s="9"/>
      <c r="W404" s="9">
        <v>0</v>
      </c>
      <c r="X404" s="9">
        <v>1</v>
      </c>
      <c r="Y404" s="9">
        <v>0</v>
      </c>
      <c r="Z404" s="9">
        <v>0</v>
      </c>
      <c r="AA404" s="9">
        <v>1</v>
      </c>
      <c r="AB404" s="9">
        <v>0</v>
      </c>
    </row>
    <row r="405" spans="1:28">
      <c r="A405" s="9">
        <v>50</v>
      </c>
      <c r="B405" s="9">
        <v>0</v>
      </c>
      <c r="C405" s="9">
        <v>0</v>
      </c>
      <c r="D405" s="9">
        <v>2</v>
      </c>
      <c r="E405" s="9">
        <v>0</v>
      </c>
      <c r="F405" s="9">
        <f>ROUND(F378,O405)</f>
        <v>0</v>
      </c>
      <c r="G405" s="9" t="s">
        <v>393</v>
      </c>
      <c r="H405" s="9" t="s">
        <v>118</v>
      </c>
      <c r="I405" s="9"/>
      <c r="J405" s="9"/>
      <c r="K405" s="9">
        <v>212</v>
      </c>
      <c r="L405" s="9">
        <v>35</v>
      </c>
      <c r="M405" s="9">
        <v>1</v>
      </c>
      <c r="N405" s="9" t="s">
        <v>185</v>
      </c>
      <c r="O405" s="9">
        <v>2</v>
      </c>
      <c r="P405" s="9">
        <f>ROUND(P378,O405)</f>
        <v>0</v>
      </c>
      <c r="Q405" s="9"/>
      <c r="R405" s="9"/>
      <c r="S405" s="9"/>
      <c r="T405" s="9"/>
      <c r="U405" s="9"/>
      <c r="V405" s="9"/>
      <c r="W405" s="9">
        <v>0</v>
      </c>
      <c r="X405" s="9">
        <v>1</v>
      </c>
      <c r="Y405" s="9">
        <v>0</v>
      </c>
      <c r="Z405" s="9">
        <v>0</v>
      </c>
      <c r="AA405" s="9">
        <v>1</v>
      </c>
      <c r="AB405" s="9">
        <v>0</v>
      </c>
    </row>
    <row r="406" spans="1:28">
      <c r="A406" s="9">
        <v>50</v>
      </c>
      <c r="B406" s="9">
        <v>0</v>
      </c>
      <c r="C406" s="9">
        <v>0</v>
      </c>
      <c r="D406" s="9">
        <v>2</v>
      </c>
      <c r="E406" s="9">
        <v>0</v>
      </c>
      <c r="F406" s="9">
        <f>ROUND(F405*F398,O406)</f>
        <v>0</v>
      </c>
      <c r="G406" s="9" t="s">
        <v>394</v>
      </c>
      <c r="H406" s="9" t="s">
        <v>395</v>
      </c>
      <c r="I406" s="9"/>
      <c r="J406" s="9"/>
      <c r="K406" s="9">
        <v>212</v>
      </c>
      <c r="L406" s="9">
        <v>36</v>
      </c>
      <c r="M406" s="9">
        <v>1</v>
      </c>
      <c r="N406" s="9" t="s">
        <v>185</v>
      </c>
      <c r="O406" s="9">
        <v>2</v>
      </c>
      <c r="P406" s="9">
        <f>ROUND(P405*P398,O406)</f>
        <v>0</v>
      </c>
      <c r="Q406" s="9"/>
      <c r="R406" s="9"/>
      <c r="S406" s="9"/>
      <c r="T406" s="9"/>
      <c r="U406" s="9"/>
      <c r="V406" s="9"/>
      <c r="W406" s="9">
        <v>0</v>
      </c>
      <c r="X406" s="9">
        <v>1</v>
      </c>
      <c r="Y406" s="9">
        <v>0</v>
      </c>
      <c r="Z406" s="9">
        <v>0</v>
      </c>
      <c r="AA406" s="9">
        <v>1</v>
      </c>
      <c r="AB406" s="9">
        <v>0</v>
      </c>
    </row>
    <row r="407" spans="1:28">
      <c r="A407" s="9">
        <v>50</v>
      </c>
      <c r="B407" s="9">
        <v>1</v>
      </c>
      <c r="C407" s="9">
        <v>0</v>
      </c>
      <c r="D407" s="9">
        <v>2</v>
      </c>
      <c r="E407" s="9">
        <v>0</v>
      </c>
      <c r="F407" s="9">
        <f ca="1">ROUND(F388,O407)</f>
        <v>46473.45</v>
      </c>
      <c r="G407" s="9" t="s">
        <v>396</v>
      </c>
      <c r="H407" s="9" t="s">
        <v>397</v>
      </c>
      <c r="I407" s="9"/>
      <c r="J407" s="9"/>
      <c r="K407" s="9">
        <v>212</v>
      </c>
      <c r="L407" s="9">
        <v>37</v>
      </c>
      <c r="M407" s="9">
        <v>1</v>
      </c>
      <c r="N407" s="9" t="s">
        <v>185</v>
      </c>
      <c r="O407" s="9">
        <v>2</v>
      </c>
      <c r="P407" s="9">
        <f ca="1">ROUND(P388,O407)</f>
        <v>46473.45</v>
      </c>
      <c r="Q407" s="9"/>
      <c r="R407" s="9"/>
      <c r="S407" s="9"/>
      <c r="T407" s="9"/>
      <c r="U407" s="9"/>
      <c r="V407" s="9"/>
      <c r="W407" s="9">
        <v>46473.45</v>
      </c>
      <c r="X407" s="9">
        <v>1</v>
      </c>
      <c r="Y407" s="9">
        <v>46473.45</v>
      </c>
      <c r="Z407" s="9">
        <v>46473.45</v>
      </c>
      <c r="AA407" s="9">
        <v>1</v>
      </c>
      <c r="AB407" s="9">
        <v>46473.45</v>
      </c>
    </row>
    <row r="408" spans="1:28">
      <c r="A408" s="9">
        <v>50</v>
      </c>
      <c r="B408" s="9">
        <v>0</v>
      </c>
      <c r="C408" s="9">
        <v>0</v>
      </c>
      <c r="D408" s="9">
        <v>2</v>
      </c>
      <c r="E408" s="9">
        <v>0</v>
      </c>
      <c r="F408" s="9">
        <f ca="1">ROUND(F407*F398,O408)</f>
        <v>0</v>
      </c>
      <c r="G408" s="9" t="s">
        <v>398</v>
      </c>
      <c r="H408" s="9" t="s">
        <v>399</v>
      </c>
      <c r="I408" s="9"/>
      <c r="J408" s="9"/>
      <c r="K408" s="9">
        <v>212</v>
      </c>
      <c r="L408" s="9">
        <v>38</v>
      </c>
      <c r="M408" s="9">
        <v>1</v>
      </c>
      <c r="N408" s="9" t="s">
        <v>185</v>
      </c>
      <c r="O408" s="9">
        <v>2</v>
      </c>
      <c r="P408" s="9">
        <f ca="1">ROUND(P407*P398,O408)</f>
        <v>0</v>
      </c>
      <c r="Q408" s="9"/>
      <c r="R408" s="9"/>
      <c r="S408" s="9"/>
      <c r="T408" s="9"/>
      <c r="U408" s="9"/>
      <c r="V408" s="9"/>
      <c r="W408" s="9">
        <v>0</v>
      </c>
      <c r="X408" s="9">
        <v>1</v>
      </c>
      <c r="Y408" s="9">
        <v>0</v>
      </c>
      <c r="Z408" s="9">
        <v>0</v>
      </c>
      <c r="AA408" s="9">
        <v>1</v>
      </c>
      <c r="AB408" s="9">
        <v>0</v>
      </c>
    </row>
    <row r="409" spans="1:28">
      <c r="A409" s="9">
        <v>50</v>
      </c>
      <c r="B409" s="9">
        <v>0</v>
      </c>
      <c r="C409" s="9">
        <v>0</v>
      </c>
      <c r="D409" s="9">
        <v>2</v>
      </c>
      <c r="E409" s="9">
        <v>213</v>
      </c>
      <c r="F409" s="9">
        <f ca="1">ROUND(F404+F406+F408,O409)</f>
        <v>0</v>
      </c>
      <c r="G409" s="9" t="s">
        <v>400</v>
      </c>
      <c r="H409" s="9" t="s">
        <v>401</v>
      </c>
      <c r="I409" s="9"/>
      <c r="J409" s="9"/>
      <c r="K409" s="9">
        <v>212</v>
      </c>
      <c r="L409" s="9">
        <v>39</v>
      </c>
      <c r="M409" s="9">
        <v>1</v>
      </c>
      <c r="N409" s="9" t="s">
        <v>185</v>
      </c>
      <c r="O409" s="9">
        <v>2</v>
      </c>
      <c r="P409" s="9">
        <f ca="1">ROUND(P404+P406+P408,O409)</f>
        <v>0</v>
      </c>
      <c r="Q409" s="9"/>
      <c r="R409" s="9"/>
      <c r="S409" s="9"/>
      <c r="T409" s="9"/>
      <c r="U409" s="9"/>
      <c r="V409" s="9"/>
      <c r="W409" s="9">
        <v>0</v>
      </c>
      <c r="X409" s="9">
        <v>1</v>
      </c>
      <c r="Y409" s="9">
        <v>0</v>
      </c>
      <c r="Z409" s="9">
        <v>0</v>
      </c>
      <c r="AA409" s="9">
        <v>1</v>
      </c>
      <c r="AB409" s="9">
        <v>0</v>
      </c>
    </row>
    <row r="411" spans="1:9">
      <c r="A411">
        <v>71</v>
      </c>
      <c r="B411">
        <v>1</v>
      </c>
      <c r="D411">
        <v>200001</v>
      </c>
      <c r="E411">
        <v>47420234</v>
      </c>
      <c r="F411" t="s">
        <v>439</v>
      </c>
      <c r="G411" t="s">
        <v>440</v>
      </c>
      <c r="H411">
        <v>80</v>
      </c>
      <c r="I411">
        <v>20</v>
      </c>
    </row>
    <row r="414" spans="1:16">
      <c r="A414">
        <v>70</v>
      </c>
      <c r="B414">
        <v>1</v>
      </c>
      <c r="D414">
        <v>1</v>
      </c>
      <c r="E414" t="s">
        <v>441</v>
      </c>
      <c r="F414" t="s">
        <v>442</v>
      </c>
      <c r="G414">
        <v>1</v>
      </c>
      <c r="H414">
        <v>0</v>
      </c>
      <c r="I414" t="s">
        <v>185</v>
      </c>
      <c r="J414">
        <v>1</v>
      </c>
      <c r="K414">
        <v>0</v>
      </c>
      <c r="L414" t="s">
        <v>185</v>
      </c>
      <c r="M414" t="s">
        <v>185</v>
      </c>
      <c r="N414">
        <v>0</v>
      </c>
      <c r="O414">
        <v>1</v>
      </c>
      <c r="P414" t="s">
        <v>443</v>
      </c>
    </row>
    <row r="415" spans="1:16">
      <c r="A415">
        <v>70</v>
      </c>
      <c r="B415">
        <v>1</v>
      </c>
      <c r="D415">
        <v>2</v>
      </c>
      <c r="E415" t="s">
        <v>444</v>
      </c>
      <c r="F415" t="s">
        <v>445</v>
      </c>
      <c r="G415">
        <v>0</v>
      </c>
      <c r="H415">
        <v>0</v>
      </c>
      <c r="I415" t="s">
        <v>185</v>
      </c>
      <c r="J415">
        <v>1</v>
      </c>
      <c r="K415">
        <v>0</v>
      </c>
      <c r="L415" t="s">
        <v>185</v>
      </c>
      <c r="M415" t="s">
        <v>185</v>
      </c>
      <c r="N415">
        <v>0</v>
      </c>
      <c r="O415">
        <v>0</v>
      </c>
      <c r="P415" t="s">
        <v>446</v>
      </c>
    </row>
    <row r="416" spans="1:16">
      <c r="A416">
        <v>70</v>
      </c>
      <c r="B416">
        <v>1</v>
      </c>
      <c r="D416">
        <v>3</v>
      </c>
      <c r="E416" t="s">
        <v>447</v>
      </c>
      <c r="F416" t="s">
        <v>448</v>
      </c>
      <c r="G416">
        <v>0</v>
      </c>
      <c r="H416">
        <v>0</v>
      </c>
      <c r="I416" t="s">
        <v>185</v>
      </c>
      <c r="J416">
        <v>1</v>
      </c>
      <c r="K416">
        <v>0</v>
      </c>
      <c r="L416" t="s">
        <v>185</v>
      </c>
      <c r="M416" t="s">
        <v>185</v>
      </c>
      <c r="N416">
        <v>0</v>
      </c>
      <c r="O416">
        <v>0</v>
      </c>
      <c r="P416" t="s">
        <v>449</v>
      </c>
    </row>
    <row r="417" spans="1:16">
      <c r="A417">
        <v>70</v>
      </c>
      <c r="B417">
        <v>1</v>
      </c>
      <c r="D417">
        <v>4</v>
      </c>
      <c r="E417" t="s">
        <v>450</v>
      </c>
      <c r="F417" t="s">
        <v>451</v>
      </c>
      <c r="G417">
        <v>1</v>
      </c>
      <c r="H417">
        <v>0</v>
      </c>
      <c r="I417" t="s">
        <v>185</v>
      </c>
      <c r="J417">
        <v>2</v>
      </c>
      <c r="K417">
        <v>0</v>
      </c>
      <c r="L417" t="s">
        <v>185</v>
      </c>
      <c r="M417" t="s">
        <v>185</v>
      </c>
      <c r="N417">
        <v>0</v>
      </c>
      <c r="O417">
        <v>1</v>
      </c>
      <c r="P417" t="s">
        <v>185</v>
      </c>
    </row>
    <row r="418" spans="1:16">
      <c r="A418">
        <v>70</v>
      </c>
      <c r="B418">
        <v>1</v>
      </c>
      <c r="D418">
        <v>5</v>
      </c>
      <c r="E418" t="s">
        <v>452</v>
      </c>
      <c r="F418" t="s">
        <v>453</v>
      </c>
      <c r="G418">
        <v>0</v>
      </c>
      <c r="H418">
        <v>0</v>
      </c>
      <c r="I418" t="s">
        <v>185</v>
      </c>
      <c r="J418">
        <v>2</v>
      </c>
      <c r="K418">
        <v>0</v>
      </c>
      <c r="L418" t="s">
        <v>185</v>
      </c>
      <c r="M418" t="s">
        <v>185</v>
      </c>
      <c r="N418">
        <v>0</v>
      </c>
      <c r="O418">
        <v>0</v>
      </c>
      <c r="P418" t="s">
        <v>185</v>
      </c>
    </row>
    <row r="419" spans="1:16">
      <c r="A419">
        <v>70</v>
      </c>
      <c r="B419">
        <v>1</v>
      </c>
      <c r="D419">
        <v>6</v>
      </c>
      <c r="E419" t="s">
        <v>454</v>
      </c>
      <c r="F419" t="s">
        <v>455</v>
      </c>
      <c r="G419">
        <v>0</v>
      </c>
      <c r="H419">
        <v>0</v>
      </c>
      <c r="I419" t="s">
        <v>185</v>
      </c>
      <c r="J419">
        <v>2</v>
      </c>
      <c r="K419">
        <v>0</v>
      </c>
      <c r="L419" t="s">
        <v>185</v>
      </c>
      <c r="M419" t="s">
        <v>185</v>
      </c>
      <c r="N419">
        <v>0</v>
      </c>
      <c r="O419">
        <v>0</v>
      </c>
      <c r="P419" t="s">
        <v>185</v>
      </c>
    </row>
    <row r="420" spans="1:16">
      <c r="A420">
        <v>70</v>
      </c>
      <c r="B420">
        <v>1</v>
      </c>
      <c r="D420">
        <v>7</v>
      </c>
      <c r="E420" t="s">
        <v>456</v>
      </c>
      <c r="F420" t="s">
        <v>457</v>
      </c>
      <c r="G420">
        <v>0</v>
      </c>
      <c r="H420">
        <v>0</v>
      </c>
      <c r="I420" t="s">
        <v>458</v>
      </c>
      <c r="J420">
        <v>0</v>
      </c>
      <c r="K420">
        <v>0</v>
      </c>
      <c r="L420" t="s">
        <v>185</v>
      </c>
      <c r="M420" t="s">
        <v>185</v>
      </c>
      <c r="N420">
        <v>0</v>
      </c>
      <c r="O420">
        <v>0</v>
      </c>
      <c r="P420" t="s">
        <v>459</v>
      </c>
    </row>
    <row r="421" spans="1:16">
      <c r="A421">
        <v>70</v>
      </c>
      <c r="B421">
        <v>1</v>
      </c>
      <c r="D421">
        <v>8</v>
      </c>
      <c r="E421" t="s">
        <v>460</v>
      </c>
      <c r="F421" t="s">
        <v>461</v>
      </c>
      <c r="G421">
        <v>1</v>
      </c>
      <c r="H421">
        <v>0</v>
      </c>
      <c r="I421" t="s">
        <v>185</v>
      </c>
      <c r="J421">
        <v>5</v>
      </c>
      <c r="K421">
        <v>0</v>
      </c>
      <c r="L421" t="s">
        <v>185</v>
      </c>
      <c r="M421" t="s">
        <v>185</v>
      </c>
      <c r="N421">
        <v>0</v>
      </c>
      <c r="O421">
        <v>1</v>
      </c>
      <c r="P421" t="s">
        <v>185</v>
      </c>
    </row>
    <row r="422" spans="1:16">
      <c r="A422">
        <v>70</v>
      </c>
      <c r="B422">
        <v>1</v>
      </c>
      <c r="D422">
        <v>9</v>
      </c>
      <c r="E422" t="s">
        <v>462</v>
      </c>
      <c r="F422" t="s">
        <v>463</v>
      </c>
      <c r="G422">
        <v>0</v>
      </c>
      <c r="H422">
        <v>0</v>
      </c>
      <c r="I422" t="s">
        <v>185</v>
      </c>
      <c r="J422">
        <v>5</v>
      </c>
      <c r="K422">
        <v>0</v>
      </c>
      <c r="L422" t="s">
        <v>185</v>
      </c>
      <c r="M422" t="s">
        <v>185</v>
      </c>
      <c r="N422">
        <v>0</v>
      </c>
      <c r="O422">
        <v>0</v>
      </c>
      <c r="P422" t="s">
        <v>464</v>
      </c>
    </row>
    <row r="423" spans="1:16">
      <c r="A423">
        <v>70</v>
      </c>
      <c r="B423">
        <v>1</v>
      </c>
      <c r="D423">
        <v>10</v>
      </c>
      <c r="E423" t="s">
        <v>465</v>
      </c>
      <c r="F423" t="s">
        <v>466</v>
      </c>
      <c r="G423">
        <v>0</v>
      </c>
      <c r="H423">
        <v>0</v>
      </c>
      <c r="I423" t="s">
        <v>467</v>
      </c>
      <c r="J423">
        <v>5</v>
      </c>
      <c r="K423">
        <v>0</v>
      </c>
      <c r="L423" t="s">
        <v>185</v>
      </c>
      <c r="M423" t="s">
        <v>185</v>
      </c>
      <c r="N423">
        <v>0</v>
      </c>
      <c r="O423">
        <v>0</v>
      </c>
      <c r="P423" t="s">
        <v>468</v>
      </c>
    </row>
    <row r="424" spans="1:16">
      <c r="A424">
        <v>70</v>
      </c>
      <c r="B424">
        <v>1</v>
      </c>
      <c r="D424">
        <v>11</v>
      </c>
      <c r="E424" t="s">
        <v>469</v>
      </c>
      <c r="F424" t="s">
        <v>470</v>
      </c>
      <c r="G424">
        <v>0</v>
      </c>
      <c r="H424">
        <v>0</v>
      </c>
      <c r="I424" t="s">
        <v>471</v>
      </c>
      <c r="J424">
        <v>0</v>
      </c>
      <c r="K424">
        <v>0</v>
      </c>
      <c r="L424" t="s">
        <v>185</v>
      </c>
      <c r="M424" t="s">
        <v>185</v>
      </c>
      <c r="N424">
        <v>0</v>
      </c>
      <c r="O424">
        <v>0</v>
      </c>
      <c r="P424" t="s">
        <v>472</v>
      </c>
    </row>
    <row r="425" spans="1:16">
      <c r="A425">
        <v>70</v>
      </c>
      <c r="B425">
        <v>1</v>
      </c>
      <c r="D425">
        <v>12</v>
      </c>
      <c r="E425" t="s">
        <v>473</v>
      </c>
      <c r="F425" t="s">
        <v>474</v>
      </c>
      <c r="G425">
        <v>0</v>
      </c>
      <c r="H425">
        <v>0</v>
      </c>
      <c r="I425" t="s">
        <v>475</v>
      </c>
      <c r="J425">
        <v>0</v>
      </c>
      <c r="K425">
        <v>0</v>
      </c>
      <c r="L425" t="s">
        <v>185</v>
      </c>
      <c r="M425" t="s">
        <v>185</v>
      </c>
      <c r="N425">
        <v>0</v>
      </c>
      <c r="O425">
        <v>0</v>
      </c>
      <c r="P425" t="s">
        <v>476</v>
      </c>
    </row>
    <row r="426" spans="1:16">
      <c r="A426">
        <v>70</v>
      </c>
      <c r="B426">
        <v>1</v>
      </c>
      <c r="D426">
        <v>13</v>
      </c>
      <c r="E426" t="s">
        <v>477</v>
      </c>
      <c r="F426" t="s">
        <v>478</v>
      </c>
      <c r="G426">
        <v>0</v>
      </c>
      <c r="H426">
        <v>0</v>
      </c>
      <c r="I426" t="s">
        <v>479</v>
      </c>
      <c r="J426">
        <v>0</v>
      </c>
      <c r="K426">
        <v>0</v>
      </c>
      <c r="L426" t="s">
        <v>185</v>
      </c>
      <c r="M426" t="s">
        <v>185</v>
      </c>
      <c r="N426">
        <v>0</v>
      </c>
      <c r="O426">
        <v>0</v>
      </c>
      <c r="P426" t="s">
        <v>480</v>
      </c>
    </row>
    <row r="427" spans="1:16">
      <c r="A427">
        <v>70</v>
      </c>
      <c r="B427">
        <v>1</v>
      </c>
      <c r="D427">
        <v>14</v>
      </c>
      <c r="E427" t="s">
        <v>481</v>
      </c>
      <c r="F427" t="s">
        <v>482</v>
      </c>
      <c r="G427">
        <v>0</v>
      </c>
      <c r="H427">
        <v>0</v>
      </c>
      <c r="I427" t="s">
        <v>185</v>
      </c>
      <c r="J427">
        <v>0</v>
      </c>
      <c r="K427">
        <v>0</v>
      </c>
      <c r="L427" t="s">
        <v>185</v>
      </c>
      <c r="M427" t="s">
        <v>185</v>
      </c>
      <c r="N427">
        <v>0</v>
      </c>
      <c r="O427">
        <v>0</v>
      </c>
      <c r="P427" t="s">
        <v>185</v>
      </c>
    </row>
    <row r="428" spans="1:16">
      <c r="A428">
        <v>70</v>
      </c>
      <c r="B428">
        <v>1</v>
      </c>
      <c r="D428">
        <v>15</v>
      </c>
      <c r="E428" t="s">
        <v>483</v>
      </c>
      <c r="F428" t="s">
        <v>484</v>
      </c>
      <c r="G428">
        <v>0</v>
      </c>
      <c r="H428">
        <v>0</v>
      </c>
      <c r="I428" t="s">
        <v>185</v>
      </c>
      <c r="J428">
        <v>0</v>
      </c>
      <c r="K428">
        <v>0</v>
      </c>
      <c r="L428" t="s">
        <v>185</v>
      </c>
      <c r="M428" t="s">
        <v>185</v>
      </c>
      <c r="N428">
        <v>0</v>
      </c>
      <c r="O428">
        <v>0</v>
      </c>
      <c r="P428" t="s">
        <v>485</v>
      </c>
    </row>
    <row r="429" spans="1:16">
      <c r="A429">
        <v>70</v>
      </c>
      <c r="B429">
        <v>1</v>
      </c>
      <c r="D429">
        <v>16</v>
      </c>
      <c r="E429" t="s">
        <v>486</v>
      </c>
      <c r="F429" t="s">
        <v>487</v>
      </c>
      <c r="G429">
        <v>0</v>
      </c>
      <c r="H429">
        <v>0</v>
      </c>
      <c r="I429" t="s">
        <v>185</v>
      </c>
      <c r="J429">
        <v>3</v>
      </c>
      <c r="K429">
        <v>0</v>
      </c>
      <c r="L429" t="s">
        <v>185</v>
      </c>
      <c r="M429" t="s">
        <v>185</v>
      </c>
      <c r="N429">
        <v>0</v>
      </c>
      <c r="O429">
        <v>0</v>
      </c>
      <c r="P429" t="s">
        <v>185</v>
      </c>
    </row>
    <row r="430" spans="1:16">
      <c r="A430">
        <v>70</v>
      </c>
      <c r="B430">
        <v>1</v>
      </c>
      <c r="D430">
        <v>17</v>
      </c>
      <c r="E430" t="s">
        <v>488</v>
      </c>
      <c r="F430" t="s">
        <v>489</v>
      </c>
      <c r="G430">
        <v>1</v>
      </c>
      <c r="H430">
        <v>0</v>
      </c>
      <c r="I430" t="s">
        <v>185</v>
      </c>
      <c r="J430">
        <v>3</v>
      </c>
      <c r="K430">
        <v>0</v>
      </c>
      <c r="L430" t="s">
        <v>185</v>
      </c>
      <c r="M430" t="s">
        <v>185</v>
      </c>
      <c r="N430">
        <v>0</v>
      </c>
      <c r="O430">
        <v>1</v>
      </c>
      <c r="P430" t="s">
        <v>185</v>
      </c>
    </row>
    <row r="431" spans="1:16">
      <c r="A431">
        <v>70</v>
      </c>
      <c r="B431">
        <v>1</v>
      </c>
      <c r="D431">
        <v>1</v>
      </c>
      <c r="E431" t="s">
        <v>490</v>
      </c>
      <c r="F431" t="s">
        <v>491</v>
      </c>
      <c r="G431">
        <v>0.9</v>
      </c>
      <c r="H431">
        <v>1</v>
      </c>
      <c r="I431" t="s">
        <v>492</v>
      </c>
      <c r="J431">
        <v>0</v>
      </c>
      <c r="K431">
        <v>0</v>
      </c>
      <c r="L431" t="s">
        <v>185</v>
      </c>
      <c r="M431" t="s">
        <v>185</v>
      </c>
      <c r="N431">
        <v>0</v>
      </c>
      <c r="O431">
        <v>0.9</v>
      </c>
      <c r="P431" t="s">
        <v>493</v>
      </c>
    </row>
    <row r="432" spans="1:16">
      <c r="A432">
        <v>70</v>
      </c>
      <c r="B432">
        <v>1</v>
      </c>
      <c r="D432">
        <v>2</v>
      </c>
      <c r="E432" t="s">
        <v>494</v>
      </c>
      <c r="F432" t="s">
        <v>495</v>
      </c>
      <c r="G432">
        <v>0.85</v>
      </c>
      <c r="H432">
        <v>1</v>
      </c>
      <c r="I432" t="s">
        <v>496</v>
      </c>
      <c r="J432">
        <v>0</v>
      </c>
      <c r="K432">
        <v>0</v>
      </c>
      <c r="L432" t="s">
        <v>185</v>
      </c>
      <c r="M432" t="s">
        <v>185</v>
      </c>
      <c r="N432">
        <v>0</v>
      </c>
      <c r="O432">
        <v>0.85</v>
      </c>
      <c r="P432" t="s">
        <v>497</v>
      </c>
    </row>
    <row r="433" spans="1:16">
      <c r="A433">
        <v>70</v>
      </c>
      <c r="B433">
        <v>1</v>
      </c>
      <c r="D433">
        <v>3</v>
      </c>
      <c r="E433" t="s">
        <v>498</v>
      </c>
      <c r="F433" t="s">
        <v>499</v>
      </c>
      <c r="G433">
        <v>1.03</v>
      </c>
      <c r="H433">
        <v>0</v>
      </c>
      <c r="I433" t="s">
        <v>185</v>
      </c>
      <c r="J433">
        <v>0</v>
      </c>
      <c r="K433">
        <v>0</v>
      </c>
      <c r="L433" t="s">
        <v>185</v>
      </c>
      <c r="M433" t="s">
        <v>185</v>
      </c>
      <c r="N433">
        <v>0</v>
      </c>
      <c r="O433">
        <v>1.03</v>
      </c>
      <c r="P433" t="s">
        <v>500</v>
      </c>
    </row>
    <row r="434" spans="1:16">
      <c r="A434">
        <v>70</v>
      </c>
      <c r="B434">
        <v>1</v>
      </c>
      <c r="D434">
        <v>4</v>
      </c>
      <c r="E434" t="s">
        <v>501</v>
      </c>
      <c r="F434" t="s">
        <v>502</v>
      </c>
      <c r="G434">
        <v>1.15</v>
      </c>
      <c r="H434">
        <v>0</v>
      </c>
      <c r="I434" t="s">
        <v>185</v>
      </c>
      <c r="J434">
        <v>0</v>
      </c>
      <c r="K434">
        <v>0</v>
      </c>
      <c r="L434" t="s">
        <v>185</v>
      </c>
      <c r="M434" t="s">
        <v>185</v>
      </c>
      <c r="N434">
        <v>0</v>
      </c>
      <c r="O434">
        <v>1.15</v>
      </c>
      <c r="P434" t="s">
        <v>503</v>
      </c>
    </row>
    <row r="435" spans="1:16">
      <c r="A435">
        <v>70</v>
      </c>
      <c r="B435">
        <v>1</v>
      </c>
      <c r="D435">
        <v>5</v>
      </c>
      <c r="E435" t="s">
        <v>504</v>
      </c>
      <c r="F435" t="s">
        <v>505</v>
      </c>
      <c r="G435">
        <v>7</v>
      </c>
      <c r="H435">
        <v>0</v>
      </c>
      <c r="I435" t="s">
        <v>185</v>
      </c>
      <c r="J435">
        <v>0</v>
      </c>
      <c r="K435">
        <v>0</v>
      </c>
      <c r="L435" t="s">
        <v>185</v>
      </c>
      <c r="M435" t="s">
        <v>185</v>
      </c>
      <c r="N435">
        <v>0</v>
      </c>
      <c r="O435">
        <v>7</v>
      </c>
      <c r="P435" t="s">
        <v>185</v>
      </c>
    </row>
    <row r="436" spans="1:16">
      <c r="A436">
        <v>70</v>
      </c>
      <c r="B436">
        <v>1</v>
      </c>
      <c r="D436">
        <v>6</v>
      </c>
      <c r="E436" t="s">
        <v>506</v>
      </c>
      <c r="F436" t="s">
        <v>185</v>
      </c>
      <c r="G436">
        <v>2</v>
      </c>
      <c r="H436">
        <v>0</v>
      </c>
      <c r="I436" t="s">
        <v>185</v>
      </c>
      <c r="J436">
        <v>0</v>
      </c>
      <c r="K436">
        <v>0</v>
      </c>
      <c r="L436" t="s">
        <v>185</v>
      </c>
      <c r="M436" t="s">
        <v>185</v>
      </c>
      <c r="N436">
        <v>0</v>
      </c>
      <c r="O436">
        <v>2</v>
      </c>
      <c r="P436" t="s">
        <v>185</v>
      </c>
    </row>
    <row r="438" spans="1:1">
      <c r="A438">
        <v>-1</v>
      </c>
    </row>
    <row r="440" spans="1:15">
      <c r="A440" s="4">
        <v>75</v>
      </c>
      <c r="B440" s="4" t="s">
        <v>507</v>
      </c>
      <c r="C440" s="4">
        <v>2026</v>
      </c>
      <c r="D440" s="4">
        <v>0</v>
      </c>
      <c r="E440" s="4">
        <v>3</v>
      </c>
      <c r="F440" s="4">
        <v>0</v>
      </c>
      <c r="G440" s="4">
        <v>0</v>
      </c>
      <c r="H440" s="4">
        <v>1</v>
      </c>
      <c r="I440" s="4">
        <v>0</v>
      </c>
      <c r="J440" s="4">
        <v>1</v>
      </c>
      <c r="K440" s="4">
        <v>0</v>
      </c>
      <c r="L440" s="4">
        <v>0</v>
      </c>
      <c r="M440" s="4">
        <v>0</v>
      </c>
      <c r="N440" s="4">
        <v>85314498</v>
      </c>
      <c r="O440" s="4">
        <v>1</v>
      </c>
    </row>
    <row r="441" spans="1:40">
      <c r="A441" s="5">
        <v>2</v>
      </c>
      <c r="B441" s="5" t="s">
        <v>508</v>
      </c>
      <c r="C441" s="5" t="s">
        <v>509</v>
      </c>
      <c r="D441" s="5">
        <v>0</v>
      </c>
      <c r="E441" s="5">
        <v>0</v>
      </c>
      <c r="F441" s="5">
        <v>0</v>
      </c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>
        <v>85316634</v>
      </c>
    </row>
    <row r="442" spans="1:50">
      <c r="A442" s="5">
        <v>1</v>
      </c>
      <c r="B442" s="5" t="s">
        <v>510</v>
      </c>
      <c r="C442" s="5" t="s">
        <v>511</v>
      </c>
      <c r="D442" s="5">
        <v>2026</v>
      </c>
      <c r="E442" s="5">
        <v>3</v>
      </c>
      <c r="F442" s="5">
        <v>1</v>
      </c>
      <c r="G442" s="5">
        <v>1</v>
      </c>
      <c r="H442" s="5">
        <v>0</v>
      </c>
      <c r="I442" s="5">
        <v>2</v>
      </c>
      <c r="J442" s="5">
        <v>1</v>
      </c>
      <c r="K442" s="5">
        <v>1</v>
      </c>
      <c r="L442" s="5">
        <v>1</v>
      </c>
      <c r="M442" s="5">
        <v>1</v>
      </c>
      <c r="N442" s="5">
        <v>1</v>
      </c>
      <c r="O442" s="5">
        <v>1</v>
      </c>
      <c r="P442" s="5">
        <v>1</v>
      </c>
      <c r="Q442" s="5">
        <v>1</v>
      </c>
      <c r="R442" s="5" t="s">
        <v>185</v>
      </c>
      <c r="S442" s="5" t="s">
        <v>185</v>
      </c>
      <c r="T442" s="5" t="s">
        <v>185</v>
      </c>
      <c r="U442" s="5" t="s">
        <v>185</v>
      </c>
      <c r="V442" s="5" t="s">
        <v>185</v>
      </c>
      <c r="W442" s="5" t="s">
        <v>185</v>
      </c>
      <c r="X442" s="5" t="s">
        <v>185</v>
      </c>
      <c r="Y442" s="5" t="s">
        <v>185</v>
      </c>
      <c r="Z442" s="5" t="s">
        <v>185</v>
      </c>
      <c r="AA442" s="5" t="s">
        <v>185</v>
      </c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>
        <v>85316635</v>
      </c>
      <c r="AO442" s="5" t="s">
        <v>512</v>
      </c>
      <c r="AP442" s="5" t="s">
        <v>513</v>
      </c>
      <c r="AQ442" s="5">
        <v>46078</v>
      </c>
      <c r="AR442" s="5">
        <v>409</v>
      </c>
      <c r="AS442" s="5" t="s">
        <v>5</v>
      </c>
      <c r="AT442" s="5" t="s">
        <v>514</v>
      </c>
      <c r="AU442" s="5" t="s">
        <v>513</v>
      </c>
      <c r="AV442" s="5">
        <v>45652</v>
      </c>
      <c r="AW442" s="5">
        <v>612</v>
      </c>
      <c r="AX442" s="5" t="s">
        <v>7</v>
      </c>
    </row>
    <row r="443" spans="1:15">
      <c r="A443" s="4">
        <v>75</v>
      </c>
      <c r="B443" s="4" t="s">
        <v>507</v>
      </c>
      <c r="C443" s="4">
        <v>2026</v>
      </c>
      <c r="D443" s="4">
        <v>0</v>
      </c>
      <c r="E443" s="4">
        <v>3</v>
      </c>
      <c r="F443" s="4">
        <v>0</v>
      </c>
      <c r="G443" s="4">
        <v>0</v>
      </c>
      <c r="H443" s="4">
        <v>1</v>
      </c>
      <c r="I443" s="4">
        <v>0</v>
      </c>
      <c r="J443" s="4">
        <v>1</v>
      </c>
      <c r="K443" s="4">
        <v>0</v>
      </c>
      <c r="L443" s="4">
        <v>0</v>
      </c>
      <c r="M443" s="4">
        <v>1</v>
      </c>
      <c r="N443" s="4">
        <v>85314433</v>
      </c>
      <c r="O443" s="4">
        <v>2</v>
      </c>
    </row>
    <row r="444" spans="1:40">
      <c r="A444" s="5">
        <v>2</v>
      </c>
      <c r="B444" s="5" t="s">
        <v>508</v>
      </c>
      <c r="C444" s="5" t="s">
        <v>509</v>
      </c>
      <c r="D444" s="5">
        <v>0</v>
      </c>
      <c r="E444" s="5">
        <v>0</v>
      </c>
      <c r="F444" s="5">
        <v>0</v>
      </c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>
        <v>85316642</v>
      </c>
    </row>
    <row r="445" spans="1:50">
      <c r="A445" s="5">
        <v>1</v>
      </c>
      <c r="B445" s="5" t="s">
        <v>510</v>
      </c>
      <c r="C445" s="5" t="s">
        <v>511</v>
      </c>
      <c r="D445" s="5">
        <v>2026</v>
      </c>
      <c r="E445" s="5">
        <v>3</v>
      </c>
      <c r="F445" s="5">
        <v>1</v>
      </c>
      <c r="G445" s="5">
        <v>1</v>
      </c>
      <c r="H445" s="5">
        <v>0</v>
      </c>
      <c r="I445" s="5">
        <v>2</v>
      </c>
      <c r="J445" s="5">
        <v>1</v>
      </c>
      <c r="K445" s="5">
        <v>1</v>
      </c>
      <c r="L445" s="5">
        <v>1</v>
      </c>
      <c r="M445" s="5">
        <v>1</v>
      </c>
      <c r="N445" s="5">
        <v>1</v>
      </c>
      <c r="O445" s="5">
        <v>1</v>
      </c>
      <c r="P445" s="5">
        <v>1</v>
      </c>
      <c r="Q445" s="5">
        <v>1</v>
      </c>
      <c r="R445" s="5" t="s">
        <v>185</v>
      </c>
      <c r="S445" s="5" t="s">
        <v>185</v>
      </c>
      <c r="T445" s="5" t="s">
        <v>185</v>
      </c>
      <c r="U445" s="5" t="s">
        <v>185</v>
      </c>
      <c r="V445" s="5" t="s">
        <v>185</v>
      </c>
      <c r="W445" s="5" t="s">
        <v>185</v>
      </c>
      <c r="X445" s="5" t="s">
        <v>185</v>
      </c>
      <c r="Y445" s="5" t="s">
        <v>185</v>
      </c>
      <c r="Z445" s="5" t="s">
        <v>185</v>
      </c>
      <c r="AA445" s="5" t="s">
        <v>185</v>
      </c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>
        <v>85316643</v>
      </c>
      <c r="AO445" s="5" t="s">
        <v>512</v>
      </c>
      <c r="AP445" s="5" t="s">
        <v>513</v>
      </c>
      <c r="AQ445" s="5">
        <v>46078</v>
      </c>
      <c r="AR445" s="5">
        <v>409</v>
      </c>
      <c r="AS445" s="5" t="s">
        <v>5</v>
      </c>
      <c r="AT445" s="5" t="s">
        <v>514</v>
      </c>
      <c r="AU445" s="5" t="s">
        <v>513</v>
      </c>
      <c r="AV445" s="5">
        <v>45652</v>
      </c>
      <c r="AW445" s="5">
        <v>612</v>
      </c>
      <c r="AX445" s="5" t="s">
        <v>7</v>
      </c>
    </row>
    <row r="449" spans="1:5">
      <c r="A449">
        <v>65</v>
      </c>
      <c r="C449">
        <v>1</v>
      </c>
      <c r="D449">
        <v>0</v>
      </c>
      <c r="E449">
        <v>245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C30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182</v>
      </c>
      <c r="D1" t="s">
        <v>515</v>
      </c>
      <c r="F1">
        <v>0</v>
      </c>
      <c r="G1">
        <v>0</v>
      </c>
      <c r="H1">
        <v>0</v>
      </c>
      <c r="I1" t="s">
        <v>184</v>
      </c>
      <c r="J1" t="s">
        <v>185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>
      <c r="A12" s="1">
        <v>1</v>
      </c>
      <c r="B12" s="1">
        <v>25</v>
      </c>
      <c r="C12" s="1">
        <v>0</v>
      </c>
      <c r="D12" s="1"/>
      <c r="E12" s="1">
        <v>0</v>
      </c>
      <c r="F12" s="1" t="s">
        <v>185</v>
      </c>
      <c r="G12" s="1" t="s">
        <v>186</v>
      </c>
      <c r="H12" s="1" t="s">
        <v>185</v>
      </c>
      <c r="I12" s="1">
        <v>0</v>
      </c>
      <c r="J12" s="1" t="s">
        <v>185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185</v>
      </c>
      <c r="V12" s="1">
        <v>0</v>
      </c>
      <c r="W12" s="1" t="s">
        <v>185</v>
      </c>
      <c r="X12" s="1" t="s">
        <v>185</v>
      </c>
      <c r="Y12" s="1" t="s">
        <v>185</v>
      </c>
      <c r="Z12" s="1" t="s">
        <v>185</v>
      </c>
      <c r="AA12" s="1" t="s">
        <v>185</v>
      </c>
      <c r="AB12" s="1" t="s">
        <v>187</v>
      </c>
      <c r="AC12" s="1" t="s">
        <v>188</v>
      </c>
      <c r="AD12" s="1" t="s">
        <v>189</v>
      </c>
      <c r="AE12" s="1" t="s">
        <v>190</v>
      </c>
      <c r="AF12" s="1" t="s">
        <v>189</v>
      </c>
      <c r="AG12" s="1" t="s">
        <v>190</v>
      </c>
      <c r="AH12" s="1" t="s">
        <v>189</v>
      </c>
      <c r="AI12" s="1" t="s">
        <v>190</v>
      </c>
      <c r="AJ12" s="1" t="s">
        <v>191</v>
      </c>
      <c r="AK12" s="1"/>
      <c r="AL12" s="1" t="s">
        <v>187</v>
      </c>
      <c r="AM12" s="1" t="s">
        <v>188</v>
      </c>
      <c r="AN12" s="1" t="s">
        <v>192</v>
      </c>
      <c r="AO12" s="1"/>
      <c r="AP12" s="1" t="s">
        <v>185</v>
      </c>
      <c r="AQ12" s="1" t="s">
        <v>185</v>
      </c>
      <c r="AR12" s="1" t="s">
        <v>185</v>
      </c>
      <c r="AS12" s="1"/>
      <c r="AT12" s="1"/>
      <c r="AU12" s="1"/>
      <c r="AV12" s="1"/>
      <c r="AW12" s="1"/>
      <c r="AX12" s="1" t="s">
        <v>193</v>
      </c>
      <c r="AY12" s="1" t="s">
        <v>192</v>
      </c>
      <c r="AZ12" s="1" t="s">
        <v>185</v>
      </c>
      <c r="BA12" s="1"/>
      <c r="BB12" s="1">
        <v>0</v>
      </c>
      <c r="BC12" s="1"/>
      <c r="BD12" s="1"/>
      <c r="BE12" s="1"/>
      <c r="BF12" s="1"/>
      <c r="BG12" s="1"/>
      <c r="BH12" s="1" t="s">
        <v>194</v>
      </c>
      <c r="BI12" s="1" t="s">
        <v>195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196</v>
      </c>
      <c r="BZ12" s="1" t="s">
        <v>197</v>
      </c>
      <c r="CA12" s="1" t="s">
        <v>198</v>
      </c>
      <c r="CB12" s="1" t="s">
        <v>198</v>
      </c>
      <c r="CC12" s="1" t="s">
        <v>198</v>
      </c>
      <c r="CD12" s="1" t="s">
        <v>198</v>
      </c>
      <c r="CE12" s="1" t="s">
        <v>199</v>
      </c>
      <c r="CF12" s="1">
        <v>0</v>
      </c>
      <c r="CG12" s="1">
        <v>0</v>
      </c>
      <c r="CH12" s="1">
        <v>487096328</v>
      </c>
      <c r="CI12" s="1" t="s">
        <v>185</v>
      </c>
      <c r="CJ12" s="1" t="s">
        <v>185</v>
      </c>
      <c r="CK12" s="1">
        <v>17</v>
      </c>
      <c r="CL12" s="1"/>
      <c r="CM12" s="1"/>
      <c r="CN12" s="1"/>
      <c r="CO12" s="1"/>
      <c r="CP12" s="1"/>
      <c r="CQ12" s="1" t="s">
        <v>200</v>
      </c>
      <c r="CR12" s="1" t="s">
        <v>201</v>
      </c>
      <c r="CS12" s="1">
        <v>46073</v>
      </c>
      <c r="CT12" s="1">
        <v>540</v>
      </c>
      <c r="CU12" s="1">
        <v>17</v>
      </c>
      <c r="CV12" s="1" t="s">
        <v>202</v>
      </c>
      <c r="CW12" s="1"/>
      <c r="CX12" s="1"/>
      <c r="CY12" s="1">
        <v>0</v>
      </c>
      <c r="CZ12" s="1" t="s">
        <v>185</v>
      </c>
      <c r="DA12" s="1" t="s">
        <v>185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5">
      <c r="A14" s="1">
        <v>22</v>
      </c>
      <c r="B14" s="1">
        <v>1</v>
      </c>
      <c r="C14" s="1">
        <v>0</v>
      </c>
      <c r="D14" s="1">
        <v>85314498</v>
      </c>
      <c r="E14" s="1">
        <v>85314433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87">
      <c r="A16" s="2">
        <v>3</v>
      </c>
      <c r="B16" s="2">
        <v>1</v>
      </c>
      <c r="C16" s="2" t="s">
        <v>208</v>
      </c>
      <c r="D16" s="2" t="s">
        <v>209</v>
      </c>
      <c r="E16" s="3">
        <f ca="1">ROUND((Source!F245)/1000,2)</f>
        <v>2.19</v>
      </c>
      <c r="F16" s="3">
        <f ca="1">ROUND((Source!F246)/1000,2)</f>
        <v>6.1</v>
      </c>
      <c r="G16" s="3">
        <f>ROUND((Source!F237)/1000,2)</f>
        <v>0</v>
      </c>
      <c r="H16" s="3">
        <f ca="1">ROUND((Source!F247)/1000+(Source!F248)/1000,2)</f>
        <v>0</v>
      </c>
      <c r="I16" s="3">
        <f ca="1">E16+F16+G16+H16</f>
        <v>8.29</v>
      </c>
      <c r="J16" s="3">
        <f ca="1">ROUND((Source!F243+Source!F242)/1000,2)</f>
        <v>2.71</v>
      </c>
      <c r="K16" s="3">
        <v>5.9</v>
      </c>
      <c r="L16" s="3">
        <v>0</v>
      </c>
      <c r="M16" s="3">
        <v>0</v>
      </c>
      <c r="N16" s="3">
        <f ca="1">I16+L16+M16</f>
        <v>8.29</v>
      </c>
      <c r="T16" s="6">
        <f ca="1">ROUND((Source!P245)/1000,2)</f>
        <v>2.19</v>
      </c>
      <c r="U16" s="6">
        <f ca="1">ROUND((Source!P246)/1000,2)</f>
        <v>6.1</v>
      </c>
      <c r="V16" s="6">
        <f>ROUND((Source!P237)/1000,2)</f>
        <v>0</v>
      </c>
      <c r="W16" s="6">
        <f ca="1">ROUND((Source!P247)/1000+(Source!P248)/1000,2)</f>
        <v>0</v>
      </c>
      <c r="X16" s="6">
        <f ca="1">T16+U16+V16+W16</f>
        <v>8.29</v>
      </c>
      <c r="Y16" s="6">
        <f ca="1">ROUND((Source!P243+Source!P242)/1000,2)</f>
        <v>2.71</v>
      </c>
      <c r="Z16" s="6">
        <v>5.9</v>
      </c>
      <c r="AA16" s="6">
        <v>0</v>
      </c>
      <c r="AB16" s="6">
        <v>0</v>
      </c>
      <c r="AC16" s="6">
        <f ca="1">X16+AA16+AB16</f>
        <v>8.29</v>
      </c>
      <c r="AI16" s="2">
        <v>0</v>
      </c>
      <c r="AJ16" s="2">
        <v>-1</v>
      </c>
      <c r="AK16" s="2" t="s">
        <v>185</v>
      </c>
      <c r="AL16" s="2" t="s">
        <v>185</v>
      </c>
      <c r="AM16" s="2" t="s">
        <v>185</v>
      </c>
      <c r="AN16" s="2">
        <v>0</v>
      </c>
      <c r="AO16" s="2" t="s">
        <v>185</v>
      </c>
      <c r="AP16" s="2" t="s">
        <v>185</v>
      </c>
      <c r="AT16" s="3">
        <v>4338.33</v>
      </c>
      <c r="AU16" s="3">
        <v>1558</v>
      </c>
      <c r="AV16" s="3">
        <v>0</v>
      </c>
      <c r="AW16" s="3">
        <v>0</v>
      </c>
      <c r="AX16" s="3">
        <v>0</v>
      </c>
      <c r="AY16" s="3">
        <v>71.28</v>
      </c>
      <c r="AZ16" s="3">
        <v>54.69</v>
      </c>
      <c r="BA16" s="3">
        <v>2654.36</v>
      </c>
      <c r="BB16" s="3">
        <v>2190.35</v>
      </c>
      <c r="BC16" s="3">
        <v>6100.54</v>
      </c>
      <c r="BD16" s="3">
        <v>0</v>
      </c>
      <c r="BE16" s="3">
        <v>0</v>
      </c>
      <c r="BF16" s="3">
        <v>3.440232</v>
      </c>
      <c r="BG16" s="3">
        <v>0.05751</v>
      </c>
      <c r="BH16" s="3">
        <v>0</v>
      </c>
      <c r="BI16" s="3">
        <v>2603.85</v>
      </c>
      <c r="BJ16" s="3">
        <v>1348.71</v>
      </c>
      <c r="BK16" s="3">
        <v>8290.89</v>
      </c>
      <c r="BR16" s="6">
        <v>4338.33</v>
      </c>
      <c r="BS16" s="6">
        <v>1558</v>
      </c>
      <c r="BT16" s="6">
        <v>0</v>
      </c>
      <c r="BU16" s="6">
        <v>0</v>
      </c>
      <c r="BV16" s="6">
        <v>0</v>
      </c>
      <c r="BW16" s="6">
        <v>71.28</v>
      </c>
      <c r="BX16" s="6">
        <v>54.69</v>
      </c>
      <c r="BY16" s="6">
        <v>2654.36</v>
      </c>
      <c r="BZ16" s="6">
        <v>2190.35</v>
      </c>
      <c r="CA16" s="6">
        <v>6100.54</v>
      </c>
      <c r="CB16" s="6">
        <v>0</v>
      </c>
      <c r="CC16" s="6">
        <v>0</v>
      </c>
      <c r="CD16" s="6">
        <v>3.440232</v>
      </c>
      <c r="CE16" s="6">
        <v>0.05751</v>
      </c>
      <c r="CF16" s="6">
        <v>0</v>
      </c>
      <c r="CG16" s="6">
        <v>2603.85</v>
      </c>
      <c r="CH16" s="6">
        <v>1348.71</v>
      </c>
      <c r="CI16" s="6">
        <v>8290.89</v>
      </c>
    </row>
    <row r="17" spans="1:87">
      <c r="A17" s="2">
        <v>3</v>
      </c>
      <c r="B17" s="2">
        <v>2</v>
      </c>
      <c r="C17" s="2" t="s">
        <v>402</v>
      </c>
      <c r="D17" s="2" t="s">
        <v>403</v>
      </c>
      <c r="E17" s="3">
        <f ca="1">ROUND((Source!F344)/1000,2)</f>
        <v>0</v>
      </c>
      <c r="F17" s="3">
        <f ca="1">ROUND((Source!F345)/1000,2)</f>
        <v>0</v>
      </c>
      <c r="G17" s="3">
        <f>ROUND((Source!F336)/1000,2)</f>
        <v>0</v>
      </c>
      <c r="H17" s="3">
        <f ca="1">ROUND((Source!F346)/1000+(Source!F347)/1000,2)</f>
        <v>46.47</v>
      </c>
      <c r="I17" s="3">
        <f ca="1">E17+F17+G17+H17</f>
        <v>46.47</v>
      </c>
      <c r="J17" s="3">
        <f ca="1">ROUND((Source!F342+Source!F341)/1000,2)</f>
        <v>22.13</v>
      </c>
      <c r="K17" s="3">
        <v>22.13</v>
      </c>
      <c r="L17" s="3">
        <v>0</v>
      </c>
      <c r="M17" s="3">
        <v>0</v>
      </c>
      <c r="N17" s="3">
        <f ca="1">I17+L17+M17</f>
        <v>46.47</v>
      </c>
      <c r="T17" s="6">
        <f ca="1">ROUND((Source!P344)/1000,2)</f>
        <v>0</v>
      </c>
      <c r="U17" s="6">
        <f ca="1">ROUND((Source!P345)/1000,2)</f>
        <v>0</v>
      </c>
      <c r="V17" s="6">
        <f>ROUND((Source!P336)/1000,2)</f>
        <v>0</v>
      </c>
      <c r="W17" s="6">
        <f ca="1">ROUND((Source!P346)/1000+(Source!P347)/1000,2)</f>
        <v>46.47</v>
      </c>
      <c r="X17" s="6">
        <f ca="1">T17+U17+V17+W17</f>
        <v>46.47</v>
      </c>
      <c r="Y17" s="6">
        <f ca="1">ROUND((Source!P342+Source!P341)/1000,2)</f>
        <v>22.13</v>
      </c>
      <c r="Z17" s="6">
        <v>22.13</v>
      </c>
      <c r="AA17" s="6">
        <v>0</v>
      </c>
      <c r="AB17" s="6">
        <v>0</v>
      </c>
      <c r="AC17" s="6">
        <f ca="1">X17+AA17+AB17</f>
        <v>46.47</v>
      </c>
      <c r="AI17" s="2">
        <v>0</v>
      </c>
      <c r="AJ17" s="2">
        <v>-1</v>
      </c>
      <c r="AK17" s="2" t="s">
        <v>185</v>
      </c>
      <c r="AL17" s="2" t="s">
        <v>185</v>
      </c>
      <c r="AM17" s="2" t="s">
        <v>185</v>
      </c>
      <c r="AN17" s="2">
        <v>0</v>
      </c>
      <c r="AO17" s="2" t="s">
        <v>185</v>
      </c>
      <c r="AP17" s="2" t="s">
        <v>185</v>
      </c>
      <c r="AT17" s="3">
        <v>22130.22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22130.22</v>
      </c>
      <c r="BB17" s="3">
        <v>0</v>
      </c>
      <c r="BC17" s="3">
        <v>0</v>
      </c>
      <c r="BD17" s="3">
        <v>46473.45</v>
      </c>
      <c r="BE17" s="3">
        <v>0</v>
      </c>
      <c r="BF17" s="3">
        <v>21.66912</v>
      </c>
      <c r="BG17" s="3">
        <v>0</v>
      </c>
      <c r="BH17" s="3">
        <v>0</v>
      </c>
      <c r="BI17" s="3">
        <v>16376.36</v>
      </c>
      <c r="BJ17" s="3">
        <v>7966.87</v>
      </c>
      <c r="BK17" s="3">
        <v>46473.45</v>
      </c>
      <c r="BR17" s="6">
        <v>22130.22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22130.22</v>
      </c>
      <c r="BZ17" s="6">
        <v>0</v>
      </c>
      <c r="CA17" s="6">
        <v>0</v>
      </c>
      <c r="CB17" s="6">
        <v>46473.45</v>
      </c>
      <c r="CC17" s="6">
        <v>0</v>
      </c>
      <c r="CD17" s="6">
        <v>21.66912</v>
      </c>
      <c r="CE17" s="6">
        <v>0</v>
      </c>
      <c r="CF17" s="6">
        <v>0</v>
      </c>
      <c r="CG17" s="6">
        <v>16376.36</v>
      </c>
      <c r="CH17" s="6">
        <v>7966.87</v>
      </c>
      <c r="CI17" s="6">
        <v>46473.45</v>
      </c>
    </row>
    <row r="19" spans="1:29">
      <c r="A19">
        <v>51</v>
      </c>
      <c r="E19">
        <v>2.19</v>
      </c>
      <c r="F19">
        <v>6.1</v>
      </c>
      <c r="G19">
        <v>0</v>
      </c>
      <c r="H19">
        <v>46.47</v>
      </c>
      <c r="I19">
        <v>54.76</v>
      </c>
      <c r="J19">
        <v>24.84</v>
      </c>
      <c r="K19">
        <v>28.03</v>
      </c>
      <c r="L19">
        <v>0</v>
      </c>
      <c r="M19">
        <v>0</v>
      </c>
      <c r="N19">
        <v>54.76</v>
      </c>
      <c r="T19">
        <v>2.19</v>
      </c>
      <c r="U19">
        <v>6.1</v>
      </c>
      <c r="V19">
        <v>0</v>
      </c>
      <c r="W19">
        <v>46.47</v>
      </c>
      <c r="X19">
        <v>54.76</v>
      </c>
      <c r="Y19">
        <v>24.84</v>
      </c>
      <c r="Z19">
        <v>28.03</v>
      </c>
      <c r="AA19">
        <v>0</v>
      </c>
      <c r="AB19">
        <v>0</v>
      </c>
      <c r="AC19">
        <v>54.76</v>
      </c>
    </row>
    <row r="22" spans="1:1">
      <c r="A22">
        <v>-1</v>
      </c>
    </row>
    <row r="25" spans="1:15">
      <c r="A25" s="4">
        <v>75</v>
      </c>
      <c r="B25" s="4" t="s">
        <v>507</v>
      </c>
      <c r="C25" s="4">
        <v>2026</v>
      </c>
      <c r="D25" s="4">
        <v>0</v>
      </c>
      <c r="E25" s="4">
        <v>3</v>
      </c>
      <c r="F25" s="4">
        <v>0</v>
      </c>
      <c r="G25" s="4">
        <v>0</v>
      </c>
      <c r="H25" s="4">
        <v>1</v>
      </c>
      <c r="I25" s="4">
        <v>0</v>
      </c>
      <c r="J25" s="4">
        <v>1</v>
      </c>
      <c r="K25" s="4">
        <v>0</v>
      </c>
      <c r="L25" s="4">
        <v>0</v>
      </c>
      <c r="M25" s="4">
        <v>0</v>
      </c>
      <c r="N25" s="4">
        <v>85314498</v>
      </c>
      <c r="O25" s="4">
        <v>1</v>
      </c>
    </row>
    <row r="26" spans="1:40">
      <c r="A26" s="5">
        <v>2</v>
      </c>
      <c r="B26" s="5" t="s">
        <v>508</v>
      </c>
      <c r="C26" s="5" t="s">
        <v>509</v>
      </c>
      <c r="D26" s="5">
        <v>0</v>
      </c>
      <c r="E26" s="5">
        <v>0</v>
      </c>
      <c r="F26" s="5"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>
        <v>85316634</v>
      </c>
    </row>
    <row r="27" spans="1:50">
      <c r="A27" s="5">
        <v>1</v>
      </c>
      <c r="B27" s="5" t="s">
        <v>510</v>
      </c>
      <c r="C27" s="5" t="s">
        <v>511</v>
      </c>
      <c r="D27" s="5">
        <v>2026</v>
      </c>
      <c r="E27" s="5">
        <v>3</v>
      </c>
      <c r="F27" s="5">
        <v>1</v>
      </c>
      <c r="G27" s="5">
        <v>1</v>
      </c>
      <c r="H27" s="5">
        <v>0</v>
      </c>
      <c r="I27" s="5">
        <v>2</v>
      </c>
      <c r="J27" s="5">
        <v>1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 t="s">
        <v>185</v>
      </c>
      <c r="S27" s="5" t="s">
        <v>185</v>
      </c>
      <c r="T27" s="5" t="s">
        <v>185</v>
      </c>
      <c r="U27" s="5" t="s">
        <v>185</v>
      </c>
      <c r="V27" s="5" t="s">
        <v>185</v>
      </c>
      <c r="W27" s="5" t="s">
        <v>185</v>
      </c>
      <c r="X27" s="5" t="s">
        <v>185</v>
      </c>
      <c r="Y27" s="5" t="s">
        <v>185</v>
      </c>
      <c r="Z27" s="5" t="s">
        <v>185</v>
      </c>
      <c r="AA27" s="5" t="s">
        <v>185</v>
      </c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>
        <v>85316635</v>
      </c>
      <c r="AO27" s="5" t="s">
        <v>512</v>
      </c>
      <c r="AP27" s="5" t="s">
        <v>513</v>
      </c>
      <c r="AQ27" s="5">
        <v>46078</v>
      </c>
      <c r="AR27" s="5">
        <v>409</v>
      </c>
      <c r="AS27" s="5" t="s">
        <v>5</v>
      </c>
      <c r="AT27" s="5" t="s">
        <v>514</v>
      </c>
      <c r="AU27" s="5" t="s">
        <v>513</v>
      </c>
      <c r="AV27" s="5">
        <v>45652</v>
      </c>
      <c r="AW27" s="5">
        <v>612</v>
      </c>
      <c r="AX27" s="5" t="s">
        <v>7</v>
      </c>
    </row>
    <row r="28" spans="1:15">
      <c r="A28" s="4">
        <v>75</v>
      </c>
      <c r="B28" s="4" t="s">
        <v>507</v>
      </c>
      <c r="C28" s="4">
        <v>2026</v>
      </c>
      <c r="D28" s="4">
        <v>0</v>
      </c>
      <c r="E28" s="4">
        <v>3</v>
      </c>
      <c r="F28" s="4">
        <v>0</v>
      </c>
      <c r="G28" s="4">
        <v>0</v>
      </c>
      <c r="H28" s="4">
        <v>1</v>
      </c>
      <c r="I28" s="4">
        <v>0</v>
      </c>
      <c r="J28" s="4">
        <v>1</v>
      </c>
      <c r="K28" s="4">
        <v>0</v>
      </c>
      <c r="L28" s="4">
        <v>0</v>
      </c>
      <c r="M28" s="4">
        <v>1</v>
      </c>
      <c r="N28" s="4">
        <v>85314433</v>
      </c>
      <c r="O28" s="4">
        <v>2</v>
      </c>
    </row>
    <row r="29" spans="1:40">
      <c r="A29" s="5">
        <v>2</v>
      </c>
      <c r="B29" s="5" t="s">
        <v>508</v>
      </c>
      <c r="C29" s="5" t="s">
        <v>509</v>
      </c>
      <c r="D29" s="5">
        <v>0</v>
      </c>
      <c r="E29" s="5">
        <v>0</v>
      </c>
      <c r="F29" s="5"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>
        <v>85316642</v>
      </c>
    </row>
    <row r="30" spans="1:50">
      <c r="A30" s="5">
        <v>1</v>
      </c>
      <c r="B30" s="5" t="s">
        <v>510</v>
      </c>
      <c r="C30" s="5" t="s">
        <v>511</v>
      </c>
      <c r="D30" s="5">
        <v>2026</v>
      </c>
      <c r="E30" s="5">
        <v>3</v>
      </c>
      <c r="F30" s="5">
        <v>1</v>
      </c>
      <c r="G30" s="5">
        <v>1</v>
      </c>
      <c r="H30" s="5">
        <v>0</v>
      </c>
      <c r="I30" s="5">
        <v>2</v>
      </c>
      <c r="J30" s="5">
        <v>1</v>
      </c>
      <c r="K30" s="5">
        <v>1</v>
      </c>
      <c r="L30" s="5">
        <v>1</v>
      </c>
      <c r="M30" s="5">
        <v>1</v>
      </c>
      <c r="N30" s="5">
        <v>1</v>
      </c>
      <c r="O30" s="5">
        <v>1</v>
      </c>
      <c r="P30" s="5">
        <v>1</v>
      </c>
      <c r="Q30" s="5">
        <v>1</v>
      </c>
      <c r="R30" s="5" t="s">
        <v>185</v>
      </c>
      <c r="S30" s="5" t="s">
        <v>185</v>
      </c>
      <c r="T30" s="5" t="s">
        <v>185</v>
      </c>
      <c r="U30" s="5" t="s">
        <v>185</v>
      </c>
      <c r="V30" s="5" t="s">
        <v>185</v>
      </c>
      <c r="W30" s="5" t="s">
        <v>185</v>
      </c>
      <c r="X30" s="5" t="s">
        <v>185</v>
      </c>
      <c r="Y30" s="5" t="s">
        <v>185</v>
      </c>
      <c r="Z30" s="5" t="s">
        <v>185</v>
      </c>
      <c r="AA30" s="5" t="s">
        <v>185</v>
      </c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>
        <v>85316643</v>
      </c>
      <c r="AO30" s="5" t="s">
        <v>512</v>
      </c>
      <c r="AP30" s="5" t="s">
        <v>513</v>
      </c>
      <c r="AQ30" s="5">
        <v>46078</v>
      </c>
      <c r="AR30" s="5">
        <v>409</v>
      </c>
      <c r="AS30" s="5" t="s">
        <v>5</v>
      </c>
      <c r="AT30" s="5" t="s">
        <v>514</v>
      </c>
      <c r="AU30" s="5" t="s">
        <v>513</v>
      </c>
      <c r="AV30" s="5">
        <v>45652</v>
      </c>
      <c r="AW30" s="5">
        <v>612</v>
      </c>
      <c r="AX30" s="5" t="s">
        <v>7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411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19">
      <c r="A1">
        <f>ROW(Source!A28)</f>
        <v>28</v>
      </c>
      <c r="B1">
        <v>85314498</v>
      </c>
      <c r="C1">
        <v>85316651</v>
      </c>
      <c r="D1">
        <v>82925782</v>
      </c>
      <c r="E1">
        <v>117</v>
      </c>
      <c r="F1">
        <v>1</v>
      </c>
      <c r="G1">
        <v>1</v>
      </c>
      <c r="H1">
        <v>1</v>
      </c>
      <c r="I1" t="s">
        <v>516</v>
      </c>
      <c r="J1" t="s">
        <v>185</v>
      </c>
      <c r="K1" t="s">
        <v>517</v>
      </c>
      <c r="L1">
        <v>1191</v>
      </c>
      <c r="N1">
        <v>1013</v>
      </c>
      <c r="O1" t="s">
        <v>28</v>
      </c>
      <c r="P1" t="s">
        <v>28</v>
      </c>
      <c r="Q1">
        <v>1</v>
      </c>
      <c r="W1">
        <v>0</v>
      </c>
      <c r="X1">
        <v>370475345</v>
      </c>
      <c r="Y1">
        <f t="shared" ref="Y1:Y9" si="0">(AT1*ROUND((0.2+0.15+1),7))</f>
        <v>207.9</v>
      </c>
      <c r="AA1">
        <v>0</v>
      </c>
      <c r="AB1">
        <v>0</v>
      </c>
      <c r="AC1">
        <v>0</v>
      </c>
      <c r="AD1">
        <v>660.33</v>
      </c>
      <c r="AE1">
        <v>0</v>
      </c>
      <c r="AF1">
        <v>0</v>
      </c>
      <c r="AG1">
        <v>0</v>
      </c>
      <c r="AH1">
        <v>660.33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185</v>
      </c>
      <c r="AT1">
        <v>154</v>
      </c>
      <c r="AU1" t="s">
        <v>217</v>
      </c>
      <c r="AV1">
        <v>1</v>
      </c>
      <c r="AW1">
        <v>2</v>
      </c>
      <c r="AX1">
        <v>85316653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101690.82</v>
      </c>
      <c r="BN1">
        <v>154</v>
      </c>
      <c r="BO1">
        <v>0</v>
      </c>
      <c r="BP1">
        <v>1</v>
      </c>
      <c r="BQ1">
        <v>0</v>
      </c>
      <c r="BR1">
        <v>0</v>
      </c>
      <c r="BS1">
        <v>0</v>
      </c>
      <c r="BT1">
        <v>137282.607</v>
      </c>
      <c r="BU1">
        <v>207.9</v>
      </c>
      <c r="BV1">
        <v>0</v>
      </c>
      <c r="BW1">
        <v>1</v>
      </c>
      <c r="CU1">
        <f>ROUND(AT1*Source!I28*AH1*AL1,2)</f>
        <v>0</v>
      </c>
      <c r="CV1">
        <f>ROUND(Y1*Source!I28,7)</f>
        <v>0</v>
      </c>
      <c r="CW1">
        <v>0</v>
      </c>
      <c r="CX1">
        <f>ROUND(Y1*Source!I28,7)</f>
        <v>0</v>
      </c>
      <c r="CY1">
        <f t="shared" ref="CY1:CY6" si="1">AD1</f>
        <v>660.33</v>
      </c>
      <c r="CZ1">
        <f t="shared" ref="CZ1:CZ6" si="2">AH1</f>
        <v>660.33</v>
      </c>
      <c r="DA1">
        <f t="shared" ref="DA1:DA6" si="3">AL1</f>
        <v>1</v>
      </c>
      <c r="DB1">
        <f t="shared" ref="DB1:DB9" si="4">ROUND((ROUND(AT1*CZ1,2)*ROUND((0.2+0.15+1),7)),6)</f>
        <v>137282.607</v>
      </c>
      <c r="DC1">
        <f t="shared" ref="DC1:DC9" si="5">ROUND((ROUND(AT1*AG1,2)*ROUND((0.2+0.15+1),7)),6)</f>
        <v>0</v>
      </c>
      <c r="DD1" t="s">
        <v>185</v>
      </c>
      <c r="DE1" t="s">
        <v>185</v>
      </c>
      <c r="DF1">
        <f t="shared" ref="DF1:DF9" si="6">ROUND(ROUND(AE1,2)*CX1,2)</f>
        <v>0</v>
      </c>
      <c r="DG1">
        <f t="shared" ref="DG1:DG24" si="7">ROUND(ROUND(AF1,2)*CX1,2)</f>
        <v>0</v>
      </c>
      <c r="DH1">
        <f t="shared" ref="DH1:DH64" si="8">ROUND(ROUND(AG1,2)*CX1,2)</f>
        <v>0</v>
      </c>
      <c r="DI1">
        <f t="shared" ref="DI1:DI64" si="9">ROUND(ROUND(AH1,2)*CX1,2)</f>
        <v>0</v>
      </c>
      <c r="DJ1">
        <f t="shared" ref="DJ1:DJ6" si="10">DI1</f>
        <v>0</v>
      </c>
      <c r="DK1">
        <v>1</v>
      </c>
      <c r="DL1" t="s">
        <v>185</v>
      </c>
      <c r="DM1">
        <v>0</v>
      </c>
      <c r="DN1" t="s">
        <v>185</v>
      </c>
      <c r="DO1">
        <v>0</v>
      </c>
    </row>
    <row r="2" spans="1:119">
      <c r="A2">
        <f>ROW(Source!A29)</f>
        <v>29</v>
      </c>
      <c r="B2">
        <v>85314433</v>
      </c>
      <c r="C2">
        <v>85316651</v>
      </c>
      <c r="D2">
        <v>82925782</v>
      </c>
      <c r="E2">
        <v>117</v>
      </c>
      <c r="F2">
        <v>1</v>
      </c>
      <c r="G2">
        <v>1</v>
      </c>
      <c r="H2">
        <v>1</v>
      </c>
      <c r="I2" t="s">
        <v>516</v>
      </c>
      <c r="J2" t="s">
        <v>185</v>
      </c>
      <c r="K2" t="s">
        <v>517</v>
      </c>
      <c r="L2">
        <v>1191</v>
      </c>
      <c r="N2">
        <v>1013</v>
      </c>
      <c r="O2" t="s">
        <v>28</v>
      </c>
      <c r="P2" t="s">
        <v>28</v>
      </c>
      <c r="Q2">
        <v>1</v>
      </c>
      <c r="W2">
        <v>0</v>
      </c>
      <c r="X2">
        <v>370475345</v>
      </c>
      <c r="Y2">
        <f t="shared" si="0"/>
        <v>207.9</v>
      </c>
      <c r="AA2">
        <v>0</v>
      </c>
      <c r="AB2">
        <v>0</v>
      </c>
      <c r="AC2">
        <v>0</v>
      </c>
      <c r="AD2">
        <v>660.33</v>
      </c>
      <c r="AE2">
        <v>0</v>
      </c>
      <c r="AF2">
        <v>0</v>
      </c>
      <c r="AG2">
        <v>0</v>
      </c>
      <c r="AH2">
        <v>660.33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185</v>
      </c>
      <c r="AT2">
        <v>154</v>
      </c>
      <c r="AU2" t="s">
        <v>217</v>
      </c>
      <c r="AV2">
        <v>1</v>
      </c>
      <c r="AW2">
        <v>2</v>
      </c>
      <c r="AX2">
        <v>85316653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101690.82</v>
      </c>
      <c r="BN2">
        <v>154</v>
      </c>
      <c r="BO2">
        <v>0</v>
      </c>
      <c r="BP2">
        <v>1</v>
      </c>
      <c r="BQ2">
        <v>0</v>
      </c>
      <c r="BR2">
        <v>0</v>
      </c>
      <c r="BS2">
        <v>0</v>
      </c>
      <c r="BT2">
        <v>137282.607</v>
      </c>
      <c r="BU2">
        <v>207.9</v>
      </c>
      <c r="BV2">
        <v>0</v>
      </c>
      <c r="BW2">
        <v>1</v>
      </c>
      <c r="CU2">
        <f>ROUND(AT2*Source!I29*AH2*AL2,2)</f>
        <v>0</v>
      </c>
      <c r="CV2">
        <f>ROUND(Y2*Source!I29,7)</f>
        <v>0</v>
      </c>
      <c r="CW2">
        <v>0</v>
      </c>
      <c r="CX2">
        <f>ROUND(Y2*Source!I29,7)</f>
        <v>0</v>
      </c>
      <c r="CY2">
        <f t="shared" si="1"/>
        <v>660.33</v>
      </c>
      <c r="CZ2">
        <f t="shared" si="2"/>
        <v>660.33</v>
      </c>
      <c r="DA2">
        <f t="shared" si="3"/>
        <v>1</v>
      </c>
      <c r="DB2">
        <f t="shared" si="4"/>
        <v>137282.607</v>
      </c>
      <c r="DC2">
        <f t="shared" si="5"/>
        <v>0</v>
      </c>
      <c r="DD2" t="s">
        <v>185</v>
      </c>
      <c r="DE2" t="s">
        <v>185</v>
      </c>
      <c r="DF2">
        <f t="shared" si="6"/>
        <v>0</v>
      </c>
      <c r="DG2">
        <f t="shared" si="7"/>
        <v>0</v>
      </c>
      <c r="DH2">
        <f t="shared" si="8"/>
        <v>0</v>
      </c>
      <c r="DI2">
        <f t="shared" si="9"/>
        <v>0</v>
      </c>
      <c r="DJ2">
        <f t="shared" si="10"/>
        <v>0</v>
      </c>
      <c r="DK2">
        <v>1</v>
      </c>
      <c r="DL2" t="s">
        <v>185</v>
      </c>
      <c r="DM2">
        <v>0</v>
      </c>
      <c r="DN2" t="s">
        <v>185</v>
      </c>
      <c r="DO2">
        <v>0</v>
      </c>
    </row>
    <row r="3" spans="1:119">
      <c r="A3">
        <f>ROW(Source!A30)</f>
        <v>30</v>
      </c>
      <c r="B3">
        <v>85314498</v>
      </c>
      <c r="C3">
        <v>85316654</v>
      </c>
      <c r="D3">
        <v>82925772</v>
      </c>
      <c r="E3">
        <v>117</v>
      </c>
      <c r="F3">
        <v>1</v>
      </c>
      <c r="G3">
        <v>1</v>
      </c>
      <c r="H3">
        <v>1</v>
      </c>
      <c r="I3" t="s">
        <v>53</v>
      </c>
      <c r="J3" t="s">
        <v>185</v>
      </c>
      <c r="K3" t="s">
        <v>54</v>
      </c>
      <c r="L3">
        <v>1191</v>
      </c>
      <c r="N3">
        <v>1013</v>
      </c>
      <c r="O3" t="s">
        <v>28</v>
      </c>
      <c r="P3" t="s">
        <v>28</v>
      </c>
      <c r="Q3">
        <v>1</v>
      </c>
      <c r="W3">
        <v>0</v>
      </c>
      <c r="X3">
        <v>-267883188</v>
      </c>
      <c r="Y3">
        <f t="shared" si="0"/>
        <v>131.22</v>
      </c>
      <c r="AA3">
        <v>0</v>
      </c>
      <c r="AB3">
        <v>0</v>
      </c>
      <c r="AC3">
        <v>0</v>
      </c>
      <c r="AD3">
        <v>633.07</v>
      </c>
      <c r="AE3">
        <v>0</v>
      </c>
      <c r="AF3">
        <v>0</v>
      </c>
      <c r="AG3">
        <v>0</v>
      </c>
      <c r="AH3">
        <v>633.07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185</v>
      </c>
      <c r="AT3">
        <v>97.2</v>
      </c>
      <c r="AU3" t="s">
        <v>217</v>
      </c>
      <c r="AV3">
        <v>1</v>
      </c>
      <c r="AW3">
        <v>2</v>
      </c>
      <c r="AX3">
        <v>85316656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61534.404</v>
      </c>
      <c r="BN3">
        <v>97.2</v>
      </c>
      <c r="BO3">
        <v>0</v>
      </c>
      <c r="BP3">
        <v>1</v>
      </c>
      <c r="BQ3">
        <v>0</v>
      </c>
      <c r="BR3">
        <v>0</v>
      </c>
      <c r="BS3">
        <v>0</v>
      </c>
      <c r="BT3">
        <v>83071.4454</v>
      </c>
      <c r="BU3">
        <v>131.22</v>
      </c>
      <c r="BV3">
        <v>0</v>
      </c>
      <c r="BW3">
        <v>1</v>
      </c>
      <c r="CU3">
        <f>ROUND(AT3*Source!I30*AH3*AL3,2)</f>
        <v>221.52</v>
      </c>
      <c r="CV3">
        <f>ROUND(Y3*Source!I30,7)</f>
        <v>0.472392</v>
      </c>
      <c r="CW3">
        <v>0</v>
      </c>
      <c r="CX3">
        <f>ROUND(Y3*Source!I30,7)</f>
        <v>0.472392</v>
      </c>
      <c r="CY3">
        <f t="shared" si="1"/>
        <v>633.07</v>
      </c>
      <c r="CZ3">
        <f t="shared" si="2"/>
        <v>633.07</v>
      </c>
      <c r="DA3">
        <f t="shared" si="3"/>
        <v>1</v>
      </c>
      <c r="DB3">
        <f t="shared" si="4"/>
        <v>83071.44</v>
      </c>
      <c r="DC3">
        <f t="shared" si="5"/>
        <v>0</v>
      </c>
      <c r="DD3" t="s">
        <v>185</v>
      </c>
      <c r="DE3" t="s">
        <v>185</v>
      </c>
      <c r="DF3">
        <f t="shared" si="6"/>
        <v>0</v>
      </c>
      <c r="DG3">
        <f t="shared" si="7"/>
        <v>0</v>
      </c>
      <c r="DH3">
        <f t="shared" si="8"/>
        <v>0</v>
      </c>
      <c r="DI3">
        <f t="shared" si="9"/>
        <v>299.06</v>
      </c>
      <c r="DJ3">
        <f t="shared" si="10"/>
        <v>299.06</v>
      </c>
      <c r="DK3">
        <v>1</v>
      </c>
      <c r="DL3" t="s">
        <v>185</v>
      </c>
      <c r="DM3">
        <v>0</v>
      </c>
      <c r="DN3" t="s">
        <v>185</v>
      </c>
      <c r="DO3">
        <v>0</v>
      </c>
    </row>
    <row r="4" spans="1:119">
      <c r="A4">
        <f>ROW(Source!A31)</f>
        <v>31</v>
      </c>
      <c r="B4">
        <v>85314433</v>
      </c>
      <c r="C4">
        <v>85316654</v>
      </c>
      <c r="D4">
        <v>82925772</v>
      </c>
      <c r="E4">
        <v>117</v>
      </c>
      <c r="F4">
        <v>1</v>
      </c>
      <c r="G4">
        <v>1</v>
      </c>
      <c r="H4">
        <v>1</v>
      </c>
      <c r="I4" t="s">
        <v>53</v>
      </c>
      <c r="J4" t="s">
        <v>185</v>
      </c>
      <c r="K4" t="s">
        <v>54</v>
      </c>
      <c r="L4">
        <v>1191</v>
      </c>
      <c r="N4">
        <v>1013</v>
      </c>
      <c r="O4" t="s">
        <v>28</v>
      </c>
      <c r="P4" t="s">
        <v>28</v>
      </c>
      <c r="Q4">
        <v>1</v>
      </c>
      <c r="W4">
        <v>0</v>
      </c>
      <c r="X4">
        <v>-267883188</v>
      </c>
      <c r="Y4">
        <f t="shared" si="0"/>
        <v>131.22</v>
      </c>
      <c r="AA4">
        <v>0</v>
      </c>
      <c r="AB4">
        <v>0</v>
      </c>
      <c r="AC4">
        <v>0</v>
      </c>
      <c r="AD4">
        <v>633.07</v>
      </c>
      <c r="AE4">
        <v>0</v>
      </c>
      <c r="AF4">
        <v>0</v>
      </c>
      <c r="AG4">
        <v>0</v>
      </c>
      <c r="AH4">
        <v>633.07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185</v>
      </c>
      <c r="AT4">
        <v>97.2</v>
      </c>
      <c r="AU4" t="s">
        <v>217</v>
      </c>
      <c r="AV4">
        <v>1</v>
      </c>
      <c r="AW4">
        <v>2</v>
      </c>
      <c r="AX4">
        <v>85316656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61534.404</v>
      </c>
      <c r="BN4">
        <v>97.2</v>
      </c>
      <c r="BO4">
        <v>0</v>
      </c>
      <c r="BP4">
        <v>1</v>
      </c>
      <c r="BQ4">
        <v>0</v>
      </c>
      <c r="BR4">
        <v>0</v>
      </c>
      <c r="BS4">
        <v>0</v>
      </c>
      <c r="BT4">
        <v>83071.4454</v>
      </c>
      <c r="BU4">
        <v>131.22</v>
      </c>
      <c r="BV4">
        <v>0</v>
      </c>
      <c r="BW4">
        <v>1</v>
      </c>
      <c r="CU4">
        <f>ROUND(AT4*Source!I31*AH4*AL4,2)</f>
        <v>221.52</v>
      </c>
      <c r="CV4">
        <f>ROUND(Y4*Source!I31,7)</f>
        <v>0.472392</v>
      </c>
      <c r="CW4">
        <v>0</v>
      </c>
      <c r="CX4">
        <f>ROUND(Y4*Source!I31,7)</f>
        <v>0.472392</v>
      </c>
      <c r="CY4">
        <f t="shared" si="1"/>
        <v>633.07</v>
      </c>
      <c r="CZ4">
        <f t="shared" si="2"/>
        <v>633.07</v>
      </c>
      <c r="DA4">
        <f t="shared" si="3"/>
        <v>1</v>
      </c>
      <c r="DB4">
        <f t="shared" si="4"/>
        <v>83071.44</v>
      </c>
      <c r="DC4">
        <f t="shared" si="5"/>
        <v>0</v>
      </c>
      <c r="DD4" t="s">
        <v>185</v>
      </c>
      <c r="DE4" t="s">
        <v>185</v>
      </c>
      <c r="DF4">
        <f t="shared" si="6"/>
        <v>0</v>
      </c>
      <c r="DG4">
        <f t="shared" si="7"/>
        <v>0</v>
      </c>
      <c r="DH4">
        <f t="shared" si="8"/>
        <v>0</v>
      </c>
      <c r="DI4">
        <f t="shared" si="9"/>
        <v>299.06</v>
      </c>
      <c r="DJ4">
        <f t="shared" si="10"/>
        <v>299.06</v>
      </c>
      <c r="DK4">
        <v>1</v>
      </c>
      <c r="DL4" t="s">
        <v>185</v>
      </c>
      <c r="DM4">
        <v>0</v>
      </c>
      <c r="DN4" t="s">
        <v>185</v>
      </c>
      <c r="DO4">
        <v>0</v>
      </c>
    </row>
    <row r="5" spans="1:119">
      <c r="A5">
        <f>ROW(Source!A32)</f>
        <v>32</v>
      </c>
      <c r="B5">
        <v>85314498</v>
      </c>
      <c r="C5">
        <v>85316657</v>
      </c>
      <c r="D5">
        <v>82925846</v>
      </c>
      <c r="E5">
        <v>117</v>
      </c>
      <c r="F5">
        <v>1</v>
      </c>
      <c r="G5">
        <v>1</v>
      </c>
      <c r="H5">
        <v>1</v>
      </c>
      <c r="I5" t="s">
        <v>518</v>
      </c>
      <c r="J5" t="s">
        <v>185</v>
      </c>
      <c r="K5" t="s">
        <v>519</v>
      </c>
      <c r="L5">
        <v>1191</v>
      </c>
      <c r="N5">
        <v>1013</v>
      </c>
      <c r="O5" t="s">
        <v>28</v>
      </c>
      <c r="P5" t="s">
        <v>28</v>
      </c>
      <c r="Q5">
        <v>1</v>
      </c>
      <c r="W5">
        <v>0</v>
      </c>
      <c r="X5">
        <v>888410196</v>
      </c>
      <c r="Y5">
        <f t="shared" si="0"/>
        <v>72.36</v>
      </c>
      <c r="AA5">
        <v>0</v>
      </c>
      <c r="AB5">
        <v>0</v>
      </c>
      <c r="AC5">
        <v>0</v>
      </c>
      <c r="AD5">
        <v>811.79</v>
      </c>
      <c r="AE5">
        <v>0</v>
      </c>
      <c r="AF5">
        <v>0</v>
      </c>
      <c r="AG5">
        <v>0</v>
      </c>
      <c r="AH5">
        <v>811.79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185</v>
      </c>
      <c r="AT5">
        <v>53.6</v>
      </c>
      <c r="AU5" t="s">
        <v>217</v>
      </c>
      <c r="AV5">
        <v>1</v>
      </c>
      <c r="AW5">
        <v>2</v>
      </c>
      <c r="AX5">
        <v>85316667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43511.944</v>
      </c>
      <c r="BN5">
        <v>53.6</v>
      </c>
      <c r="BO5">
        <v>0</v>
      </c>
      <c r="BP5">
        <v>1</v>
      </c>
      <c r="BQ5">
        <v>0</v>
      </c>
      <c r="BR5">
        <v>0</v>
      </c>
      <c r="BS5">
        <v>0</v>
      </c>
      <c r="BT5">
        <v>58741.1244</v>
      </c>
      <c r="BU5">
        <v>72.36</v>
      </c>
      <c r="BV5">
        <v>0</v>
      </c>
      <c r="BW5">
        <v>1</v>
      </c>
      <c r="CU5">
        <f>ROUND(AT5*Source!I32*AH5*AL5,2)</f>
        <v>0</v>
      </c>
      <c r="CV5">
        <f>ROUND(Y5*Source!I32,7)</f>
        <v>0</v>
      </c>
      <c r="CW5">
        <v>0</v>
      </c>
      <c r="CX5">
        <f>ROUND(Y5*Source!I32,7)</f>
        <v>0</v>
      </c>
      <c r="CY5">
        <f t="shared" si="1"/>
        <v>811.79</v>
      </c>
      <c r="CZ5">
        <f t="shared" si="2"/>
        <v>811.79</v>
      </c>
      <c r="DA5">
        <f t="shared" si="3"/>
        <v>1</v>
      </c>
      <c r="DB5">
        <f t="shared" si="4"/>
        <v>58741.119</v>
      </c>
      <c r="DC5">
        <f t="shared" si="5"/>
        <v>0</v>
      </c>
      <c r="DD5" t="s">
        <v>185</v>
      </c>
      <c r="DE5" t="s">
        <v>185</v>
      </c>
      <c r="DF5">
        <f t="shared" si="6"/>
        <v>0</v>
      </c>
      <c r="DG5">
        <f t="shared" si="7"/>
        <v>0</v>
      </c>
      <c r="DH5">
        <f t="shared" si="8"/>
        <v>0</v>
      </c>
      <c r="DI5">
        <f t="shared" si="9"/>
        <v>0</v>
      </c>
      <c r="DJ5">
        <f t="shared" si="10"/>
        <v>0</v>
      </c>
      <c r="DK5">
        <v>1</v>
      </c>
      <c r="DL5" t="s">
        <v>185</v>
      </c>
      <c r="DM5">
        <v>0</v>
      </c>
      <c r="DN5" t="s">
        <v>185</v>
      </c>
      <c r="DO5">
        <v>0</v>
      </c>
    </row>
    <row r="6" spans="1:119">
      <c r="A6">
        <f>ROW(Source!A32)</f>
        <v>32</v>
      </c>
      <c r="B6">
        <v>85314498</v>
      </c>
      <c r="C6">
        <v>85316657</v>
      </c>
      <c r="D6">
        <v>82926016</v>
      </c>
      <c r="E6">
        <v>117</v>
      </c>
      <c r="F6">
        <v>1</v>
      </c>
      <c r="G6">
        <v>1</v>
      </c>
      <c r="H6">
        <v>1</v>
      </c>
      <c r="I6" t="s">
        <v>520</v>
      </c>
      <c r="J6" t="s">
        <v>185</v>
      </c>
      <c r="K6" t="s">
        <v>521</v>
      </c>
      <c r="L6">
        <v>1191</v>
      </c>
      <c r="N6">
        <v>1013</v>
      </c>
      <c r="O6" t="s">
        <v>28</v>
      </c>
      <c r="P6" t="s">
        <v>28</v>
      </c>
      <c r="Q6">
        <v>1</v>
      </c>
      <c r="W6">
        <v>0</v>
      </c>
      <c r="X6">
        <v>-1417349443</v>
      </c>
      <c r="Y6">
        <f t="shared" si="0"/>
        <v>4.32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185</v>
      </c>
      <c r="AT6">
        <v>3.2</v>
      </c>
      <c r="AU6" t="s">
        <v>217</v>
      </c>
      <c r="AV6">
        <v>2</v>
      </c>
      <c r="AW6">
        <v>2</v>
      </c>
      <c r="AX6">
        <v>85316668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v>0</v>
      </c>
      <c r="CX6">
        <f>ROUND(Y6*Source!I32,7)</f>
        <v>0</v>
      </c>
      <c r="CY6">
        <f t="shared" si="1"/>
        <v>0</v>
      </c>
      <c r="CZ6">
        <f t="shared" si="2"/>
        <v>0</v>
      </c>
      <c r="DA6">
        <f t="shared" si="3"/>
        <v>1</v>
      </c>
      <c r="DB6">
        <f t="shared" si="4"/>
        <v>0</v>
      </c>
      <c r="DC6">
        <f t="shared" si="5"/>
        <v>0</v>
      </c>
      <c r="DD6" t="s">
        <v>185</v>
      </c>
      <c r="DE6" t="s">
        <v>185</v>
      </c>
      <c r="DF6">
        <f t="shared" si="6"/>
        <v>0</v>
      </c>
      <c r="DG6">
        <f t="shared" si="7"/>
        <v>0</v>
      </c>
      <c r="DH6">
        <f t="shared" si="8"/>
        <v>0</v>
      </c>
      <c r="DI6">
        <f t="shared" si="9"/>
        <v>0</v>
      </c>
      <c r="DJ6">
        <f t="shared" si="10"/>
        <v>0</v>
      </c>
      <c r="DK6">
        <v>0</v>
      </c>
      <c r="DL6" t="s">
        <v>185</v>
      </c>
      <c r="DM6">
        <v>0</v>
      </c>
      <c r="DN6" t="s">
        <v>185</v>
      </c>
      <c r="DO6">
        <v>0</v>
      </c>
    </row>
    <row r="7" spans="1:119">
      <c r="A7">
        <f>ROW(Source!A32)</f>
        <v>32</v>
      </c>
      <c r="B7">
        <v>85314498</v>
      </c>
      <c r="C7">
        <v>85316657</v>
      </c>
      <c r="D7">
        <v>82932505</v>
      </c>
      <c r="E7">
        <v>1</v>
      </c>
      <c r="F7">
        <v>1</v>
      </c>
      <c r="G7">
        <v>1</v>
      </c>
      <c r="H7">
        <v>2</v>
      </c>
      <c r="I7" t="s">
        <v>70</v>
      </c>
      <c r="J7" t="s">
        <v>522</v>
      </c>
      <c r="K7" t="s">
        <v>71</v>
      </c>
      <c r="L7">
        <v>1368</v>
      </c>
      <c r="N7">
        <v>1011</v>
      </c>
      <c r="O7" t="s">
        <v>72</v>
      </c>
      <c r="P7" t="s">
        <v>72</v>
      </c>
      <c r="Q7">
        <v>1</v>
      </c>
      <c r="W7">
        <v>0</v>
      </c>
      <c r="X7">
        <v>639918019</v>
      </c>
      <c r="Y7">
        <f t="shared" si="0"/>
        <v>2.16</v>
      </c>
      <c r="AA7">
        <v>0</v>
      </c>
      <c r="AB7">
        <v>1626.29</v>
      </c>
      <c r="AC7">
        <v>1090.46</v>
      </c>
      <c r="AD7">
        <v>0</v>
      </c>
      <c r="AE7">
        <v>0</v>
      </c>
      <c r="AF7">
        <v>1626.29</v>
      </c>
      <c r="AG7">
        <v>1090.46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185</v>
      </c>
      <c r="AT7">
        <v>1.6</v>
      </c>
      <c r="AU7" t="s">
        <v>217</v>
      </c>
      <c r="AV7">
        <v>1</v>
      </c>
      <c r="AW7">
        <v>2</v>
      </c>
      <c r="AX7">
        <v>85316669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2602.064</v>
      </c>
      <c r="BL7">
        <v>1744.736</v>
      </c>
      <c r="BM7">
        <v>0</v>
      </c>
      <c r="BN7">
        <v>0</v>
      </c>
      <c r="BO7">
        <v>1.6</v>
      </c>
      <c r="BP7">
        <v>1</v>
      </c>
      <c r="BQ7">
        <v>0</v>
      </c>
      <c r="BR7">
        <v>3512.7864</v>
      </c>
      <c r="BS7">
        <v>2355.3936</v>
      </c>
      <c r="BT7">
        <v>0</v>
      </c>
      <c r="BU7">
        <v>0</v>
      </c>
      <c r="BV7">
        <v>2.16</v>
      </c>
      <c r="BW7">
        <v>1</v>
      </c>
      <c r="CV7">
        <v>0</v>
      </c>
      <c r="CW7">
        <f>ROUND(Y7*Source!I32*DO7,7)</f>
        <v>0</v>
      </c>
      <c r="CX7">
        <f>ROUND(Y7*Source!I32,7)</f>
        <v>0</v>
      </c>
      <c r="CY7">
        <f>AB7</f>
        <v>1626.29</v>
      </c>
      <c r="CZ7">
        <f>AF7</f>
        <v>1626.29</v>
      </c>
      <c r="DA7">
        <f>AJ7</f>
        <v>1</v>
      </c>
      <c r="DB7">
        <f t="shared" si="4"/>
        <v>3512.781</v>
      </c>
      <c r="DC7">
        <f t="shared" si="5"/>
        <v>2355.399</v>
      </c>
      <c r="DD7" t="s">
        <v>185</v>
      </c>
      <c r="DE7" t="s">
        <v>185</v>
      </c>
      <c r="DF7">
        <f t="shared" si="6"/>
        <v>0</v>
      </c>
      <c r="DG7">
        <f t="shared" si="7"/>
        <v>0</v>
      </c>
      <c r="DH7">
        <f t="shared" si="8"/>
        <v>0</v>
      </c>
      <c r="DI7">
        <f t="shared" si="9"/>
        <v>0</v>
      </c>
      <c r="DJ7">
        <f>DG7+DH7</f>
        <v>0</v>
      </c>
      <c r="DK7">
        <v>1</v>
      </c>
      <c r="DL7" t="s">
        <v>73</v>
      </c>
      <c r="DM7">
        <v>6</v>
      </c>
      <c r="DN7" t="s">
        <v>28</v>
      </c>
      <c r="DO7">
        <v>1</v>
      </c>
    </row>
    <row r="8" spans="1:119">
      <c r="A8">
        <f>ROW(Source!A32)</f>
        <v>32</v>
      </c>
      <c r="B8">
        <v>85314498</v>
      </c>
      <c r="C8">
        <v>85316657</v>
      </c>
      <c r="D8">
        <v>82933400</v>
      </c>
      <c r="E8">
        <v>1</v>
      </c>
      <c r="F8">
        <v>1</v>
      </c>
      <c r="G8">
        <v>1</v>
      </c>
      <c r="H8">
        <v>2</v>
      </c>
      <c r="I8" t="s">
        <v>75</v>
      </c>
      <c r="J8" t="s">
        <v>523</v>
      </c>
      <c r="K8" t="s">
        <v>76</v>
      </c>
      <c r="L8">
        <v>1368</v>
      </c>
      <c r="N8">
        <v>1011</v>
      </c>
      <c r="O8" t="s">
        <v>72</v>
      </c>
      <c r="P8" t="s">
        <v>72</v>
      </c>
      <c r="Q8">
        <v>1</v>
      </c>
      <c r="W8">
        <v>0</v>
      </c>
      <c r="X8">
        <v>-849950259</v>
      </c>
      <c r="Y8">
        <f t="shared" si="0"/>
        <v>2.16</v>
      </c>
      <c r="AA8">
        <v>0</v>
      </c>
      <c r="AB8">
        <v>641.7</v>
      </c>
      <c r="AC8">
        <v>811.79</v>
      </c>
      <c r="AD8">
        <v>0</v>
      </c>
      <c r="AE8">
        <v>0</v>
      </c>
      <c r="AF8">
        <v>641.7</v>
      </c>
      <c r="AG8">
        <v>811.79</v>
      </c>
      <c r="AH8">
        <v>0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185</v>
      </c>
      <c r="AT8">
        <v>1.6</v>
      </c>
      <c r="AU8" t="s">
        <v>217</v>
      </c>
      <c r="AV8">
        <v>1</v>
      </c>
      <c r="AW8">
        <v>2</v>
      </c>
      <c r="AX8">
        <v>85316670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1026.72</v>
      </c>
      <c r="BL8">
        <v>1298.864</v>
      </c>
      <c r="BM8">
        <v>0</v>
      </c>
      <c r="BN8">
        <v>0</v>
      </c>
      <c r="BO8">
        <v>1.6</v>
      </c>
      <c r="BP8">
        <v>1</v>
      </c>
      <c r="BQ8">
        <v>0</v>
      </c>
      <c r="BR8">
        <v>1386.072</v>
      </c>
      <c r="BS8">
        <v>1753.4664</v>
      </c>
      <c r="BT8">
        <v>0</v>
      </c>
      <c r="BU8">
        <v>0</v>
      </c>
      <c r="BV8">
        <v>2.16</v>
      </c>
      <c r="BW8">
        <v>1</v>
      </c>
      <c r="CV8">
        <v>0</v>
      </c>
      <c r="CW8">
        <f>ROUND(Y8*Source!I32*DO8,7)</f>
        <v>0</v>
      </c>
      <c r="CX8">
        <f>ROUND(Y8*Source!I32,7)</f>
        <v>0</v>
      </c>
      <c r="CY8">
        <f>AB8</f>
        <v>641.7</v>
      </c>
      <c r="CZ8">
        <f>AF8</f>
        <v>641.7</v>
      </c>
      <c r="DA8">
        <f>AJ8</f>
        <v>1</v>
      </c>
      <c r="DB8">
        <f t="shared" si="4"/>
        <v>1386.072</v>
      </c>
      <c r="DC8">
        <f t="shared" si="5"/>
        <v>1753.461</v>
      </c>
      <c r="DD8" t="s">
        <v>185</v>
      </c>
      <c r="DE8" t="s">
        <v>185</v>
      </c>
      <c r="DF8">
        <f t="shared" si="6"/>
        <v>0</v>
      </c>
      <c r="DG8">
        <f t="shared" si="7"/>
        <v>0</v>
      </c>
      <c r="DH8">
        <f t="shared" si="8"/>
        <v>0</v>
      </c>
      <c r="DI8">
        <f t="shared" si="9"/>
        <v>0</v>
      </c>
      <c r="DJ8">
        <f>DG8+DH8</f>
        <v>0</v>
      </c>
      <c r="DK8">
        <v>1</v>
      </c>
      <c r="DL8" t="s">
        <v>77</v>
      </c>
      <c r="DM8">
        <v>4</v>
      </c>
      <c r="DN8" t="s">
        <v>28</v>
      </c>
      <c r="DO8">
        <v>1</v>
      </c>
    </row>
    <row r="9" spans="1:119">
      <c r="A9">
        <f>ROW(Source!A32)</f>
        <v>32</v>
      </c>
      <c r="B9">
        <v>85314498</v>
      </c>
      <c r="C9">
        <v>85316657</v>
      </c>
      <c r="D9">
        <v>82933596</v>
      </c>
      <c r="E9">
        <v>1</v>
      </c>
      <c r="F9">
        <v>1</v>
      </c>
      <c r="G9">
        <v>1</v>
      </c>
      <c r="H9">
        <v>2</v>
      </c>
      <c r="I9" t="s">
        <v>79</v>
      </c>
      <c r="J9" t="s">
        <v>524</v>
      </c>
      <c r="K9" t="s">
        <v>80</v>
      </c>
      <c r="L9">
        <v>1368</v>
      </c>
      <c r="N9">
        <v>1011</v>
      </c>
      <c r="O9" t="s">
        <v>72</v>
      </c>
      <c r="P9" t="s">
        <v>72</v>
      </c>
      <c r="Q9">
        <v>1</v>
      </c>
      <c r="W9">
        <v>0</v>
      </c>
      <c r="X9">
        <v>303316554</v>
      </c>
      <c r="Y9">
        <f t="shared" si="0"/>
        <v>17.6445</v>
      </c>
      <c r="AA9">
        <v>0</v>
      </c>
      <c r="AB9">
        <v>34.61</v>
      </c>
      <c r="AC9">
        <v>0</v>
      </c>
      <c r="AD9">
        <v>0</v>
      </c>
      <c r="AE9">
        <v>0</v>
      </c>
      <c r="AF9">
        <v>34.61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185</v>
      </c>
      <c r="AT9">
        <v>13.07</v>
      </c>
      <c r="AU9" t="s">
        <v>217</v>
      </c>
      <c r="AV9">
        <v>1</v>
      </c>
      <c r="AW9">
        <v>2</v>
      </c>
      <c r="AX9">
        <v>85316671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452.3527</v>
      </c>
      <c r="BL9">
        <v>0</v>
      </c>
      <c r="BM9">
        <v>0</v>
      </c>
      <c r="BN9">
        <v>0</v>
      </c>
      <c r="BO9">
        <v>0</v>
      </c>
      <c r="BP9">
        <v>1</v>
      </c>
      <c r="BQ9">
        <v>0</v>
      </c>
      <c r="BR9">
        <v>610.676145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f>ROUND(Y9*Source!I32*DO9,7)</f>
        <v>0</v>
      </c>
      <c r="CX9">
        <f>ROUND(Y9*Source!I32,7)</f>
        <v>0</v>
      </c>
      <c r="CY9">
        <f>AB9</f>
        <v>34.61</v>
      </c>
      <c r="CZ9">
        <f>AF9</f>
        <v>34.61</v>
      </c>
      <c r="DA9">
        <f>AJ9</f>
        <v>1</v>
      </c>
      <c r="DB9">
        <f t="shared" si="4"/>
        <v>610.6725</v>
      </c>
      <c r="DC9">
        <f t="shared" si="5"/>
        <v>0</v>
      </c>
      <c r="DD9" t="s">
        <v>185</v>
      </c>
      <c r="DE9" t="s">
        <v>185</v>
      </c>
      <c r="DF9">
        <f t="shared" si="6"/>
        <v>0</v>
      </c>
      <c r="DG9">
        <f t="shared" si="7"/>
        <v>0</v>
      </c>
      <c r="DH9">
        <f t="shared" si="8"/>
        <v>0</v>
      </c>
      <c r="DI9">
        <f t="shared" si="9"/>
        <v>0</v>
      </c>
      <c r="DJ9">
        <f>DG9+DH9</f>
        <v>0</v>
      </c>
      <c r="DK9">
        <v>1</v>
      </c>
      <c r="DL9" t="s">
        <v>185</v>
      </c>
      <c r="DM9">
        <v>0</v>
      </c>
      <c r="DN9" t="s">
        <v>185</v>
      </c>
      <c r="DO9">
        <v>0</v>
      </c>
    </row>
    <row r="10" spans="1:119">
      <c r="A10">
        <f>ROW(Source!A32)</f>
        <v>32</v>
      </c>
      <c r="B10">
        <v>85314498</v>
      </c>
      <c r="C10">
        <v>85316657</v>
      </c>
      <c r="D10">
        <v>83000909</v>
      </c>
      <c r="E10">
        <v>1</v>
      </c>
      <c r="F10">
        <v>1</v>
      </c>
      <c r="G10">
        <v>1</v>
      </c>
      <c r="H10">
        <v>3</v>
      </c>
      <c r="I10" t="s">
        <v>85</v>
      </c>
      <c r="J10" t="s">
        <v>525</v>
      </c>
      <c r="K10" t="s">
        <v>86</v>
      </c>
      <c r="L10">
        <v>1346</v>
      </c>
      <c r="N10">
        <v>1009</v>
      </c>
      <c r="O10" t="s">
        <v>87</v>
      </c>
      <c r="P10" t="s">
        <v>87</v>
      </c>
      <c r="Q10">
        <v>1</v>
      </c>
      <c r="W10">
        <v>0</v>
      </c>
      <c r="X10">
        <v>-163259778</v>
      </c>
      <c r="Y10">
        <f>AT10</f>
        <v>4.2</v>
      </c>
      <c r="AA10">
        <v>121.39</v>
      </c>
      <c r="AB10">
        <v>0</v>
      </c>
      <c r="AC10">
        <v>0</v>
      </c>
      <c r="AD10">
        <v>0</v>
      </c>
      <c r="AE10">
        <v>155.63</v>
      </c>
      <c r="AF10">
        <v>0</v>
      </c>
      <c r="AG10">
        <v>0</v>
      </c>
      <c r="AH10">
        <v>0</v>
      </c>
      <c r="AI10">
        <v>0.78</v>
      </c>
      <c r="AJ10">
        <v>1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185</v>
      </c>
      <c r="AT10">
        <v>4.2</v>
      </c>
      <c r="AU10" t="s">
        <v>185</v>
      </c>
      <c r="AV10">
        <v>0</v>
      </c>
      <c r="AW10">
        <v>2</v>
      </c>
      <c r="AX10">
        <v>85316672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653.646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1</v>
      </c>
      <c r="BQ10">
        <v>653.646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1</v>
      </c>
      <c r="CV10">
        <v>0</v>
      </c>
      <c r="CW10">
        <v>0</v>
      </c>
      <c r="CX10">
        <f>ROUND(Y10*Source!I32,7)</f>
        <v>0</v>
      </c>
      <c r="CY10">
        <f>AA10</f>
        <v>121.39</v>
      </c>
      <c r="CZ10">
        <f>AE10</f>
        <v>155.63</v>
      </c>
      <c r="DA10">
        <f>AI10</f>
        <v>0.78</v>
      </c>
      <c r="DB10">
        <f>ROUND(ROUND(AT10*CZ10,2),6)</f>
        <v>653.65</v>
      </c>
      <c r="DC10">
        <f>ROUND(ROUND(AT10*AG10,2),6)</f>
        <v>0</v>
      </c>
      <c r="DD10" t="s">
        <v>185</v>
      </c>
      <c r="DE10" t="s">
        <v>185</v>
      </c>
      <c r="DF10">
        <f>ROUND(ROUND(AE10*AI10,2)*CX10,2)</f>
        <v>0</v>
      </c>
      <c r="DG10">
        <f t="shared" si="7"/>
        <v>0</v>
      </c>
      <c r="DH10">
        <f t="shared" si="8"/>
        <v>0</v>
      </c>
      <c r="DI10">
        <f t="shared" si="9"/>
        <v>0</v>
      </c>
      <c r="DJ10">
        <f>DF10</f>
        <v>0</v>
      </c>
      <c r="DK10">
        <v>0</v>
      </c>
      <c r="DL10" t="s">
        <v>185</v>
      </c>
      <c r="DM10">
        <v>0</v>
      </c>
      <c r="DN10" t="s">
        <v>185</v>
      </c>
      <c r="DO10">
        <v>0</v>
      </c>
    </row>
    <row r="11" spans="1:119">
      <c r="A11">
        <f>ROW(Source!A32)</f>
        <v>32</v>
      </c>
      <c r="B11">
        <v>85314498</v>
      </c>
      <c r="C11">
        <v>85316657</v>
      </c>
      <c r="D11">
        <v>83001670</v>
      </c>
      <c r="E11">
        <v>1</v>
      </c>
      <c r="F11">
        <v>1</v>
      </c>
      <c r="G11">
        <v>1</v>
      </c>
      <c r="H11">
        <v>3</v>
      </c>
      <c r="I11" t="s">
        <v>526</v>
      </c>
      <c r="J11" t="s">
        <v>527</v>
      </c>
      <c r="K11" t="s">
        <v>528</v>
      </c>
      <c r="L11">
        <v>1346</v>
      </c>
      <c r="N11">
        <v>1009</v>
      </c>
      <c r="O11" t="s">
        <v>87</v>
      </c>
      <c r="P11" t="s">
        <v>87</v>
      </c>
      <c r="Q11">
        <v>1</v>
      </c>
      <c r="W11">
        <v>0</v>
      </c>
      <c r="X11">
        <v>-1131385474</v>
      </c>
      <c r="Y11">
        <f>AT11</f>
        <v>27</v>
      </c>
      <c r="AA11">
        <v>188.92</v>
      </c>
      <c r="AB11">
        <v>0</v>
      </c>
      <c r="AC11">
        <v>0</v>
      </c>
      <c r="AD11">
        <v>0</v>
      </c>
      <c r="AE11">
        <v>174.93</v>
      </c>
      <c r="AF11">
        <v>0</v>
      </c>
      <c r="AG11">
        <v>0</v>
      </c>
      <c r="AH11">
        <v>0</v>
      </c>
      <c r="AI11">
        <v>1.08</v>
      </c>
      <c r="AJ11">
        <v>1</v>
      </c>
      <c r="AK11">
        <v>1</v>
      </c>
      <c r="AL11">
        <v>1</v>
      </c>
      <c r="AM11">
        <v>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185</v>
      </c>
      <c r="AT11">
        <v>27</v>
      </c>
      <c r="AU11" t="s">
        <v>185</v>
      </c>
      <c r="AV11">
        <v>0</v>
      </c>
      <c r="AW11">
        <v>2</v>
      </c>
      <c r="AX11">
        <v>85316673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4723.11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1</v>
      </c>
      <c r="BQ11">
        <v>4723.11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1</v>
      </c>
      <c r="CV11">
        <v>0</v>
      </c>
      <c r="CW11">
        <v>0</v>
      </c>
      <c r="CX11">
        <f>ROUND(Y11*Source!I32,7)</f>
        <v>0</v>
      </c>
      <c r="CY11">
        <f>AA11</f>
        <v>188.92</v>
      </c>
      <c r="CZ11">
        <f>AE11</f>
        <v>174.93</v>
      </c>
      <c r="DA11">
        <f>AI11</f>
        <v>1.08</v>
      </c>
      <c r="DB11">
        <f>ROUND(ROUND(AT11*CZ11,2),6)</f>
        <v>4723.11</v>
      </c>
      <c r="DC11">
        <f>ROUND(ROUND(AT11*AG11,2),6)</f>
        <v>0</v>
      </c>
      <c r="DD11" t="s">
        <v>185</v>
      </c>
      <c r="DE11" t="s">
        <v>185</v>
      </c>
      <c r="DF11">
        <f>ROUND(ROUND(AE11*AI11,2)*CX11,2)</f>
        <v>0</v>
      </c>
      <c r="DG11">
        <f t="shared" si="7"/>
        <v>0</v>
      </c>
      <c r="DH11">
        <f t="shared" si="8"/>
        <v>0</v>
      </c>
      <c r="DI11">
        <f t="shared" si="9"/>
        <v>0</v>
      </c>
      <c r="DJ11">
        <f>DF11</f>
        <v>0</v>
      </c>
      <c r="DK11">
        <v>0</v>
      </c>
      <c r="DL11" t="s">
        <v>185</v>
      </c>
      <c r="DM11">
        <v>0</v>
      </c>
      <c r="DN11" t="s">
        <v>185</v>
      </c>
      <c r="DO11">
        <v>0</v>
      </c>
    </row>
    <row r="12" spans="1:119">
      <c r="A12">
        <f>ROW(Source!A32)</f>
        <v>32</v>
      </c>
      <c r="B12">
        <v>85314498</v>
      </c>
      <c r="C12">
        <v>85316657</v>
      </c>
      <c r="D12">
        <v>83001742</v>
      </c>
      <c r="E12">
        <v>1</v>
      </c>
      <c r="F12">
        <v>1</v>
      </c>
      <c r="G12">
        <v>1</v>
      </c>
      <c r="H12">
        <v>3</v>
      </c>
      <c r="I12" t="s">
        <v>529</v>
      </c>
      <c r="J12" t="s">
        <v>530</v>
      </c>
      <c r="K12" t="s">
        <v>531</v>
      </c>
      <c r="L12">
        <v>1425</v>
      </c>
      <c r="N12">
        <v>1013</v>
      </c>
      <c r="O12" t="s">
        <v>99</v>
      </c>
      <c r="P12" t="s">
        <v>99</v>
      </c>
      <c r="Q12">
        <v>1</v>
      </c>
      <c r="W12">
        <v>0</v>
      </c>
      <c r="X12">
        <v>-1941903501</v>
      </c>
      <c r="Y12">
        <f>AT12</f>
        <v>0.8</v>
      </c>
      <c r="AA12">
        <v>306.72</v>
      </c>
      <c r="AB12">
        <v>0</v>
      </c>
      <c r="AC12">
        <v>0</v>
      </c>
      <c r="AD12">
        <v>0</v>
      </c>
      <c r="AE12">
        <v>237.77</v>
      </c>
      <c r="AF12">
        <v>0</v>
      </c>
      <c r="AG12">
        <v>0</v>
      </c>
      <c r="AH12">
        <v>0</v>
      </c>
      <c r="AI12">
        <v>1.29</v>
      </c>
      <c r="AJ12">
        <v>1</v>
      </c>
      <c r="AK12">
        <v>1</v>
      </c>
      <c r="AL12">
        <v>1</v>
      </c>
      <c r="AM12">
        <v>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185</v>
      </c>
      <c r="AT12">
        <v>0.8</v>
      </c>
      <c r="AU12" t="s">
        <v>185</v>
      </c>
      <c r="AV12">
        <v>0</v>
      </c>
      <c r="AW12">
        <v>2</v>
      </c>
      <c r="AX12">
        <v>85316674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190.216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1</v>
      </c>
      <c r="BQ12">
        <v>190.216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1</v>
      </c>
      <c r="CV12">
        <v>0</v>
      </c>
      <c r="CW12">
        <v>0</v>
      </c>
      <c r="CX12">
        <f>ROUND(Y12*Source!I32,7)</f>
        <v>0</v>
      </c>
      <c r="CY12">
        <f>AA12</f>
        <v>306.72</v>
      </c>
      <c r="CZ12">
        <f>AE12</f>
        <v>237.77</v>
      </c>
      <c r="DA12">
        <f>AI12</f>
        <v>1.29</v>
      </c>
      <c r="DB12">
        <f>ROUND(ROUND(AT12*CZ12,2),6)</f>
        <v>190.22</v>
      </c>
      <c r="DC12">
        <f>ROUND(ROUND(AT12*AG12,2),6)</f>
        <v>0</v>
      </c>
      <c r="DD12" t="s">
        <v>185</v>
      </c>
      <c r="DE12" t="s">
        <v>185</v>
      </c>
      <c r="DF12">
        <f>ROUND(ROUND(AE12*AI12,2)*CX12,2)</f>
        <v>0</v>
      </c>
      <c r="DG12">
        <f t="shared" si="7"/>
        <v>0</v>
      </c>
      <c r="DH12">
        <f t="shared" si="8"/>
        <v>0</v>
      </c>
      <c r="DI12">
        <f t="shared" si="9"/>
        <v>0</v>
      </c>
      <c r="DJ12">
        <f>DF12</f>
        <v>0</v>
      </c>
      <c r="DK12">
        <v>0</v>
      </c>
      <c r="DL12" t="s">
        <v>185</v>
      </c>
      <c r="DM12">
        <v>0</v>
      </c>
      <c r="DN12" t="s">
        <v>185</v>
      </c>
      <c r="DO12">
        <v>0</v>
      </c>
    </row>
    <row r="13" spans="1:119">
      <c r="A13">
        <f>ROW(Source!A32)</f>
        <v>32</v>
      </c>
      <c r="B13">
        <v>85314498</v>
      </c>
      <c r="C13">
        <v>85316657</v>
      </c>
      <c r="D13">
        <v>82931850</v>
      </c>
      <c r="E13">
        <v>117</v>
      </c>
      <c r="F13">
        <v>1</v>
      </c>
      <c r="G13">
        <v>1</v>
      </c>
      <c r="H13">
        <v>3</v>
      </c>
      <c r="I13" t="s">
        <v>234</v>
      </c>
      <c r="J13" t="s">
        <v>185</v>
      </c>
      <c r="K13" t="s">
        <v>235</v>
      </c>
      <c r="L13">
        <v>3277935</v>
      </c>
      <c r="N13">
        <v>1013</v>
      </c>
      <c r="O13" t="s">
        <v>59</v>
      </c>
      <c r="P13" t="s">
        <v>59</v>
      </c>
      <c r="Q13">
        <v>1</v>
      </c>
      <c r="W13">
        <v>0</v>
      </c>
      <c r="X13">
        <v>274903907</v>
      </c>
      <c r="Y13">
        <f>AT13</f>
        <v>2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 t="s">
        <v>185</v>
      </c>
      <c r="AT13">
        <v>2</v>
      </c>
      <c r="AU13" t="s">
        <v>185</v>
      </c>
      <c r="AV13">
        <v>0</v>
      </c>
      <c r="AW13">
        <v>2</v>
      </c>
      <c r="AX13">
        <v>85316678</v>
      </c>
      <c r="AY13">
        <v>1</v>
      </c>
      <c r="AZ13">
        <v>0</v>
      </c>
      <c r="BA13">
        <v>16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v>0</v>
      </c>
      <c r="CX13">
        <f>ROUND(Y13*Source!I32,7)</f>
        <v>0</v>
      </c>
      <c r="CY13">
        <f>AA13</f>
        <v>0</v>
      </c>
      <c r="CZ13">
        <f>AE13</f>
        <v>0</v>
      </c>
      <c r="DA13">
        <f>AI13</f>
        <v>1</v>
      </c>
      <c r="DB13">
        <f>ROUND(ROUND(AT13*CZ13,2),6)</f>
        <v>0</v>
      </c>
      <c r="DC13">
        <f>ROUND(ROUND(AT13*AG13,2),6)</f>
        <v>0</v>
      </c>
      <c r="DD13" t="s">
        <v>185</v>
      </c>
      <c r="DE13" t="s">
        <v>185</v>
      </c>
      <c r="DF13">
        <f t="shared" ref="DF13:DF18" si="11">ROUND(ROUND(AE13,2)*CX13,2)</f>
        <v>0</v>
      </c>
      <c r="DG13">
        <f t="shared" si="7"/>
        <v>0</v>
      </c>
      <c r="DH13">
        <f t="shared" si="8"/>
        <v>0</v>
      </c>
      <c r="DI13">
        <f t="shared" si="9"/>
        <v>0</v>
      </c>
      <c r="DJ13">
        <f>DF13</f>
        <v>0</v>
      </c>
      <c r="DK13">
        <v>0</v>
      </c>
      <c r="DL13" t="s">
        <v>185</v>
      </c>
      <c r="DM13">
        <v>0</v>
      </c>
      <c r="DN13" t="s">
        <v>185</v>
      </c>
      <c r="DO13">
        <v>0</v>
      </c>
    </row>
    <row r="14" spans="1:119">
      <c r="A14">
        <f>ROW(Source!A33)</f>
        <v>33</v>
      </c>
      <c r="B14">
        <v>85314433</v>
      </c>
      <c r="C14">
        <v>85316657</v>
      </c>
      <c r="D14">
        <v>82925846</v>
      </c>
      <c r="E14">
        <v>117</v>
      </c>
      <c r="F14">
        <v>1</v>
      </c>
      <c r="G14">
        <v>1</v>
      </c>
      <c r="H14">
        <v>1</v>
      </c>
      <c r="I14" t="s">
        <v>518</v>
      </c>
      <c r="J14" t="s">
        <v>185</v>
      </c>
      <c r="K14" t="s">
        <v>519</v>
      </c>
      <c r="L14">
        <v>1191</v>
      </c>
      <c r="N14">
        <v>1013</v>
      </c>
      <c r="O14" t="s">
        <v>28</v>
      </c>
      <c r="P14" t="s">
        <v>28</v>
      </c>
      <c r="Q14">
        <v>1</v>
      </c>
      <c r="W14">
        <v>0</v>
      </c>
      <c r="X14">
        <v>888410196</v>
      </c>
      <c r="Y14">
        <f>(AT14*ROUND((0.2+0.15+1),7))</f>
        <v>72.36</v>
      </c>
      <c r="AA14">
        <v>0</v>
      </c>
      <c r="AB14">
        <v>0</v>
      </c>
      <c r="AC14">
        <v>0</v>
      </c>
      <c r="AD14">
        <v>811.79</v>
      </c>
      <c r="AE14">
        <v>0</v>
      </c>
      <c r="AF14">
        <v>0</v>
      </c>
      <c r="AG14">
        <v>0</v>
      </c>
      <c r="AH14">
        <v>811.79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185</v>
      </c>
      <c r="AT14">
        <v>53.6</v>
      </c>
      <c r="AU14" t="s">
        <v>217</v>
      </c>
      <c r="AV14">
        <v>1</v>
      </c>
      <c r="AW14">
        <v>2</v>
      </c>
      <c r="AX14">
        <v>85316667</v>
      </c>
      <c r="AY14">
        <v>1</v>
      </c>
      <c r="AZ14">
        <v>0</v>
      </c>
      <c r="BA14">
        <v>17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43511.944</v>
      </c>
      <c r="BN14">
        <v>53.6</v>
      </c>
      <c r="BO14">
        <v>0</v>
      </c>
      <c r="BP14">
        <v>1</v>
      </c>
      <c r="BQ14">
        <v>0</v>
      </c>
      <c r="BR14">
        <v>0</v>
      </c>
      <c r="BS14">
        <v>0</v>
      </c>
      <c r="BT14">
        <v>58741.1244</v>
      </c>
      <c r="BU14">
        <v>72.36</v>
      </c>
      <c r="BV14">
        <v>0</v>
      </c>
      <c r="BW14">
        <v>1</v>
      </c>
      <c r="CU14">
        <f>ROUND(AT14*Source!I33*AH14*AL14,2)</f>
        <v>0</v>
      </c>
      <c r="CV14">
        <f>ROUND(Y14*Source!I33,7)</f>
        <v>0</v>
      </c>
      <c r="CW14">
        <v>0</v>
      </c>
      <c r="CX14">
        <f>ROUND(Y14*Source!I33,7)</f>
        <v>0</v>
      </c>
      <c r="CY14">
        <f>AD14</f>
        <v>811.79</v>
      </c>
      <c r="CZ14">
        <f>AH14</f>
        <v>811.79</v>
      </c>
      <c r="DA14">
        <f>AL14</f>
        <v>1</v>
      </c>
      <c r="DB14">
        <f>ROUND((ROUND(AT14*CZ14,2)*ROUND((0.2+0.15+1),7)),6)</f>
        <v>58741.119</v>
      </c>
      <c r="DC14">
        <f>ROUND((ROUND(AT14*AG14,2)*ROUND((0.2+0.15+1),7)),6)</f>
        <v>0</v>
      </c>
      <c r="DD14" t="s">
        <v>185</v>
      </c>
      <c r="DE14" t="s">
        <v>185</v>
      </c>
      <c r="DF14">
        <f t="shared" si="11"/>
        <v>0</v>
      </c>
      <c r="DG14">
        <f t="shared" si="7"/>
        <v>0</v>
      </c>
      <c r="DH14">
        <f t="shared" si="8"/>
        <v>0</v>
      </c>
      <c r="DI14">
        <f t="shared" si="9"/>
        <v>0</v>
      </c>
      <c r="DJ14">
        <f>DI14</f>
        <v>0</v>
      </c>
      <c r="DK14">
        <v>1</v>
      </c>
      <c r="DL14" t="s">
        <v>185</v>
      </c>
      <c r="DM14">
        <v>0</v>
      </c>
      <c r="DN14" t="s">
        <v>185</v>
      </c>
      <c r="DO14">
        <v>0</v>
      </c>
    </row>
    <row r="15" spans="1:119">
      <c r="A15">
        <f>ROW(Source!A33)</f>
        <v>33</v>
      </c>
      <c r="B15">
        <v>85314433</v>
      </c>
      <c r="C15">
        <v>85316657</v>
      </c>
      <c r="D15">
        <v>82926016</v>
      </c>
      <c r="E15">
        <v>117</v>
      </c>
      <c r="F15">
        <v>1</v>
      </c>
      <c r="G15">
        <v>1</v>
      </c>
      <c r="H15">
        <v>1</v>
      </c>
      <c r="I15" t="s">
        <v>520</v>
      </c>
      <c r="J15" t="s">
        <v>185</v>
      </c>
      <c r="K15" t="s">
        <v>521</v>
      </c>
      <c r="L15">
        <v>1191</v>
      </c>
      <c r="N15">
        <v>1013</v>
      </c>
      <c r="O15" t="s">
        <v>28</v>
      </c>
      <c r="P15" t="s">
        <v>28</v>
      </c>
      <c r="Q15">
        <v>1</v>
      </c>
      <c r="W15">
        <v>0</v>
      </c>
      <c r="X15">
        <v>-1417349443</v>
      </c>
      <c r="Y15">
        <f>(AT15*ROUND((0.2+0.15+1),7))</f>
        <v>4.32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185</v>
      </c>
      <c r="AT15">
        <v>3.2</v>
      </c>
      <c r="AU15" t="s">
        <v>217</v>
      </c>
      <c r="AV15">
        <v>2</v>
      </c>
      <c r="AW15">
        <v>2</v>
      </c>
      <c r="AX15">
        <v>85316668</v>
      </c>
      <c r="AY15">
        <v>1</v>
      </c>
      <c r="AZ15">
        <v>0</v>
      </c>
      <c r="BA15">
        <v>18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ROUND(Y15*Source!I33,7)</f>
        <v>0</v>
      </c>
      <c r="CY15">
        <f>AD15</f>
        <v>0</v>
      </c>
      <c r="CZ15">
        <f>AH15</f>
        <v>0</v>
      </c>
      <c r="DA15">
        <f>AL15</f>
        <v>1</v>
      </c>
      <c r="DB15">
        <f>ROUND((ROUND(AT15*CZ15,2)*ROUND((0.2+0.15+1),7)),6)</f>
        <v>0</v>
      </c>
      <c r="DC15">
        <f>ROUND((ROUND(AT15*AG15,2)*ROUND((0.2+0.15+1),7)),6)</f>
        <v>0</v>
      </c>
      <c r="DD15" t="s">
        <v>185</v>
      </c>
      <c r="DE15" t="s">
        <v>185</v>
      </c>
      <c r="DF15">
        <f t="shared" si="11"/>
        <v>0</v>
      </c>
      <c r="DG15">
        <f t="shared" si="7"/>
        <v>0</v>
      </c>
      <c r="DH15">
        <f t="shared" si="8"/>
        <v>0</v>
      </c>
      <c r="DI15">
        <f t="shared" si="9"/>
        <v>0</v>
      </c>
      <c r="DJ15">
        <f>DI15</f>
        <v>0</v>
      </c>
      <c r="DK15">
        <v>0</v>
      </c>
      <c r="DL15" t="s">
        <v>185</v>
      </c>
      <c r="DM15">
        <v>0</v>
      </c>
      <c r="DN15" t="s">
        <v>185</v>
      </c>
      <c r="DO15">
        <v>0</v>
      </c>
    </row>
    <row r="16" spans="1:119">
      <c r="A16">
        <f>ROW(Source!A33)</f>
        <v>33</v>
      </c>
      <c r="B16">
        <v>85314433</v>
      </c>
      <c r="C16">
        <v>85316657</v>
      </c>
      <c r="D16">
        <v>82932505</v>
      </c>
      <c r="E16">
        <v>1</v>
      </c>
      <c r="F16">
        <v>1</v>
      </c>
      <c r="G16">
        <v>1</v>
      </c>
      <c r="H16">
        <v>2</v>
      </c>
      <c r="I16" t="s">
        <v>70</v>
      </c>
      <c r="J16" t="s">
        <v>522</v>
      </c>
      <c r="K16" t="s">
        <v>71</v>
      </c>
      <c r="L16">
        <v>1368</v>
      </c>
      <c r="N16">
        <v>1011</v>
      </c>
      <c r="O16" t="s">
        <v>72</v>
      </c>
      <c r="P16" t="s">
        <v>72</v>
      </c>
      <c r="Q16">
        <v>1</v>
      </c>
      <c r="W16">
        <v>0</v>
      </c>
      <c r="X16">
        <v>639918019</v>
      </c>
      <c r="Y16">
        <f>(AT16*ROUND((0.2+0.15+1),7))</f>
        <v>2.16</v>
      </c>
      <c r="AA16">
        <v>0</v>
      </c>
      <c r="AB16">
        <v>1626.29</v>
      </c>
      <c r="AC16">
        <v>1090.46</v>
      </c>
      <c r="AD16">
        <v>0</v>
      </c>
      <c r="AE16">
        <v>0</v>
      </c>
      <c r="AF16">
        <v>1626.29</v>
      </c>
      <c r="AG16">
        <v>1090.46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185</v>
      </c>
      <c r="AT16">
        <v>1.6</v>
      </c>
      <c r="AU16" t="s">
        <v>217</v>
      </c>
      <c r="AV16">
        <v>1</v>
      </c>
      <c r="AW16">
        <v>2</v>
      </c>
      <c r="AX16">
        <v>85316669</v>
      </c>
      <c r="AY16">
        <v>1</v>
      </c>
      <c r="AZ16">
        <v>0</v>
      </c>
      <c r="BA16">
        <v>19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2602.064</v>
      </c>
      <c r="BL16">
        <v>1744.736</v>
      </c>
      <c r="BM16">
        <v>0</v>
      </c>
      <c r="BN16">
        <v>0</v>
      </c>
      <c r="BO16">
        <v>1.6</v>
      </c>
      <c r="BP16">
        <v>1</v>
      </c>
      <c r="BQ16">
        <v>0</v>
      </c>
      <c r="BR16">
        <v>3512.7864</v>
      </c>
      <c r="BS16">
        <v>2355.3936</v>
      </c>
      <c r="BT16">
        <v>0</v>
      </c>
      <c r="BU16">
        <v>0</v>
      </c>
      <c r="BV16">
        <v>2.16</v>
      </c>
      <c r="BW16">
        <v>1</v>
      </c>
      <c r="CV16">
        <v>0</v>
      </c>
      <c r="CW16">
        <f>ROUND(Y16*Source!I33*DO16,7)</f>
        <v>0</v>
      </c>
      <c r="CX16">
        <f>ROUND(Y16*Source!I33,7)</f>
        <v>0</v>
      </c>
      <c r="CY16">
        <f>AB16</f>
        <v>1626.29</v>
      </c>
      <c r="CZ16">
        <f>AF16</f>
        <v>1626.29</v>
      </c>
      <c r="DA16">
        <f>AJ16</f>
        <v>1</v>
      </c>
      <c r="DB16">
        <f>ROUND((ROUND(AT16*CZ16,2)*ROUND((0.2+0.15+1),7)),6)</f>
        <v>3512.781</v>
      </c>
      <c r="DC16">
        <f>ROUND((ROUND(AT16*AG16,2)*ROUND((0.2+0.15+1),7)),6)</f>
        <v>2355.399</v>
      </c>
      <c r="DD16" t="s">
        <v>185</v>
      </c>
      <c r="DE16" t="s">
        <v>185</v>
      </c>
      <c r="DF16">
        <f t="shared" si="11"/>
        <v>0</v>
      </c>
      <c r="DG16">
        <f t="shared" si="7"/>
        <v>0</v>
      </c>
      <c r="DH16">
        <f t="shared" si="8"/>
        <v>0</v>
      </c>
      <c r="DI16">
        <f t="shared" si="9"/>
        <v>0</v>
      </c>
      <c r="DJ16">
        <f>DG16+DH16</f>
        <v>0</v>
      </c>
      <c r="DK16">
        <v>1</v>
      </c>
      <c r="DL16" t="s">
        <v>73</v>
      </c>
      <c r="DM16">
        <v>6</v>
      </c>
      <c r="DN16" t="s">
        <v>28</v>
      </c>
      <c r="DO16">
        <v>1</v>
      </c>
    </row>
    <row r="17" spans="1:119">
      <c r="A17">
        <f>ROW(Source!A33)</f>
        <v>33</v>
      </c>
      <c r="B17">
        <v>85314433</v>
      </c>
      <c r="C17">
        <v>85316657</v>
      </c>
      <c r="D17">
        <v>82933400</v>
      </c>
      <c r="E17">
        <v>1</v>
      </c>
      <c r="F17">
        <v>1</v>
      </c>
      <c r="G17">
        <v>1</v>
      </c>
      <c r="H17">
        <v>2</v>
      </c>
      <c r="I17" t="s">
        <v>75</v>
      </c>
      <c r="J17" t="s">
        <v>523</v>
      </c>
      <c r="K17" t="s">
        <v>76</v>
      </c>
      <c r="L17">
        <v>1368</v>
      </c>
      <c r="N17">
        <v>1011</v>
      </c>
      <c r="O17" t="s">
        <v>72</v>
      </c>
      <c r="P17" t="s">
        <v>72</v>
      </c>
      <c r="Q17">
        <v>1</v>
      </c>
      <c r="W17">
        <v>0</v>
      </c>
      <c r="X17">
        <v>-849950259</v>
      </c>
      <c r="Y17">
        <f>(AT17*ROUND((0.2+0.15+1),7))</f>
        <v>2.16</v>
      </c>
      <c r="AA17">
        <v>0</v>
      </c>
      <c r="AB17">
        <v>641.7</v>
      </c>
      <c r="AC17">
        <v>811.79</v>
      </c>
      <c r="AD17">
        <v>0</v>
      </c>
      <c r="AE17">
        <v>0</v>
      </c>
      <c r="AF17">
        <v>641.7</v>
      </c>
      <c r="AG17">
        <v>811.79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185</v>
      </c>
      <c r="AT17">
        <v>1.6</v>
      </c>
      <c r="AU17" t="s">
        <v>217</v>
      </c>
      <c r="AV17">
        <v>1</v>
      </c>
      <c r="AW17">
        <v>2</v>
      </c>
      <c r="AX17">
        <v>85316670</v>
      </c>
      <c r="AY17">
        <v>1</v>
      </c>
      <c r="AZ17">
        <v>0</v>
      </c>
      <c r="BA17">
        <v>20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1026.72</v>
      </c>
      <c r="BL17">
        <v>1298.864</v>
      </c>
      <c r="BM17">
        <v>0</v>
      </c>
      <c r="BN17">
        <v>0</v>
      </c>
      <c r="BO17">
        <v>1.6</v>
      </c>
      <c r="BP17">
        <v>1</v>
      </c>
      <c r="BQ17">
        <v>0</v>
      </c>
      <c r="BR17">
        <v>1386.072</v>
      </c>
      <c r="BS17">
        <v>1753.4664</v>
      </c>
      <c r="BT17">
        <v>0</v>
      </c>
      <c r="BU17">
        <v>0</v>
      </c>
      <c r="BV17">
        <v>2.16</v>
      </c>
      <c r="BW17">
        <v>1</v>
      </c>
      <c r="CV17">
        <v>0</v>
      </c>
      <c r="CW17">
        <f>ROUND(Y17*Source!I33*DO17,7)</f>
        <v>0</v>
      </c>
      <c r="CX17">
        <f>ROUND(Y17*Source!I33,7)</f>
        <v>0</v>
      </c>
      <c r="CY17">
        <f>AB17</f>
        <v>641.7</v>
      </c>
      <c r="CZ17">
        <f>AF17</f>
        <v>641.7</v>
      </c>
      <c r="DA17">
        <f>AJ17</f>
        <v>1</v>
      </c>
      <c r="DB17">
        <f>ROUND((ROUND(AT17*CZ17,2)*ROUND((0.2+0.15+1),7)),6)</f>
        <v>1386.072</v>
      </c>
      <c r="DC17">
        <f>ROUND((ROUND(AT17*AG17,2)*ROUND((0.2+0.15+1),7)),6)</f>
        <v>1753.461</v>
      </c>
      <c r="DD17" t="s">
        <v>185</v>
      </c>
      <c r="DE17" t="s">
        <v>185</v>
      </c>
      <c r="DF17">
        <f t="shared" si="11"/>
        <v>0</v>
      </c>
      <c r="DG17">
        <f t="shared" si="7"/>
        <v>0</v>
      </c>
      <c r="DH17">
        <f t="shared" si="8"/>
        <v>0</v>
      </c>
      <c r="DI17">
        <f t="shared" si="9"/>
        <v>0</v>
      </c>
      <c r="DJ17">
        <f>DG17+DH17</f>
        <v>0</v>
      </c>
      <c r="DK17">
        <v>1</v>
      </c>
      <c r="DL17" t="s">
        <v>77</v>
      </c>
      <c r="DM17">
        <v>4</v>
      </c>
      <c r="DN17" t="s">
        <v>28</v>
      </c>
      <c r="DO17">
        <v>1</v>
      </c>
    </row>
    <row r="18" spans="1:119">
      <c r="A18">
        <f>ROW(Source!A33)</f>
        <v>33</v>
      </c>
      <c r="B18">
        <v>85314433</v>
      </c>
      <c r="C18">
        <v>85316657</v>
      </c>
      <c r="D18">
        <v>82933596</v>
      </c>
      <c r="E18">
        <v>1</v>
      </c>
      <c r="F18">
        <v>1</v>
      </c>
      <c r="G18">
        <v>1</v>
      </c>
      <c r="H18">
        <v>2</v>
      </c>
      <c r="I18" t="s">
        <v>79</v>
      </c>
      <c r="J18" t="s">
        <v>524</v>
      </c>
      <c r="K18" t="s">
        <v>80</v>
      </c>
      <c r="L18">
        <v>1368</v>
      </c>
      <c r="N18">
        <v>1011</v>
      </c>
      <c r="O18" t="s">
        <v>72</v>
      </c>
      <c r="P18" t="s">
        <v>72</v>
      </c>
      <c r="Q18">
        <v>1</v>
      </c>
      <c r="W18">
        <v>0</v>
      </c>
      <c r="X18">
        <v>303316554</v>
      </c>
      <c r="Y18">
        <f>(AT18*ROUND((0.2+0.15+1),7))</f>
        <v>17.6445</v>
      </c>
      <c r="AA18">
        <v>0</v>
      </c>
      <c r="AB18">
        <v>34.61</v>
      </c>
      <c r="AC18">
        <v>0</v>
      </c>
      <c r="AD18">
        <v>0</v>
      </c>
      <c r="AE18">
        <v>0</v>
      </c>
      <c r="AF18">
        <v>34.61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185</v>
      </c>
      <c r="AT18">
        <v>13.07</v>
      </c>
      <c r="AU18" t="s">
        <v>217</v>
      </c>
      <c r="AV18">
        <v>1</v>
      </c>
      <c r="AW18">
        <v>2</v>
      </c>
      <c r="AX18">
        <v>85316671</v>
      </c>
      <c r="AY18">
        <v>1</v>
      </c>
      <c r="AZ18">
        <v>0</v>
      </c>
      <c r="BA18">
        <v>21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452.3527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610.676145</v>
      </c>
      <c r="BS18">
        <v>0</v>
      </c>
      <c r="BT18">
        <v>0</v>
      </c>
      <c r="BU18">
        <v>0</v>
      </c>
      <c r="BV18">
        <v>0</v>
      </c>
      <c r="BW18">
        <v>1</v>
      </c>
      <c r="CV18">
        <v>0</v>
      </c>
      <c r="CW18">
        <f>ROUND(Y18*Source!I33*DO18,7)</f>
        <v>0</v>
      </c>
      <c r="CX18">
        <f>ROUND(Y18*Source!I33,7)</f>
        <v>0</v>
      </c>
      <c r="CY18">
        <f>AB18</f>
        <v>34.61</v>
      </c>
      <c r="CZ18">
        <f>AF18</f>
        <v>34.61</v>
      </c>
      <c r="DA18">
        <f>AJ18</f>
        <v>1</v>
      </c>
      <c r="DB18">
        <f>ROUND((ROUND(AT18*CZ18,2)*ROUND((0.2+0.15+1),7)),6)</f>
        <v>610.6725</v>
      </c>
      <c r="DC18">
        <f>ROUND((ROUND(AT18*AG18,2)*ROUND((0.2+0.15+1),7)),6)</f>
        <v>0</v>
      </c>
      <c r="DD18" t="s">
        <v>185</v>
      </c>
      <c r="DE18" t="s">
        <v>185</v>
      </c>
      <c r="DF18">
        <f t="shared" si="11"/>
        <v>0</v>
      </c>
      <c r="DG18">
        <f t="shared" si="7"/>
        <v>0</v>
      </c>
      <c r="DH18">
        <f t="shared" si="8"/>
        <v>0</v>
      </c>
      <c r="DI18">
        <f t="shared" si="9"/>
        <v>0</v>
      </c>
      <c r="DJ18">
        <f>DG18+DH18</f>
        <v>0</v>
      </c>
      <c r="DK18">
        <v>1</v>
      </c>
      <c r="DL18" t="s">
        <v>185</v>
      </c>
      <c r="DM18">
        <v>0</v>
      </c>
      <c r="DN18" t="s">
        <v>185</v>
      </c>
      <c r="DO18">
        <v>0</v>
      </c>
    </row>
    <row r="19" spans="1:119">
      <c r="A19">
        <f>ROW(Source!A33)</f>
        <v>33</v>
      </c>
      <c r="B19">
        <v>85314433</v>
      </c>
      <c r="C19">
        <v>85316657</v>
      </c>
      <c r="D19">
        <v>83000909</v>
      </c>
      <c r="E19">
        <v>1</v>
      </c>
      <c r="F19">
        <v>1</v>
      </c>
      <c r="G19">
        <v>1</v>
      </c>
      <c r="H19">
        <v>3</v>
      </c>
      <c r="I19" t="s">
        <v>85</v>
      </c>
      <c r="J19" t="s">
        <v>525</v>
      </c>
      <c r="K19" t="s">
        <v>86</v>
      </c>
      <c r="L19">
        <v>1346</v>
      </c>
      <c r="N19">
        <v>1009</v>
      </c>
      <c r="O19" t="s">
        <v>87</v>
      </c>
      <c r="P19" t="s">
        <v>87</v>
      </c>
      <c r="Q19">
        <v>1</v>
      </c>
      <c r="W19">
        <v>0</v>
      </c>
      <c r="X19">
        <v>-163259778</v>
      </c>
      <c r="Y19">
        <f>AT19</f>
        <v>4.2</v>
      </c>
      <c r="AA19">
        <v>121.39</v>
      </c>
      <c r="AB19">
        <v>0</v>
      </c>
      <c r="AC19">
        <v>0</v>
      </c>
      <c r="AD19">
        <v>0</v>
      </c>
      <c r="AE19">
        <v>155.63</v>
      </c>
      <c r="AF19">
        <v>0</v>
      </c>
      <c r="AG19">
        <v>0</v>
      </c>
      <c r="AH19">
        <v>0</v>
      </c>
      <c r="AI19">
        <v>0.78</v>
      </c>
      <c r="AJ19">
        <v>1</v>
      </c>
      <c r="AK19">
        <v>1</v>
      </c>
      <c r="AL19">
        <v>1</v>
      </c>
      <c r="AM19">
        <v>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185</v>
      </c>
      <c r="AT19">
        <v>4.2</v>
      </c>
      <c r="AU19" t="s">
        <v>185</v>
      </c>
      <c r="AV19">
        <v>0</v>
      </c>
      <c r="AW19">
        <v>2</v>
      </c>
      <c r="AX19">
        <v>85316672</v>
      </c>
      <c r="AY19">
        <v>1</v>
      </c>
      <c r="AZ19">
        <v>0</v>
      </c>
      <c r="BA19">
        <v>22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653.646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653.646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1</v>
      </c>
      <c r="CV19">
        <v>0</v>
      </c>
      <c r="CW19">
        <v>0</v>
      </c>
      <c r="CX19">
        <f>ROUND(Y19*Source!I33,7)</f>
        <v>0</v>
      </c>
      <c r="CY19">
        <f>AA19</f>
        <v>121.39</v>
      </c>
      <c r="CZ19">
        <f>AE19</f>
        <v>155.63</v>
      </c>
      <c r="DA19">
        <f>AI19</f>
        <v>0.78</v>
      </c>
      <c r="DB19">
        <f>ROUND(ROUND(AT19*CZ19,2),6)</f>
        <v>653.65</v>
      </c>
      <c r="DC19">
        <f>ROUND(ROUND(AT19*AG19,2),6)</f>
        <v>0</v>
      </c>
      <c r="DD19" t="s">
        <v>185</v>
      </c>
      <c r="DE19" t="s">
        <v>185</v>
      </c>
      <c r="DF19">
        <f>ROUND(ROUND(AE19*AI19,2)*CX19,2)</f>
        <v>0</v>
      </c>
      <c r="DG19">
        <f t="shared" si="7"/>
        <v>0</v>
      </c>
      <c r="DH19">
        <f t="shared" si="8"/>
        <v>0</v>
      </c>
      <c r="DI19">
        <f t="shared" si="9"/>
        <v>0</v>
      </c>
      <c r="DJ19">
        <f>DF19</f>
        <v>0</v>
      </c>
      <c r="DK19">
        <v>0</v>
      </c>
      <c r="DL19" t="s">
        <v>185</v>
      </c>
      <c r="DM19">
        <v>0</v>
      </c>
      <c r="DN19" t="s">
        <v>185</v>
      </c>
      <c r="DO19">
        <v>0</v>
      </c>
    </row>
    <row r="20" spans="1:119">
      <c r="A20">
        <f>ROW(Source!A33)</f>
        <v>33</v>
      </c>
      <c r="B20">
        <v>85314433</v>
      </c>
      <c r="C20">
        <v>85316657</v>
      </c>
      <c r="D20">
        <v>83001670</v>
      </c>
      <c r="E20">
        <v>1</v>
      </c>
      <c r="F20">
        <v>1</v>
      </c>
      <c r="G20">
        <v>1</v>
      </c>
      <c r="H20">
        <v>3</v>
      </c>
      <c r="I20" t="s">
        <v>526</v>
      </c>
      <c r="J20" t="s">
        <v>527</v>
      </c>
      <c r="K20" t="s">
        <v>528</v>
      </c>
      <c r="L20">
        <v>1346</v>
      </c>
      <c r="N20">
        <v>1009</v>
      </c>
      <c r="O20" t="s">
        <v>87</v>
      </c>
      <c r="P20" t="s">
        <v>87</v>
      </c>
      <c r="Q20">
        <v>1</v>
      </c>
      <c r="W20">
        <v>0</v>
      </c>
      <c r="X20">
        <v>-1131385474</v>
      </c>
      <c r="Y20">
        <f>AT20</f>
        <v>27</v>
      </c>
      <c r="AA20">
        <v>188.92</v>
      </c>
      <c r="AB20">
        <v>0</v>
      </c>
      <c r="AC20">
        <v>0</v>
      </c>
      <c r="AD20">
        <v>0</v>
      </c>
      <c r="AE20">
        <v>174.93</v>
      </c>
      <c r="AF20">
        <v>0</v>
      </c>
      <c r="AG20">
        <v>0</v>
      </c>
      <c r="AH20">
        <v>0</v>
      </c>
      <c r="AI20">
        <v>1.08</v>
      </c>
      <c r="AJ20">
        <v>1</v>
      </c>
      <c r="AK20">
        <v>1</v>
      </c>
      <c r="AL20">
        <v>1</v>
      </c>
      <c r="AM20">
        <v>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185</v>
      </c>
      <c r="AT20">
        <v>27</v>
      </c>
      <c r="AU20" t="s">
        <v>185</v>
      </c>
      <c r="AV20">
        <v>0</v>
      </c>
      <c r="AW20">
        <v>2</v>
      </c>
      <c r="AX20">
        <v>85316673</v>
      </c>
      <c r="AY20">
        <v>1</v>
      </c>
      <c r="AZ20">
        <v>0</v>
      </c>
      <c r="BA20">
        <v>23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4723.11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1</v>
      </c>
      <c r="BQ20">
        <v>4723.11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1</v>
      </c>
      <c r="CV20">
        <v>0</v>
      </c>
      <c r="CW20">
        <v>0</v>
      </c>
      <c r="CX20">
        <f>ROUND(Y20*Source!I33,7)</f>
        <v>0</v>
      </c>
      <c r="CY20">
        <f>AA20</f>
        <v>188.92</v>
      </c>
      <c r="CZ20">
        <f>AE20</f>
        <v>174.93</v>
      </c>
      <c r="DA20">
        <f>AI20</f>
        <v>1.08</v>
      </c>
      <c r="DB20">
        <f>ROUND(ROUND(AT20*CZ20,2),6)</f>
        <v>4723.11</v>
      </c>
      <c r="DC20">
        <f>ROUND(ROUND(AT20*AG20,2),6)</f>
        <v>0</v>
      </c>
      <c r="DD20" t="s">
        <v>185</v>
      </c>
      <c r="DE20" t="s">
        <v>185</v>
      </c>
      <c r="DF20">
        <f>ROUND(ROUND(AE20*AI20,2)*CX20,2)</f>
        <v>0</v>
      </c>
      <c r="DG20">
        <f t="shared" si="7"/>
        <v>0</v>
      </c>
      <c r="DH20">
        <f t="shared" si="8"/>
        <v>0</v>
      </c>
      <c r="DI20">
        <f t="shared" si="9"/>
        <v>0</v>
      </c>
      <c r="DJ20">
        <f>DF20</f>
        <v>0</v>
      </c>
      <c r="DK20">
        <v>0</v>
      </c>
      <c r="DL20" t="s">
        <v>185</v>
      </c>
      <c r="DM20">
        <v>0</v>
      </c>
      <c r="DN20" t="s">
        <v>185</v>
      </c>
      <c r="DO20">
        <v>0</v>
      </c>
    </row>
    <row r="21" spans="1:119">
      <c r="A21">
        <f>ROW(Source!A33)</f>
        <v>33</v>
      </c>
      <c r="B21">
        <v>85314433</v>
      </c>
      <c r="C21">
        <v>85316657</v>
      </c>
      <c r="D21">
        <v>83001742</v>
      </c>
      <c r="E21">
        <v>1</v>
      </c>
      <c r="F21">
        <v>1</v>
      </c>
      <c r="G21">
        <v>1</v>
      </c>
      <c r="H21">
        <v>3</v>
      </c>
      <c r="I21" t="s">
        <v>529</v>
      </c>
      <c r="J21" t="s">
        <v>530</v>
      </c>
      <c r="K21" t="s">
        <v>531</v>
      </c>
      <c r="L21">
        <v>1425</v>
      </c>
      <c r="N21">
        <v>1013</v>
      </c>
      <c r="O21" t="s">
        <v>99</v>
      </c>
      <c r="P21" t="s">
        <v>99</v>
      </c>
      <c r="Q21">
        <v>1</v>
      </c>
      <c r="W21">
        <v>0</v>
      </c>
      <c r="X21">
        <v>-1941903501</v>
      </c>
      <c r="Y21">
        <f>AT21</f>
        <v>0.8</v>
      </c>
      <c r="AA21">
        <v>306.72</v>
      </c>
      <c r="AB21">
        <v>0</v>
      </c>
      <c r="AC21">
        <v>0</v>
      </c>
      <c r="AD21">
        <v>0</v>
      </c>
      <c r="AE21">
        <v>237.77</v>
      </c>
      <c r="AF21">
        <v>0</v>
      </c>
      <c r="AG21">
        <v>0</v>
      </c>
      <c r="AH21">
        <v>0</v>
      </c>
      <c r="AI21">
        <v>1.29</v>
      </c>
      <c r="AJ21">
        <v>1</v>
      </c>
      <c r="AK21">
        <v>1</v>
      </c>
      <c r="AL21">
        <v>1</v>
      </c>
      <c r="AM21">
        <v>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185</v>
      </c>
      <c r="AT21">
        <v>0.8</v>
      </c>
      <c r="AU21" t="s">
        <v>185</v>
      </c>
      <c r="AV21">
        <v>0</v>
      </c>
      <c r="AW21">
        <v>2</v>
      </c>
      <c r="AX21">
        <v>85316674</v>
      </c>
      <c r="AY21">
        <v>1</v>
      </c>
      <c r="AZ21">
        <v>0</v>
      </c>
      <c r="BA21">
        <v>24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190.216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190.216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1</v>
      </c>
      <c r="CV21">
        <v>0</v>
      </c>
      <c r="CW21">
        <v>0</v>
      </c>
      <c r="CX21">
        <f>ROUND(Y21*Source!I33,7)</f>
        <v>0</v>
      </c>
      <c r="CY21">
        <f>AA21</f>
        <v>306.72</v>
      </c>
      <c r="CZ21">
        <f>AE21</f>
        <v>237.77</v>
      </c>
      <c r="DA21">
        <f>AI21</f>
        <v>1.29</v>
      </c>
      <c r="DB21">
        <f>ROUND(ROUND(AT21*CZ21,2),6)</f>
        <v>190.22</v>
      </c>
      <c r="DC21">
        <f>ROUND(ROUND(AT21*AG21,2),6)</f>
        <v>0</v>
      </c>
      <c r="DD21" t="s">
        <v>185</v>
      </c>
      <c r="DE21" t="s">
        <v>185</v>
      </c>
      <c r="DF21">
        <f>ROUND(ROUND(AE21*AI21,2)*CX21,2)</f>
        <v>0</v>
      </c>
      <c r="DG21">
        <f t="shared" si="7"/>
        <v>0</v>
      </c>
      <c r="DH21">
        <f t="shared" si="8"/>
        <v>0</v>
      </c>
      <c r="DI21">
        <f t="shared" si="9"/>
        <v>0</v>
      </c>
      <c r="DJ21">
        <f>DF21</f>
        <v>0</v>
      </c>
      <c r="DK21">
        <v>0</v>
      </c>
      <c r="DL21" t="s">
        <v>185</v>
      </c>
      <c r="DM21">
        <v>0</v>
      </c>
      <c r="DN21" t="s">
        <v>185</v>
      </c>
      <c r="DO21">
        <v>0</v>
      </c>
    </row>
    <row r="22" spans="1:119">
      <c r="A22">
        <f>ROW(Source!A33)</f>
        <v>33</v>
      </c>
      <c r="B22">
        <v>85314433</v>
      </c>
      <c r="C22">
        <v>85316657</v>
      </c>
      <c r="D22">
        <v>82931850</v>
      </c>
      <c r="E22">
        <v>117</v>
      </c>
      <c r="F22">
        <v>1</v>
      </c>
      <c r="G22">
        <v>1</v>
      </c>
      <c r="H22">
        <v>3</v>
      </c>
      <c r="I22" t="s">
        <v>234</v>
      </c>
      <c r="J22" t="s">
        <v>185</v>
      </c>
      <c r="K22" t="s">
        <v>235</v>
      </c>
      <c r="L22">
        <v>3277935</v>
      </c>
      <c r="N22">
        <v>1013</v>
      </c>
      <c r="O22" t="s">
        <v>59</v>
      </c>
      <c r="P22" t="s">
        <v>59</v>
      </c>
      <c r="Q22">
        <v>1</v>
      </c>
      <c r="W22">
        <v>0</v>
      </c>
      <c r="X22">
        <v>274903907</v>
      </c>
      <c r="Y22">
        <f>AT22</f>
        <v>2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 t="s">
        <v>185</v>
      </c>
      <c r="AT22">
        <v>2</v>
      </c>
      <c r="AU22" t="s">
        <v>185</v>
      </c>
      <c r="AV22">
        <v>0</v>
      </c>
      <c r="AW22">
        <v>2</v>
      </c>
      <c r="AX22">
        <v>85316678</v>
      </c>
      <c r="AY22">
        <v>1</v>
      </c>
      <c r="AZ22">
        <v>0</v>
      </c>
      <c r="BA22">
        <v>28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v>0</v>
      </c>
      <c r="CX22">
        <f>ROUND(Y22*Source!I33,7)</f>
        <v>0</v>
      </c>
      <c r="CY22">
        <f>AA22</f>
        <v>0</v>
      </c>
      <c r="CZ22">
        <f>AE22</f>
        <v>0</v>
      </c>
      <c r="DA22">
        <f>AI22</f>
        <v>1</v>
      </c>
      <c r="DB22">
        <f>ROUND(ROUND(AT22*CZ22,2),6)</f>
        <v>0</v>
      </c>
      <c r="DC22">
        <f>ROUND(ROUND(AT22*AG22,2),6)</f>
        <v>0</v>
      </c>
      <c r="DD22" t="s">
        <v>185</v>
      </c>
      <c r="DE22" t="s">
        <v>185</v>
      </c>
      <c r="DF22">
        <f t="shared" ref="DF22:DF28" si="12">ROUND(ROUND(AE22,2)*CX22,2)</f>
        <v>0</v>
      </c>
      <c r="DG22">
        <f t="shared" si="7"/>
        <v>0</v>
      </c>
      <c r="DH22">
        <f t="shared" si="8"/>
        <v>0</v>
      </c>
      <c r="DI22">
        <f t="shared" si="9"/>
        <v>0</v>
      </c>
      <c r="DJ22">
        <f>DF22</f>
        <v>0</v>
      </c>
      <c r="DK22">
        <v>0</v>
      </c>
      <c r="DL22" t="s">
        <v>185</v>
      </c>
      <c r="DM22">
        <v>0</v>
      </c>
      <c r="DN22" t="s">
        <v>185</v>
      </c>
      <c r="DO22">
        <v>0</v>
      </c>
    </row>
    <row r="23" spans="1:119">
      <c r="A23">
        <f>ROW(Source!A36)</f>
        <v>36</v>
      </c>
      <c r="B23">
        <v>85314498</v>
      </c>
      <c r="C23">
        <v>85316680</v>
      </c>
      <c r="D23">
        <v>82925832</v>
      </c>
      <c r="E23">
        <v>117</v>
      </c>
      <c r="F23">
        <v>1</v>
      </c>
      <c r="G23">
        <v>1</v>
      </c>
      <c r="H23">
        <v>1</v>
      </c>
      <c r="I23" t="s">
        <v>532</v>
      </c>
      <c r="J23" t="s">
        <v>185</v>
      </c>
      <c r="K23" t="s">
        <v>533</v>
      </c>
      <c r="L23">
        <v>1191</v>
      </c>
      <c r="N23">
        <v>1013</v>
      </c>
      <c r="O23" t="s">
        <v>28</v>
      </c>
      <c r="P23" t="s">
        <v>28</v>
      </c>
      <c r="Q23">
        <v>1</v>
      </c>
      <c r="W23">
        <v>0</v>
      </c>
      <c r="X23">
        <v>-715079457</v>
      </c>
      <c r="Y23">
        <f t="shared" ref="Y23:Y28" si="13">(AT23*ROUND((0.2+0.15+1),7))</f>
        <v>2.8755</v>
      </c>
      <c r="AA23">
        <v>0</v>
      </c>
      <c r="AB23">
        <v>0</v>
      </c>
      <c r="AC23">
        <v>0</v>
      </c>
      <c r="AD23">
        <v>766.35</v>
      </c>
      <c r="AE23">
        <v>0</v>
      </c>
      <c r="AF23">
        <v>0</v>
      </c>
      <c r="AG23">
        <v>0</v>
      </c>
      <c r="AH23">
        <v>766.35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185</v>
      </c>
      <c r="AT23">
        <v>2.13</v>
      </c>
      <c r="AU23" t="s">
        <v>217</v>
      </c>
      <c r="AV23">
        <v>1</v>
      </c>
      <c r="AW23">
        <v>2</v>
      </c>
      <c r="AX23">
        <v>85316688</v>
      </c>
      <c r="AY23">
        <v>1</v>
      </c>
      <c r="AZ23">
        <v>0</v>
      </c>
      <c r="BA23">
        <v>29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1632.3255</v>
      </c>
      <c r="BN23">
        <v>2.13</v>
      </c>
      <c r="BO23">
        <v>0</v>
      </c>
      <c r="BP23">
        <v>1</v>
      </c>
      <c r="BQ23">
        <v>0</v>
      </c>
      <c r="BR23">
        <v>0</v>
      </c>
      <c r="BS23">
        <v>0</v>
      </c>
      <c r="BT23">
        <v>2203.639425</v>
      </c>
      <c r="BU23">
        <v>2.8755</v>
      </c>
      <c r="BV23">
        <v>0</v>
      </c>
      <c r="BW23">
        <v>1</v>
      </c>
      <c r="CU23">
        <f>ROUND(AT23*Source!I36*AH23*AL23,2)</f>
        <v>0</v>
      </c>
      <c r="CV23">
        <f>ROUND(Y23*Source!I36,7)</f>
        <v>0</v>
      </c>
      <c r="CW23">
        <v>0</v>
      </c>
      <c r="CX23">
        <f>ROUND(Y23*Source!I36,7)</f>
        <v>0</v>
      </c>
      <c r="CY23">
        <f>AD23</f>
        <v>766.35</v>
      </c>
      <c r="CZ23">
        <f>AH23</f>
        <v>766.35</v>
      </c>
      <c r="DA23">
        <f>AL23</f>
        <v>1</v>
      </c>
      <c r="DB23">
        <f t="shared" ref="DB23:DB28" si="14">ROUND((ROUND(AT23*CZ23,2)*ROUND((0.2+0.15+1),7)),6)</f>
        <v>2203.6455</v>
      </c>
      <c r="DC23">
        <f t="shared" ref="DC23:DC28" si="15">ROUND((ROUND(AT23*AG23,2)*ROUND((0.2+0.15+1),7)),6)</f>
        <v>0</v>
      </c>
      <c r="DD23" t="s">
        <v>185</v>
      </c>
      <c r="DE23" t="s">
        <v>185</v>
      </c>
      <c r="DF23">
        <f t="shared" si="12"/>
        <v>0</v>
      </c>
      <c r="DG23">
        <f t="shared" si="7"/>
        <v>0</v>
      </c>
      <c r="DH23">
        <f t="shared" si="8"/>
        <v>0</v>
      </c>
      <c r="DI23">
        <f t="shared" si="9"/>
        <v>0</v>
      </c>
      <c r="DJ23">
        <f>DI23</f>
        <v>0</v>
      </c>
      <c r="DK23">
        <v>1</v>
      </c>
      <c r="DL23" t="s">
        <v>185</v>
      </c>
      <c r="DM23">
        <v>0</v>
      </c>
      <c r="DN23" t="s">
        <v>185</v>
      </c>
      <c r="DO23">
        <v>0</v>
      </c>
    </row>
    <row r="24" spans="1:119">
      <c r="A24">
        <f>ROW(Source!A36)</f>
        <v>36</v>
      </c>
      <c r="B24">
        <v>85314498</v>
      </c>
      <c r="C24">
        <v>85316680</v>
      </c>
      <c r="D24">
        <v>82926016</v>
      </c>
      <c r="E24">
        <v>117</v>
      </c>
      <c r="F24">
        <v>1</v>
      </c>
      <c r="G24">
        <v>1</v>
      </c>
      <c r="H24">
        <v>1</v>
      </c>
      <c r="I24" t="s">
        <v>520</v>
      </c>
      <c r="J24" t="s">
        <v>185</v>
      </c>
      <c r="K24" t="s">
        <v>521</v>
      </c>
      <c r="L24">
        <v>1191</v>
      </c>
      <c r="N24">
        <v>1013</v>
      </c>
      <c r="O24" t="s">
        <v>28</v>
      </c>
      <c r="P24" t="s">
        <v>28</v>
      </c>
      <c r="Q24">
        <v>1</v>
      </c>
      <c r="W24">
        <v>0</v>
      </c>
      <c r="X24">
        <v>-1417349443</v>
      </c>
      <c r="Y24">
        <f t="shared" si="13"/>
        <v>0.027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185</v>
      </c>
      <c r="AT24">
        <v>0.02</v>
      </c>
      <c r="AU24" t="s">
        <v>217</v>
      </c>
      <c r="AV24">
        <v>2</v>
      </c>
      <c r="AW24">
        <v>2</v>
      </c>
      <c r="AX24">
        <v>85316689</v>
      </c>
      <c r="AY24">
        <v>1</v>
      </c>
      <c r="AZ24">
        <v>0</v>
      </c>
      <c r="BA24">
        <v>30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ROUND(Y24*Source!I36,7)</f>
        <v>0</v>
      </c>
      <c r="CY24">
        <f>AD24</f>
        <v>0</v>
      </c>
      <c r="CZ24">
        <f>AH24</f>
        <v>0</v>
      </c>
      <c r="DA24">
        <f>AL24</f>
        <v>1</v>
      </c>
      <c r="DB24">
        <f t="shared" si="14"/>
        <v>0</v>
      </c>
      <c r="DC24">
        <f t="shared" si="15"/>
        <v>0</v>
      </c>
      <c r="DD24" t="s">
        <v>185</v>
      </c>
      <c r="DE24" t="s">
        <v>185</v>
      </c>
      <c r="DF24">
        <f t="shared" si="12"/>
        <v>0</v>
      </c>
      <c r="DG24">
        <f t="shared" si="7"/>
        <v>0</v>
      </c>
      <c r="DH24">
        <f t="shared" si="8"/>
        <v>0</v>
      </c>
      <c r="DI24">
        <f t="shared" si="9"/>
        <v>0</v>
      </c>
      <c r="DJ24">
        <f>DI24</f>
        <v>0</v>
      </c>
      <c r="DK24">
        <v>0</v>
      </c>
      <c r="DL24" t="s">
        <v>185</v>
      </c>
      <c r="DM24">
        <v>0</v>
      </c>
      <c r="DN24" t="s">
        <v>185</v>
      </c>
      <c r="DO24">
        <v>0</v>
      </c>
    </row>
    <row r="25" spans="1:119">
      <c r="A25">
        <f>ROW(Source!A36)</f>
        <v>36</v>
      </c>
      <c r="B25">
        <v>85314498</v>
      </c>
      <c r="C25">
        <v>85316680</v>
      </c>
      <c r="D25">
        <v>82932644</v>
      </c>
      <c r="E25">
        <v>1</v>
      </c>
      <c r="F25">
        <v>1</v>
      </c>
      <c r="G25">
        <v>1</v>
      </c>
      <c r="H25">
        <v>2</v>
      </c>
      <c r="I25" t="s">
        <v>534</v>
      </c>
      <c r="J25" t="s">
        <v>535</v>
      </c>
      <c r="K25" t="s">
        <v>536</v>
      </c>
      <c r="L25">
        <v>1368</v>
      </c>
      <c r="N25">
        <v>1011</v>
      </c>
      <c r="O25" t="s">
        <v>72</v>
      </c>
      <c r="P25" t="s">
        <v>72</v>
      </c>
      <c r="Q25">
        <v>1</v>
      </c>
      <c r="W25">
        <v>0</v>
      </c>
      <c r="X25">
        <v>453228636</v>
      </c>
      <c r="Y25">
        <f t="shared" si="13"/>
        <v>0.0135</v>
      </c>
      <c r="AA25">
        <v>0</v>
      </c>
      <c r="AB25">
        <v>9.8</v>
      </c>
      <c r="AC25">
        <v>0</v>
      </c>
      <c r="AD25">
        <v>0</v>
      </c>
      <c r="AE25">
        <v>0</v>
      </c>
      <c r="AF25">
        <v>6.62</v>
      </c>
      <c r="AG25">
        <v>0</v>
      </c>
      <c r="AH25">
        <v>0</v>
      </c>
      <c r="AI25">
        <v>1</v>
      </c>
      <c r="AJ25">
        <v>1.48</v>
      </c>
      <c r="AK25">
        <v>1</v>
      </c>
      <c r="AL25">
        <v>1</v>
      </c>
      <c r="AM25">
        <v>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185</v>
      </c>
      <c r="AT25">
        <v>0.01</v>
      </c>
      <c r="AU25" t="s">
        <v>217</v>
      </c>
      <c r="AV25">
        <v>1</v>
      </c>
      <c r="AW25">
        <v>2</v>
      </c>
      <c r="AX25">
        <v>85316690</v>
      </c>
      <c r="AY25">
        <v>1</v>
      </c>
      <c r="AZ25">
        <v>0</v>
      </c>
      <c r="BA25">
        <v>31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0.0662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0</v>
      </c>
      <c r="BR25">
        <v>0.08937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f>ROUND(Y25*Source!I36*DO25,7)</f>
        <v>0</v>
      </c>
      <c r="CX25">
        <f>ROUND(Y25*Source!I36,7)</f>
        <v>0</v>
      </c>
      <c r="CY25">
        <f>AB25</f>
        <v>9.8</v>
      </c>
      <c r="CZ25">
        <f>AF25</f>
        <v>6.62</v>
      </c>
      <c r="DA25">
        <f>AJ25</f>
        <v>1.48</v>
      </c>
      <c r="DB25">
        <f t="shared" si="14"/>
        <v>0.0945</v>
      </c>
      <c r="DC25">
        <f t="shared" si="15"/>
        <v>0</v>
      </c>
      <c r="DD25" t="s">
        <v>185</v>
      </c>
      <c r="DE25" t="s">
        <v>185</v>
      </c>
      <c r="DF25">
        <f t="shared" si="12"/>
        <v>0</v>
      </c>
      <c r="DG25">
        <f>ROUND(ROUND(AF25*AJ25,2)*CX25,2)</f>
        <v>0</v>
      </c>
      <c r="DH25">
        <f t="shared" si="8"/>
        <v>0</v>
      </c>
      <c r="DI25">
        <f t="shared" si="9"/>
        <v>0</v>
      </c>
      <c r="DJ25">
        <f>DG25+DH25</f>
        <v>0</v>
      </c>
      <c r="DK25">
        <v>0</v>
      </c>
      <c r="DL25" t="s">
        <v>185</v>
      </c>
      <c r="DM25">
        <v>0</v>
      </c>
      <c r="DN25" t="s">
        <v>185</v>
      </c>
      <c r="DO25">
        <v>0</v>
      </c>
    </row>
    <row r="26" spans="1:119">
      <c r="A26">
        <f>ROW(Source!A36)</f>
        <v>36</v>
      </c>
      <c r="B26">
        <v>85314498</v>
      </c>
      <c r="C26">
        <v>85316680</v>
      </c>
      <c r="D26">
        <v>82932662</v>
      </c>
      <c r="E26">
        <v>1</v>
      </c>
      <c r="F26">
        <v>1</v>
      </c>
      <c r="G26">
        <v>1</v>
      </c>
      <c r="H26">
        <v>2</v>
      </c>
      <c r="I26" t="s">
        <v>537</v>
      </c>
      <c r="J26" t="s">
        <v>538</v>
      </c>
      <c r="K26" t="s">
        <v>539</v>
      </c>
      <c r="L26">
        <v>1368</v>
      </c>
      <c r="N26">
        <v>1011</v>
      </c>
      <c r="O26" t="s">
        <v>72</v>
      </c>
      <c r="P26" t="s">
        <v>72</v>
      </c>
      <c r="Q26">
        <v>1</v>
      </c>
      <c r="W26">
        <v>0</v>
      </c>
      <c r="X26">
        <v>-664744344</v>
      </c>
      <c r="Y26">
        <f t="shared" si="13"/>
        <v>0.0135</v>
      </c>
      <c r="AA26">
        <v>0</v>
      </c>
      <c r="AB26">
        <v>1587.88</v>
      </c>
      <c r="AC26">
        <v>932.95</v>
      </c>
      <c r="AD26">
        <v>0</v>
      </c>
      <c r="AE26">
        <v>0</v>
      </c>
      <c r="AF26">
        <v>1587.88</v>
      </c>
      <c r="AG26">
        <v>932.95</v>
      </c>
      <c r="AH26">
        <v>0</v>
      </c>
      <c r="AI26">
        <v>1</v>
      </c>
      <c r="AJ26">
        <v>1</v>
      </c>
      <c r="AK26">
        <v>1</v>
      </c>
      <c r="AL26">
        <v>1</v>
      </c>
      <c r="AM26">
        <v>-2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185</v>
      </c>
      <c r="AT26">
        <v>0.01</v>
      </c>
      <c r="AU26" t="s">
        <v>217</v>
      </c>
      <c r="AV26">
        <v>1</v>
      </c>
      <c r="AW26">
        <v>2</v>
      </c>
      <c r="AX26">
        <v>85316691</v>
      </c>
      <c r="AY26">
        <v>1</v>
      </c>
      <c r="AZ26">
        <v>0</v>
      </c>
      <c r="BA26">
        <v>32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15.8788</v>
      </c>
      <c r="BL26">
        <v>9.3295</v>
      </c>
      <c r="BM26">
        <v>0</v>
      </c>
      <c r="BN26">
        <v>0</v>
      </c>
      <c r="BO26">
        <v>0.01</v>
      </c>
      <c r="BP26">
        <v>1</v>
      </c>
      <c r="BQ26">
        <v>0</v>
      </c>
      <c r="BR26">
        <v>21.43638</v>
      </c>
      <c r="BS26">
        <v>12.594825</v>
      </c>
      <c r="BT26">
        <v>0</v>
      </c>
      <c r="BU26">
        <v>0</v>
      </c>
      <c r="BV26">
        <v>0.0135</v>
      </c>
      <c r="BW26">
        <v>1</v>
      </c>
      <c r="CV26">
        <v>0</v>
      </c>
      <c r="CW26">
        <f>ROUND(Y26*Source!I36*DO26,7)</f>
        <v>0</v>
      </c>
      <c r="CX26">
        <f>ROUND(Y26*Source!I36,7)</f>
        <v>0</v>
      </c>
      <c r="CY26">
        <f>AB26</f>
        <v>1587.88</v>
      </c>
      <c r="CZ26">
        <f>AF26</f>
        <v>1587.88</v>
      </c>
      <c r="DA26">
        <f>AJ26</f>
        <v>1</v>
      </c>
      <c r="DB26">
        <f t="shared" si="14"/>
        <v>21.438</v>
      </c>
      <c r="DC26">
        <f t="shared" si="15"/>
        <v>12.5955</v>
      </c>
      <c r="DD26" t="s">
        <v>185</v>
      </c>
      <c r="DE26" t="s">
        <v>185</v>
      </c>
      <c r="DF26">
        <f t="shared" si="12"/>
        <v>0</v>
      </c>
      <c r="DG26">
        <f>ROUND(ROUND(AF26,2)*CX26,2)</f>
        <v>0</v>
      </c>
      <c r="DH26">
        <f t="shared" si="8"/>
        <v>0</v>
      </c>
      <c r="DI26">
        <f t="shared" si="9"/>
        <v>0</v>
      </c>
      <c r="DJ26">
        <f>DG26+DH26</f>
        <v>0</v>
      </c>
      <c r="DK26">
        <v>1</v>
      </c>
      <c r="DL26" t="s">
        <v>540</v>
      </c>
      <c r="DM26">
        <v>5</v>
      </c>
      <c r="DN26" t="s">
        <v>28</v>
      </c>
      <c r="DO26">
        <v>1</v>
      </c>
    </row>
    <row r="27" spans="1:119">
      <c r="A27">
        <f>ROW(Source!A36)</f>
        <v>36</v>
      </c>
      <c r="B27">
        <v>85314498</v>
      </c>
      <c r="C27">
        <v>85316680</v>
      </c>
      <c r="D27">
        <v>82933400</v>
      </c>
      <c r="E27">
        <v>1</v>
      </c>
      <c r="F27">
        <v>1</v>
      </c>
      <c r="G27">
        <v>1</v>
      </c>
      <c r="H27">
        <v>2</v>
      </c>
      <c r="I27" t="s">
        <v>75</v>
      </c>
      <c r="J27" t="s">
        <v>523</v>
      </c>
      <c r="K27" t="s">
        <v>76</v>
      </c>
      <c r="L27">
        <v>1368</v>
      </c>
      <c r="N27">
        <v>1011</v>
      </c>
      <c r="O27" t="s">
        <v>72</v>
      </c>
      <c r="P27" t="s">
        <v>72</v>
      </c>
      <c r="Q27">
        <v>1</v>
      </c>
      <c r="W27">
        <v>0</v>
      </c>
      <c r="X27">
        <v>-849950259</v>
      </c>
      <c r="Y27">
        <f t="shared" si="13"/>
        <v>0.0135</v>
      </c>
      <c r="AA27">
        <v>0</v>
      </c>
      <c r="AB27">
        <v>641.7</v>
      </c>
      <c r="AC27">
        <v>811.79</v>
      </c>
      <c r="AD27">
        <v>0</v>
      </c>
      <c r="AE27">
        <v>0</v>
      </c>
      <c r="AF27">
        <v>641.7</v>
      </c>
      <c r="AG27">
        <v>811.79</v>
      </c>
      <c r="AH27">
        <v>0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185</v>
      </c>
      <c r="AT27">
        <v>0.01</v>
      </c>
      <c r="AU27" t="s">
        <v>217</v>
      </c>
      <c r="AV27">
        <v>1</v>
      </c>
      <c r="AW27">
        <v>2</v>
      </c>
      <c r="AX27">
        <v>85316692</v>
      </c>
      <c r="AY27">
        <v>1</v>
      </c>
      <c r="AZ27">
        <v>0</v>
      </c>
      <c r="BA27">
        <v>33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6.417</v>
      </c>
      <c r="BL27">
        <v>8.1179</v>
      </c>
      <c r="BM27">
        <v>0</v>
      </c>
      <c r="BN27">
        <v>0</v>
      </c>
      <c r="BO27">
        <v>0.01</v>
      </c>
      <c r="BP27">
        <v>1</v>
      </c>
      <c r="BQ27">
        <v>0</v>
      </c>
      <c r="BR27">
        <v>8.66295</v>
      </c>
      <c r="BS27">
        <v>10.959165</v>
      </c>
      <c r="BT27">
        <v>0</v>
      </c>
      <c r="BU27">
        <v>0</v>
      </c>
      <c r="BV27">
        <v>0.0135</v>
      </c>
      <c r="BW27">
        <v>1</v>
      </c>
      <c r="CV27">
        <v>0</v>
      </c>
      <c r="CW27">
        <f>ROUND(Y27*Source!I36*DO27,7)</f>
        <v>0</v>
      </c>
      <c r="CX27">
        <f>ROUND(Y27*Source!I36,7)</f>
        <v>0</v>
      </c>
      <c r="CY27">
        <f>AB27</f>
        <v>641.7</v>
      </c>
      <c r="CZ27">
        <f>AF27</f>
        <v>641.7</v>
      </c>
      <c r="DA27">
        <f>AJ27</f>
        <v>1</v>
      </c>
      <c r="DB27">
        <f t="shared" si="14"/>
        <v>8.667</v>
      </c>
      <c r="DC27">
        <f t="shared" si="15"/>
        <v>10.962</v>
      </c>
      <c r="DD27" t="s">
        <v>185</v>
      </c>
      <c r="DE27" t="s">
        <v>185</v>
      </c>
      <c r="DF27">
        <f t="shared" si="12"/>
        <v>0</v>
      </c>
      <c r="DG27">
        <f>ROUND(ROUND(AF27,2)*CX27,2)</f>
        <v>0</v>
      </c>
      <c r="DH27">
        <f t="shared" si="8"/>
        <v>0</v>
      </c>
      <c r="DI27">
        <f t="shared" si="9"/>
        <v>0</v>
      </c>
      <c r="DJ27">
        <f>DG27+DH27</f>
        <v>0</v>
      </c>
      <c r="DK27">
        <v>1</v>
      </c>
      <c r="DL27" t="s">
        <v>77</v>
      </c>
      <c r="DM27">
        <v>4</v>
      </c>
      <c r="DN27" t="s">
        <v>28</v>
      </c>
      <c r="DO27">
        <v>1</v>
      </c>
    </row>
    <row r="28" spans="1:119">
      <c r="A28">
        <f>ROW(Source!A36)</f>
        <v>36</v>
      </c>
      <c r="B28">
        <v>85314498</v>
      </c>
      <c r="C28">
        <v>85316680</v>
      </c>
      <c r="D28">
        <v>82933957</v>
      </c>
      <c r="E28">
        <v>1</v>
      </c>
      <c r="F28">
        <v>1</v>
      </c>
      <c r="G28">
        <v>1</v>
      </c>
      <c r="H28">
        <v>2</v>
      </c>
      <c r="I28" t="s">
        <v>541</v>
      </c>
      <c r="J28" t="s">
        <v>542</v>
      </c>
      <c r="K28" t="s">
        <v>543</v>
      </c>
      <c r="L28">
        <v>1368</v>
      </c>
      <c r="N28">
        <v>1011</v>
      </c>
      <c r="O28" t="s">
        <v>72</v>
      </c>
      <c r="P28" t="s">
        <v>72</v>
      </c>
      <c r="Q28">
        <v>1</v>
      </c>
      <c r="W28">
        <v>0</v>
      </c>
      <c r="X28">
        <v>-132886196</v>
      </c>
      <c r="Y28">
        <f t="shared" si="13"/>
        <v>0.8775</v>
      </c>
      <c r="AA28">
        <v>0</v>
      </c>
      <c r="AB28">
        <v>5.97</v>
      </c>
      <c r="AC28">
        <v>0</v>
      </c>
      <c r="AD28">
        <v>0</v>
      </c>
      <c r="AE28">
        <v>0</v>
      </c>
      <c r="AF28">
        <v>4.52</v>
      </c>
      <c r="AG28">
        <v>0</v>
      </c>
      <c r="AH28">
        <v>0</v>
      </c>
      <c r="AI28">
        <v>1</v>
      </c>
      <c r="AJ28">
        <v>1.32</v>
      </c>
      <c r="AK28">
        <v>1</v>
      </c>
      <c r="AL28">
        <v>1</v>
      </c>
      <c r="AM28">
        <v>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185</v>
      </c>
      <c r="AT28">
        <v>0.65</v>
      </c>
      <c r="AU28" t="s">
        <v>217</v>
      </c>
      <c r="AV28">
        <v>1</v>
      </c>
      <c r="AW28">
        <v>2</v>
      </c>
      <c r="AX28">
        <v>85316693</v>
      </c>
      <c r="AY28">
        <v>1</v>
      </c>
      <c r="AZ28">
        <v>0</v>
      </c>
      <c r="BA28">
        <v>34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2.938</v>
      </c>
      <c r="BL28">
        <v>0</v>
      </c>
      <c r="BM28">
        <v>0</v>
      </c>
      <c r="BN28">
        <v>0</v>
      </c>
      <c r="BO28">
        <v>0</v>
      </c>
      <c r="BP28">
        <v>1</v>
      </c>
      <c r="BQ28">
        <v>0</v>
      </c>
      <c r="BR28">
        <v>3.9663</v>
      </c>
      <c r="BS28">
        <v>0</v>
      </c>
      <c r="BT28">
        <v>0</v>
      </c>
      <c r="BU28">
        <v>0</v>
      </c>
      <c r="BV28">
        <v>0</v>
      </c>
      <c r="BW28">
        <v>1</v>
      </c>
      <c r="CV28">
        <v>0</v>
      </c>
      <c r="CW28">
        <f>ROUND(Y28*Source!I36*DO28,7)</f>
        <v>0</v>
      </c>
      <c r="CX28">
        <f>ROUND(Y28*Source!I36,7)</f>
        <v>0</v>
      </c>
      <c r="CY28">
        <f>AB28</f>
        <v>5.97</v>
      </c>
      <c r="CZ28">
        <f>AF28</f>
        <v>4.52</v>
      </c>
      <c r="DA28">
        <f>AJ28</f>
        <v>1.32</v>
      </c>
      <c r="DB28">
        <f t="shared" si="14"/>
        <v>3.969</v>
      </c>
      <c r="DC28">
        <f t="shared" si="15"/>
        <v>0</v>
      </c>
      <c r="DD28" t="s">
        <v>185</v>
      </c>
      <c r="DE28" t="s">
        <v>185</v>
      </c>
      <c r="DF28">
        <f t="shared" si="12"/>
        <v>0</v>
      </c>
      <c r="DG28">
        <f>ROUND(ROUND(AF28*AJ28,2)*CX28,2)</f>
        <v>0</v>
      </c>
      <c r="DH28">
        <f t="shared" si="8"/>
        <v>0</v>
      </c>
      <c r="DI28">
        <f t="shared" si="9"/>
        <v>0</v>
      </c>
      <c r="DJ28">
        <f>DG28+DH28</f>
        <v>0</v>
      </c>
      <c r="DK28">
        <v>0</v>
      </c>
      <c r="DL28" t="s">
        <v>185</v>
      </c>
      <c r="DM28">
        <v>0</v>
      </c>
      <c r="DN28" t="s">
        <v>185</v>
      </c>
      <c r="DO28">
        <v>0</v>
      </c>
    </row>
    <row r="29" spans="1:119">
      <c r="A29">
        <f>ROW(Source!A36)</f>
        <v>36</v>
      </c>
      <c r="B29">
        <v>85314498</v>
      </c>
      <c r="C29">
        <v>85316680</v>
      </c>
      <c r="D29">
        <v>83019282</v>
      </c>
      <c r="E29">
        <v>1</v>
      </c>
      <c r="F29">
        <v>1</v>
      </c>
      <c r="G29">
        <v>1</v>
      </c>
      <c r="H29">
        <v>3</v>
      </c>
      <c r="I29" t="s">
        <v>544</v>
      </c>
      <c r="J29" t="s">
        <v>545</v>
      </c>
      <c r="K29" t="s">
        <v>546</v>
      </c>
      <c r="L29">
        <v>1346</v>
      </c>
      <c r="N29">
        <v>1009</v>
      </c>
      <c r="O29" t="s">
        <v>87</v>
      </c>
      <c r="P29" t="s">
        <v>87</v>
      </c>
      <c r="Q29">
        <v>1</v>
      </c>
      <c r="W29">
        <v>0</v>
      </c>
      <c r="X29">
        <v>-939965935</v>
      </c>
      <c r="Y29">
        <f>AT29</f>
        <v>1.4</v>
      </c>
      <c r="AA29">
        <v>86.66</v>
      </c>
      <c r="AB29">
        <v>0</v>
      </c>
      <c r="AC29">
        <v>0</v>
      </c>
      <c r="AD29">
        <v>0</v>
      </c>
      <c r="AE29">
        <v>60.6</v>
      </c>
      <c r="AF29">
        <v>0</v>
      </c>
      <c r="AG29">
        <v>0</v>
      </c>
      <c r="AH29">
        <v>0</v>
      </c>
      <c r="AI29">
        <v>1.43</v>
      </c>
      <c r="AJ29">
        <v>1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185</v>
      </c>
      <c r="AT29">
        <v>1.4</v>
      </c>
      <c r="AU29" t="s">
        <v>185</v>
      </c>
      <c r="AV29">
        <v>0</v>
      </c>
      <c r="AW29">
        <v>2</v>
      </c>
      <c r="AX29">
        <v>85316695</v>
      </c>
      <c r="AY29">
        <v>1</v>
      </c>
      <c r="AZ29">
        <v>0</v>
      </c>
      <c r="BA29">
        <v>36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84.84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1</v>
      </c>
      <c r="BQ29">
        <v>84.84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1</v>
      </c>
      <c r="CV29">
        <v>0</v>
      </c>
      <c r="CW29">
        <v>0</v>
      </c>
      <c r="CX29">
        <f>ROUND(Y29*Source!I36,7)</f>
        <v>0</v>
      </c>
      <c r="CY29">
        <f>AA29</f>
        <v>86.66</v>
      </c>
      <c r="CZ29">
        <f>AE29</f>
        <v>60.6</v>
      </c>
      <c r="DA29">
        <f>AI29</f>
        <v>1.43</v>
      </c>
      <c r="DB29">
        <f>ROUND(ROUND(AT29*CZ29,2),6)</f>
        <v>84.84</v>
      </c>
      <c r="DC29">
        <f>ROUND(ROUND(AT29*AG29,2),6)</f>
        <v>0</v>
      </c>
      <c r="DD29" t="s">
        <v>185</v>
      </c>
      <c r="DE29" t="s">
        <v>185</v>
      </c>
      <c r="DF29">
        <f>ROUND(ROUND(AE29*AI29,2)*CX29,2)</f>
        <v>0</v>
      </c>
      <c r="DG29">
        <f>ROUND(ROUND(AF29,2)*CX29,2)</f>
        <v>0</v>
      </c>
      <c r="DH29">
        <f t="shared" si="8"/>
        <v>0</v>
      </c>
      <c r="DI29">
        <f t="shared" si="9"/>
        <v>0</v>
      </c>
      <c r="DJ29">
        <f>DF29</f>
        <v>0</v>
      </c>
      <c r="DK29">
        <v>0</v>
      </c>
      <c r="DL29" t="s">
        <v>185</v>
      </c>
      <c r="DM29">
        <v>0</v>
      </c>
      <c r="DN29" t="s">
        <v>185</v>
      </c>
      <c r="DO29">
        <v>0</v>
      </c>
    </row>
    <row r="30" spans="1:119">
      <c r="A30">
        <f>ROW(Source!A37)</f>
        <v>37</v>
      </c>
      <c r="B30">
        <v>85314433</v>
      </c>
      <c r="C30">
        <v>85316680</v>
      </c>
      <c r="D30">
        <v>82925832</v>
      </c>
      <c r="E30">
        <v>117</v>
      </c>
      <c r="F30">
        <v>1</v>
      </c>
      <c r="G30">
        <v>1</v>
      </c>
      <c r="H30">
        <v>1</v>
      </c>
      <c r="I30" t="s">
        <v>532</v>
      </c>
      <c r="J30" t="s">
        <v>185</v>
      </c>
      <c r="K30" t="s">
        <v>533</v>
      </c>
      <c r="L30">
        <v>1191</v>
      </c>
      <c r="N30">
        <v>1013</v>
      </c>
      <c r="O30" t="s">
        <v>28</v>
      </c>
      <c r="P30" t="s">
        <v>28</v>
      </c>
      <c r="Q30">
        <v>1</v>
      </c>
      <c r="W30">
        <v>0</v>
      </c>
      <c r="X30">
        <v>-715079457</v>
      </c>
      <c r="Y30">
        <f t="shared" ref="Y30:Y35" si="16">(AT30*ROUND((0.2+0.15+1),7))</f>
        <v>2.8755</v>
      </c>
      <c r="AA30">
        <v>0</v>
      </c>
      <c r="AB30">
        <v>0</v>
      </c>
      <c r="AC30">
        <v>0</v>
      </c>
      <c r="AD30">
        <v>766.35</v>
      </c>
      <c r="AE30">
        <v>0</v>
      </c>
      <c r="AF30">
        <v>0</v>
      </c>
      <c r="AG30">
        <v>0</v>
      </c>
      <c r="AH30">
        <v>766.35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185</v>
      </c>
      <c r="AT30">
        <v>2.13</v>
      </c>
      <c r="AU30" t="s">
        <v>217</v>
      </c>
      <c r="AV30">
        <v>1</v>
      </c>
      <c r="AW30">
        <v>2</v>
      </c>
      <c r="AX30">
        <v>85316688</v>
      </c>
      <c r="AY30">
        <v>1</v>
      </c>
      <c r="AZ30">
        <v>0</v>
      </c>
      <c r="BA30">
        <v>37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1632.3255</v>
      </c>
      <c r="BN30">
        <v>2.13</v>
      </c>
      <c r="BO30">
        <v>0</v>
      </c>
      <c r="BP30">
        <v>1</v>
      </c>
      <c r="BQ30">
        <v>0</v>
      </c>
      <c r="BR30">
        <v>0</v>
      </c>
      <c r="BS30">
        <v>0</v>
      </c>
      <c r="BT30">
        <v>2203.639425</v>
      </c>
      <c r="BU30">
        <v>2.8755</v>
      </c>
      <c r="BV30">
        <v>0</v>
      </c>
      <c r="BW30">
        <v>1</v>
      </c>
      <c r="CU30">
        <f>ROUND(AT30*Source!I37*AH30*AL30,2)</f>
        <v>0</v>
      </c>
      <c r="CV30">
        <f>ROUND(Y30*Source!I37,7)</f>
        <v>0</v>
      </c>
      <c r="CW30">
        <v>0</v>
      </c>
      <c r="CX30">
        <f>ROUND(Y30*Source!I37,7)</f>
        <v>0</v>
      </c>
      <c r="CY30">
        <f>AD30</f>
        <v>766.35</v>
      </c>
      <c r="CZ30">
        <f>AH30</f>
        <v>766.35</v>
      </c>
      <c r="DA30">
        <f>AL30</f>
        <v>1</v>
      </c>
      <c r="DB30">
        <f t="shared" ref="DB30:DB35" si="17">ROUND((ROUND(AT30*CZ30,2)*ROUND((0.2+0.15+1),7)),6)</f>
        <v>2203.6455</v>
      </c>
      <c r="DC30">
        <f t="shared" ref="DC30:DC35" si="18">ROUND((ROUND(AT30*AG30,2)*ROUND((0.2+0.15+1),7)),6)</f>
        <v>0</v>
      </c>
      <c r="DD30" t="s">
        <v>185</v>
      </c>
      <c r="DE30" t="s">
        <v>185</v>
      </c>
      <c r="DF30">
        <f t="shared" ref="DF30:DF35" si="19">ROUND(ROUND(AE30,2)*CX30,2)</f>
        <v>0</v>
      </c>
      <c r="DG30">
        <f>ROUND(ROUND(AF30,2)*CX30,2)</f>
        <v>0</v>
      </c>
      <c r="DH30">
        <f t="shared" si="8"/>
        <v>0</v>
      </c>
      <c r="DI30">
        <f t="shared" si="9"/>
        <v>0</v>
      </c>
      <c r="DJ30">
        <f>DI30</f>
        <v>0</v>
      </c>
      <c r="DK30">
        <v>1</v>
      </c>
      <c r="DL30" t="s">
        <v>185</v>
      </c>
      <c r="DM30">
        <v>0</v>
      </c>
      <c r="DN30" t="s">
        <v>185</v>
      </c>
      <c r="DO30">
        <v>0</v>
      </c>
    </row>
    <row r="31" spans="1:119">
      <c r="A31">
        <f>ROW(Source!A37)</f>
        <v>37</v>
      </c>
      <c r="B31">
        <v>85314433</v>
      </c>
      <c r="C31">
        <v>85316680</v>
      </c>
      <c r="D31">
        <v>82926016</v>
      </c>
      <c r="E31">
        <v>117</v>
      </c>
      <c r="F31">
        <v>1</v>
      </c>
      <c r="G31">
        <v>1</v>
      </c>
      <c r="H31">
        <v>1</v>
      </c>
      <c r="I31" t="s">
        <v>520</v>
      </c>
      <c r="J31" t="s">
        <v>185</v>
      </c>
      <c r="K31" t="s">
        <v>521</v>
      </c>
      <c r="L31">
        <v>1191</v>
      </c>
      <c r="N31">
        <v>1013</v>
      </c>
      <c r="O31" t="s">
        <v>28</v>
      </c>
      <c r="P31" t="s">
        <v>28</v>
      </c>
      <c r="Q31">
        <v>1</v>
      </c>
      <c r="W31">
        <v>0</v>
      </c>
      <c r="X31">
        <v>-1417349443</v>
      </c>
      <c r="Y31">
        <f t="shared" si="16"/>
        <v>0.027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M31">
        <v>-2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185</v>
      </c>
      <c r="AT31">
        <v>0.02</v>
      </c>
      <c r="AU31" t="s">
        <v>217</v>
      </c>
      <c r="AV31">
        <v>2</v>
      </c>
      <c r="AW31">
        <v>2</v>
      </c>
      <c r="AX31">
        <v>85316689</v>
      </c>
      <c r="AY31">
        <v>1</v>
      </c>
      <c r="AZ31">
        <v>0</v>
      </c>
      <c r="BA31">
        <v>38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ROUND(Y31*Source!I37,7)</f>
        <v>0</v>
      </c>
      <c r="CY31">
        <f>AD31</f>
        <v>0</v>
      </c>
      <c r="CZ31">
        <f>AH31</f>
        <v>0</v>
      </c>
      <c r="DA31">
        <f>AL31</f>
        <v>1</v>
      </c>
      <c r="DB31">
        <f t="shared" si="17"/>
        <v>0</v>
      </c>
      <c r="DC31">
        <f t="shared" si="18"/>
        <v>0</v>
      </c>
      <c r="DD31" t="s">
        <v>185</v>
      </c>
      <c r="DE31" t="s">
        <v>185</v>
      </c>
      <c r="DF31">
        <f t="shared" si="19"/>
        <v>0</v>
      </c>
      <c r="DG31">
        <f>ROUND(ROUND(AF31,2)*CX31,2)</f>
        <v>0</v>
      </c>
      <c r="DH31">
        <f t="shared" si="8"/>
        <v>0</v>
      </c>
      <c r="DI31">
        <f t="shared" si="9"/>
        <v>0</v>
      </c>
      <c r="DJ31">
        <f>DI31</f>
        <v>0</v>
      </c>
      <c r="DK31">
        <v>0</v>
      </c>
      <c r="DL31" t="s">
        <v>185</v>
      </c>
      <c r="DM31">
        <v>0</v>
      </c>
      <c r="DN31" t="s">
        <v>185</v>
      </c>
      <c r="DO31">
        <v>0</v>
      </c>
    </row>
    <row r="32" spans="1:119">
      <c r="A32">
        <f>ROW(Source!A37)</f>
        <v>37</v>
      </c>
      <c r="B32">
        <v>85314433</v>
      </c>
      <c r="C32">
        <v>85316680</v>
      </c>
      <c r="D32">
        <v>82932644</v>
      </c>
      <c r="E32">
        <v>1</v>
      </c>
      <c r="F32">
        <v>1</v>
      </c>
      <c r="G32">
        <v>1</v>
      </c>
      <c r="H32">
        <v>2</v>
      </c>
      <c r="I32" t="s">
        <v>534</v>
      </c>
      <c r="J32" t="s">
        <v>535</v>
      </c>
      <c r="K32" t="s">
        <v>536</v>
      </c>
      <c r="L32">
        <v>1368</v>
      </c>
      <c r="N32">
        <v>1011</v>
      </c>
      <c r="O32" t="s">
        <v>72</v>
      </c>
      <c r="P32" t="s">
        <v>72</v>
      </c>
      <c r="Q32">
        <v>1</v>
      </c>
      <c r="W32">
        <v>0</v>
      </c>
      <c r="X32">
        <v>453228636</v>
      </c>
      <c r="Y32">
        <f t="shared" si="16"/>
        <v>0.0135</v>
      </c>
      <c r="AA32">
        <v>0</v>
      </c>
      <c r="AB32">
        <v>9.8</v>
      </c>
      <c r="AC32">
        <v>0</v>
      </c>
      <c r="AD32">
        <v>0</v>
      </c>
      <c r="AE32">
        <v>0</v>
      </c>
      <c r="AF32">
        <v>6.62</v>
      </c>
      <c r="AG32">
        <v>0</v>
      </c>
      <c r="AH32">
        <v>0</v>
      </c>
      <c r="AI32">
        <v>1</v>
      </c>
      <c r="AJ32">
        <v>1.48</v>
      </c>
      <c r="AK32">
        <v>1</v>
      </c>
      <c r="AL32">
        <v>1</v>
      </c>
      <c r="AM32">
        <v>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185</v>
      </c>
      <c r="AT32">
        <v>0.01</v>
      </c>
      <c r="AU32" t="s">
        <v>217</v>
      </c>
      <c r="AV32">
        <v>1</v>
      </c>
      <c r="AW32">
        <v>2</v>
      </c>
      <c r="AX32">
        <v>85316690</v>
      </c>
      <c r="AY32">
        <v>1</v>
      </c>
      <c r="AZ32">
        <v>0</v>
      </c>
      <c r="BA32">
        <v>39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0.0662</v>
      </c>
      <c r="BL32">
        <v>0</v>
      </c>
      <c r="BM32">
        <v>0</v>
      </c>
      <c r="BN32">
        <v>0</v>
      </c>
      <c r="BO32">
        <v>0</v>
      </c>
      <c r="BP32">
        <v>1</v>
      </c>
      <c r="BQ32">
        <v>0</v>
      </c>
      <c r="BR32">
        <v>0.08937</v>
      </c>
      <c r="BS32">
        <v>0</v>
      </c>
      <c r="BT32">
        <v>0</v>
      </c>
      <c r="BU32">
        <v>0</v>
      </c>
      <c r="BV32">
        <v>0</v>
      </c>
      <c r="BW32">
        <v>1</v>
      </c>
      <c r="CV32">
        <v>0</v>
      </c>
      <c r="CW32">
        <f>ROUND(Y32*Source!I37*DO32,7)</f>
        <v>0</v>
      </c>
      <c r="CX32">
        <f>ROUND(Y32*Source!I37,7)</f>
        <v>0</v>
      </c>
      <c r="CY32">
        <f>AB32</f>
        <v>9.8</v>
      </c>
      <c r="CZ32">
        <f>AF32</f>
        <v>6.62</v>
      </c>
      <c r="DA32">
        <f>AJ32</f>
        <v>1.48</v>
      </c>
      <c r="DB32">
        <f t="shared" si="17"/>
        <v>0.0945</v>
      </c>
      <c r="DC32">
        <f t="shared" si="18"/>
        <v>0</v>
      </c>
      <c r="DD32" t="s">
        <v>185</v>
      </c>
      <c r="DE32" t="s">
        <v>185</v>
      </c>
      <c r="DF32">
        <f t="shared" si="19"/>
        <v>0</v>
      </c>
      <c r="DG32">
        <f>ROUND(ROUND(AF32*AJ32,2)*CX32,2)</f>
        <v>0</v>
      </c>
      <c r="DH32">
        <f t="shared" si="8"/>
        <v>0</v>
      </c>
      <c r="DI32">
        <f t="shared" si="9"/>
        <v>0</v>
      </c>
      <c r="DJ32">
        <f>DG32+DH32</f>
        <v>0</v>
      </c>
      <c r="DK32">
        <v>0</v>
      </c>
      <c r="DL32" t="s">
        <v>185</v>
      </c>
      <c r="DM32">
        <v>0</v>
      </c>
      <c r="DN32" t="s">
        <v>185</v>
      </c>
      <c r="DO32">
        <v>0</v>
      </c>
    </row>
    <row r="33" spans="1:119">
      <c r="A33">
        <f>ROW(Source!A37)</f>
        <v>37</v>
      </c>
      <c r="B33">
        <v>85314433</v>
      </c>
      <c r="C33">
        <v>85316680</v>
      </c>
      <c r="D33">
        <v>82932662</v>
      </c>
      <c r="E33">
        <v>1</v>
      </c>
      <c r="F33">
        <v>1</v>
      </c>
      <c r="G33">
        <v>1</v>
      </c>
      <c r="H33">
        <v>2</v>
      </c>
      <c r="I33" t="s">
        <v>537</v>
      </c>
      <c r="J33" t="s">
        <v>538</v>
      </c>
      <c r="K33" t="s">
        <v>539</v>
      </c>
      <c r="L33">
        <v>1368</v>
      </c>
      <c r="N33">
        <v>1011</v>
      </c>
      <c r="O33" t="s">
        <v>72</v>
      </c>
      <c r="P33" t="s">
        <v>72</v>
      </c>
      <c r="Q33">
        <v>1</v>
      </c>
      <c r="W33">
        <v>0</v>
      </c>
      <c r="X33">
        <v>-664744344</v>
      </c>
      <c r="Y33">
        <f t="shared" si="16"/>
        <v>0.0135</v>
      </c>
      <c r="AA33">
        <v>0</v>
      </c>
      <c r="AB33">
        <v>1587.88</v>
      </c>
      <c r="AC33">
        <v>932.95</v>
      </c>
      <c r="AD33">
        <v>0</v>
      </c>
      <c r="AE33">
        <v>0</v>
      </c>
      <c r="AF33">
        <v>1587.88</v>
      </c>
      <c r="AG33">
        <v>932.95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0</v>
      </c>
      <c r="AP33">
        <v>1</v>
      </c>
      <c r="AQ33">
        <v>1</v>
      </c>
      <c r="AR33">
        <v>0</v>
      </c>
      <c r="AS33" t="s">
        <v>185</v>
      </c>
      <c r="AT33">
        <v>0.01</v>
      </c>
      <c r="AU33" t="s">
        <v>217</v>
      </c>
      <c r="AV33">
        <v>1</v>
      </c>
      <c r="AW33">
        <v>2</v>
      </c>
      <c r="AX33">
        <v>85316691</v>
      </c>
      <c r="AY33">
        <v>1</v>
      </c>
      <c r="AZ33">
        <v>0</v>
      </c>
      <c r="BA33">
        <v>40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15.8788</v>
      </c>
      <c r="BL33">
        <v>9.3295</v>
      </c>
      <c r="BM33">
        <v>0</v>
      </c>
      <c r="BN33">
        <v>0</v>
      </c>
      <c r="BO33">
        <v>0.01</v>
      </c>
      <c r="BP33">
        <v>1</v>
      </c>
      <c r="BQ33">
        <v>0</v>
      </c>
      <c r="BR33">
        <v>21.43638</v>
      </c>
      <c r="BS33">
        <v>12.594825</v>
      </c>
      <c r="BT33">
        <v>0</v>
      </c>
      <c r="BU33">
        <v>0</v>
      </c>
      <c r="BV33">
        <v>0.0135</v>
      </c>
      <c r="BW33">
        <v>1</v>
      </c>
      <c r="CV33">
        <v>0</v>
      </c>
      <c r="CW33">
        <f>ROUND(Y33*Source!I37*DO33,7)</f>
        <v>0</v>
      </c>
      <c r="CX33">
        <f>ROUND(Y33*Source!I37,7)</f>
        <v>0</v>
      </c>
      <c r="CY33">
        <f>AB33</f>
        <v>1587.88</v>
      </c>
      <c r="CZ33">
        <f>AF33</f>
        <v>1587.88</v>
      </c>
      <c r="DA33">
        <f>AJ33</f>
        <v>1</v>
      </c>
      <c r="DB33">
        <f t="shared" si="17"/>
        <v>21.438</v>
      </c>
      <c r="DC33">
        <f t="shared" si="18"/>
        <v>12.5955</v>
      </c>
      <c r="DD33" t="s">
        <v>185</v>
      </c>
      <c r="DE33" t="s">
        <v>185</v>
      </c>
      <c r="DF33">
        <f t="shared" si="19"/>
        <v>0</v>
      </c>
      <c r="DG33">
        <f>ROUND(ROUND(AF33,2)*CX33,2)</f>
        <v>0</v>
      </c>
      <c r="DH33">
        <f t="shared" si="8"/>
        <v>0</v>
      </c>
      <c r="DI33">
        <f t="shared" si="9"/>
        <v>0</v>
      </c>
      <c r="DJ33">
        <f>DG33+DH33</f>
        <v>0</v>
      </c>
      <c r="DK33">
        <v>1</v>
      </c>
      <c r="DL33" t="s">
        <v>540</v>
      </c>
      <c r="DM33">
        <v>5</v>
      </c>
      <c r="DN33" t="s">
        <v>28</v>
      </c>
      <c r="DO33">
        <v>1</v>
      </c>
    </row>
    <row r="34" spans="1:119">
      <c r="A34">
        <f>ROW(Source!A37)</f>
        <v>37</v>
      </c>
      <c r="B34">
        <v>85314433</v>
      </c>
      <c r="C34">
        <v>85316680</v>
      </c>
      <c r="D34">
        <v>82933400</v>
      </c>
      <c r="E34">
        <v>1</v>
      </c>
      <c r="F34">
        <v>1</v>
      </c>
      <c r="G34">
        <v>1</v>
      </c>
      <c r="H34">
        <v>2</v>
      </c>
      <c r="I34" t="s">
        <v>75</v>
      </c>
      <c r="J34" t="s">
        <v>523</v>
      </c>
      <c r="K34" t="s">
        <v>76</v>
      </c>
      <c r="L34">
        <v>1368</v>
      </c>
      <c r="N34">
        <v>1011</v>
      </c>
      <c r="O34" t="s">
        <v>72</v>
      </c>
      <c r="P34" t="s">
        <v>72</v>
      </c>
      <c r="Q34">
        <v>1</v>
      </c>
      <c r="W34">
        <v>0</v>
      </c>
      <c r="X34">
        <v>-849950259</v>
      </c>
      <c r="Y34">
        <f t="shared" si="16"/>
        <v>0.0135</v>
      </c>
      <c r="AA34">
        <v>0</v>
      </c>
      <c r="AB34">
        <v>641.7</v>
      </c>
      <c r="AC34">
        <v>811.79</v>
      </c>
      <c r="AD34">
        <v>0</v>
      </c>
      <c r="AE34">
        <v>0</v>
      </c>
      <c r="AF34">
        <v>641.7</v>
      </c>
      <c r="AG34">
        <v>811.79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185</v>
      </c>
      <c r="AT34">
        <v>0.01</v>
      </c>
      <c r="AU34" t="s">
        <v>217</v>
      </c>
      <c r="AV34">
        <v>1</v>
      </c>
      <c r="AW34">
        <v>2</v>
      </c>
      <c r="AX34">
        <v>85316692</v>
      </c>
      <c r="AY34">
        <v>1</v>
      </c>
      <c r="AZ34">
        <v>0</v>
      </c>
      <c r="BA34">
        <v>41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6.417</v>
      </c>
      <c r="BL34">
        <v>8.1179</v>
      </c>
      <c r="BM34">
        <v>0</v>
      </c>
      <c r="BN34">
        <v>0</v>
      </c>
      <c r="BO34">
        <v>0.01</v>
      </c>
      <c r="BP34">
        <v>1</v>
      </c>
      <c r="BQ34">
        <v>0</v>
      </c>
      <c r="BR34">
        <v>8.66295</v>
      </c>
      <c r="BS34">
        <v>10.959165</v>
      </c>
      <c r="BT34">
        <v>0</v>
      </c>
      <c r="BU34">
        <v>0</v>
      </c>
      <c r="BV34">
        <v>0.0135</v>
      </c>
      <c r="BW34">
        <v>1</v>
      </c>
      <c r="CV34">
        <v>0</v>
      </c>
      <c r="CW34">
        <f>ROUND(Y34*Source!I37*DO34,7)</f>
        <v>0</v>
      </c>
      <c r="CX34">
        <f>ROUND(Y34*Source!I37,7)</f>
        <v>0</v>
      </c>
      <c r="CY34">
        <f>AB34</f>
        <v>641.7</v>
      </c>
      <c r="CZ34">
        <f>AF34</f>
        <v>641.7</v>
      </c>
      <c r="DA34">
        <f>AJ34</f>
        <v>1</v>
      </c>
      <c r="DB34">
        <f t="shared" si="17"/>
        <v>8.667</v>
      </c>
      <c r="DC34">
        <f t="shared" si="18"/>
        <v>10.962</v>
      </c>
      <c r="DD34" t="s">
        <v>185</v>
      </c>
      <c r="DE34" t="s">
        <v>185</v>
      </c>
      <c r="DF34">
        <f t="shared" si="19"/>
        <v>0</v>
      </c>
      <c r="DG34">
        <f>ROUND(ROUND(AF34,2)*CX34,2)</f>
        <v>0</v>
      </c>
      <c r="DH34">
        <f t="shared" si="8"/>
        <v>0</v>
      </c>
      <c r="DI34">
        <f t="shared" si="9"/>
        <v>0</v>
      </c>
      <c r="DJ34">
        <f>DG34+DH34</f>
        <v>0</v>
      </c>
      <c r="DK34">
        <v>1</v>
      </c>
      <c r="DL34" t="s">
        <v>77</v>
      </c>
      <c r="DM34">
        <v>4</v>
      </c>
      <c r="DN34" t="s">
        <v>28</v>
      </c>
      <c r="DO34">
        <v>1</v>
      </c>
    </row>
    <row r="35" spans="1:119">
      <c r="A35">
        <f>ROW(Source!A37)</f>
        <v>37</v>
      </c>
      <c r="B35">
        <v>85314433</v>
      </c>
      <c r="C35">
        <v>85316680</v>
      </c>
      <c r="D35">
        <v>82933957</v>
      </c>
      <c r="E35">
        <v>1</v>
      </c>
      <c r="F35">
        <v>1</v>
      </c>
      <c r="G35">
        <v>1</v>
      </c>
      <c r="H35">
        <v>2</v>
      </c>
      <c r="I35" t="s">
        <v>541</v>
      </c>
      <c r="J35" t="s">
        <v>542</v>
      </c>
      <c r="K35" t="s">
        <v>543</v>
      </c>
      <c r="L35">
        <v>1368</v>
      </c>
      <c r="N35">
        <v>1011</v>
      </c>
      <c r="O35" t="s">
        <v>72</v>
      </c>
      <c r="P35" t="s">
        <v>72</v>
      </c>
      <c r="Q35">
        <v>1</v>
      </c>
      <c r="W35">
        <v>0</v>
      </c>
      <c r="X35">
        <v>-132886196</v>
      </c>
      <c r="Y35">
        <f t="shared" si="16"/>
        <v>0.8775</v>
      </c>
      <c r="AA35">
        <v>0</v>
      </c>
      <c r="AB35">
        <v>5.97</v>
      </c>
      <c r="AC35">
        <v>0</v>
      </c>
      <c r="AD35">
        <v>0</v>
      </c>
      <c r="AE35">
        <v>0</v>
      </c>
      <c r="AF35">
        <v>4.52</v>
      </c>
      <c r="AG35">
        <v>0</v>
      </c>
      <c r="AH35">
        <v>0</v>
      </c>
      <c r="AI35">
        <v>1</v>
      </c>
      <c r="AJ35">
        <v>1.32</v>
      </c>
      <c r="AK35">
        <v>1</v>
      </c>
      <c r="AL35">
        <v>1</v>
      </c>
      <c r="AM35">
        <v>2</v>
      </c>
      <c r="AN35">
        <v>0</v>
      </c>
      <c r="AO35">
        <v>0</v>
      </c>
      <c r="AP35">
        <v>1</v>
      </c>
      <c r="AQ35">
        <v>1</v>
      </c>
      <c r="AR35">
        <v>0</v>
      </c>
      <c r="AS35" t="s">
        <v>185</v>
      </c>
      <c r="AT35">
        <v>0.65</v>
      </c>
      <c r="AU35" t="s">
        <v>217</v>
      </c>
      <c r="AV35">
        <v>1</v>
      </c>
      <c r="AW35">
        <v>2</v>
      </c>
      <c r="AX35">
        <v>85316693</v>
      </c>
      <c r="AY35">
        <v>1</v>
      </c>
      <c r="AZ35">
        <v>0</v>
      </c>
      <c r="BA35">
        <v>42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2.938</v>
      </c>
      <c r="BL35">
        <v>0</v>
      </c>
      <c r="BM35">
        <v>0</v>
      </c>
      <c r="BN35">
        <v>0</v>
      </c>
      <c r="BO35">
        <v>0</v>
      </c>
      <c r="BP35">
        <v>1</v>
      </c>
      <c r="BQ35">
        <v>0</v>
      </c>
      <c r="BR35">
        <v>3.9663</v>
      </c>
      <c r="BS35">
        <v>0</v>
      </c>
      <c r="BT35">
        <v>0</v>
      </c>
      <c r="BU35">
        <v>0</v>
      </c>
      <c r="BV35">
        <v>0</v>
      </c>
      <c r="BW35">
        <v>1</v>
      </c>
      <c r="CV35">
        <v>0</v>
      </c>
      <c r="CW35">
        <f>ROUND(Y35*Source!I37*DO35,7)</f>
        <v>0</v>
      </c>
      <c r="CX35">
        <f>ROUND(Y35*Source!I37,7)</f>
        <v>0</v>
      </c>
      <c r="CY35">
        <f>AB35</f>
        <v>5.97</v>
      </c>
      <c r="CZ35">
        <f>AF35</f>
        <v>4.52</v>
      </c>
      <c r="DA35">
        <f>AJ35</f>
        <v>1.32</v>
      </c>
      <c r="DB35">
        <f t="shared" si="17"/>
        <v>3.969</v>
      </c>
      <c r="DC35">
        <f t="shared" si="18"/>
        <v>0</v>
      </c>
      <c r="DD35" t="s">
        <v>185</v>
      </c>
      <c r="DE35" t="s">
        <v>185</v>
      </c>
      <c r="DF35">
        <f t="shared" si="19"/>
        <v>0</v>
      </c>
      <c r="DG35">
        <f>ROUND(ROUND(AF35*AJ35,2)*CX35,2)</f>
        <v>0</v>
      </c>
      <c r="DH35">
        <f t="shared" si="8"/>
        <v>0</v>
      </c>
      <c r="DI35">
        <f t="shared" si="9"/>
        <v>0</v>
      </c>
      <c r="DJ35">
        <f>DG35+DH35</f>
        <v>0</v>
      </c>
      <c r="DK35">
        <v>0</v>
      </c>
      <c r="DL35" t="s">
        <v>185</v>
      </c>
      <c r="DM35">
        <v>0</v>
      </c>
      <c r="DN35" t="s">
        <v>185</v>
      </c>
      <c r="DO35">
        <v>0</v>
      </c>
    </row>
    <row r="36" spans="1:119">
      <c r="A36">
        <f>ROW(Source!A37)</f>
        <v>37</v>
      </c>
      <c r="B36">
        <v>85314433</v>
      </c>
      <c r="C36">
        <v>85316680</v>
      </c>
      <c r="D36">
        <v>83019282</v>
      </c>
      <c r="E36">
        <v>1</v>
      </c>
      <c r="F36">
        <v>1</v>
      </c>
      <c r="G36">
        <v>1</v>
      </c>
      <c r="H36">
        <v>3</v>
      </c>
      <c r="I36" t="s">
        <v>544</v>
      </c>
      <c r="J36" t="s">
        <v>545</v>
      </c>
      <c r="K36" t="s">
        <v>546</v>
      </c>
      <c r="L36">
        <v>1346</v>
      </c>
      <c r="N36">
        <v>1009</v>
      </c>
      <c r="O36" t="s">
        <v>87</v>
      </c>
      <c r="P36" t="s">
        <v>87</v>
      </c>
      <c r="Q36">
        <v>1</v>
      </c>
      <c r="W36">
        <v>0</v>
      </c>
      <c r="X36">
        <v>-939965935</v>
      </c>
      <c r="Y36">
        <f>AT36</f>
        <v>1.4</v>
      </c>
      <c r="AA36">
        <v>86.66</v>
      </c>
      <c r="AB36">
        <v>0</v>
      </c>
      <c r="AC36">
        <v>0</v>
      </c>
      <c r="AD36">
        <v>0</v>
      </c>
      <c r="AE36">
        <v>60.6</v>
      </c>
      <c r="AF36">
        <v>0</v>
      </c>
      <c r="AG36">
        <v>0</v>
      </c>
      <c r="AH36">
        <v>0</v>
      </c>
      <c r="AI36">
        <v>1.43</v>
      </c>
      <c r="AJ36">
        <v>1</v>
      </c>
      <c r="AK36">
        <v>1</v>
      </c>
      <c r="AL36">
        <v>1</v>
      </c>
      <c r="AM36">
        <v>2</v>
      </c>
      <c r="AN36">
        <v>0</v>
      </c>
      <c r="AO36">
        <v>0</v>
      </c>
      <c r="AP36">
        <v>1</v>
      </c>
      <c r="AQ36">
        <v>1</v>
      </c>
      <c r="AR36">
        <v>0</v>
      </c>
      <c r="AS36" t="s">
        <v>185</v>
      </c>
      <c r="AT36">
        <v>1.4</v>
      </c>
      <c r="AU36" t="s">
        <v>185</v>
      </c>
      <c r="AV36">
        <v>0</v>
      </c>
      <c r="AW36">
        <v>2</v>
      </c>
      <c r="AX36">
        <v>85316695</v>
      </c>
      <c r="AY36">
        <v>1</v>
      </c>
      <c r="AZ36">
        <v>0</v>
      </c>
      <c r="BA36">
        <v>44</v>
      </c>
      <c r="BB36">
        <v>1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84.84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1</v>
      </c>
      <c r="BQ36">
        <v>84.84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1</v>
      </c>
      <c r="CV36">
        <v>0</v>
      </c>
      <c r="CW36">
        <v>0</v>
      </c>
      <c r="CX36">
        <f>ROUND(Y36*Source!I37,7)</f>
        <v>0</v>
      </c>
      <c r="CY36">
        <f>AA36</f>
        <v>86.66</v>
      </c>
      <c r="CZ36">
        <f>AE36</f>
        <v>60.6</v>
      </c>
      <c r="DA36">
        <f>AI36</f>
        <v>1.43</v>
      </c>
      <c r="DB36">
        <f>ROUND(ROUND(AT36*CZ36,2),6)</f>
        <v>84.84</v>
      </c>
      <c r="DC36">
        <f>ROUND(ROUND(AT36*AG36,2),6)</f>
        <v>0</v>
      </c>
      <c r="DD36" t="s">
        <v>185</v>
      </c>
      <c r="DE36" t="s">
        <v>185</v>
      </c>
      <c r="DF36">
        <f>ROUND(ROUND(AE36*AI36,2)*CX36,2)</f>
        <v>0</v>
      </c>
      <c r="DG36">
        <f t="shared" ref="DG36:DG99" si="20">ROUND(ROUND(AF36,2)*CX36,2)</f>
        <v>0</v>
      </c>
      <c r="DH36">
        <f t="shared" si="8"/>
        <v>0</v>
      </c>
      <c r="DI36">
        <f t="shared" si="9"/>
        <v>0</v>
      </c>
      <c r="DJ36">
        <f>DF36</f>
        <v>0</v>
      </c>
      <c r="DK36">
        <v>0</v>
      </c>
      <c r="DL36" t="s">
        <v>185</v>
      </c>
      <c r="DM36">
        <v>0</v>
      </c>
      <c r="DN36" t="s">
        <v>185</v>
      </c>
      <c r="DO36">
        <v>0</v>
      </c>
    </row>
    <row r="37" spans="1:119">
      <c r="A37">
        <f>ROW(Source!A38)</f>
        <v>38</v>
      </c>
      <c r="B37">
        <v>85314498</v>
      </c>
      <c r="C37">
        <v>85316696</v>
      </c>
      <c r="D37">
        <v>82925846</v>
      </c>
      <c r="E37">
        <v>117</v>
      </c>
      <c r="F37">
        <v>1</v>
      </c>
      <c r="G37">
        <v>1</v>
      </c>
      <c r="H37">
        <v>1</v>
      </c>
      <c r="I37" t="s">
        <v>518</v>
      </c>
      <c r="J37" t="s">
        <v>185</v>
      </c>
      <c r="K37" t="s">
        <v>519</v>
      </c>
      <c r="L37">
        <v>1191</v>
      </c>
      <c r="N37">
        <v>1013</v>
      </c>
      <c r="O37" t="s">
        <v>28</v>
      </c>
      <c r="P37" t="s">
        <v>28</v>
      </c>
      <c r="Q37">
        <v>1</v>
      </c>
      <c r="W37">
        <v>0</v>
      </c>
      <c r="X37">
        <v>888410196</v>
      </c>
      <c r="Y37">
        <f>(AT37*ROUND((0.2+0.15+1),7))</f>
        <v>18.09</v>
      </c>
      <c r="AA37">
        <v>0</v>
      </c>
      <c r="AB37">
        <v>0</v>
      </c>
      <c r="AC37">
        <v>0</v>
      </c>
      <c r="AD37">
        <v>811.79</v>
      </c>
      <c r="AE37">
        <v>0</v>
      </c>
      <c r="AF37">
        <v>0</v>
      </c>
      <c r="AG37">
        <v>0</v>
      </c>
      <c r="AH37">
        <v>811.79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1</v>
      </c>
      <c r="AQ37">
        <v>1</v>
      </c>
      <c r="AR37">
        <v>0</v>
      </c>
      <c r="AS37" t="s">
        <v>185</v>
      </c>
      <c r="AT37">
        <v>13.4</v>
      </c>
      <c r="AU37" t="s">
        <v>217</v>
      </c>
      <c r="AV37">
        <v>1</v>
      </c>
      <c r="AW37">
        <v>2</v>
      </c>
      <c r="AX37">
        <v>85316703</v>
      </c>
      <c r="AY37">
        <v>1</v>
      </c>
      <c r="AZ37">
        <v>0</v>
      </c>
      <c r="BA37">
        <v>45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10877.986</v>
      </c>
      <c r="BN37">
        <v>13.4</v>
      </c>
      <c r="BO37">
        <v>0</v>
      </c>
      <c r="BP37">
        <v>1</v>
      </c>
      <c r="BQ37">
        <v>0</v>
      </c>
      <c r="BR37">
        <v>0</v>
      </c>
      <c r="BS37">
        <v>0</v>
      </c>
      <c r="BT37">
        <v>14685.2811</v>
      </c>
      <c r="BU37">
        <v>18.09</v>
      </c>
      <c r="BV37">
        <v>0</v>
      </c>
      <c r="BW37">
        <v>1</v>
      </c>
      <c r="CU37">
        <f>ROUND(AT37*Source!I38*AH37*AL37,2)</f>
        <v>0</v>
      </c>
      <c r="CV37">
        <f>ROUND(Y37*Source!I38,7)</f>
        <v>0</v>
      </c>
      <c r="CW37">
        <v>0</v>
      </c>
      <c r="CX37">
        <f>ROUND(Y37*Source!I38,7)</f>
        <v>0</v>
      </c>
      <c r="CY37">
        <f>AD37</f>
        <v>811.79</v>
      </c>
      <c r="CZ37">
        <f>AH37</f>
        <v>811.79</v>
      </c>
      <c r="DA37">
        <f>AL37</f>
        <v>1</v>
      </c>
      <c r="DB37">
        <f>ROUND((ROUND(AT37*CZ37,2)*ROUND((0.2+0.15+1),7)),6)</f>
        <v>14685.2865</v>
      </c>
      <c r="DC37">
        <f>ROUND((ROUND(AT37*AG37,2)*ROUND((0.2+0.15+1),7)),6)</f>
        <v>0</v>
      </c>
      <c r="DD37" t="s">
        <v>185</v>
      </c>
      <c r="DE37" t="s">
        <v>185</v>
      </c>
      <c r="DF37">
        <f>ROUND(ROUND(AE37,2)*CX37,2)</f>
        <v>0</v>
      </c>
      <c r="DG37">
        <f t="shared" si="20"/>
        <v>0</v>
      </c>
      <c r="DH37">
        <f t="shared" si="8"/>
        <v>0</v>
      </c>
      <c r="DI37">
        <f t="shared" si="9"/>
        <v>0</v>
      </c>
      <c r="DJ37">
        <f>DI37</f>
        <v>0</v>
      </c>
      <c r="DK37">
        <v>1</v>
      </c>
      <c r="DL37" t="s">
        <v>185</v>
      </c>
      <c r="DM37">
        <v>0</v>
      </c>
      <c r="DN37" t="s">
        <v>185</v>
      </c>
      <c r="DO37">
        <v>0</v>
      </c>
    </row>
    <row r="38" spans="1:119">
      <c r="A38">
        <f>ROW(Source!A38)</f>
        <v>38</v>
      </c>
      <c r="B38">
        <v>85314498</v>
      </c>
      <c r="C38">
        <v>85316696</v>
      </c>
      <c r="D38">
        <v>82926016</v>
      </c>
      <c r="E38">
        <v>117</v>
      </c>
      <c r="F38">
        <v>1</v>
      </c>
      <c r="G38">
        <v>1</v>
      </c>
      <c r="H38">
        <v>1</v>
      </c>
      <c r="I38" t="s">
        <v>520</v>
      </c>
      <c r="J38" t="s">
        <v>185</v>
      </c>
      <c r="K38" t="s">
        <v>521</v>
      </c>
      <c r="L38">
        <v>1191</v>
      </c>
      <c r="N38">
        <v>1013</v>
      </c>
      <c r="O38" t="s">
        <v>28</v>
      </c>
      <c r="P38" t="s">
        <v>28</v>
      </c>
      <c r="Q38">
        <v>1</v>
      </c>
      <c r="W38">
        <v>0</v>
      </c>
      <c r="X38">
        <v>-1417349443</v>
      </c>
      <c r="Y38">
        <f>(AT38*ROUND((0.2+0.15+1),7))</f>
        <v>1.971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-2</v>
      </c>
      <c r="AN38">
        <v>0</v>
      </c>
      <c r="AO38">
        <v>0</v>
      </c>
      <c r="AP38">
        <v>1</v>
      </c>
      <c r="AQ38">
        <v>1</v>
      </c>
      <c r="AR38">
        <v>0</v>
      </c>
      <c r="AS38" t="s">
        <v>185</v>
      </c>
      <c r="AT38">
        <v>1.46</v>
      </c>
      <c r="AU38" t="s">
        <v>217</v>
      </c>
      <c r="AV38">
        <v>2</v>
      </c>
      <c r="AW38">
        <v>2</v>
      </c>
      <c r="AX38">
        <v>85316704</v>
      </c>
      <c r="AY38">
        <v>1</v>
      </c>
      <c r="AZ38">
        <v>0</v>
      </c>
      <c r="BA38">
        <v>46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ROUND(Y38*Source!I38,7)</f>
        <v>0</v>
      </c>
      <c r="CY38">
        <f>AD38</f>
        <v>0</v>
      </c>
      <c r="CZ38">
        <f>AH38</f>
        <v>0</v>
      </c>
      <c r="DA38">
        <f>AL38</f>
        <v>1</v>
      </c>
      <c r="DB38">
        <f>ROUND((ROUND(AT38*CZ38,2)*ROUND((0.2+0.15+1),7)),6)</f>
        <v>0</v>
      </c>
      <c r="DC38">
        <f>ROUND((ROUND(AT38*AG38,2)*ROUND((0.2+0.15+1),7)),6)</f>
        <v>0</v>
      </c>
      <c r="DD38" t="s">
        <v>185</v>
      </c>
      <c r="DE38" t="s">
        <v>185</v>
      </c>
      <c r="DF38">
        <f>ROUND(ROUND(AE38,2)*CX38,2)</f>
        <v>0</v>
      </c>
      <c r="DG38">
        <f t="shared" si="20"/>
        <v>0</v>
      </c>
      <c r="DH38">
        <f t="shared" si="8"/>
        <v>0</v>
      </c>
      <c r="DI38">
        <f t="shared" si="9"/>
        <v>0</v>
      </c>
      <c r="DJ38">
        <f>DI38</f>
        <v>0</v>
      </c>
      <c r="DK38">
        <v>0</v>
      </c>
      <c r="DL38" t="s">
        <v>185</v>
      </c>
      <c r="DM38">
        <v>0</v>
      </c>
      <c r="DN38" t="s">
        <v>185</v>
      </c>
      <c r="DO38">
        <v>0</v>
      </c>
    </row>
    <row r="39" spans="1:119">
      <c r="A39">
        <f>ROW(Source!A38)</f>
        <v>38</v>
      </c>
      <c r="B39">
        <v>85314498</v>
      </c>
      <c r="C39">
        <v>85316696</v>
      </c>
      <c r="D39">
        <v>82932505</v>
      </c>
      <c r="E39">
        <v>1</v>
      </c>
      <c r="F39">
        <v>1</v>
      </c>
      <c r="G39">
        <v>1</v>
      </c>
      <c r="H39">
        <v>2</v>
      </c>
      <c r="I39" t="s">
        <v>70</v>
      </c>
      <c r="J39" t="s">
        <v>522</v>
      </c>
      <c r="K39" t="s">
        <v>71</v>
      </c>
      <c r="L39">
        <v>1368</v>
      </c>
      <c r="N39">
        <v>1011</v>
      </c>
      <c r="O39" t="s">
        <v>72</v>
      </c>
      <c r="P39" t="s">
        <v>72</v>
      </c>
      <c r="Q39">
        <v>1</v>
      </c>
      <c r="W39">
        <v>0</v>
      </c>
      <c r="X39">
        <v>639918019</v>
      </c>
      <c r="Y39">
        <f>(AT39*ROUND((0.2+0.15+1),7))</f>
        <v>0.9855</v>
      </c>
      <c r="AA39">
        <v>0</v>
      </c>
      <c r="AB39">
        <v>1626.29</v>
      </c>
      <c r="AC39">
        <v>1090.46</v>
      </c>
      <c r="AD39">
        <v>0</v>
      </c>
      <c r="AE39">
        <v>0</v>
      </c>
      <c r="AF39">
        <v>1626.29</v>
      </c>
      <c r="AG39">
        <v>1090.46</v>
      </c>
      <c r="AH39">
        <v>0</v>
      </c>
      <c r="AI39">
        <v>1</v>
      </c>
      <c r="AJ39">
        <v>1</v>
      </c>
      <c r="AK39">
        <v>1</v>
      </c>
      <c r="AL39">
        <v>1</v>
      </c>
      <c r="AM39">
        <v>-2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185</v>
      </c>
      <c r="AT39">
        <v>0.73</v>
      </c>
      <c r="AU39" t="s">
        <v>217</v>
      </c>
      <c r="AV39">
        <v>1</v>
      </c>
      <c r="AW39">
        <v>2</v>
      </c>
      <c r="AX39">
        <v>85316705</v>
      </c>
      <c r="AY39">
        <v>1</v>
      </c>
      <c r="AZ39">
        <v>0</v>
      </c>
      <c r="BA39">
        <v>47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1187.1917</v>
      </c>
      <c r="BL39">
        <v>796.0358</v>
      </c>
      <c r="BM39">
        <v>0</v>
      </c>
      <c r="BN39">
        <v>0</v>
      </c>
      <c r="BO39">
        <v>0.73</v>
      </c>
      <c r="BP39">
        <v>1</v>
      </c>
      <c r="BQ39">
        <v>0</v>
      </c>
      <c r="BR39">
        <v>1602.708795</v>
      </c>
      <c r="BS39">
        <v>1074.64833</v>
      </c>
      <c r="BT39">
        <v>0</v>
      </c>
      <c r="BU39">
        <v>0</v>
      </c>
      <c r="BV39">
        <v>0.9855</v>
      </c>
      <c r="BW39">
        <v>1</v>
      </c>
      <c r="CV39">
        <v>0</v>
      </c>
      <c r="CW39">
        <f>ROUND(Y39*Source!I38*DO39,7)</f>
        <v>0</v>
      </c>
      <c r="CX39">
        <f>ROUND(Y39*Source!I38,7)</f>
        <v>0</v>
      </c>
      <c r="CY39">
        <f>AB39</f>
        <v>1626.29</v>
      </c>
      <c r="CZ39">
        <f>AF39</f>
        <v>1626.29</v>
      </c>
      <c r="DA39">
        <f>AJ39</f>
        <v>1</v>
      </c>
      <c r="DB39">
        <f>ROUND((ROUND(AT39*CZ39,2)*ROUND((0.2+0.15+1),7)),6)</f>
        <v>1602.7065</v>
      </c>
      <c r="DC39">
        <f>ROUND((ROUND(AT39*AG39,2)*ROUND((0.2+0.15+1),7)),6)</f>
        <v>1074.654</v>
      </c>
      <c r="DD39" t="s">
        <v>185</v>
      </c>
      <c r="DE39" t="s">
        <v>185</v>
      </c>
      <c r="DF39">
        <f>ROUND(ROUND(AE39,2)*CX39,2)</f>
        <v>0</v>
      </c>
      <c r="DG39">
        <f t="shared" si="20"/>
        <v>0</v>
      </c>
      <c r="DH39">
        <f t="shared" si="8"/>
        <v>0</v>
      </c>
      <c r="DI39">
        <f t="shared" si="9"/>
        <v>0</v>
      </c>
      <c r="DJ39">
        <f>DG39+DH39</f>
        <v>0</v>
      </c>
      <c r="DK39">
        <v>1</v>
      </c>
      <c r="DL39" t="s">
        <v>73</v>
      </c>
      <c r="DM39">
        <v>6</v>
      </c>
      <c r="DN39" t="s">
        <v>28</v>
      </c>
      <c r="DO39">
        <v>1</v>
      </c>
    </row>
    <row r="40" spans="1:119">
      <c r="A40">
        <f>ROW(Source!A38)</f>
        <v>38</v>
      </c>
      <c r="B40">
        <v>85314498</v>
      </c>
      <c r="C40">
        <v>85316696</v>
      </c>
      <c r="D40">
        <v>82933400</v>
      </c>
      <c r="E40">
        <v>1</v>
      </c>
      <c r="F40">
        <v>1</v>
      </c>
      <c r="G40">
        <v>1</v>
      </c>
      <c r="H40">
        <v>2</v>
      </c>
      <c r="I40" t="s">
        <v>75</v>
      </c>
      <c r="J40" t="s">
        <v>523</v>
      </c>
      <c r="K40" t="s">
        <v>76</v>
      </c>
      <c r="L40">
        <v>1368</v>
      </c>
      <c r="N40">
        <v>1011</v>
      </c>
      <c r="O40" t="s">
        <v>72</v>
      </c>
      <c r="P40" t="s">
        <v>72</v>
      </c>
      <c r="Q40">
        <v>1</v>
      </c>
      <c r="W40">
        <v>0</v>
      </c>
      <c r="X40">
        <v>-849950259</v>
      </c>
      <c r="Y40">
        <f>(AT40*ROUND((0.2+0.15+1),7))</f>
        <v>0.9855</v>
      </c>
      <c r="AA40">
        <v>0</v>
      </c>
      <c r="AB40">
        <v>641.7</v>
      </c>
      <c r="AC40">
        <v>811.79</v>
      </c>
      <c r="AD40">
        <v>0</v>
      </c>
      <c r="AE40">
        <v>0</v>
      </c>
      <c r="AF40">
        <v>641.7</v>
      </c>
      <c r="AG40">
        <v>811.79</v>
      </c>
      <c r="AH40">
        <v>0</v>
      </c>
      <c r="AI40">
        <v>1</v>
      </c>
      <c r="AJ40">
        <v>1</v>
      </c>
      <c r="AK40">
        <v>1</v>
      </c>
      <c r="AL40">
        <v>1</v>
      </c>
      <c r="AM40">
        <v>-2</v>
      </c>
      <c r="AN40">
        <v>0</v>
      </c>
      <c r="AO40">
        <v>0</v>
      </c>
      <c r="AP40">
        <v>1</v>
      </c>
      <c r="AQ40">
        <v>1</v>
      </c>
      <c r="AR40">
        <v>0</v>
      </c>
      <c r="AS40" t="s">
        <v>185</v>
      </c>
      <c r="AT40">
        <v>0.73</v>
      </c>
      <c r="AU40" t="s">
        <v>217</v>
      </c>
      <c r="AV40">
        <v>1</v>
      </c>
      <c r="AW40">
        <v>2</v>
      </c>
      <c r="AX40">
        <v>85316706</v>
      </c>
      <c r="AY40">
        <v>1</v>
      </c>
      <c r="AZ40">
        <v>0</v>
      </c>
      <c r="BA40">
        <v>48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468.441</v>
      </c>
      <c r="BL40">
        <v>592.6067</v>
      </c>
      <c r="BM40">
        <v>0</v>
      </c>
      <c r="BN40">
        <v>0</v>
      </c>
      <c r="BO40">
        <v>0.73</v>
      </c>
      <c r="BP40">
        <v>1</v>
      </c>
      <c r="BQ40">
        <v>0</v>
      </c>
      <c r="BR40">
        <v>632.39535</v>
      </c>
      <c r="BS40">
        <v>800.019045</v>
      </c>
      <c r="BT40">
        <v>0</v>
      </c>
      <c r="BU40">
        <v>0</v>
      </c>
      <c r="BV40">
        <v>0.9855</v>
      </c>
      <c r="BW40">
        <v>1</v>
      </c>
      <c r="CV40">
        <v>0</v>
      </c>
      <c r="CW40">
        <f>ROUND(Y40*Source!I38*DO40,7)</f>
        <v>0</v>
      </c>
      <c r="CX40">
        <f>ROUND(Y40*Source!I38,7)</f>
        <v>0</v>
      </c>
      <c r="CY40">
        <f>AB40</f>
        <v>641.7</v>
      </c>
      <c r="CZ40">
        <f>AF40</f>
        <v>641.7</v>
      </c>
      <c r="DA40">
        <f>AJ40</f>
        <v>1</v>
      </c>
      <c r="DB40">
        <f>ROUND((ROUND(AT40*CZ40,2)*ROUND((0.2+0.15+1),7)),6)</f>
        <v>632.394</v>
      </c>
      <c r="DC40">
        <f>ROUND((ROUND(AT40*AG40,2)*ROUND((0.2+0.15+1),7)),6)</f>
        <v>800.0235</v>
      </c>
      <c r="DD40" t="s">
        <v>185</v>
      </c>
      <c r="DE40" t="s">
        <v>185</v>
      </c>
      <c r="DF40">
        <f>ROUND(ROUND(AE40,2)*CX40,2)</f>
        <v>0</v>
      </c>
      <c r="DG40">
        <f t="shared" si="20"/>
        <v>0</v>
      </c>
      <c r="DH40">
        <f t="shared" si="8"/>
        <v>0</v>
      </c>
      <c r="DI40">
        <f t="shared" si="9"/>
        <v>0</v>
      </c>
      <c r="DJ40">
        <f>DG40+DH40</f>
        <v>0</v>
      </c>
      <c r="DK40">
        <v>1</v>
      </c>
      <c r="DL40" t="s">
        <v>77</v>
      </c>
      <c r="DM40">
        <v>4</v>
      </c>
      <c r="DN40" t="s">
        <v>28</v>
      </c>
      <c r="DO40">
        <v>1</v>
      </c>
    </row>
    <row r="41" spans="1:119">
      <c r="A41">
        <f>ROW(Source!A38)</f>
        <v>38</v>
      </c>
      <c r="B41">
        <v>85314498</v>
      </c>
      <c r="C41">
        <v>85316696</v>
      </c>
      <c r="D41">
        <v>83001670</v>
      </c>
      <c r="E41">
        <v>1</v>
      </c>
      <c r="F41">
        <v>1</v>
      </c>
      <c r="G41">
        <v>1</v>
      </c>
      <c r="H41">
        <v>3</v>
      </c>
      <c r="I41" t="s">
        <v>526</v>
      </c>
      <c r="J41" t="s">
        <v>527</v>
      </c>
      <c r="K41" t="s">
        <v>528</v>
      </c>
      <c r="L41">
        <v>1346</v>
      </c>
      <c r="N41">
        <v>1009</v>
      </c>
      <c r="O41" t="s">
        <v>87</v>
      </c>
      <c r="P41" t="s">
        <v>87</v>
      </c>
      <c r="Q41">
        <v>1</v>
      </c>
      <c r="W41">
        <v>0</v>
      </c>
      <c r="X41">
        <v>-1131385474</v>
      </c>
      <c r="Y41">
        <f>AT41</f>
        <v>0.77</v>
      </c>
      <c r="AA41">
        <v>188.92</v>
      </c>
      <c r="AB41">
        <v>0</v>
      </c>
      <c r="AC41">
        <v>0</v>
      </c>
      <c r="AD41">
        <v>0</v>
      </c>
      <c r="AE41">
        <v>174.93</v>
      </c>
      <c r="AF41">
        <v>0</v>
      </c>
      <c r="AG41">
        <v>0</v>
      </c>
      <c r="AH41">
        <v>0</v>
      </c>
      <c r="AI41">
        <v>1.08</v>
      </c>
      <c r="AJ41">
        <v>1</v>
      </c>
      <c r="AK41">
        <v>1</v>
      </c>
      <c r="AL41">
        <v>1</v>
      </c>
      <c r="AM41">
        <v>2</v>
      </c>
      <c r="AN41">
        <v>0</v>
      </c>
      <c r="AO41">
        <v>0</v>
      </c>
      <c r="AP41">
        <v>0</v>
      </c>
      <c r="AQ41">
        <v>1</v>
      </c>
      <c r="AR41">
        <v>0</v>
      </c>
      <c r="AS41" t="s">
        <v>185</v>
      </c>
      <c r="AT41">
        <v>0.77</v>
      </c>
      <c r="AU41" t="s">
        <v>185</v>
      </c>
      <c r="AV41">
        <v>0</v>
      </c>
      <c r="AW41">
        <v>2</v>
      </c>
      <c r="AX41">
        <v>85316708</v>
      </c>
      <c r="AY41">
        <v>1</v>
      </c>
      <c r="AZ41">
        <v>0</v>
      </c>
      <c r="BA41">
        <v>50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134.6961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1</v>
      </c>
      <c r="BQ41">
        <v>134.6961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1</v>
      </c>
      <c r="CV41">
        <v>0</v>
      </c>
      <c r="CW41">
        <v>0</v>
      </c>
      <c r="CX41">
        <f>ROUND(Y41*Source!I38,7)</f>
        <v>0</v>
      </c>
      <c r="CY41">
        <f>AA41</f>
        <v>188.92</v>
      </c>
      <c r="CZ41">
        <f>AE41</f>
        <v>174.93</v>
      </c>
      <c r="DA41">
        <f>AI41</f>
        <v>1.08</v>
      </c>
      <c r="DB41">
        <f>ROUND(ROUND(AT41*CZ41,2),6)</f>
        <v>134.7</v>
      </c>
      <c r="DC41">
        <f>ROUND(ROUND(AT41*AG41,2),6)</f>
        <v>0</v>
      </c>
      <c r="DD41" t="s">
        <v>185</v>
      </c>
      <c r="DE41" t="s">
        <v>185</v>
      </c>
      <c r="DF41">
        <f>ROUND(ROUND(AE41*AI41,2)*CX41,2)</f>
        <v>0</v>
      </c>
      <c r="DG41">
        <f t="shared" si="20"/>
        <v>0</v>
      </c>
      <c r="DH41">
        <f t="shared" si="8"/>
        <v>0</v>
      </c>
      <c r="DI41">
        <f t="shared" si="9"/>
        <v>0</v>
      </c>
      <c r="DJ41">
        <f>DF41</f>
        <v>0</v>
      </c>
      <c r="DK41">
        <v>0</v>
      </c>
      <c r="DL41" t="s">
        <v>185</v>
      </c>
      <c r="DM41">
        <v>0</v>
      </c>
      <c r="DN41" t="s">
        <v>185</v>
      </c>
      <c r="DO41">
        <v>0</v>
      </c>
    </row>
    <row r="42" spans="1:119">
      <c r="A42">
        <f>ROW(Source!A38)</f>
        <v>38</v>
      </c>
      <c r="B42">
        <v>85314498</v>
      </c>
      <c r="C42">
        <v>85316696</v>
      </c>
      <c r="D42">
        <v>82931850</v>
      </c>
      <c r="E42">
        <v>117</v>
      </c>
      <c r="F42">
        <v>1</v>
      </c>
      <c r="G42">
        <v>1</v>
      </c>
      <c r="H42">
        <v>3</v>
      </c>
      <c r="I42" t="s">
        <v>234</v>
      </c>
      <c r="J42" t="s">
        <v>185</v>
      </c>
      <c r="K42" t="s">
        <v>235</v>
      </c>
      <c r="L42">
        <v>3277935</v>
      </c>
      <c r="N42">
        <v>1013</v>
      </c>
      <c r="O42" t="s">
        <v>59</v>
      </c>
      <c r="P42" t="s">
        <v>59</v>
      </c>
      <c r="Q42">
        <v>1</v>
      </c>
      <c r="W42">
        <v>0</v>
      </c>
      <c r="X42">
        <v>274903907</v>
      </c>
      <c r="Y42">
        <f>AT42</f>
        <v>2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 t="s">
        <v>185</v>
      </c>
      <c r="AT42">
        <v>2</v>
      </c>
      <c r="AU42" t="s">
        <v>185</v>
      </c>
      <c r="AV42">
        <v>0</v>
      </c>
      <c r="AW42">
        <v>2</v>
      </c>
      <c r="AX42">
        <v>85316712</v>
      </c>
      <c r="AY42">
        <v>1</v>
      </c>
      <c r="AZ42">
        <v>0</v>
      </c>
      <c r="BA42">
        <v>54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ROUND(Y42*Source!I38,7)</f>
        <v>0</v>
      </c>
      <c r="CY42">
        <f>AA42</f>
        <v>0</v>
      </c>
      <c r="CZ42">
        <f>AE42</f>
        <v>0</v>
      </c>
      <c r="DA42">
        <f>AI42</f>
        <v>1</v>
      </c>
      <c r="DB42">
        <f>ROUND(ROUND(AT42*CZ42,2),6)</f>
        <v>0</v>
      </c>
      <c r="DC42">
        <f>ROUND(ROUND(AT42*AG42,2),6)</f>
        <v>0</v>
      </c>
      <c r="DD42" t="s">
        <v>185</v>
      </c>
      <c r="DE42" t="s">
        <v>185</v>
      </c>
      <c r="DF42">
        <f>ROUND(ROUND(AE42,2)*CX42,2)</f>
        <v>0</v>
      </c>
      <c r="DG42">
        <f t="shared" si="20"/>
        <v>0</v>
      </c>
      <c r="DH42">
        <f t="shared" si="8"/>
        <v>0</v>
      </c>
      <c r="DI42">
        <f t="shared" si="9"/>
        <v>0</v>
      </c>
      <c r="DJ42">
        <f>DF42</f>
        <v>0</v>
      </c>
      <c r="DK42">
        <v>0</v>
      </c>
      <c r="DL42" t="s">
        <v>185</v>
      </c>
      <c r="DM42">
        <v>0</v>
      </c>
      <c r="DN42" t="s">
        <v>185</v>
      </c>
      <c r="DO42">
        <v>0</v>
      </c>
    </row>
    <row r="43" spans="1:119">
      <c r="A43">
        <f>ROW(Source!A39)</f>
        <v>39</v>
      </c>
      <c r="B43">
        <v>85314433</v>
      </c>
      <c r="C43">
        <v>85316696</v>
      </c>
      <c r="D43">
        <v>82925846</v>
      </c>
      <c r="E43">
        <v>117</v>
      </c>
      <c r="F43">
        <v>1</v>
      </c>
      <c r="G43">
        <v>1</v>
      </c>
      <c r="H43">
        <v>1</v>
      </c>
      <c r="I43" t="s">
        <v>518</v>
      </c>
      <c r="J43" t="s">
        <v>185</v>
      </c>
      <c r="K43" t="s">
        <v>519</v>
      </c>
      <c r="L43">
        <v>1191</v>
      </c>
      <c r="N43">
        <v>1013</v>
      </c>
      <c r="O43" t="s">
        <v>28</v>
      </c>
      <c r="P43" t="s">
        <v>28</v>
      </c>
      <c r="Q43">
        <v>1</v>
      </c>
      <c r="W43">
        <v>0</v>
      </c>
      <c r="X43">
        <v>888410196</v>
      </c>
      <c r="Y43">
        <f>(AT43*ROUND((0.2+0.15+1),7))</f>
        <v>18.09</v>
      </c>
      <c r="AA43">
        <v>0</v>
      </c>
      <c r="AB43">
        <v>0</v>
      </c>
      <c r="AC43">
        <v>0</v>
      </c>
      <c r="AD43">
        <v>811.79</v>
      </c>
      <c r="AE43">
        <v>0</v>
      </c>
      <c r="AF43">
        <v>0</v>
      </c>
      <c r="AG43">
        <v>0</v>
      </c>
      <c r="AH43">
        <v>811.79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185</v>
      </c>
      <c r="AT43">
        <v>13.4</v>
      </c>
      <c r="AU43" t="s">
        <v>217</v>
      </c>
      <c r="AV43">
        <v>1</v>
      </c>
      <c r="AW43">
        <v>2</v>
      </c>
      <c r="AX43">
        <v>85316703</v>
      </c>
      <c r="AY43">
        <v>1</v>
      </c>
      <c r="AZ43">
        <v>0</v>
      </c>
      <c r="BA43">
        <v>55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10877.986</v>
      </c>
      <c r="BN43">
        <v>13.4</v>
      </c>
      <c r="BO43">
        <v>0</v>
      </c>
      <c r="BP43">
        <v>1</v>
      </c>
      <c r="BQ43">
        <v>0</v>
      </c>
      <c r="BR43">
        <v>0</v>
      </c>
      <c r="BS43">
        <v>0</v>
      </c>
      <c r="BT43">
        <v>14685.2811</v>
      </c>
      <c r="BU43">
        <v>18.09</v>
      </c>
      <c r="BV43">
        <v>0</v>
      </c>
      <c r="BW43">
        <v>1</v>
      </c>
      <c r="CU43">
        <f>ROUND(AT43*Source!I39*AH43*AL43,2)</f>
        <v>0</v>
      </c>
      <c r="CV43">
        <f>ROUND(Y43*Source!I39,7)</f>
        <v>0</v>
      </c>
      <c r="CW43">
        <v>0</v>
      </c>
      <c r="CX43">
        <f>ROUND(Y43*Source!I39,7)</f>
        <v>0</v>
      </c>
      <c r="CY43">
        <f>AD43</f>
        <v>811.79</v>
      </c>
      <c r="CZ43">
        <f>AH43</f>
        <v>811.79</v>
      </c>
      <c r="DA43">
        <f>AL43</f>
        <v>1</v>
      </c>
      <c r="DB43">
        <f>ROUND((ROUND(AT43*CZ43,2)*ROUND((0.2+0.15+1),7)),6)</f>
        <v>14685.2865</v>
      </c>
      <c r="DC43">
        <f>ROUND((ROUND(AT43*AG43,2)*ROUND((0.2+0.15+1),7)),6)</f>
        <v>0</v>
      </c>
      <c r="DD43" t="s">
        <v>185</v>
      </c>
      <c r="DE43" t="s">
        <v>185</v>
      </c>
      <c r="DF43">
        <f>ROUND(ROUND(AE43,2)*CX43,2)</f>
        <v>0</v>
      </c>
      <c r="DG43">
        <f t="shared" si="20"/>
        <v>0</v>
      </c>
      <c r="DH43">
        <f t="shared" si="8"/>
        <v>0</v>
      </c>
      <c r="DI43">
        <f t="shared" si="9"/>
        <v>0</v>
      </c>
      <c r="DJ43">
        <f>DI43</f>
        <v>0</v>
      </c>
      <c r="DK43">
        <v>1</v>
      </c>
      <c r="DL43" t="s">
        <v>185</v>
      </c>
      <c r="DM43">
        <v>0</v>
      </c>
      <c r="DN43" t="s">
        <v>185</v>
      </c>
      <c r="DO43">
        <v>0</v>
      </c>
    </row>
    <row r="44" spans="1:119">
      <c r="A44">
        <f>ROW(Source!A39)</f>
        <v>39</v>
      </c>
      <c r="B44">
        <v>85314433</v>
      </c>
      <c r="C44">
        <v>85316696</v>
      </c>
      <c r="D44">
        <v>82926016</v>
      </c>
      <c r="E44">
        <v>117</v>
      </c>
      <c r="F44">
        <v>1</v>
      </c>
      <c r="G44">
        <v>1</v>
      </c>
      <c r="H44">
        <v>1</v>
      </c>
      <c r="I44" t="s">
        <v>520</v>
      </c>
      <c r="J44" t="s">
        <v>185</v>
      </c>
      <c r="K44" t="s">
        <v>521</v>
      </c>
      <c r="L44">
        <v>1191</v>
      </c>
      <c r="N44">
        <v>1013</v>
      </c>
      <c r="O44" t="s">
        <v>28</v>
      </c>
      <c r="P44" t="s">
        <v>28</v>
      </c>
      <c r="Q44">
        <v>1</v>
      </c>
      <c r="W44">
        <v>0</v>
      </c>
      <c r="X44">
        <v>-1417349443</v>
      </c>
      <c r="Y44">
        <f>(AT44*ROUND((0.2+0.15+1),7))</f>
        <v>1.971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M44">
        <v>-2</v>
      </c>
      <c r="AN44">
        <v>0</v>
      </c>
      <c r="AO44">
        <v>0</v>
      </c>
      <c r="AP44">
        <v>1</v>
      </c>
      <c r="AQ44">
        <v>1</v>
      </c>
      <c r="AR44">
        <v>0</v>
      </c>
      <c r="AS44" t="s">
        <v>185</v>
      </c>
      <c r="AT44">
        <v>1.46</v>
      </c>
      <c r="AU44" t="s">
        <v>217</v>
      </c>
      <c r="AV44">
        <v>2</v>
      </c>
      <c r="AW44">
        <v>2</v>
      </c>
      <c r="AX44">
        <v>85316704</v>
      </c>
      <c r="AY44">
        <v>1</v>
      </c>
      <c r="AZ44">
        <v>0</v>
      </c>
      <c r="BA44">
        <v>56</v>
      </c>
      <c r="BB44">
        <v>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ROUND(Y44*Source!I39,7)</f>
        <v>0</v>
      </c>
      <c r="CY44">
        <f>AD44</f>
        <v>0</v>
      </c>
      <c r="CZ44">
        <f>AH44</f>
        <v>0</v>
      </c>
      <c r="DA44">
        <f>AL44</f>
        <v>1</v>
      </c>
      <c r="DB44">
        <f>ROUND((ROUND(AT44*CZ44,2)*ROUND((0.2+0.15+1),7)),6)</f>
        <v>0</v>
      </c>
      <c r="DC44">
        <f>ROUND((ROUND(AT44*AG44,2)*ROUND((0.2+0.15+1),7)),6)</f>
        <v>0</v>
      </c>
      <c r="DD44" t="s">
        <v>185</v>
      </c>
      <c r="DE44" t="s">
        <v>185</v>
      </c>
      <c r="DF44">
        <f>ROUND(ROUND(AE44,2)*CX44,2)</f>
        <v>0</v>
      </c>
      <c r="DG44">
        <f t="shared" si="20"/>
        <v>0</v>
      </c>
      <c r="DH44">
        <f t="shared" si="8"/>
        <v>0</v>
      </c>
      <c r="DI44">
        <f t="shared" si="9"/>
        <v>0</v>
      </c>
      <c r="DJ44">
        <f>DI44</f>
        <v>0</v>
      </c>
      <c r="DK44">
        <v>0</v>
      </c>
      <c r="DL44" t="s">
        <v>185</v>
      </c>
      <c r="DM44">
        <v>0</v>
      </c>
      <c r="DN44" t="s">
        <v>185</v>
      </c>
      <c r="DO44">
        <v>0</v>
      </c>
    </row>
    <row r="45" spans="1:119">
      <c r="A45">
        <f>ROW(Source!A39)</f>
        <v>39</v>
      </c>
      <c r="B45">
        <v>85314433</v>
      </c>
      <c r="C45">
        <v>85316696</v>
      </c>
      <c r="D45">
        <v>82932505</v>
      </c>
      <c r="E45">
        <v>1</v>
      </c>
      <c r="F45">
        <v>1</v>
      </c>
      <c r="G45">
        <v>1</v>
      </c>
      <c r="H45">
        <v>2</v>
      </c>
      <c r="I45" t="s">
        <v>70</v>
      </c>
      <c r="J45" t="s">
        <v>522</v>
      </c>
      <c r="K45" t="s">
        <v>71</v>
      </c>
      <c r="L45">
        <v>1368</v>
      </c>
      <c r="N45">
        <v>1011</v>
      </c>
      <c r="O45" t="s">
        <v>72</v>
      </c>
      <c r="P45" t="s">
        <v>72</v>
      </c>
      <c r="Q45">
        <v>1</v>
      </c>
      <c r="W45">
        <v>0</v>
      </c>
      <c r="X45">
        <v>639918019</v>
      </c>
      <c r="Y45">
        <f>(AT45*ROUND((0.2+0.15+1),7))</f>
        <v>0.9855</v>
      </c>
      <c r="AA45">
        <v>0</v>
      </c>
      <c r="AB45">
        <v>1626.29</v>
      </c>
      <c r="AC45">
        <v>1090.46</v>
      </c>
      <c r="AD45">
        <v>0</v>
      </c>
      <c r="AE45">
        <v>0</v>
      </c>
      <c r="AF45">
        <v>1626.29</v>
      </c>
      <c r="AG45">
        <v>1090.46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185</v>
      </c>
      <c r="AT45">
        <v>0.73</v>
      </c>
      <c r="AU45" t="s">
        <v>217</v>
      </c>
      <c r="AV45">
        <v>1</v>
      </c>
      <c r="AW45">
        <v>2</v>
      </c>
      <c r="AX45">
        <v>85316705</v>
      </c>
      <c r="AY45">
        <v>1</v>
      </c>
      <c r="AZ45">
        <v>0</v>
      </c>
      <c r="BA45">
        <v>57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1187.1917</v>
      </c>
      <c r="BL45">
        <v>796.0358</v>
      </c>
      <c r="BM45">
        <v>0</v>
      </c>
      <c r="BN45">
        <v>0</v>
      </c>
      <c r="BO45">
        <v>0.73</v>
      </c>
      <c r="BP45">
        <v>1</v>
      </c>
      <c r="BQ45">
        <v>0</v>
      </c>
      <c r="BR45">
        <v>1602.708795</v>
      </c>
      <c r="BS45">
        <v>1074.64833</v>
      </c>
      <c r="BT45">
        <v>0</v>
      </c>
      <c r="BU45">
        <v>0</v>
      </c>
      <c r="BV45">
        <v>0.9855</v>
      </c>
      <c r="BW45">
        <v>1</v>
      </c>
      <c r="CV45">
        <v>0</v>
      </c>
      <c r="CW45">
        <f>ROUND(Y45*Source!I39*DO45,7)</f>
        <v>0</v>
      </c>
      <c r="CX45">
        <f>ROUND(Y45*Source!I39,7)</f>
        <v>0</v>
      </c>
      <c r="CY45">
        <f>AB45</f>
        <v>1626.29</v>
      </c>
      <c r="CZ45">
        <f>AF45</f>
        <v>1626.29</v>
      </c>
      <c r="DA45">
        <f>AJ45</f>
        <v>1</v>
      </c>
      <c r="DB45">
        <f>ROUND((ROUND(AT45*CZ45,2)*ROUND((0.2+0.15+1),7)),6)</f>
        <v>1602.7065</v>
      </c>
      <c r="DC45">
        <f>ROUND((ROUND(AT45*AG45,2)*ROUND((0.2+0.15+1),7)),6)</f>
        <v>1074.654</v>
      </c>
      <c r="DD45" t="s">
        <v>185</v>
      </c>
      <c r="DE45" t="s">
        <v>185</v>
      </c>
      <c r="DF45">
        <f>ROUND(ROUND(AE45,2)*CX45,2)</f>
        <v>0</v>
      </c>
      <c r="DG45">
        <f t="shared" si="20"/>
        <v>0</v>
      </c>
      <c r="DH45">
        <f t="shared" si="8"/>
        <v>0</v>
      </c>
      <c r="DI45">
        <f t="shared" si="9"/>
        <v>0</v>
      </c>
      <c r="DJ45">
        <f>DG45+DH45</f>
        <v>0</v>
      </c>
      <c r="DK45">
        <v>1</v>
      </c>
      <c r="DL45" t="s">
        <v>73</v>
      </c>
      <c r="DM45">
        <v>6</v>
      </c>
      <c r="DN45" t="s">
        <v>28</v>
      </c>
      <c r="DO45">
        <v>1</v>
      </c>
    </row>
    <row r="46" spans="1:119">
      <c r="A46">
        <f>ROW(Source!A39)</f>
        <v>39</v>
      </c>
      <c r="B46">
        <v>85314433</v>
      </c>
      <c r="C46">
        <v>85316696</v>
      </c>
      <c r="D46">
        <v>82933400</v>
      </c>
      <c r="E46">
        <v>1</v>
      </c>
      <c r="F46">
        <v>1</v>
      </c>
      <c r="G46">
        <v>1</v>
      </c>
      <c r="H46">
        <v>2</v>
      </c>
      <c r="I46" t="s">
        <v>75</v>
      </c>
      <c r="J46" t="s">
        <v>523</v>
      </c>
      <c r="K46" t="s">
        <v>76</v>
      </c>
      <c r="L46">
        <v>1368</v>
      </c>
      <c r="N46">
        <v>1011</v>
      </c>
      <c r="O46" t="s">
        <v>72</v>
      </c>
      <c r="P46" t="s">
        <v>72</v>
      </c>
      <c r="Q46">
        <v>1</v>
      </c>
      <c r="W46">
        <v>0</v>
      </c>
      <c r="X46">
        <v>-849950259</v>
      </c>
      <c r="Y46">
        <f>(AT46*ROUND((0.2+0.15+1),7))</f>
        <v>0.9855</v>
      </c>
      <c r="AA46">
        <v>0</v>
      </c>
      <c r="AB46">
        <v>641.7</v>
      </c>
      <c r="AC46">
        <v>811.79</v>
      </c>
      <c r="AD46">
        <v>0</v>
      </c>
      <c r="AE46">
        <v>0</v>
      </c>
      <c r="AF46">
        <v>641.7</v>
      </c>
      <c r="AG46">
        <v>811.79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185</v>
      </c>
      <c r="AT46">
        <v>0.73</v>
      </c>
      <c r="AU46" t="s">
        <v>217</v>
      </c>
      <c r="AV46">
        <v>1</v>
      </c>
      <c r="AW46">
        <v>2</v>
      </c>
      <c r="AX46">
        <v>85316706</v>
      </c>
      <c r="AY46">
        <v>1</v>
      </c>
      <c r="AZ46">
        <v>0</v>
      </c>
      <c r="BA46">
        <v>58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468.441</v>
      </c>
      <c r="BL46">
        <v>592.6067</v>
      </c>
      <c r="BM46">
        <v>0</v>
      </c>
      <c r="BN46">
        <v>0</v>
      </c>
      <c r="BO46">
        <v>0.73</v>
      </c>
      <c r="BP46">
        <v>1</v>
      </c>
      <c r="BQ46">
        <v>0</v>
      </c>
      <c r="BR46">
        <v>632.39535</v>
      </c>
      <c r="BS46">
        <v>800.019045</v>
      </c>
      <c r="BT46">
        <v>0</v>
      </c>
      <c r="BU46">
        <v>0</v>
      </c>
      <c r="BV46">
        <v>0.9855</v>
      </c>
      <c r="BW46">
        <v>1</v>
      </c>
      <c r="CV46">
        <v>0</v>
      </c>
      <c r="CW46">
        <f>ROUND(Y46*Source!I39*DO46,7)</f>
        <v>0</v>
      </c>
      <c r="CX46">
        <f>ROUND(Y46*Source!I39,7)</f>
        <v>0</v>
      </c>
      <c r="CY46">
        <f>AB46</f>
        <v>641.7</v>
      </c>
      <c r="CZ46">
        <f>AF46</f>
        <v>641.7</v>
      </c>
      <c r="DA46">
        <f>AJ46</f>
        <v>1</v>
      </c>
      <c r="DB46">
        <f>ROUND((ROUND(AT46*CZ46,2)*ROUND((0.2+0.15+1),7)),6)</f>
        <v>632.394</v>
      </c>
      <c r="DC46">
        <f>ROUND((ROUND(AT46*AG46,2)*ROUND((0.2+0.15+1),7)),6)</f>
        <v>800.0235</v>
      </c>
      <c r="DD46" t="s">
        <v>185</v>
      </c>
      <c r="DE46" t="s">
        <v>185</v>
      </c>
      <c r="DF46">
        <f>ROUND(ROUND(AE46,2)*CX46,2)</f>
        <v>0</v>
      </c>
      <c r="DG46">
        <f t="shared" si="20"/>
        <v>0</v>
      </c>
      <c r="DH46">
        <f t="shared" si="8"/>
        <v>0</v>
      </c>
      <c r="DI46">
        <f t="shared" si="9"/>
        <v>0</v>
      </c>
      <c r="DJ46">
        <f>DG46+DH46</f>
        <v>0</v>
      </c>
      <c r="DK46">
        <v>1</v>
      </c>
      <c r="DL46" t="s">
        <v>77</v>
      </c>
      <c r="DM46">
        <v>4</v>
      </c>
      <c r="DN46" t="s">
        <v>28</v>
      </c>
      <c r="DO46">
        <v>1</v>
      </c>
    </row>
    <row r="47" spans="1:119">
      <c r="A47">
        <f>ROW(Source!A39)</f>
        <v>39</v>
      </c>
      <c r="B47">
        <v>85314433</v>
      </c>
      <c r="C47">
        <v>85316696</v>
      </c>
      <c r="D47">
        <v>83001670</v>
      </c>
      <c r="E47">
        <v>1</v>
      </c>
      <c r="F47">
        <v>1</v>
      </c>
      <c r="G47">
        <v>1</v>
      </c>
      <c r="H47">
        <v>3</v>
      </c>
      <c r="I47" t="s">
        <v>526</v>
      </c>
      <c r="J47" t="s">
        <v>527</v>
      </c>
      <c r="K47" t="s">
        <v>528</v>
      </c>
      <c r="L47">
        <v>1346</v>
      </c>
      <c r="N47">
        <v>1009</v>
      </c>
      <c r="O47" t="s">
        <v>87</v>
      </c>
      <c r="P47" t="s">
        <v>87</v>
      </c>
      <c r="Q47">
        <v>1</v>
      </c>
      <c r="W47">
        <v>0</v>
      </c>
      <c r="X47">
        <v>-1131385474</v>
      </c>
      <c r="Y47">
        <f>AT47</f>
        <v>0.77</v>
      </c>
      <c r="AA47">
        <v>188.92</v>
      </c>
      <c r="AB47">
        <v>0</v>
      </c>
      <c r="AC47">
        <v>0</v>
      </c>
      <c r="AD47">
        <v>0</v>
      </c>
      <c r="AE47">
        <v>174.93</v>
      </c>
      <c r="AF47">
        <v>0</v>
      </c>
      <c r="AG47">
        <v>0</v>
      </c>
      <c r="AH47">
        <v>0</v>
      </c>
      <c r="AI47">
        <v>1.08</v>
      </c>
      <c r="AJ47">
        <v>1</v>
      </c>
      <c r="AK47">
        <v>1</v>
      </c>
      <c r="AL47">
        <v>1</v>
      </c>
      <c r="AM47">
        <v>2</v>
      </c>
      <c r="AN47">
        <v>0</v>
      </c>
      <c r="AO47">
        <v>0</v>
      </c>
      <c r="AP47">
        <v>0</v>
      </c>
      <c r="AQ47">
        <v>1</v>
      </c>
      <c r="AR47">
        <v>0</v>
      </c>
      <c r="AS47" t="s">
        <v>185</v>
      </c>
      <c r="AT47">
        <v>0.77</v>
      </c>
      <c r="AU47" t="s">
        <v>185</v>
      </c>
      <c r="AV47">
        <v>0</v>
      </c>
      <c r="AW47">
        <v>2</v>
      </c>
      <c r="AX47">
        <v>85316708</v>
      </c>
      <c r="AY47">
        <v>1</v>
      </c>
      <c r="AZ47">
        <v>0</v>
      </c>
      <c r="BA47">
        <v>60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134.6961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1</v>
      </c>
      <c r="BQ47">
        <v>134.6961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1</v>
      </c>
      <c r="CV47">
        <v>0</v>
      </c>
      <c r="CW47">
        <v>0</v>
      </c>
      <c r="CX47">
        <f>ROUND(Y47*Source!I39,7)</f>
        <v>0</v>
      </c>
      <c r="CY47">
        <f>AA47</f>
        <v>188.92</v>
      </c>
      <c r="CZ47">
        <f>AE47</f>
        <v>174.93</v>
      </c>
      <c r="DA47">
        <f>AI47</f>
        <v>1.08</v>
      </c>
      <c r="DB47">
        <f>ROUND(ROUND(AT47*CZ47,2),6)</f>
        <v>134.7</v>
      </c>
      <c r="DC47">
        <f>ROUND(ROUND(AT47*AG47,2),6)</f>
        <v>0</v>
      </c>
      <c r="DD47" t="s">
        <v>185</v>
      </c>
      <c r="DE47" t="s">
        <v>185</v>
      </c>
      <c r="DF47">
        <f>ROUND(ROUND(AE47*AI47,2)*CX47,2)</f>
        <v>0</v>
      </c>
      <c r="DG47">
        <f t="shared" si="20"/>
        <v>0</v>
      </c>
      <c r="DH47">
        <f t="shared" si="8"/>
        <v>0</v>
      </c>
      <c r="DI47">
        <f t="shared" si="9"/>
        <v>0</v>
      </c>
      <c r="DJ47">
        <f>DF47</f>
        <v>0</v>
      </c>
      <c r="DK47">
        <v>0</v>
      </c>
      <c r="DL47" t="s">
        <v>185</v>
      </c>
      <c r="DM47">
        <v>0</v>
      </c>
      <c r="DN47" t="s">
        <v>185</v>
      </c>
      <c r="DO47">
        <v>0</v>
      </c>
    </row>
    <row r="48" spans="1:119">
      <c r="A48">
        <f>ROW(Source!A39)</f>
        <v>39</v>
      </c>
      <c r="B48">
        <v>85314433</v>
      </c>
      <c r="C48">
        <v>85316696</v>
      </c>
      <c r="D48">
        <v>82931850</v>
      </c>
      <c r="E48">
        <v>117</v>
      </c>
      <c r="F48">
        <v>1</v>
      </c>
      <c r="G48">
        <v>1</v>
      </c>
      <c r="H48">
        <v>3</v>
      </c>
      <c r="I48" t="s">
        <v>234</v>
      </c>
      <c r="J48" t="s">
        <v>185</v>
      </c>
      <c r="K48" t="s">
        <v>235</v>
      </c>
      <c r="L48">
        <v>3277935</v>
      </c>
      <c r="N48">
        <v>1013</v>
      </c>
      <c r="O48" t="s">
        <v>59</v>
      </c>
      <c r="P48" t="s">
        <v>59</v>
      </c>
      <c r="Q48">
        <v>1</v>
      </c>
      <c r="W48">
        <v>0</v>
      </c>
      <c r="X48">
        <v>274903907</v>
      </c>
      <c r="Y48">
        <f>AT48</f>
        <v>2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 t="s">
        <v>185</v>
      </c>
      <c r="AT48">
        <v>2</v>
      </c>
      <c r="AU48" t="s">
        <v>185</v>
      </c>
      <c r="AV48">
        <v>0</v>
      </c>
      <c r="AW48">
        <v>2</v>
      </c>
      <c r="AX48">
        <v>85316712</v>
      </c>
      <c r="AY48">
        <v>1</v>
      </c>
      <c r="AZ48">
        <v>0</v>
      </c>
      <c r="BA48">
        <v>64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ROUND(Y48*Source!I39,7)</f>
        <v>0</v>
      </c>
      <c r="CY48">
        <f>AA48</f>
        <v>0</v>
      </c>
      <c r="CZ48">
        <f>AE48</f>
        <v>0</v>
      </c>
      <c r="DA48">
        <f>AI48</f>
        <v>1</v>
      </c>
      <c r="DB48">
        <f>ROUND(ROUND(AT48*CZ48,2),6)</f>
        <v>0</v>
      </c>
      <c r="DC48">
        <f>ROUND(ROUND(AT48*AG48,2),6)</f>
        <v>0</v>
      </c>
      <c r="DD48" t="s">
        <v>185</v>
      </c>
      <c r="DE48" t="s">
        <v>185</v>
      </c>
      <c r="DF48">
        <f t="shared" ref="DF48:DF54" si="21">ROUND(ROUND(AE48,2)*CX48,2)</f>
        <v>0</v>
      </c>
      <c r="DG48">
        <f t="shared" si="20"/>
        <v>0</v>
      </c>
      <c r="DH48">
        <f t="shared" si="8"/>
        <v>0</v>
      </c>
      <c r="DI48">
        <f t="shared" si="9"/>
        <v>0</v>
      </c>
      <c r="DJ48">
        <f>DF48</f>
        <v>0</v>
      </c>
      <c r="DK48">
        <v>0</v>
      </c>
      <c r="DL48" t="s">
        <v>185</v>
      </c>
      <c r="DM48">
        <v>0</v>
      </c>
      <c r="DN48" t="s">
        <v>185</v>
      </c>
      <c r="DO48">
        <v>0</v>
      </c>
    </row>
    <row r="49" spans="1:119">
      <c r="A49">
        <f>ROW(Source!A42)</f>
        <v>42</v>
      </c>
      <c r="B49">
        <v>85314498</v>
      </c>
      <c r="C49">
        <v>85316714</v>
      </c>
      <c r="D49">
        <v>82925840</v>
      </c>
      <c r="E49">
        <v>117</v>
      </c>
      <c r="F49">
        <v>1</v>
      </c>
      <c r="G49">
        <v>1</v>
      </c>
      <c r="H49">
        <v>1</v>
      </c>
      <c r="I49" t="s">
        <v>66</v>
      </c>
      <c r="J49" t="s">
        <v>185</v>
      </c>
      <c r="K49" t="s">
        <v>67</v>
      </c>
      <c r="L49">
        <v>1191</v>
      </c>
      <c r="N49">
        <v>1013</v>
      </c>
      <c r="O49" t="s">
        <v>28</v>
      </c>
      <c r="P49" t="s">
        <v>28</v>
      </c>
      <c r="Q49">
        <v>1</v>
      </c>
      <c r="W49">
        <v>0</v>
      </c>
      <c r="X49">
        <v>44848675</v>
      </c>
      <c r="Y49">
        <f>(AT49*ROUND((0.2+0.15+1),7))</f>
        <v>42.228</v>
      </c>
      <c r="AA49">
        <v>0</v>
      </c>
      <c r="AB49">
        <v>0</v>
      </c>
      <c r="AC49">
        <v>0</v>
      </c>
      <c r="AD49">
        <v>793.61</v>
      </c>
      <c r="AE49">
        <v>0</v>
      </c>
      <c r="AF49">
        <v>0</v>
      </c>
      <c r="AG49">
        <v>0</v>
      </c>
      <c r="AH49">
        <v>793.61</v>
      </c>
      <c r="AI49">
        <v>1</v>
      </c>
      <c r="AJ49">
        <v>1</v>
      </c>
      <c r="AK49">
        <v>1</v>
      </c>
      <c r="AL49">
        <v>1</v>
      </c>
      <c r="AM49">
        <v>-2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185</v>
      </c>
      <c r="AT49">
        <v>31.28</v>
      </c>
      <c r="AU49" t="s">
        <v>217</v>
      </c>
      <c r="AV49">
        <v>1</v>
      </c>
      <c r="AW49">
        <v>2</v>
      </c>
      <c r="AX49">
        <v>85316724</v>
      </c>
      <c r="AY49">
        <v>1</v>
      </c>
      <c r="AZ49">
        <v>0</v>
      </c>
      <c r="BA49">
        <v>65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24824.1208</v>
      </c>
      <c r="BN49">
        <v>31.28</v>
      </c>
      <c r="BO49">
        <v>0</v>
      </c>
      <c r="BP49">
        <v>1</v>
      </c>
      <c r="BQ49">
        <v>0</v>
      </c>
      <c r="BR49">
        <v>0</v>
      </c>
      <c r="BS49">
        <v>0</v>
      </c>
      <c r="BT49">
        <v>33512.56308</v>
      </c>
      <c r="BU49">
        <v>42.228</v>
      </c>
      <c r="BV49">
        <v>0</v>
      </c>
      <c r="BW49">
        <v>1</v>
      </c>
      <c r="CU49">
        <f>ROUND(AT49*Source!I42*AH49*AL49,2)</f>
        <v>1489.45</v>
      </c>
      <c r="CV49">
        <f>ROUND(Y49*Source!I42,7)</f>
        <v>2.53368</v>
      </c>
      <c r="CW49">
        <v>0</v>
      </c>
      <c r="CX49">
        <f>ROUND(Y49*Source!I42,7)</f>
        <v>2.53368</v>
      </c>
      <c r="CY49">
        <f>AD49</f>
        <v>793.61</v>
      </c>
      <c r="CZ49">
        <f>AH49</f>
        <v>793.61</v>
      </c>
      <c r="DA49">
        <f>AL49</f>
        <v>1</v>
      </c>
      <c r="DB49">
        <f>ROUND((ROUND(AT49*CZ49,2)*ROUND((0.2+0.15+1),7)),6)</f>
        <v>33512.562</v>
      </c>
      <c r="DC49">
        <f>ROUND((ROUND(AT49*AG49,2)*ROUND((0.2+0.15+1),7)),6)</f>
        <v>0</v>
      </c>
      <c r="DD49" t="s">
        <v>185</v>
      </c>
      <c r="DE49" t="s">
        <v>185</v>
      </c>
      <c r="DF49">
        <f t="shared" si="21"/>
        <v>0</v>
      </c>
      <c r="DG49">
        <f t="shared" si="20"/>
        <v>0</v>
      </c>
      <c r="DH49">
        <f t="shared" si="8"/>
        <v>0</v>
      </c>
      <c r="DI49">
        <f t="shared" si="9"/>
        <v>2010.75</v>
      </c>
      <c r="DJ49">
        <f>DI49</f>
        <v>2010.75</v>
      </c>
      <c r="DK49">
        <v>1</v>
      </c>
      <c r="DL49" t="s">
        <v>185</v>
      </c>
      <c r="DM49">
        <v>0</v>
      </c>
      <c r="DN49" t="s">
        <v>185</v>
      </c>
      <c r="DO49">
        <v>0</v>
      </c>
    </row>
    <row r="50" spans="1:119">
      <c r="A50">
        <f>ROW(Source!A42)</f>
        <v>42</v>
      </c>
      <c r="B50">
        <v>85314498</v>
      </c>
      <c r="C50">
        <v>85316714</v>
      </c>
      <c r="D50">
        <v>82926016</v>
      </c>
      <c r="E50">
        <v>117</v>
      </c>
      <c r="F50">
        <v>1</v>
      </c>
      <c r="G50">
        <v>1</v>
      </c>
      <c r="H50">
        <v>1</v>
      </c>
      <c r="I50" t="s">
        <v>520</v>
      </c>
      <c r="J50" t="s">
        <v>185</v>
      </c>
      <c r="K50" t="s">
        <v>521</v>
      </c>
      <c r="L50">
        <v>1191</v>
      </c>
      <c r="N50">
        <v>1013</v>
      </c>
      <c r="O50" t="s">
        <v>28</v>
      </c>
      <c r="P50" t="s">
        <v>28</v>
      </c>
      <c r="Q50">
        <v>1</v>
      </c>
      <c r="W50">
        <v>0</v>
      </c>
      <c r="X50">
        <v>-1417349443</v>
      </c>
      <c r="Y50">
        <f>(AT50*ROUND((0.2+0.15+1),7))</f>
        <v>0.945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-2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185</v>
      </c>
      <c r="AT50">
        <v>0.7</v>
      </c>
      <c r="AU50" t="s">
        <v>217</v>
      </c>
      <c r="AV50">
        <v>2</v>
      </c>
      <c r="AW50">
        <v>2</v>
      </c>
      <c r="AX50">
        <v>85316725</v>
      </c>
      <c r="AY50">
        <v>1</v>
      </c>
      <c r="AZ50">
        <v>0</v>
      </c>
      <c r="BA50">
        <v>66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v>0</v>
      </c>
      <c r="CX50">
        <f>ROUND(Y50*Source!I42,7)</f>
        <v>0.0567</v>
      </c>
      <c r="CY50">
        <f>AD50</f>
        <v>0</v>
      </c>
      <c r="CZ50">
        <f>AH50</f>
        <v>0</v>
      </c>
      <c r="DA50">
        <f>AL50</f>
        <v>1</v>
      </c>
      <c r="DB50">
        <f>ROUND((ROUND(AT50*CZ50,2)*ROUND((0.2+0.15+1),7)),6)</f>
        <v>0</v>
      </c>
      <c r="DC50">
        <f>ROUND((ROUND(AT50*AG50,2)*ROUND((0.2+0.15+1),7)),6)</f>
        <v>0</v>
      </c>
      <c r="DD50" t="s">
        <v>185</v>
      </c>
      <c r="DE50" t="s">
        <v>185</v>
      </c>
      <c r="DF50">
        <f t="shared" si="21"/>
        <v>0</v>
      </c>
      <c r="DG50">
        <f t="shared" si="20"/>
        <v>0</v>
      </c>
      <c r="DH50">
        <f t="shared" si="8"/>
        <v>0</v>
      </c>
      <c r="DI50">
        <f t="shared" si="9"/>
        <v>0</v>
      </c>
      <c r="DJ50">
        <f>DI50</f>
        <v>0</v>
      </c>
      <c r="DK50">
        <v>0</v>
      </c>
      <c r="DL50" t="s">
        <v>185</v>
      </c>
      <c r="DM50">
        <v>0</v>
      </c>
      <c r="DN50" t="s">
        <v>185</v>
      </c>
      <c r="DO50">
        <v>0</v>
      </c>
    </row>
    <row r="51" spans="1:119">
      <c r="A51">
        <f>ROW(Source!A42)</f>
        <v>42</v>
      </c>
      <c r="B51">
        <v>85314498</v>
      </c>
      <c r="C51">
        <v>85316714</v>
      </c>
      <c r="D51">
        <v>82932505</v>
      </c>
      <c r="E51">
        <v>1</v>
      </c>
      <c r="F51">
        <v>1</v>
      </c>
      <c r="G51">
        <v>1</v>
      </c>
      <c r="H51">
        <v>2</v>
      </c>
      <c r="I51" t="s">
        <v>70</v>
      </c>
      <c r="J51" t="s">
        <v>522</v>
      </c>
      <c r="K51" t="s">
        <v>71</v>
      </c>
      <c r="L51">
        <v>1368</v>
      </c>
      <c r="N51">
        <v>1011</v>
      </c>
      <c r="O51" t="s">
        <v>72</v>
      </c>
      <c r="P51" t="s">
        <v>72</v>
      </c>
      <c r="Q51">
        <v>1</v>
      </c>
      <c r="W51">
        <v>0</v>
      </c>
      <c r="X51">
        <v>639918019</v>
      </c>
      <c r="Y51">
        <f>(AT51*ROUND((0.2+0.15+1),7))</f>
        <v>0.4725</v>
      </c>
      <c r="AA51">
        <v>0</v>
      </c>
      <c r="AB51">
        <v>1626.29</v>
      </c>
      <c r="AC51">
        <v>1090.46</v>
      </c>
      <c r="AD51">
        <v>0</v>
      </c>
      <c r="AE51">
        <v>0</v>
      </c>
      <c r="AF51">
        <v>1626.29</v>
      </c>
      <c r="AG51">
        <v>1090.46</v>
      </c>
      <c r="AH51">
        <v>0</v>
      </c>
      <c r="AI51">
        <v>1</v>
      </c>
      <c r="AJ51">
        <v>1</v>
      </c>
      <c r="AK51">
        <v>1</v>
      </c>
      <c r="AL51">
        <v>1</v>
      </c>
      <c r="AM51">
        <v>-2</v>
      </c>
      <c r="AN51">
        <v>0</v>
      </c>
      <c r="AO51">
        <v>0</v>
      </c>
      <c r="AP51">
        <v>1</v>
      </c>
      <c r="AQ51">
        <v>1</v>
      </c>
      <c r="AR51">
        <v>0</v>
      </c>
      <c r="AS51" t="s">
        <v>185</v>
      </c>
      <c r="AT51">
        <v>0.35</v>
      </c>
      <c r="AU51" t="s">
        <v>217</v>
      </c>
      <c r="AV51">
        <v>1</v>
      </c>
      <c r="AW51">
        <v>2</v>
      </c>
      <c r="AX51">
        <v>85316726</v>
      </c>
      <c r="AY51">
        <v>1</v>
      </c>
      <c r="AZ51">
        <v>0</v>
      </c>
      <c r="BA51">
        <v>67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569.2015</v>
      </c>
      <c r="BL51">
        <v>381.661</v>
      </c>
      <c r="BM51">
        <v>0</v>
      </c>
      <c r="BN51">
        <v>0</v>
      </c>
      <c r="BO51">
        <v>0.35</v>
      </c>
      <c r="BP51">
        <v>1</v>
      </c>
      <c r="BQ51">
        <v>0</v>
      </c>
      <c r="BR51">
        <v>768.422025</v>
      </c>
      <c r="BS51">
        <v>515.24235</v>
      </c>
      <c r="BT51">
        <v>0</v>
      </c>
      <c r="BU51">
        <v>0</v>
      </c>
      <c r="BV51">
        <v>0.4725</v>
      </c>
      <c r="BW51">
        <v>1</v>
      </c>
      <c r="CV51">
        <v>0</v>
      </c>
      <c r="CW51">
        <f>ROUND(Y51*Source!I42*DO51,7)</f>
        <v>0.02835</v>
      </c>
      <c r="CX51">
        <f>ROUND(Y51*Source!I42,7)</f>
        <v>0.02835</v>
      </c>
      <c r="CY51">
        <f>AB51</f>
        <v>1626.29</v>
      </c>
      <c r="CZ51">
        <f>AF51</f>
        <v>1626.29</v>
      </c>
      <c r="DA51">
        <f>AJ51</f>
        <v>1</v>
      </c>
      <c r="DB51">
        <f>ROUND((ROUND(AT51*CZ51,2)*ROUND((0.2+0.15+1),7)),6)</f>
        <v>768.42</v>
      </c>
      <c r="DC51">
        <f>ROUND((ROUND(AT51*AG51,2)*ROUND((0.2+0.15+1),7)),6)</f>
        <v>515.241</v>
      </c>
      <c r="DD51" t="s">
        <v>185</v>
      </c>
      <c r="DE51" t="s">
        <v>185</v>
      </c>
      <c r="DF51">
        <f t="shared" si="21"/>
        <v>0</v>
      </c>
      <c r="DG51">
        <f t="shared" si="20"/>
        <v>46.11</v>
      </c>
      <c r="DH51">
        <f t="shared" si="8"/>
        <v>30.91</v>
      </c>
      <c r="DI51">
        <f t="shared" si="9"/>
        <v>0</v>
      </c>
      <c r="DJ51">
        <f>DG51+DH51</f>
        <v>77.02</v>
      </c>
      <c r="DK51">
        <v>1</v>
      </c>
      <c r="DL51" t="s">
        <v>73</v>
      </c>
      <c r="DM51">
        <v>6</v>
      </c>
      <c r="DN51" t="s">
        <v>28</v>
      </c>
      <c r="DO51">
        <v>1</v>
      </c>
    </row>
    <row r="52" spans="1:119">
      <c r="A52">
        <f>ROW(Source!A42)</f>
        <v>42</v>
      </c>
      <c r="B52">
        <v>85314498</v>
      </c>
      <c r="C52">
        <v>85316714</v>
      </c>
      <c r="D52">
        <v>82933400</v>
      </c>
      <c r="E52">
        <v>1</v>
      </c>
      <c r="F52">
        <v>1</v>
      </c>
      <c r="G52">
        <v>1</v>
      </c>
      <c r="H52">
        <v>2</v>
      </c>
      <c r="I52" t="s">
        <v>75</v>
      </c>
      <c r="J52" t="s">
        <v>523</v>
      </c>
      <c r="K52" t="s">
        <v>76</v>
      </c>
      <c r="L52">
        <v>1368</v>
      </c>
      <c r="N52">
        <v>1011</v>
      </c>
      <c r="O52" t="s">
        <v>72</v>
      </c>
      <c r="P52" t="s">
        <v>72</v>
      </c>
      <c r="Q52">
        <v>1</v>
      </c>
      <c r="W52">
        <v>0</v>
      </c>
      <c r="X52">
        <v>-849950259</v>
      </c>
      <c r="Y52">
        <f>(AT52*ROUND((0.2+0.15+1),7))</f>
        <v>0.4725</v>
      </c>
      <c r="AA52">
        <v>0</v>
      </c>
      <c r="AB52">
        <v>641.7</v>
      </c>
      <c r="AC52">
        <v>811.79</v>
      </c>
      <c r="AD52">
        <v>0</v>
      </c>
      <c r="AE52">
        <v>0</v>
      </c>
      <c r="AF52">
        <v>641.7</v>
      </c>
      <c r="AG52">
        <v>811.79</v>
      </c>
      <c r="AH52">
        <v>0</v>
      </c>
      <c r="AI52">
        <v>1</v>
      </c>
      <c r="AJ52">
        <v>1</v>
      </c>
      <c r="AK52">
        <v>1</v>
      </c>
      <c r="AL52">
        <v>1</v>
      </c>
      <c r="AM52">
        <v>-2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185</v>
      </c>
      <c r="AT52">
        <v>0.35</v>
      </c>
      <c r="AU52" t="s">
        <v>217</v>
      </c>
      <c r="AV52">
        <v>1</v>
      </c>
      <c r="AW52">
        <v>2</v>
      </c>
      <c r="AX52">
        <v>85316727</v>
      </c>
      <c r="AY52">
        <v>1</v>
      </c>
      <c r="AZ52">
        <v>0</v>
      </c>
      <c r="BA52">
        <v>68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224.595</v>
      </c>
      <c r="BL52">
        <v>284.1265</v>
      </c>
      <c r="BM52">
        <v>0</v>
      </c>
      <c r="BN52">
        <v>0</v>
      </c>
      <c r="BO52">
        <v>0.35</v>
      </c>
      <c r="BP52">
        <v>1</v>
      </c>
      <c r="BQ52">
        <v>0</v>
      </c>
      <c r="BR52">
        <v>303.20325</v>
      </c>
      <c r="BS52">
        <v>383.570775</v>
      </c>
      <c r="BT52">
        <v>0</v>
      </c>
      <c r="BU52">
        <v>0</v>
      </c>
      <c r="BV52">
        <v>0.4725</v>
      </c>
      <c r="BW52">
        <v>1</v>
      </c>
      <c r="CV52">
        <v>0</v>
      </c>
      <c r="CW52">
        <f>ROUND(Y52*Source!I42*DO52,7)</f>
        <v>0.02835</v>
      </c>
      <c r="CX52">
        <f>ROUND(Y52*Source!I42,7)</f>
        <v>0.02835</v>
      </c>
      <c r="CY52">
        <f>AB52</f>
        <v>641.7</v>
      </c>
      <c r="CZ52">
        <f>AF52</f>
        <v>641.7</v>
      </c>
      <c r="DA52">
        <f>AJ52</f>
        <v>1</v>
      </c>
      <c r="DB52">
        <f>ROUND((ROUND(AT52*CZ52,2)*ROUND((0.2+0.15+1),7)),6)</f>
        <v>303.21</v>
      </c>
      <c r="DC52">
        <f>ROUND((ROUND(AT52*AG52,2)*ROUND((0.2+0.15+1),7)),6)</f>
        <v>383.5755</v>
      </c>
      <c r="DD52" t="s">
        <v>185</v>
      </c>
      <c r="DE52" t="s">
        <v>185</v>
      </c>
      <c r="DF52">
        <f t="shared" si="21"/>
        <v>0</v>
      </c>
      <c r="DG52">
        <f t="shared" si="20"/>
        <v>18.19</v>
      </c>
      <c r="DH52">
        <f t="shared" si="8"/>
        <v>23.01</v>
      </c>
      <c r="DI52">
        <f t="shared" si="9"/>
        <v>0</v>
      </c>
      <c r="DJ52">
        <f>DG52+DH52</f>
        <v>41.2</v>
      </c>
      <c r="DK52">
        <v>1</v>
      </c>
      <c r="DL52" t="s">
        <v>77</v>
      </c>
      <c r="DM52">
        <v>4</v>
      </c>
      <c r="DN52" t="s">
        <v>28</v>
      </c>
      <c r="DO52">
        <v>1</v>
      </c>
    </row>
    <row r="53" spans="1:119">
      <c r="A53">
        <f>ROW(Source!A42)</f>
        <v>42</v>
      </c>
      <c r="B53">
        <v>85314498</v>
      </c>
      <c r="C53">
        <v>85316714</v>
      </c>
      <c r="D53">
        <v>82933596</v>
      </c>
      <c r="E53">
        <v>1</v>
      </c>
      <c r="F53">
        <v>1</v>
      </c>
      <c r="G53">
        <v>1</v>
      </c>
      <c r="H53">
        <v>2</v>
      </c>
      <c r="I53" t="s">
        <v>79</v>
      </c>
      <c r="J53" t="s">
        <v>524</v>
      </c>
      <c r="K53" t="s">
        <v>80</v>
      </c>
      <c r="L53">
        <v>1368</v>
      </c>
      <c r="N53">
        <v>1011</v>
      </c>
      <c r="O53" t="s">
        <v>72</v>
      </c>
      <c r="P53" t="s">
        <v>72</v>
      </c>
      <c r="Q53">
        <v>1</v>
      </c>
      <c r="W53">
        <v>0</v>
      </c>
      <c r="X53">
        <v>303316554</v>
      </c>
      <c r="Y53">
        <f>(AT53*ROUND((0.2+0.15+1),7))</f>
        <v>2.916</v>
      </c>
      <c r="AA53">
        <v>0</v>
      </c>
      <c r="AB53">
        <v>34.61</v>
      </c>
      <c r="AC53">
        <v>0</v>
      </c>
      <c r="AD53">
        <v>0</v>
      </c>
      <c r="AE53">
        <v>0</v>
      </c>
      <c r="AF53">
        <v>34.61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-2</v>
      </c>
      <c r="AN53">
        <v>0</v>
      </c>
      <c r="AO53">
        <v>0</v>
      </c>
      <c r="AP53">
        <v>1</v>
      </c>
      <c r="AQ53">
        <v>1</v>
      </c>
      <c r="AR53">
        <v>0</v>
      </c>
      <c r="AS53" t="s">
        <v>185</v>
      </c>
      <c r="AT53">
        <v>2.16</v>
      </c>
      <c r="AU53" t="s">
        <v>217</v>
      </c>
      <c r="AV53">
        <v>1</v>
      </c>
      <c r="AW53">
        <v>2</v>
      </c>
      <c r="AX53">
        <v>85316728</v>
      </c>
      <c r="AY53">
        <v>1</v>
      </c>
      <c r="AZ53">
        <v>0</v>
      </c>
      <c r="BA53">
        <v>69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74.7576</v>
      </c>
      <c r="BL53">
        <v>0</v>
      </c>
      <c r="BM53">
        <v>0</v>
      </c>
      <c r="BN53">
        <v>0</v>
      </c>
      <c r="BO53">
        <v>0</v>
      </c>
      <c r="BP53">
        <v>1</v>
      </c>
      <c r="BQ53">
        <v>0</v>
      </c>
      <c r="BR53">
        <v>100.92276</v>
      </c>
      <c r="BS53">
        <v>0</v>
      </c>
      <c r="BT53">
        <v>0</v>
      </c>
      <c r="BU53">
        <v>0</v>
      </c>
      <c r="BV53">
        <v>0</v>
      </c>
      <c r="BW53">
        <v>1</v>
      </c>
      <c r="CV53">
        <v>0</v>
      </c>
      <c r="CW53">
        <f>ROUND(Y53*Source!I42*DO53,7)</f>
        <v>0</v>
      </c>
      <c r="CX53">
        <f>ROUND(Y53*Source!I42,7)</f>
        <v>0.17496</v>
      </c>
      <c r="CY53">
        <f>AB53</f>
        <v>34.61</v>
      </c>
      <c r="CZ53">
        <f>AF53</f>
        <v>34.61</v>
      </c>
      <c r="DA53">
        <f>AJ53</f>
        <v>1</v>
      </c>
      <c r="DB53">
        <f>ROUND((ROUND(AT53*CZ53,2)*ROUND((0.2+0.15+1),7)),6)</f>
        <v>100.926</v>
      </c>
      <c r="DC53">
        <f>ROUND((ROUND(AT53*AG53,2)*ROUND((0.2+0.15+1),7)),6)</f>
        <v>0</v>
      </c>
      <c r="DD53" t="s">
        <v>185</v>
      </c>
      <c r="DE53" t="s">
        <v>185</v>
      </c>
      <c r="DF53">
        <f t="shared" si="21"/>
        <v>0</v>
      </c>
      <c r="DG53">
        <f t="shared" si="20"/>
        <v>6.06</v>
      </c>
      <c r="DH53">
        <f t="shared" si="8"/>
        <v>0</v>
      </c>
      <c r="DI53">
        <f t="shared" si="9"/>
        <v>0</v>
      </c>
      <c r="DJ53">
        <f>DG53+DH53</f>
        <v>6.06</v>
      </c>
      <c r="DK53">
        <v>1</v>
      </c>
      <c r="DL53" t="s">
        <v>185</v>
      </c>
      <c r="DM53">
        <v>0</v>
      </c>
      <c r="DN53" t="s">
        <v>185</v>
      </c>
      <c r="DO53">
        <v>0</v>
      </c>
    </row>
    <row r="54" spans="1:119">
      <c r="A54">
        <f>ROW(Source!A42)</f>
        <v>42</v>
      </c>
      <c r="B54">
        <v>85314498</v>
      </c>
      <c r="C54">
        <v>85316714</v>
      </c>
      <c r="D54">
        <v>83000168</v>
      </c>
      <c r="E54">
        <v>1</v>
      </c>
      <c r="F54">
        <v>1</v>
      </c>
      <c r="G54">
        <v>1</v>
      </c>
      <c r="H54">
        <v>3</v>
      </c>
      <c r="I54" t="s">
        <v>82</v>
      </c>
      <c r="J54" t="s">
        <v>547</v>
      </c>
      <c r="K54" t="s">
        <v>83</v>
      </c>
      <c r="L54">
        <v>1383</v>
      </c>
      <c r="N54">
        <v>1013</v>
      </c>
      <c r="O54" t="s">
        <v>84</v>
      </c>
      <c r="P54" t="s">
        <v>84</v>
      </c>
      <c r="Q54">
        <v>1</v>
      </c>
      <c r="W54">
        <v>0</v>
      </c>
      <c r="X54">
        <v>1840299850</v>
      </c>
      <c r="Y54">
        <f>AT54</f>
        <v>1.1488</v>
      </c>
      <c r="AA54">
        <v>7.32</v>
      </c>
      <c r="AB54">
        <v>0</v>
      </c>
      <c r="AC54">
        <v>0</v>
      </c>
      <c r="AD54">
        <v>0</v>
      </c>
      <c r="AE54">
        <v>7.32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-2</v>
      </c>
      <c r="AN54">
        <v>0</v>
      </c>
      <c r="AO54">
        <v>0</v>
      </c>
      <c r="AP54">
        <v>1</v>
      </c>
      <c r="AQ54">
        <v>1</v>
      </c>
      <c r="AR54">
        <v>0</v>
      </c>
      <c r="AS54" t="s">
        <v>185</v>
      </c>
      <c r="AT54">
        <v>1.1488</v>
      </c>
      <c r="AU54" t="s">
        <v>185</v>
      </c>
      <c r="AV54">
        <v>0</v>
      </c>
      <c r="AW54">
        <v>2</v>
      </c>
      <c r="AX54">
        <v>85316729</v>
      </c>
      <c r="AY54">
        <v>1</v>
      </c>
      <c r="AZ54">
        <v>0</v>
      </c>
      <c r="BA54">
        <v>70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8.409216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1</v>
      </c>
      <c r="BQ54">
        <v>8.409216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1</v>
      </c>
      <c r="CV54">
        <v>0</v>
      </c>
      <c r="CW54">
        <v>0</v>
      </c>
      <c r="CX54">
        <f>ROUND(Y54*Source!I42,7)</f>
        <v>0.068928</v>
      </c>
      <c r="CY54">
        <f>AA54</f>
        <v>7.32</v>
      </c>
      <c r="CZ54">
        <f>AE54</f>
        <v>7.32</v>
      </c>
      <c r="DA54">
        <f>AI54</f>
        <v>1</v>
      </c>
      <c r="DB54">
        <f>ROUND(ROUND(AT54*CZ54,2),6)</f>
        <v>8.41</v>
      </c>
      <c r="DC54">
        <f>ROUND(ROUND(AT54*AG54,2),6)</f>
        <v>0</v>
      </c>
      <c r="DD54" t="s">
        <v>185</v>
      </c>
      <c r="DE54" t="s">
        <v>185</v>
      </c>
      <c r="DF54">
        <f t="shared" si="21"/>
        <v>0.5</v>
      </c>
      <c r="DG54">
        <f t="shared" si="20"/>
        <v>0</v>
      </c>
      <c r="DH54">
        <f t="shared" si="8"/>
        <v>0</v>
      </c>
      <c r="DI54">
        <f t="shared" si="9"/>
        <v>0</v>
      </c>
      <c r="DJ54">
        <f>DF54</f>
        <v>0.5</v>
      </c>
      <c r="DK54">
        <v>1</v>
      </c>
      <c r="DL54" t="s">
        <v>185</v>
      </c>
      <c r="DM54">
        <v>0</v>
      </c>
      <c r="DN54" t="s">
        <v>185</v>
      </c>
      <c r="DO54">
        <v>0</v>
      </c>
    </row>
    <row r="55" spans="1:119">
      <c r="A55">
        <f>ROW(Source!A42)</f>
        <v>42</v>
      </c>
      <c r="B55">
        <v>85314498</v>
      </c>
      <c r="C55">
        <v>85316714</v>
      </c>
      <c r="D55">
        <v>83000909</v>
      </c>
      <c r="E55">
        <v>1</v>
      </c>
      <c r="F55">
        <v>1</v>
      </c>
      <c r="G55">
        <v>1</v>
      </c>
      <c r="H55">
        <v>3</v>
      </c>
      <c r="I55" t="s">
        <v>85</v>
      </c>
      <c r="J55" t="s">
        <v>525</v>
      </c>
      <c r="K55" t="s">
        <v>86</v>
      </c>
      <c r="L55">
        <v>1346</v>
      </c>
      <c r="N55">
        <v>1009</v>
      </c>
      <c r="O55" t="s">
        <v>87</v>
      </c>
      <c r="P55" t="s">
        <v>87</v>
      </c>
      <c r="Q55">
        <v>1</v>
      </c>
      <c r="W55">
        <v>0</v>
      </c>
      <c r="X55">
        <v>-163259778</v>
      </c>
      <c r="Y55">
        <f>AT55</f>
        <v>0.96</v>
      </c>
      <c r="AA55">
        <v>121.39</v>
      </c>
      <c r="AB55">
        <v>0</v>
      </c>
      <c r="AC55">
        <v>0</v>
      </c>
      <c r="AD55">
        <v>0</v>
      </c>
      <c r="AE55">
        <v>155.63</v>
      </c>
      <c r="AF55">
        <v>0</v>
      </c>
      <c r="AG55">
        <v>0</v>
      </c>
      <c r="AH55">
        <v>0</v>
      </c>
      <c r="AI55">
        <v>0.78</v>
      </c>
      <c r="AJ55">
        <v>1</v>
      </c>
      <c r="AK55">
        <v>1</v>
      </c>
      <c r="AL55">
        <v>1</v>
      </c>
      <c r="AM55">
        <v>2</v>
      </c>
      <c r="AN55">
        <v>0</v>
      </c>
      <c r="AO55">
        <v>0</v>
      </c>
      <c r="AP55">
        <v>1</v>
      </c>
      <c r="AQ55">
        <v>1</v>
      </c>
      <c r="AR55">
        <v>0</v>
      </c>
      <c r="AS55" t="s">
        <v>185</v>
      </c>
      <c r="AT55">
        <v>0.96</v>
      </c>
      <c r="AU55" t="s">
        <v>185</v>
      </c>
      <c r="AV55">
        <v>0</v>
      </c>
      <c r="AW55">
        <v>2</v>
      </c>
      <c r="AX55">
        <v>85316730</v>
      </c>
      <c r="AY55">
        <v>1</v>
      </c>
      <c r="AZ55">
        <v>0</v>
      </c>
      <c r="BA55">
        <v>71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149.4048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1</v>
      </c>
      <c r="BQ55">
        <v>149.4048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1</v>
      </c>
      <c r="CV55">
        <v>0</v>
      </c>
      <c r="CW55">
        <v>0</v>
      </c>
      <c r="CX55">
        <f>ROUND(Y55*Source!I42,7)</f>
        <v>0.0576</v>
      </c>
      <c r="CY55">
        <f>AA55</f>
        <v>121.39</v>
      </c>
      <c r="CZ55">
        <f>AE55</f>
        <v>155.63</v>
      </c>
      <c r="DA55">
        <f>AI55</f>
        <v>0.78</v>
      </c>
      <c r="DB55">
        <f>ROUND(ROUND(AT55*CZ55,2),6)</f>
        <v>149.4</v>
      </c>
      <c r="DC55">
        <f>ROUND(ROUND(AT55*AG55,2),6)</f>
        <v>0</v>
      </c>
      <c r="DD55" t="s">
        <v>185</v>
      </c>
      <c r="DE55" t="s">
        <v>185</v>
      </c>
      <c r="DF55">
        <f>ROUND(ROUND(AE55*AI55,2)*CX55,2)</f>
        <v>6.99</v>
      </c>
      <c r="DG55">
        <f t="shared" si="20"/>
        <v>0</v>
      </c>
      <c r="DH55">
        <f t="shared" si="8"/>
        <v>0</v>
      </c>
      <c r="DI55">
        <f t="shared" si="9"/>
        <v>0</v>
      </c>
      <c r="DJ55">
        <f>DF55</f>
        <v>6.99</v>
      </c>
      <c r="DK55">
        <v>0</v>
      </c>
      <c r="DL55" t="s">
        <v>185</v>
      </c>
      <c r="DM55">
        <v>0</v>
      </c>
      <c r="DN55" t="s">
        <v>185</v>
      </c>
      <c r="DO55">
        <v>0</v>
      </c>
    </row>
    <row r="56" spans="1:119">
      <c r="A56">
        <f>ROW(Source!A42)</f>
        <v>42</v>
      </c>
      <c r="B56">
        <v>85314498</v>
      </c>
      <c r="C56">
        <v>85316714</v>
      </c>
      <c r="D56">
        <v>83018377</v>
      </c>
      <c r="E56">
        <v>1</v>
      </c>
      <c r="F56">
        <v>1</v>
      </c>
      <c r="G56">
        <v>1</v>
      </c>
      <c r="H56">
        <v>3</v>
      </c>
      <c r="I56" t="s">
        <v>88</v>
      </c>
      <c r="J56" t="s">
        <v>548</v>
      </c>
      <c r="K56" t="s">
        <v>89</v>
      </c>
      <c r="L56">
        <v>1346</v>
      </c>
      <c r="N56">
        <v>1009</v>
      </c>
      <c r="O56" t="s">
        <v>87</v>
      </c>
      <c r="P56" t="s">
        <v>87</v>
      </c>
      <c r="Q56">
        <v>1</v>
      </c>
      <c r="W56">
        <v>0</v>
      </c>
      <c r="X56">
        <v>306218686</v>
      </c>
      <c r="Y56">
        <f>AT56</f>
        <v>0.55</v>
      </c>
      <c r="AA56">
        <v>243.31</v>
      </c>
      <c r="AB56">
        <v>0</v>
      </c>
      <c r="AC56">
        <v>0</v>
      </c>
      <c r="AD56">
        <v>0</v>
      </c>
      <c r="AE56">
        <v>160.07</v>
      </c>
      <c r="AF56">
        <v>0</v>
      </c>
      <c r="AG56">
        <v>0</v>
      </c>
      <c r="AH56">
        <v>0</v>
      </c>
      <c r="AI56">
        <v>1.52</v>
      </c>
      <c r="AJ56">
        <v>1</v>
      </c>
      <c r="AK56">
        <v>1</v>
      </c>
      <c r="AL56">
        <v>1</v>
      </c>
      <c r="AM56">
        <v>2</v>
      </c>
      <c r="AN56">
        <v>0</v>
      </c>
      <c r="AO56">
        <v>0</v>
      </c>
      <c r="AP56">
        <v>1</v>
      </c>
      <c r="AQ56">
        <v>1</v>
      </c>
      <c r="AR56">
        <v>0</v>
      </c>
      <c r="AS56" t="s">
        <v>185</v>
      </c>
      <c r="AT56">
        <v>0.55</v>
      </c>
      <c r="AU56" t="s">
        <v>185</v>
      </c>
      <c r="AV56">
        <v>0</v>
      </c>
      <c r="AW56">
        <v>2</v>
      </c>
      <c r="AX56">
        <v>85316731</v>
      </c>
      <c r="AY56">
        <v>1</v>
      </c>
      <c r="AZ56">
        <v>0</v>
      </c>
      <c r="BA56">
        <v>72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88.0385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1</v>
      </c>
      <c r="BQ56">
        <v>88.0385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1</v>
      </c>
      <c r="CV56">
        <v>0</v>
      </c>
      <c r="CW56">
        <v>0</v>
      </c>
      <c r="CX56">
        <f>ROUND(Y56*Source!I42,7)</f>
        <v>0.033</v>
      </c>
      <c r="CY56">
        <f>AA56</f>
        <v>243.31</v>
      </c>
      <c r="CZ56">
        <f>AE56</f>
        <v>160.07</v>
      </c>
      <c r="DA56">
        <f>AI56</f>
        <v>1.52</v>
      </c>
      <c r="DB56">
        <f>ROUND(ROUND(AT56*CZ56,2),6)</f>
        <v>88.04</v>
      </c>
      <c r="DC56">
        <f>ROUND(ROUND(AT56*AG56,2),6)</f>
        <v>0</v>
      </c>
      <c r="DD56" t="s">
        <v>185</v>
      </c>
      <c r="DE56" t="s">
        <v>185</v>
      </c>
      <c r="DF56">
        <f>ROUND(ROUND(AE56*AI56,2)*CX56,2)</f>
        <v>8.03</v>
      </c>
      <c r="DG56">
        <f t="shared" si="20"/>
        <v>0</v>
      </c>
      <c r="DH56">
        <f t="shared" si="8"/>
        <v>0</v>
      </c>
      <c r="DI56">
        <f t="shared" si="9"/>
        <v>0</v>
      </c>
      <c r="DJ56">
        <f>DF56</f>
        <v>8.03</v>
      </c>
      <c r="DK56">
        <v>0</v>
      </c>
      <c r="DL56" t="s">
        <v>185</v>
      </c>
      <c r="DM56">
        <v>0</v>
      </c>
      <c r="DN56" t="s">
        <v>185</v>
      </c>
      <c r="DO56">
        <v>0</v>
      </c>
    </row>
    <row r="57" spans="1:119">
      <c r="A57">
        <f>ROW(Source!A42)</f>
        <v>42</v>
      </c>
      <c r="B57">
        <v>85314498</v>
      </c>
      <c r="C57">
        <v>85316714</v>
      </c>
      <c r="D57">
        <v>82931850</v>
      </c>
      <c r="E57">
        <v>117</v>
      </c>
      <c r="F57">
        <v>1</v>
      </c>
      <c r="G57">
        <v>1</v>
      </c>
      <c r="H57">
        <v>3</v>
      </c>
      <c r="I57" t="s">
        <v>234</v>
      </c>
      <c r="J57" t="s">
        <v>185</v>
      </c>
      <c r="K57" t="s">
        <v>235</v>
      </c>
      <c r="L57">
        <v>3277935</v>
      </c>
      <c r="N57">
        <v>1013</v>
      </c>
      <c r="O57" t="s">
        <v>59</v>
      </c>
      <c r="P57" t="s">
        <v>59</v>
      </c>
      <c r="Q57">
        <v>1</v>
      </c>
      <c r="W57">
        <v>0</v>
      </c>
      <c r="X57">
        <v>274903907</v>
      </c>
      <c r="Y57">
        <f>AT57</f>
        <v>2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 t="s">
        <v>185</v>
      </c>
      <c r="AT57">
        <v>2</v>
      </c>
      <c r="AU57" t="s">
        <v>185</v>
      </c>
      <c r="AV57">
        <v>0</v>
      </c>
      <c r="AW57">
        <v>2</v>
      </c>
      <c r="AX57">
        <v>85316732</v>
      </c>
      <c r="AY57">
        <v>1</v>
      </c>
      <c r="AZ57">
        <v>0</v>
      </c>
      <c r="BA57">
        <v>73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ROUND(Y57*Source!I42,7)</f>
        <v>0.12</v>
      </c>
      <c r="CY57">
        <f>AA57</f>
        <v>0</v>
      </c>
      <c r="CZ57">
        <f>AE57</f>
        <v>0</v>
      </c>
      <c r="DA57">
        <f>AI57</f>
        <v>1</v>
      </c>
      <c r="DB57">
        <f>ROUND(ROUND(AT57*CZ57,2),6)</f>
        <v>0</v>
      </c>
      <c r="DC57">
        <f>ROUND(ROUND(AT57*AG57,2),6)</f>
        <v>0</v>
      </c>
      <c r="DD57" t="s">
        <v>185</v>
      </c>
      <c r="DE57" t="s">
        <v>185</v>
      </c>
      <c r="DF57">
        <f t="shared" ref="DF57:DF63" si="22">ROUND(ROUND(AE57,2)*CX57,2)</f>
        <v>0</v>
      </c>
      <c r="DG57">
        <f t="shared" si="20"/>
        <v>0</v>
      </c>
      <c r="DH57">
        <f t="shared" si="8"/>
        <v>0</v>
      </c>
      <c r="DI57">
        <f t="shared" si="9"/>
        <v>0</v>
      </c>
      <c r="DJ57">
        <f>DF57</f>
        <v>0</v>
      </c>
      <c r="DK57">
        <v>0</v>
      </c>
      <c r="DL57" t="s">
        <v>185</v>
      </c>
      <c r="DM57">
        <v>0</v>
      </c>
      <c r="DN57" t="s">
        <v>185</v>
      </c>
      <c r="DO57">
        <v>0</v>
      </c>
    </row>
    <row r="58" spans="1:119">
      <c r="A58">
        <f>ROW(Source!A43)</f>
        <v>43</v>
      </c>
      <c r="B58">
        <v>85314433</v>
      </c>
      <c r="C58">
        <v>85316714</v>
      </c>
      <c r="D58">
        <v>82925840</v>
      </c>
      <c r="E58">
        <v>117</v>
      </c>
      <c r="F58">
        <v>1</v>
      </c>
      <c r="G58">
        <v>1</v>
      </c>
      <c r="H58">
        <v>1</v>
      </c>
      <c r="I58" t="s">
        <v>66</v>
      </c>
      <c r="J58" t="s">
        <v>185</v>
      </c>
      <c r="K58" t="s">
        <v>67</v>
      </c>
      <c r="L58">
        <v>1191</v>
      </c>
      <c r="N58">
        <v>1013</v>
      </c>
      <c r="O58" t="s">
        <v>28</v>
      </c>
      <c r="P58" t="s">
        <v>28</v>
      </c>
      <c r="Q58">
        <v>1</v>
      </c>
      <c r="W58">
        <v>0</v>
      </c>
      <c r="X58">
        <v>44848675</v>
      </c>
      <c r="Y58">
        <f>(AT58*ROUND((0.2+0.15+1),7))</f>
        <v>42.228</v>
      </c>
      <c r="AA58">
        <v>0</v>
      </c>
      <c r="AB58">
        <v>0</v>
      </c>
      <c r="AC58">
        <v>0</v>
      </c>
      <c r="AD58">
        <v>793.61</v>
      </c>
      <c r="AE58">
        <v>0</v>
      </c>
      <c r="AF58">
        <v>0</v>
      </c>
      <c r="AG58">
        <v>0</v>
      </c>
      <c r="AH58">
        <v>793.61</v>
      </c>
      <c r="AI58">
        <v>1</v>
      </c>
      <c r="AJ58">
        <v>1</v>
      </c>
      <c r="AK58">
        <v>1</v>
      </c>
      <c r="AL58">
        <v>1</v>
      </c>
      <c r="AM58">
        <v>-2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185</v>
      </c>
      <c r="AT58">
        <v>31.28</v>
      </c>
      <c r="AU58" t="s">
        <v>217</v>
      </c>
      <c r="AV58">
        <v>1</v>
      </c>
      <c r="AW58">
        <v>2</v>
      </c>
      <c r="AX58">
        <v>85316724</v>
      </c>
      <c r="AY58">
        <v>1</v>
      </c>
      <c r="AZ58">
        <v>0</v>
      </c>
      <c r="BA58">
        <v>74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24824.1208</v>
      </c>
      <c r="BN58">
        <v>31.28</v>
      </c>
      <c r="BO58">
        <v>0</v>
      </c>
      <c r="BP58">
        <v>1</v>
      </c>
      <c r="BQ58">
        <v>0</v>
      </c>
      <c r="BR58">
        <v>0</v>
      </c>
      <c r="BS58">
        <v>0</v>
      </c>
      <c r="BT58">
        <v>33512.56308</v>
      </c>
      <c r="BU58">
        <v>42.228</v>
      </c>
      <c r="BV58">
        <v>0</v>
      </c>
      <c r="BW58">
        <v>1</v>
      </c>
      <c r="CU58">
        <f>ROUND(AT58*Source!I43*AH58*AL58,2)</f>
        <v>1489.45</v>
      </c>
      <c r="CV58">
        <f>ROUND(Y58*Source!I43,7)</f>
        <v>2.53368</v>
      </c>
      <c r="CW58">
        <v>0</v>
      </c>
      <c r="CX58">
        <f>ROUND(Y58*Source!I43,7)</f>
        <v>2.53368</v>
      </c>
      <c r="CY58">
        <f>AD58</f>
        <v>793.61</v>
      </c>
      <c r="CZ58">
        <f>AH58</f>
        <v>793.61</v>
      </c>
      <c r="DA58">
        <f>AL58</f>
        <v>1</v>
      </c>
      <c r="DB58">
        <f>ROUND((ROUND(AT58*CZ58,2)*ROUND((0.2+0.15+1),7)),6)</f>
        <v>33512.562</v>
      </c>
      <c r="DC58">
        <f>ROUND((ROUND(AT58*AG58,2)*ROUND((0.2+0.15+1),7)),6)</f>
        <v>0</v>
      </c>
      <c r="DD58" t="s">
        <v>185</v>
      </c>
      <c r="DE58" t="s">
        <v>185</v>
      </c>
      <c r="DF58">
        <f t="shared" si="22"/>
        <v>0</v>
      </c>
      <c r="DG58">
        <f t="shared" si="20"/>
        <v>0</v>
      </c>
      <c r="DH58">
        <f t="shared" si="8"/>
        <v>0</v>
      </c>
      <c r="DI58">
        <f t="shared" si="9"/>
        <v>2010.75</v>
      </c>
      <c r="DJ58">
        <f>DI58</f>
        <v>2010.75</v>
      </c>
      <c r="DK58">
        <v>1</v>
      </c>
      <c r="DL58" t="s">
        <v>185</v>
      </c>
      <c r="DM58">
        <v>0</v>
      </c>
      <c r="DN58" t="s">
        <v>185</v>
      </c>
      <c r="DO58">
        <v>0</v>
      </c>
    </row>
    <row r="59" spans="1:119">
      <c r="A59">
        <f>ROW(Source!A43)</f>
        <v>43</v>
      </c>
      <c r="B59">
        <v>85314433</v>
      </c>
      <c r="C59">
        <v>85316714</v>
      </c>
      <c r="D59">
        <v>82926016</v>
      </c>
      <c r="E59">
        <v>117</v>
      </c>
      <c r="F59">
        <v>1</v>
      </c>
      <c r="G59">
        <v>1</v>
      </c>
      <c r="H59">
        <v>1</v>
      </c>
      <c r="I59" t="s">
        <v>520</v>
      </c>
      <c r="J59" t="s">
        <v>185</v>
      </c>
      <c r="K59" t="s">
        <v>521</v>
      </c>
      <c r="L59">
        <v>1191</v>
      </c>
      <c r="N59">
        <v>1013</v>
      </c>
      <c r="O59" t="s">
        <v>28</v>
      </c>
      <c r="P59" t="s">
        <v>28</v>
      </c>
      <c r="Q59">
        <v>1</v>
      </c>
      <c r="W59">
        <v>0</v>
      </c>
      <c r="X59">
        <v>-1417349443</v>
      </c>
      <c r="Y59">
        <f>(AT59*ROUND((0.2+0.15+1),7))</f>
        <v>0.945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M59">
        <v>-2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185</v>
      </c>
      <c r="AT59">
        <v>0.7</v>
      </c>
      <c r="AU59" t="s">
        <v>217</v>
      </c>
      <c r="AV59">
        <v>2</v>
      </c>
      <c r="AW59">
        <v>2</v>
      </c>
      <c r="AX59">
        <v>85316725</v>
      </c>
      <c r="AY59">
        <v>1</v>
      </c>
      <c r="AZ59">
        <v>0</v>
      </c>
      <c r="BA59">
        <v>75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ROUND(Y59*Source!I43,7)</f>
        <v>0.0567</v>
      </c>
      <c r="CY59">
        <f>AD59</f>
        <v>0</v>
      </c>
      <c r="CZ59">
        <f>AH59</f>
        <v>0</v>
      </c>
      <c r="DA59">
        <f>AL59</f>
        <v>1</v>
      </c>
      <c r="DB59">
        <f>ROUND((ROUND(AT59*CZ59,2)*ROUND((0.2+0.15+1),7)),6)</f>
        <v>0</v>
      </c>
      <c r="DC59">
        <f>ROUND((ROUND(AT59*AG59,2)*ROUND((0.2+0.15+1),7)),6)</f>
        <v>0</v>
      </c>
      <c r="DD59" t="s">
        <v>185</v>
      </c>
      <c r="DE59" t="s">
        <v>185</v>
      </c>
      <c r="DF59">
        <f t="shared" si="22"/>
        <v>0</v>
      </c>
      <c r="DG59">
        <f t="shared" si="20"/>
        <v>0</v>
      </c>
      <c r="DH59">
        <f t="shared" si="8"/>
        <v>0</v>
      </c>
      <c r="DI59">
        <f t="shared" si="9"/>
        <v>0</v>
      </c>
      <c r="DJ59">
        <f>DI59</f>
        <v>0</v>
      </c>
      <c r="DK59">
        <v>0</v>
      </c>
      <c r="DL59" t="s">
        <v>185</v>
      </c>
      <c r="DM59">
        <v>0</v>
      </c>
      <c r="DN59" t="s">
        <v>185</v>
      </c>
      <c r="DO59">
        <v>0</v>
      </c>
    </row>
    <row r="60" spans="1:119">
      <c r="A60">
        <f>ROW(Source!A43)</f>
        <v>43</v>
      </c>
      <c r="B60">
        <v>85314433</v>
      </c>
      <c r="C60">
        <v>85316714</v>
      </c>
      <c r="D60">
        <v>82932505</v>
      </c>
      <c r="E60">
        <v>1</v>
      </c>
      <c r="F60">
        <v>1</v>
      </c>
      <c r="G60">
        <v>1</v>
      </c>
      <c r="H60">
        <v>2</v>
      </c>
      <c r="I60" t="s">
        <v>70</v>
      </c>
      <c r="J60" t="s">
        <v>522</v>
      </c>
      <c r="K60" t="s">
        <v>71</v>
      </c>
      <c r="L60">
        <v>1368</v>
      </c>
      <c r="N60">
        <v>1011</v>
      </c>
      <c r="O60" t="s">
        <v>72</v>
      </c>
      <c r="P60" t="s">
        <v>72</v>
      </c>
      <c r="Q60">
        <v>1</v>
      </c>
      <c r="W60">
        <v>0</v>
      </c>
      <c r="X60">
        <v>639918019</v>
      </c>
      <c r="Y60">
        <f>(AT60*ROUND((0.2+0.15+1),7))</f>
        <v>0.4725</v>
      </c>
      <c r="AA60">
        <v>0</v>
      </c>
      <c r="AB60">
        <v>1626.29</v>
      </c>
      <c r="AC60">
        <v>1090.46</v>
      </c>
      <c r="AD60">
        <v>0</v>
      </c>
      <c r="AE60">
        <v>0</v>
      </c>
      <c r="AF60">
        <v>1626.29</v>
      </c>
      <c r="AG60">
        <v>1090.46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-2</v>
      </c>
      <c r="AN60">
        <v>0</v>
      </c>
      <c r="AO60">
        <v>0</v>
      </c>
      <c r="AP60">
        <v>1</v>
      </c>
      <c r="AQ60">
        <v>1</v>
      </c>
      <c r="AR60">
        <v>0</v>
      </c>
      <c r="AS60" t="s">
        <v>185</v>
      </c>
      <c r="AT60">
        <v>0.35</v>
      </c>
      <c r="AU60" t="s">
        <v>217</v>
      </c>
      <c r="AV60">
        <v>1</v>
      </c>
      <c r="AW60">
        <v>2</v>
      </c>
      <c r="AX60">
        <v>85316726</v>
      </c>
      <c r="AY60">
        <v>1</v>
      </c>
      <c r="AZ60">
        <v>0</v>
      </c>
      <c r="BA60">
        <v>76</v>
      </c>
      <c r="BB60">
        <v>1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569.2015</v>
      </c>
      <c r="BL60">
        <v>381.661</v>
      </c>
      <c r="BM60">
        <v>0</v>
      </c>
      <c r="BN60">
        <v>0</v>
      </c>
      <c r="BO60">
        <v>0.35</v>
      </c>
      <c r="BP60">
        <v>1</v>
      </c>
      <c r="BQ60">
        <v>0</v>
      </c>
      <c r="BR60">
        <v>768.422025</v>
      </c>
      <c r="BS60">
        <v>515.24235</v>
      </c>
      <c r="BT60">
        <v>0</v>
      </c>
      <c r="BU60">
        <v>0</v>
      </c>
      <c r="BV60">
        <v>0.4725</v>
      </c>
      <c r="BW60">
        <v>1</v>
      </c>
      <c r="CV60">
        <v>0</v>
      </c>
      <c r="CW60">
        <f>ROUND(Y60*Source!I43*DO60,7)</f>
        <v>0.02835</v>
      </c>
      <c r="CX60">
        <f>ROUND(Y60*Source!I43,7)</f>
        <v>0.02835</v>
      </c>
      <c r="CY60">
        <f>AB60</f>
        <v>1626.29</v>
      </c>
      <c r="CZ60">
        <f>AF60</f>
        <v>1626.29</v>
      </c>
      <c r="DA60">
        <f>AJ60</f>
        <v>1</v>
      </c>
      <c r="DB60">
        <f>ROUND((ROUND(AT60*CZ60,2)*ROUND((0.2+0.15+1),7)),6)</f>
        <v>768.42</v>
      </c>
      <c r="DC60">
        <f>ROUND((ROUND(AT60*AG60,2)*ROUND((0.2+0.15+1),7)),6)</f>
        <v>515.241</v>
      </c>
      <c r="DD60" t="s">
        <v>185</v>
      </c>
      <c r="DE60" t="s">
        <v>185</v>
      </c>
      <c r="DF60">
        <f t="shared" si="22"/>
        <v>0</v>
      </c>
      <c r="DG60">
        <f t="shared" si="20"/>
        <v>46.11</v>
      </c>
      <c r="DH60">
        <f t="shared" si="8"/>
        <v>30.91</v>
      </c>
      <c r="DI60">
        <f t="shared" si="9"/>
        <v>0</v>
      </c>
      <c r="DJ60">
        <f>DG60+DH60</f>
        <v>77.02</v>
      </c>
      <c r="DK60">
        <v>1</v>
      </c>
      <c r="DL60" t="s">
        <v>73</v>
      </c>
      <c r="DM60">
        <v>6</v>
      </c>
      <c r="DN60" t="s">
        <v>28</v>
      </c>
      <c r="DO60">
        <v>1</v>
      </c>
    </row>
    <row r="61" spans="1:119">
      <c r="A61">
        <f>ROW(Source!A43)</f>
        <v>43</v>
      </c>
      <c r="B61">
        <v>85314433</v>
      </c>
      <c r="C61">
        <v>85316714</v>
      </c>
      <c r="D61">
        <v>82933400</v>
      </c>
      <c r="E61">
        <v>1</v>
      </c>
      <c r="F61">
        <v>1</v>
      </c>
      <c r="G61">
        <v>1</v>
      </c>
      <c r="H61">
        <v>2</v>
      </c>
      <c r="I61" t="s">
        <v>75</v>
      </c>
      <c r="J61" t="s">
        <v>523</v>
      </c>
      <c r="K61" t="s">
        <v>76</v>
      </c>
      <c r="L61">
        <v>1368</v>
      </c>
      <c r="N61">
        <v>1011</v>
      </c>
      <c r="O61" t="s">
        <v>72</v>
      </c>
      <c r="P61" t="s">
        <v>72</v>
      </c>
      <c r="Q61">
        <v>1</v>
      </c>
      <c r="W61">
        <v>0</v>
      </c>
      <c r="X61">
        <v>-849950259</v>
      </c>
      <c r="Y61">
        <f>(AT61*ROUND((0.2+0.15+1),7))</f>
        <v>0.4725</v>
      </c>
      <c r="AA61">
        <v>0</v>
      </c>
      <c r="AB61">
        <v>641.7</v>
      </c>
      <c r="AC61">
        <v>811.79</v>
      </c>
      <c r="AD61">
        <v>0</v>
      </c>
      <c r="AE61">
        <v>0</v>
      </c>
      <c r="AF61">
        <v>641.7</v>
      </c>
      <c r="AG61">
        <v>811.79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0</v>
      </c>
      <c r="AP61">
        <v>1</v>
      </c>
      <c r="AQ61">
        <v>1</v>
      </c>
      <c r="AR61">
        <v>0</v>
      </c>
      <c r="AS61" t="s">
        <v>185</v>
      </c>
      <c r="AT61">
        <v>0.35</v>
      </c>
      <c r="AU61" t="s">
        <v>217</v>
      </c>
      <c r="AV61">
        <v>1</v>
      </c>
      <c r="AW61">
        <v>2</v>
      </c>
      <c r="AX61">
        <v>85316727</v>
      </c>
      <c r="AY61">
        <v>1</v>
      </c>
      <c r="AZ61">
        <v>0</v>
      </c>
      <c r="BA61">
        <v>77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224.595</v>
      </c>
      <c r="BL61">
        <v>284.1265</v>
      </c>
      <c r="BM61">
        <v>0</v>
      </c>
      <c r="BN61">
        <v>0</v>
      </c>
      <c r="BO61">
        <v>0.35</v>
      </c>
      <c r="BP61">
        <v>1</v>
      </c>
      <c r="BQ61">
        <v>0</v>
      </c>
      <c r="BR61">
        <v>303.20325</v>
      </c>
      <c r="BS61">
        <v>383.570775</v>
      </c>
      <c r="BT61">
        <v>0</v>
      </c>
      <c r="BU61">
        <v>0</v>
      </c>
      <c r="BV61">
        <v>0.4725</v>
      </c>
      <c r="BW61">
        <v>1</v>
      </c>
      <c r="CV61">
        <v>0</v>
      </c>
      <c r="CW61">
        <f>ROUND(Y61*Source!I43*DO61,7)</f>
        <v>0.02835</v>
      </c>
      <c r="CX61">
        <f>ROUND(Y61*Source!I43,7)</f>
        <v>0.02835</v>
      </c>
      <c r="CY61">
        <f>AB61</f>
        <v>641.7</v>
      </c>
      <c r="CZ61">
        <f>AF61</f>
        <v>641.7</v>
      </c>
      <c r="DA61">
        <f>AJ61</f>
        <v>1</v>
      </c>
      <c r="DB61">
        <f>ROUND((ROUND(AT61*CZ61,2)*ROUND((0.2+0.15+1),7)),6)</f>
        <v>303.21</v>
      </c>
      <c r="DC61">
        <f>ROUND((ROUND(AT61*AG61,2)*ROUND((0.2+0.15+1),7)),6)</f>
        <v>383.5755</v>
      </c>
      <c r="DD61" t="s">
        <v>185</v>
      </c>
      <c r="DE61" t="s">
        <v>185</v>
      </c>
      <c r="DF61">
        <f t="shared" si="22"/>
        <v>0</v>
      </c>
      <c r="DG61">
        <f t="shared" si="20"/>
        <v>18.19</v>
      </c>
      <c r="DH61">
        <f t="shared" si="8"/>
        <v>23.01</v>
      </c>
      <c r="DI61">
        <f t="shared" si="9"/>
        <v>0</v>
      </c>
      <c r="DJ61">
        <f>DG61+DH61</f>
        <v>41.2</v>
      </c>
      <c r="DK61">
        <v>1</v>
      </c>
      <c r="DL61" t="s">
        <v>77</v>
      </c>
      <c r="DM61">
        <v>4</v>
      </c>
      <c r="DN61" t="s">
        <v>28</v>
      </c>
      <c r="DO61">
        <v>1</v>
      </c>
    </row>
    <row r="62" spans="1:119">
      <c r="A62">
        <f>ROW(Source!A43)</f>
        <v>43</v>
      </c>
      <c r="B62">
        <v>85314433</v>
      </c>
      <c r="C62">
        <v>85316714</v>
      </c>
      <c r="D62">
        <v>82933596</v>
      </c>
      <c r="E62">
        <v>1</v>
      </c>
      <c r="F62">
        <v>1</v>
      </c>
      <c r="G62">
        <v>1</v>
      </c>
      <c r="H62">
        <v>2</v>
      </c>
      <c r="I62" t="s">
        <v>79</v>
      </c>
      <c r="J62" t="s">
        <v>524</v>
      </c>
      <c r="K62" t="s">
        <v>80</v>
      </c>
      <c r="L62">
        <v>1368</v>
      </c>
      <c r="N62">
        <v>1011</v>
      </c>
      <c r="O62" t="s">
        <v>72</v>
      </c>
      <c r="P62" t="s">
        <v>72</v>
      </c>
      <c r="Q62">
        <v>1</v>
      </c>
      <c r="W62">
        <v>0</v>
      </c>
      <c r="X62">
        <v>303316554</v>
      </c>
      <c r="Y62">
        <f>(AT62*ROUND((0.2+0.15+1),7))</f>
        <v>2.916</v>
      </c>
      <c r="AA62">
        <v>0</v>
      </c>
      <c r="AB62">
        <v>34.61</v>
      </c>
      <c r="AC62">
        <v>0</v>
      </c>
      <c r="AD62">
        <v>0</v>
      </c>
      <c r="AE62">
        <v>0</v>
      </c>
      <c r="AF62">
        <v>34.61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M62">
        <v>-2</v>
      </c>
      <c r="AN62">
        <v>0</v>
      </c>
      <c r="AO62">
        <v>0</v>
      </c>
      <c r="AP62">
        <v>1</v>
      </c>
      <c r="AQ62">
        <v>1</v>
      </c>
      <c r="AR62">
        <v>0</v>
      </c>
      <c r="AS62" t="s">
        <v>185</v>
      </c>
      <c r="AT62">
        <v>2.16</v>
      </c>
      <c r="AU62" t="s">
        <v>217</v>
      </c>
      <c r="AV62">
        <v>1</v>
      </c>
      <c r="AW62">
        <v>2</v>
      </c>
      <c r="AX62">
        <v>85316728</v>
      </c>
      <c r="AY62">
        <v>1</v>
      </c>
      <c r="AZ62">
        <v>0</v>
      </c>
      <c r="BA62">
        <v>78</v>
      </c>
      <c r="BB62">
        <v>1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74.7576</v>
      </c>
      <c r="BL62">
        <v>0</v>
      </c>
      <c r="BM62">
        <v>0</v>
      </c>
      <c r="BN62">
        <v>0</v>
      </c>
      <c r="BO62">
        <v>0</v>
      </c>
      <c r="BP62">
        <v>1</v>
      </c>
      <c r="BQ62">
        <v>0</v>
      </c>
      <c r="BR62">
        <v>100.92276</v>
      </c>
      <c r="BS62">
        <v>0</v>
      </c>
      <c r="BT62">
        <v>0</v>
      </c>
      <c r="BU62">
        <v>0</v>
      </c>
      <c r="BV62">
        <v>0</v>
      </c>
      <c r="BW62">
        <v>1</v>
      </c>
      <c r="CV62">
        <v>0</v>
      </c>
      <c r="CW62">
        <f>ROUND(Y62*Source!I43*DO62,7)</f>
        <v>0</v>
      </c>
      <c r="CX62">
        <f>ROUND(Y62*Source!I43,7)</f>
        <v>0.17496</v>
      </c>
      <c r="CY62">
        <f>AB62</f>
        <v>34.61</v>
      </c>
      <c r="CZ62">
        <f>AF62</f>
        <v>34.61</v>
      </c>
      <c r="DA62">
        <f>AJ62</f>
        <v>1</v>
      </c>
      <c r="DB62">
        <f>ROUND((ROUND(AT62*CZ62,2)*ROUND((0.2+0.15+1),7)),6)</f>
        <v>100.926</v>
      </c>
      <c r="DC62">
        <f>ROUND((ROUND(AT62*AG62,2)*ROUND((0.2+0.15+1),7)),6)</f>
        <v>0</v>
      </c>
      <c r="DD62" t="s">
        <v>185</v>
      </c>
      <c r="DE62" t="s">
        <v>185</v>
      </c>
      <c r="DF62">
        <f t="shared" si="22"/>
        <v>0</v>
      </c>
      <c r="DG62">
        <f t="shared" si="20"/>
        <v>6.06</v>
      </c>
      <c r="DH62">
        <f t="shared" si="8"/>
        <v>0</v>
      </c>
      <c r="DI62">
        <f t="shared" si="9"/>
        <v>0</v>
      </c>
      <c r="DJ62">
        <f>DG62+DH62</f>
        <v>6.06</v>
      </c>
      <c r="DK62">
        <v>1</v>
      </c>
      <c r="DL62" t="s">
        <v>185</v>
      </c>
      <c r="DM62">
        <v>0</v>
      </c>
      <c r="DN62" t="s">
        <v>185</v>
      </c>
      <c r="DO62">
        <v>0</v>
      </c>
    </row>
    <row r="63" spans="1:119">
      <c r="A63">
        <f>ROW(Source!A43)</f>
        <v>43</v>
      </c>
      <c r="B63">
        <v>85314433</v>
      </c>
      <c r="C63">
        <v>85316714</v>
      </c>
      <c r="D63">
        <v>83000168</v>
      </c>
      <c r="E63">
        <v>1</v>
      </c>
      <c r="F63">
        <v>1</v>
      </c>
      <c r="G63">
        <v>1</v>
      </c>
      <c r="H63">
        <v>3</v>
      </c>
      <c r="I63" t="s">
        <v>82</v>
      </c>
      <c r="J63" t="s">
        <v>547</v>
      </c>
      <c r="K63" t="s">
        <v>83</v>
      </c>
      <c r="L63">
        <v>1383</v>
      </c>
      <c r="N63">
        <v>1013</v>
      </c>
      <c r="O63" t="s">
        <v>84</v>
      </c>
      <c r="P63" t="s">
        <v>84</v>
      </c>
      <c r="Q63">
        <v>1</v>
      </c>
      <c r="W63">
        <v>0</v>
      </c>
      <c r="X63">
        <v>1840299850</v>
      </c>
      <c r="Y63">
        <f>AT63</f>
        <v>1.1488</v>
      </c>
      <c r="AA63">
        <v>7.32</v>
      </c>
      <c r="AB63">
        <v>0</v>
      </c>
      <c r="AC63">
        <v>0</v>
      </c>
      <c r="AD63">
        <v>0</v>
      </c>
      <c r="AE63">
        <v>7.32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1</v>
      </c>
      <c r="AQ63">
        <v>1</v>
      </c>
      <c r="AR63">
        <v>0</v>
      </c>
      <c r="AS63" t="s">
        <v>185</v>
      </c>
      <c r="AT63">
        <v>1.1488</v>
      </c>
      <c r="AU63" t="s">
        <v>185</v>
      </c>
      <c r="AV63">
        <v>0</v>
      </c>
      <c r="AW63">
        <v>2</v>
      </c>
      <c r="AX63">
        <v>85316729</v>
      </c>
      <c r="AY63">
        <v>1</v>
      </c>
      <c r="AZ63">
        <v>0</v>
      </c>
      <c r="BA63">
        <v>79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8.409216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1</v>
      </c>
      <c r="BQ63">
        <v>8.409216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1</v>
      </c>
      <c r="CV63">
        <v>0</v>
      </c>
      <c r="CW63">
        <v>0</v>
      </c>
      <c r="CX63">
        <f>ROUND(Y63*Source!I43,7)</f>
        <v>0.068928</v>
      </c>
      <c r="CY63">
        <f>AA63</f>
        <v>7.32</v>
      </c>
      <c r="CZ63">
        <f>AE63</f>
        <v>7.32</v>
      </c>
      <c r="DA63">
        <f>AI63</f>
        <v>1</v>
      </c>
      <c r="DB63">
        <f>ROUND(ROUND(AT63*CZ63,2),6)</f>
        <v>8.41</v>
      </c>
      <c r="DC63">
        <f>ROUND(ROUND(AT63*AG63,2),6)</f>
        <v>0</v>
      </c>
      <c r="DD63" t="s">
        <v>185</v>
      </c>
      <c r="DE63" t="s">
        <v>185</v>
      </c>
      <c r="DF63">
        <f t="shared" si="22"/>
        <v>0.5</v>
      </c>
      <c r="DG63">
        <f t="shared" si="20"/>
        <v>0</v>
      </c>
      <c r="DH63">
        <f t="shared" si="8"/>
        <v>0</v>
      </c>
      <c r="DI63">
        <f t="shared" si="9"/>
        <v>0</v>
      </c>
      <c r="DJ63">
        <f>DF63</f>
        <v>0.5</v>
      </c>
      <c r="DK63">
        <v>1</v>
      </c>
      <c r="DL63" t="s">
        <v>185</v>
      </c>
      <c r="DM63">
        <v>0</v>
      </c>
      <c r="DN63" t="s">
        <v>185</v>
      </c>
      <c r="DO63">
        <v>0</v>
      </c>
    </row>
    <row r="64" spans="1:119">
      <c r="A64">
        <f>ROW(Source!A43)</f>
        <v>43</v>
      </c>
      <c r="B64">
        <v>85314433</v>
      </c>
      <c r="C64">
        <v>85316714</v>
      </c>
      <c r="D64">
        <v>83000909</v>
      </c>
      <c r="E64">
        <v>1</v>
      </c>
      <c r="F64">
        <v>1</v>
      </c>
      <c r="G64">
        <v>1</v>
      </c>
      <c r="H64">
        <v>3</v>
      </c>
      <c r="I64" t="s">
        <v>85</v>
      </c>
      <c r="J64" t="s">
        <v>525</v>
      </c>
      <c r="K64" t="s">
        <v>86</v>
      </c>
      <c r="L64">
        <v>1346</v>
      </c>
      <c r="N64">
        <v>1009</v>
      </c>
      <c r="O64" t="s">
        <v>87</v>
      </c>
      <c r="P64" t="s">
        <v>87</v>
      </c>
      <c r="Q64">
        <v>1</v>
      </c>
      <c r="W64">
        <v>0</v>
      </c>
      <c r="X64">
        <v>-163259778</v>
      </c>
      <c r="Y64">
        <f>AT64</f>
        <v>0.96</v>
      </c>
      <c r="AA64">
        <v>121.39</v>
      </c>
      <c r="AB64">
        <v>0</v>
      </c>
      <c r="AC64">
        <v>0</v>
      </c>
      <c r="AD64">
        <v>0</v>
      </c>
      <c r="AE64">
        <v>155.63</v>
      </c>
      <c r="AF64">
        <v>0</v>
      </c>
      <c r="AG64">
        <v>0</v>
      </c>
      <c r="AH64">
        <v>0</v>
      </c>
      <c r="AI64">
        <v>0.78</v>
      </c>
      <c r="AJ64">
        <v>1</v>
      </c>
      <c r="AK64">
        <v>1</v>
      </c>
      <c r="AL64">
        <v>1</v>
      </c>
      <c r="AM64">
        <v>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185</v>
      </c>
      <c r="AT64">
        <v>0.96</v>
      </c>
      <c r="AU64" t="s">
        <v>185</v>
      </c>
      <c r="AV64">
        <v>0</v>
      </c>
      <c r="AW64">
        <v>2</v>
      </c>
      <c r="AX64">
        <v>85316730</v>
      </c>
      <c r="AY64">
        <v>1</v>
      </c>
      <c r="AZ64">
        <v>0</v>
      </c>
      <c r="BA64">
        <v>80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149.4048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1</v>
      </c>
      <c r="BQ64">
        <v>149.4048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1</v>
      </c>
      <c r="CV64">
        <v>0</v>
      </c>
      <c r="CW64">
        <v>0</v>
      </c>
      <c r="CX64">
        <f>ROUND(Y64*Source!I43,7)</f>
        <v>0.0576</v>
      </c>
      <c r="CY64">
        <f>AA64</f>
        <v>121.39</v>
      </c>
      <c r="CZ64">
        <f>AE64</f>
        <v>155.63</v>
      </c>
      <c r="DA64">
        <f>AI64</f>
        <v>0.78</v>
      </c>
      <c r="DB64">
        <f>ROUND(ROUND(AT64*CZ64,2),6)</f>
        <v>149.4</v>
      </c>
      <c r="DC64">
        <f>ROUND(ROUND(AT64*AG64,2),6)</f>
        <v>0</v>
      </c>
      <c r="DD64" t="s">
        <v>185</v>
      </c>
      <c r="DE64" t="s">
        <v>185</v>
      </c>
      <c r="DF64">
        <f>ROUND(ROUND(AE64*AI64,2)*CX64,2)</f>
        <v>6.99</v>
      </c>
      <c r="DG64">
        <f t="shared" si="20"/>
        <v>0</v>
      </c>
      <c r="DH64">
        <f t="shared" si="8"/>
        <v>0</v>
      </c>
      <c r="DI64">
        <f t="shared" si="9"/>
        <v>0</v>
      </c>
      <c r="DJ64">
        <f>DF64</f>
        <v>6.99</v>
      </c>
      <c r="DK64">
        <v>0</v>
      </c>
      <c r="DL64" t="s">
        <v>185</v>
      </c>
      <c r="DM64">
        <v>0</v>
      </c>
      <c r="DN64" t="s">
        <v>185</v>
      </c>
      <c r="DO64">
        <v>0</v>
      </c>
    </row>
    <row r="65" spans="1:119">
      <c r="A65">
        <f>ROW(Source!A43)</f>
        <v>43</v>
      </c>
      <c r="B65">
        <v>85314433</v>
      </c>
      <c r="C65">
        <v>85316714</v>
      </c>
      <c r="D65">
        <v>83018377</v>
      </c>
      <c r="E65">
        <v>1</v>
      </c>
      <c r="F65">
        <v>1</v>
      </c>
      <c r="G65">
        <v>1</v>
      </c>
      <c r="H65">
        <v>3</v>
      </c>
      <c r="I65" t="s">
        <v>88</v>
      </c>
      <c r="J65" t="s">
        <v>548</v>
      </c>
      <c r="K65" t="s">
        <v>89</v>
      </c>
      <c r="L65">
        <v>1346</v>
      </c>
      <c r="N65">
        <v>1009</v>
      </c>
      <c r="O65" t="s">
        <v>87</v>
      </c>
      <c r="P65" t="s">
        <v>87</v>
      </c>
      <c r="Q65">
        <v>1</v>
      </c>
      <c r="W65">
        <v>0</v>
      </c>
      <c r="X65">
        <v>306218686</v>
      </c>
      <c r="Y65">
        <f>AT65</f>
        <v>0.55</v>
      </c>
      <c r="AA65">
        <v>243.31</v>
      </c>
      <c r="AB65">
        <v>0</v>
      </c>
      <c r="AC65">
        <v>0</v>
      </c>
      <c r="AD65">
        <v>0</v>
      </c>
      <c r="AE65">
        <v>160.07</v>
      </c>
      <c r="AF65">
        <v>0</v>
      </c>
      <c r="AG65">
        <v>0</v>
      </c>
      <c r="AH65">
        <v>0</v>
      </c>
      <c r="AI65">
        <v>1.52</v>
      </c>
      <c r="AJ65">
        <v>1</v>
      </c>
      <c r="AK65">
        <v>1</v>
      </c>
      <c r="AL65">
        <v>1</v>
      </c>
      <c r="AM65">
        <v>2</v>
      </c>
      <c r="AN65">
        <v>0</v>
      </c>
      <c r="AO65">
        <v>0</v>
      </c>
      <c r="AP65">
        <v>1</v>
      </c>
      <c r="AQ65">
        <v>1</v>
      </c>
      <c r="AR65">
        <v>0</v>
      </c>
      <c r="AS65" t="s">
        <v>185</v>
      </c>
      <c r="AT65">
        <v>0.55</v>
      </c>
      <c r="AU65" t="s">
        <v>185</v>
      </c>
      <c r="AV65">
        <v>0</v>
      </c>
      <c r="AW65">
        <v>2</v>
      </c>
      <c r="AX65">
        <v>85316731</v>
      </c>
      <c r="AY65">
        <v>1</v>
      </c>
      <c r="AZ65">
        <v>0</v>
      </c>
      <c r="BA65">
        <v>81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88.0385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1</v>
      </c>
      <c r="BQ65">
        <v>88.0385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1</v>
      </c>
      <c r="CV65">
        <v>0</v>
      </c>
      <c r="CW65">
        <v>0</v>
      </c>
      <c r="CX65">
        <f>ROUND(Y65*Source!I43,7)</f>
        <v>0.033</v>
      </c>
      <c r="CY65">
        <f>AA65</f>
        <v>243.31</v>
      </c>
      <c r="CZ65">
        <f>AE65</f>
        <v>160.07</v>
      </c>
      <c r="DA65">
        <f>AI65</f>
        <v>1.52</v>
      </c>
      <c r="DB65">
        <f>ROUND(ROUND(AT65*CZ65,2),6)</f>
        <v>88.04</v>
      </c>
      <c r="DC65">
        <f>ROUND(ROUND(AT65*AG65,2),6)</f>
        <v>0</v>
      </c>
      <c r="DD65" t="s">
        <v>185</v>
      </c>
      <c r="DE65" t="s">
        <v>185</v>
      </c>
      <c r="DF65">
        <f>ROUND(ROUND(AE65*AI65,2)*CX65,2)</f>
        <v>8.03</v>
      </c>
      <c r="DG65">
        <f t="shared" si="20"/>
        <v>0</v>
      </c>
      <c r="DH65">
        <f t="shared" ref="DH65:DH128" si="23">ROUND(ROUND(AG65,2)*CX65,2)</f>
        <v>0</v>
      </c>
      <c r="DI65">
        <f t="shared" ref="DI65:DI128" si="24">ROUND(ROUND(AH65,2)*CX65,2)</f>
        <v>0</v>
      </c>
      <c r="DJ65">
        <f>DF65</f>
        <v>8.03</v>
      </c>
      <c r="DK65">
        <v>0</v>
      </c>
      <c r="DL65" t="s">
        <v>185</v>
      </c>
      <c r="DM65">
        <v>0</v>
      </c>
      <c r="DN65" t="s">
        <v>185</v>
      </c>
      <c r="DO65">
        <v>0</v>
      </c>
    </row>
    <row r="66" spans="1:119">
      <c r="A66">
        <f>ROW(Source!A43)</f>
        <v>43</v>
      </c>
      <c r="B66">
        <v>85314433</v>
      </c>
      <c r="C66">
        <v>85316714</v>
      </c>
      <c r="D66">
        <v>82931850</v>
      </c>
      <c r="E66">
        <v>117</v>
      </c>
      <c r="F66">
        <v>1</v>
      </c>
      <c r="G66">
        <v>1</v>
      </c>
      <c r="H66">
        <v>3</v>
      </c>
      <c r="I66" t="s">
        <v>234</v>
      </c>
      <c r="J66" t="s">
        <v>185</v>
      </c>
      <c r="K66" t="s">
        <v>235</v>
      </c>
      <c r="L66">
        <v>3277935</v>
      </c>
      <c r="N66">
        <v>1013</v>
      </c>
      <c r="O66" t="s">
        <v>59</v>
      </c>
      <c r="P66" t="s">
        <v>59</v>
      </c>
      <c r="Q66">
        <v>1</v>
      </c>
      <c r="W66">
        <v>0</v>
      </c>
      <c r="X66">
        <v>274903907</v>
      </c>
      <c r="Y66">
        <f>AT66</f>
        <v>2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 t="s">
        <v>185</v>
      </c>
      <c r="AT66">
        <v>2</v>
      </c>
      <c r="AU66" t="s">
        <v>185</v>
      </c>
      <c r="AV66">
        <v>0</v>
      </c>
      <c r="AW66">
        <v>2</v>
      </c>
      <c r="AX66">
        <v>85316732</v>
      </c>
      <c r="AY66">
        <v>1</v>
      </c>
      <c r="AZ66">
        <v>0</v>
      </c>
      <c r="BA66">
        <v>82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ROUND(Y66*Source!I43,7)</f>
        <v>0.12</v>
      </c>
      <c r="CY66">
        <f>AA66</f>
        <v>0</v>
      </c>
      <c r="CZ66">
        <f>AE66</f>
        <v>0</v>
      </c>
      <c r="DA66">
        <f>AI66</f>
        <v>1</v>
      </c>
      <c r="DB66">
        <f>ROUND(ROUND(AT66*CZ66,2),6)</f>
        <v>0</v>
      </c>
      <c r="DC66">
        <f>ROUND(ROUND(AT66*AG66,2),6)</f>
        <v>0</v>
      </c>
      <c r="DD66" t="s">
        <v>185</v>
      </c>
      <c r="DE66" t="s">
        <v>185</v>
      </c>
      <c r="DF66">
        <f>ROUND(ROUND(AE66,2)*CX66,2)</f>
        <v>0</v>
      </c>
      <c r="DG66">
        <f t="shared" si="20"/>
        <v>0</v>
      </c>
      <c r="DH66">
        <f t="shared" si="23"/>
        <v>0</v>
      </c>
      <c r="DI66">
        <f t="shared" si="24"/>
        <v>0</v>
      </c>
      <c r="DJ66">
        <f>DF66</f>
        <v>0</v>
      </c>
      <c r="DK66">
        <v>0</v>
      </c>
      <c r="DL66" t="s">
        <v>185</v>
      </c>
      <c r="DM66">
        <v>0</v>
      </c>
      <c r="DN66" t="s">
        <v>185</v>
      </c>
      <c r="DO66">
        <v>0</v>
      </c>
    </row>
    <row r="67" spans="1:119">
      <c r="A67">
        <f>ROW(Source!A46)</f>
        <v>46</v>
      </c>
      <c r="B67">
        <v>85314498</v>
      </c>
      <c r="C67">
        <v>85316734</v>
      </c>
      <c r="D67">
        <v>82925840</v>
      </c>
      <c r="E67">
        <v>117</v>
      </c>
      <c r="F67">
        <v>1</v>
      </c>
      <c r="G67">
        <v>1</v>
      </c>
      <c r="H67">
        <v>1</v>
      </c>
      <c r="I67" t="s">
        <v>66</v>
      </c>
      <c r="J67" t="s">
        <v>185</v>
      </c>
      <c r="K67" t="s">
        <v>67</v>
      </c>
      <c r="L67">
        <v>1191</v>
      </c>
      <c r="N67">
        <v>1013</v>
      </c>
      <c r="O67" t="s">
        <v>28</v>
      </c>
      <c r="P67" t="s">
        <v>28</v>
      </c>
      <c r="Q67">
        <v>1</v>
      </c>
      <c r="W67">
        <v>0</v>
      </c>
      <c r="X67">
        <v>44848675</v>
      </c>
      <c r="Y67">
        <f>(AT67*ROUND((0.2+0.15+1),7))</f>
        <v>19.44</v>
      </c>
      <c r="AA67">
        <v>0</v>
      </c>
      <c r="AB67">
        <v>0</v>
      </c>
      <c r="AC67">
        <v>0</v>
      </c>
      <c r="AD67">
        <v>793.61</v>
      </c>
      <c r="AE67">
        <v>0</v>
      </c>
      <c r="AF67">
        <v>0</v>
      </c>
      <c r="AG67">
        <v>0</v>
      </c>
      <c r="AH67">
        <v>793.61</v>
      </c>
      <c r="AI67">
        <v>1</v>
      </c>
      <c r="AJ67">
        <v>1</v>
      </c>
      <c r="AK67">
        <v>1</v>
      </c>
      <c r="AL67">
        <v>1</v>
      </c>
      <c r="AM67">
        <v>-2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185</v>
      </c>
      <c r="AT67">
        <v>14.4</v>
      </c>
      <c r="AU67" t="s">
        <v>217</v>
      </c>
      <c r="AV67">
        <v>1</v>
      </c>
      <c r="AW67">
        <v>2</v>
      </c>
      <c r="AX67">
        <v>85316745</v>
      </c>
      <c r="AY67">
        <v>1</v>
      </c>
      <c r="AZ67">
        <v>0</v>
      </c>
      <c r="BA67">
        <v>83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11427.984</v>
      </c>
      <c r="BN67">
        <v>14.4</v>
      </c>
      <c r="BO67">
        <v>0</v>
      </c>
      <c r="BP67">
        <v>1</v>
      </c>
      <c r="BQ67">
        <v>0</v>
      </c>
      <c r="BR67">
        <v>0</v>
      </c>
      <c r="BS67">
        <v>0</v>
      </c>
      <c r="BT67">
        <v>15427.7784</v>
      </c>
      <c r="BU67">
        <v>19.44</v>
      </c>
      <c r="BV67">
        <v>0</v>
      </c>
      <c r="BW67">
        <v>1</v>
      </c>
      <c r="CU67">
        <f>ROUND(AT67*Source!I46*AH67*AL67,2)</f>
        <v>0</v>
      </c>
      <c r="CV67">
        <f>ROUND(Y67*Source!I46,7)</f>
        <v>0</v>
      </c>
      <c r="CW67">
        <v>0</v>
      </c>
      <c r="CX67">
        <f>ROUND(Y67*Source!I46,7)</f>
        <v>0</v>
      </c>
      <c r="CY67">
        <f>AD67</f>
        <v>793.61</v>
      </c>
      <c r="CZ67">
        <f>AH67</f>
        <v>793.61</v>
      </c>
      <c r="DA67">
        <f>AL67</f>
        <v>1</v>
      </c>
      <c r="DB67">
        <f>ROUND((ROUND(AT67*CZ67,2)*ROUND((0.2+0.15+1),7)),6)</f>
        <v>15427.773</v>
      </c>
      <c r="DC67">
        <f>ROUND((ROUND(AT67*AG67,2)*ROUND((0.2+0.15+1),7)),6)</f>
        <v>0</v>
      </c>
      <c r="DD67" t="s">
        <v>185</v>
      </c>
      <c r="DE67" t="s">
        <v>185</v>
      </c>
      <c r="DF67">
        <f>ROUND(ROUND(AE67,2)*CX67,2)</f>
        <v>0</v>
      </c>
      <c r="DG67">
        <f t="shared" si="20"/>
        <v>0</v>
      </c>
      <c r="DH67">
        <f t="shared" si="23"/>
        <v>0</v>
      </c>
      <c r="DI67">
        <f t="shared" si="24"/>
        <v>0</v>
      </c>
      <c r="DJ67">
        <f>DI67</f>
        <v>0</v>
      </c>
      <c r="DK67">
        <v>1</v>
      </c>
      <c r="DL67" t="s">
        <v>185</v>
      </c>
      <c r="DM67">
        <v>0</v>
      </c>
      <c r="DN67" t="s">
        <v>185</v>
      </c>
      <c r="DO67">
        <v>0</v>
      </c>
    </row>
    <row r="68" spans="1:119">
      <c r="A68">
        <f>ROW(Source!A46)</f>
        <v>46</v>
      </c>
      <c r="B68">
        <v>85314498</v>
      </c>
      <c r="C68">
        <v>85316734</v>
      </c>
      <c r="D68">
        <v>82926016</v>
      </c>
      <c r="E68">
        <v>117</v>
      </c>
      <c r="F68">
        <v>1</v>
      </c>
      <c r="G68">
        <v>1</v>
      </c>
      <c r="H68">
        <v>1</v>
      </c>
      <c r="I68" t="s">
        <v>520</v>
      </c>
      <c r="J68" t="s">
        <v>185</v>
      </c>
      <c r="K68" t="s">
        <v>521</v>
      </c>
      <c r="L68">
        <v>1191</v>
      </c>
      <c r="N68">
        <v>1013</v>
      </c>
      <c r="O68" t="s">
        <v>28</v>
      </c>
      <c r="P68" t="s">
        <v>28</v>
      </c>
      <c r="Q68">
        <v>1</v>
      </c>
      <c r="W68">
        <v>0</v>
      </c>
      <c r="X68">
        <v>-1417349443</v>
      </c>
      <c r="Y68">
        <f>(AT68*ROUND((0.2+0.15+1),7))</f>
        <v>0.54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M68">
        <v>-2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185</v>
      </c>
      <c r="AT68">
        <v>0.4</v>
      </c>
      <c r="AU68" t="s">
        <v>217</v>
      </c>
      <c r="AV68">
        <v>2</v>
      </c>
      <c r="AW68">
        <v>2</v>
      </c>
      <c r="AX68">
        <v>85316746</v>
      </c>
      <c r="AY68">
        <v>1</v>
      </c>
      <c r="AZ68">
        <v>0</v>
      </c>
      <c r="BA68">
        <v>84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V68">
        <v>0</v>
      </c>
      <c r="CW68">
        <v>0</v>
      </c>
      <c r="CX68">
        <f>ROUND(Y68*Source!I46,7)</f>
        <v>0</v>
      </c>
      <c r="CY68">
        <f>AD68</f>
        <v>0</v>
      </c>
      <c r="CZ68">
        <f>AH68</f>
        <v>0</v>
      </c>
      <c r="DA68">
        <f>AL68</f>
        <v>1</v>
      </c>
      <c r="DB68">
        <f>ROUND((ROUND(AT68*CZ68,2)*ROUND((0.2+0.15+1),7)),6)</f>
        <v>0</v>
      </c>
      <c r="DC68">
        <f>ROUND((ROUND(AT68*AG68,2)*ROUND((0.2+0.15+1),7)),6)</f>
        <v>0</v>
      </c>
      <c r="DD68" t="s">
        <v>185</v>
      </c>
      <c r="DE68" t="s">
        <v>185</v>
      </c>
      <c r="DF68">
        <f>ROUND(ROUND(AE68,2)*CX68,2)</f>
        <v>0</v>
      </c>
      <c r="DG68">
        <f t="shared" si="20"/>
        <v>0</v>
      </c>
      <c r="DH68">
        <f t="shared" si="23"/>
        <v>0</v>
      </c>
      <c r="DI68">
        <f t="shared" si="24"/>
        <v>0</v>
      </c>
      <c r="DJ68">
        <f>DI68</f>
        <v>0</v>
      </c>
      <c r="DK68">
        <v>0</v>
      </c>
      <c r="DL68" t="s">
        <v>185</v>
      </c>
      <c r="DM68">
        <v>0</v>
      </c>
      <c r="DN68" t="s">
        <v>185</v>
      </c>
      <c r="DO68">
        <v>0</v>
      </c>
    </row>
    <row r="69" spans="1:119">
      <c r="A69">
        <f>ROW(Source!A46)</f>
        <v>46</v>
      </c>
      <c r="B69">
        <v>85314498</v>
      </c>
      <c r="C69">
        <v>85316734</v>
      </c>
      <c r="D69">
        <v>82932505</v>
      </c>
      <c r="E69">
        <v>1</v>
      </c>
      <c r="F69">
        <v>1</v>
      </c>
      <c r="G69">
        <v>1</v>
      </c>
      <c r="H69">
        <v>2</v>
      </c>
      <c r="I69" t="s">
        <v>70</v>
      </c>
      <c r="J69" t="s">
        <v>522</v>
      </c>
      <c r="K69" t="s">
        <v>71</v>
      </c>
      <c r="L69">
        <v>1368</v>
      </c>
      <c r="N69">
        <v>1011</v>
      </c>
      <c r="O69" t="s">
        <v>72</v>
      </c>
      <c r="P69" t="s">
        <v>72</v>
      </c>
      <c r="Q69">
        <v>1</v>
      </c>
      <c r="W69">
        <v>0</v>
      </c>
      <c r="X69">
        <v>639918019</v>
      </c>
      <c r="Y69">
        <f>(AT69*ROUND((0.2+0.15+1),7))</f>
        <v>0.27</v>
      </c>
      <c r="AA69">
        <v>0</v>
      </c>
      <c r="AB69">
        <v>1626.29</v>
      </c>
      <c r="AC69">
        <v>1090.46</v>
      </c>
      <c r="AD69">
        <v>0</v>
      </c>
      <c r="AE69">
        <v>0</v>
      </c>
      <c r="AF69">
        <v>1626.29</v>
      </c>
      <c r="AG69">
        <v>1090.46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-2</v>
      </c>
      <c r="AN69">
        <v>0</v>
      </c>
      <c r="AO69">
        <v>0</v>
      </c>
      <c r="AP69">
        <v>1</v>
      </c>
      <c r="AQ69">
        <v>1</v>
      </c>
      <c r="AR69">
        <v>0</v>
      </c>
      <c r="AS69" t="s">
        <v>185</v>
      </c>
      <c r="AT69">
        <v>0.2</v>
      </c>
      <c r="AU69" t="s">
        <v>217</v>
      </c>
      <c r="AV69">
        <v>1</v>
      </c>
      <c r="AW69">
        <v>2</v>
      </c>
      <c r="AX69">
        <v>85316747</v>
      </c>
      <c r="AY69">
        <v>1</v>
      </c>
      <c r="AZ69">
        <v>0</v>
      </c>
      <c r="BA69">
        <v>85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325.258</v>
      </c>
      <c r="BL69">
        <v>218.092</v>
      </c>
      <c r="BM69">
        <v>0</v>
      </c>
      <c r="BN69">
        <v>0</v>
      </c>
      <c r="BO69">
        <v>0.2</v>
      </c>
      <c r="BP69">
        <v>1</v>
      </c>
      <c r="BQ69">
        <v>0</v>
      </c>
      <c r="BR69">
        <v>439.0983</v>
      </c>
      <c r="BS69">
        <v>294.4242</v>
      </c>
      <c r="BT69">
        <v>0</v>
      </c>
      <c r="BU69">
        <v>0</v>
      </c>
      <c r="BV69">
        <v>0.27</v>
      </c>
      <c r="BW69">
        <v>1</v>
      </c>
      <c r="CV69">
        <v>0</v>
      </c>
      <c r="CW69">
        <f>ROUND(Y69*Source!I46*DO69,7)</f>
        <v>0</v>
      </c>
      <c r="CX69">
        <f>ROUND(Y69*Source!I46,7)</f>
        <v>0</v>
      </c>
      <c r="CY69">
        <f>AB69</f>
        <v>1626.29</v>
      </c>
      <c r="CZ69">
        <f>AF69</f>
        <v>1626.29</v>
      </c>
      <c r="DA69">
        <f>AJ69</f>
        <v>1</v>
      </c>
      <c r="DB69">
        <f>ROUND((ROUND(AT69*CZ69,2)*ROUND((0.2+0.15+1),7)),6)</f>
        <v>439.101</v>
      </c>
      <c r="DC69">
        <f>ROUND((ROUND(AT69*AG69,2)*ROUND((0.2+0.15+1),7)),6)</f>
        <v>294.4215</v>
      </c>
      <c r="DD69" t="s">
        <v>185</v>
      </c>
      <c r="DE69" t="s">
        <v>185</v>
      </c>
      <c r="DF69">
        <f>ROUND(ROUND(AE69,2)*CX69,2)</f>
        <v>0</v>
      </c>
      <c r="DG69">
        <f t="shared" si="20"/>
        <v>0</v>
      </c>
      <c r="DH69">
        <f t="shared" si="23"/>
        <v>0</v>
      </c>
      <c r="DI69">
        <f t="shared" si="24"/>
        <v>0</v>
      </c>
      <c r="DJ69">
        <f>DG69+DH69</f>
        <v>0</v>
      </c>
      <c r="DK69">
        <v>1</v>
      </c>
      <c r="DL69" t="s">
        <v>73</v>
      </c>
      <c r="DM69">
        <v>6</v>
      </c>
      <c r="DN69" t="s">
        <v>28</v>
      </c>
      <c r="DO69">
        <v>1</v>
      </c>
    </row>
    <row r="70" spans="1:119">
      <c r="A70">
        <f>ROW(Source!A46)</f>
        <v>46</v>
      </c>
      <c r="B70">
        <v>85314498</v>
      </c>
      <c r="C70">
        <v>85316734</v>
      </c>
      <c r="D70">
        <v>82933400</v>
      </c>
      <c r="E70">
        <v>1</v>
      </c>
      <c r="F70">
        <v>1</v>
      </c>
      <c r="G70">
        <v>1</v>
      </c>
      <c r="H70">
        <v>2</v>
      </c>
      <c r="I70" t="s">
        <v>75</v>
      </c>
      <c r="J70" t="s">
        <v>523</v>
      </c>
      <c r="K70" t="s">
        <v>76</v>
      </c>
      <c r="L70">
        <v>1368</v>
      </c>
      <c r="N70">
        <v>1011</v>
      </c>
      <c r="O70" t="s">
        <v>72</v>
      </c>
      <c r="P70" t="s">
        <v>72</v>
      </c>
      <c r="Q70">
        <v>1</v>
      </c>
      <c r="W70">
        <v>0</v>
      </c>
      <c r="X70">
        <v>-849950259</v>
      </c>
      <c r="Y70">
        <f>(AT70*ROUND((0.2+0.15+1),7))</f>
        <v>0.27</v>
      </c>
      <c r="AA70">
        <v>0</v>
      </c>
      <c r="AB70">
        <v>641.7</v>
      </c>
      <c r="AC70">
        <v>811.79</v>
      </c>
      <c r="AD70">
        <v>0</v>
      </c>
      <c r="AE70">
        <v>0</v>
      </c>
      <c r="AF70">
        <v>641.7</v>
      </c>
      <c r="AG70">
        <v>811.79</v>
      </c>
      <c r="AH70">
        <v>0</v>
      </c>
      <c r="AI70">
        <v>1</v>
      </c>
      <c r="AJ70">
        <v>1</v>
      </c>
      <c r="AK70">
        <v>1</v>
      </c>
      <c r="AL70">
        <v>1</v>
      </c>
      <c r="AM70">
        <v>-2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185</v>
      </c>
      <c r="AT70">
        <v>0.2</v>
      </c>
      <c r="AU70" t="s">
        <v>217</v>
      </c>
      <c r="AV70">
        <v>1</v>
      </c>
      <c r="AW70">
        <v>2</v>
      </c>
      <c r="AX70">
        <v>85316748</v>
      </c>
      <c r="AY70">
        <v>1</v>
      </c>
      <c r="AZ70">
        <v>0</v>
      </c>
      <c r="BA70">
        <v>86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128.34</v>
      </c>
      <c r="BL70">
        <v>162.358</v>
      </c>
      <c r="BM70">
        <v>0</v>
      </c>
      <c r="BN70">
        <v>0</v>
      </c>
      <c r="BO70">
        <v>0.2</v>
      </c>
      <c r="BP70">
        <v>1</v>
      </c>
      <c r="BQ70">
        <v>0</v>
      </c>
      <c r="BR70">
        <v>173.259</v>
      </c>
      <c r="BS70">
        <v>219.1833</v>
      </c>
      <c r="BT70">
        <v>0</v>
      </c>
      <c r="BU70">
        <v>0</v>
      </c>
      <c r="BV70">
        <v>0.27</v>
      </c>
      <c r="BW70">
        <v>1</v>
      </c>
      <c r="CV70">
        <v>0</v>
      </c>
      <c r="CW70">
        <f>ROUND(Y70*Source!I46*DO70,7)</f>
        <v>0</v>
      </c>
      <c r="CX70">
        <f>ROUND(Y70*Source!I46,7)</f>
        <v>0</v>
      </c>
      <c r="CY70">
        <f>AB70</f>
        <v>641.7</v>
      </c>
      <c r="CZ70">
        <f>AF70</f>
        <v>641.7</v>
      </c>
      <c r="DA70">
        <f>AJ70</f>
        <v>1</v>
      </c>
      <c r="DB70">
        <f>ROUND((ROUND(AT70*CZ70,2)*ROUND((0.2+0.15+1),7)),6)</f>
        <v>173.259</v>
      </c>
      <c r="DC70">
        <f>ROUND((ROUND(AT70*AG70,2)*ROUND((0.2+0.15+1),7)),6)</f>
        <v>219.186</v>
      </c>
      <c r="DD70" t="s">
        <v>185</v>
      </c>
      <c r="DE70" t="s">
        <v>185</v>
      </c>
      <c r="DF70">
        <f>ROUND(ROUND(AE70,2)*CX70,2)</f>
        <v>0</v>
      </c>
      <c r="DG70">
        <f t="shared" si="20"/>
        <v>0</v>
      </c>
      <c r="DH70">
        <f t="shared" si="23"/>
        <v>0</v>
      </c>
      <c r="DI70">
        <f t="shared" si="24"/>
        <v>0</v>
      </c>
      <c r="DJ70">
        <f>DG70+DH70</f>
        <v>0</v>
      </c>
      <c r="DK70">
        <v>1</v>
      </c>
      <c r="DL70" t="s">
        <v>77</v>
      </c>
      <c r="DM70">
        <v>4</v>
      </c>
      <c r="DN70" t="s">
        <v>28</v>
      </c>
      <c r="DO70">
        <v>1</v>
      </c>
    </row>
    <row r="71" spans="1:119">
      <c r="A71">
        <f>ROW(Source!A46)</f>
        <v>46</v>
      </c>
      <c r="B71">
        <v>85314498</v>
      </c>
      <c r="C71">
        <v>85316734</v>
      </c>
      <c r="D71">
        <v>83000327</v>
      </c>
      <c r="E71">
        <v>1</v>
      </c>
      <c r="F71">
        <v>1</v>
      </c>
      <c r="G71">
        <v>1</v>
      </c>
      <c r="H71">
        <v>3</v>
      </c>
      <c r="I71" t="s">
        <v>549</v>
      </c>
      <c r="J71" t="s">
        <v>550</v>
      </c>
      <c r="K71" t="s">
        <v>551</v>
      </c>
      <c r="L71">
        <v>1301</v>
      </c>
      <c r="N71">
        <v>1003</v>
      </c>
      <c r="O71" t="s">
        <v>341</v>
      </c>
      <c r="P71" t="s">
        <v>341</v>
      </c>
      <c r="Q71">
        <v>1</v>
      </c>
      <c r="W71">
        <v>0</v>
      </c>
      <c r="X71">
        <v>-1499427467</v>
      </c>
      <c r="Y71">
        <f t="shared" ref="Y71:Y76" si="25">AT71</f>
        <v>33.33</v>
      </c>
      <c r="AA71">
        <v>5.17</v>
      </c>
      <c r="AB71">
        <v>0</v>
      </c>
      <c r="AC71">
        <v>0</v>
      </c>
      <c r="AD71">
        <v>0</v>
      </c>
      <c r="AE71">
        <v>5.87</v>
      </c>
      <c r="AF71">
        <v>0</v>
      </c>
      <c r="AG71">
        <v>0</v>
      </c>
      <c r="AH71">
        <v>0</v>
      </c>
      <c r="AI71">
        <v>0.88</v>
      </c>
      <c r="AJ71">
        <v>1</v>
      </c>
      <c r="AK71">
        <v>1</v>
      </c>
      <c r="AL71">
        <v>1</v>
      </c>
      <c r="AM71">
        <v>2</v>
      </c>
      <c r="AN71">
        <v>0</v>
      </c>
      <c r="AO71">
        <v>0</v>
      </c>
      <c r="AP71">
        <v>1</v>
      </c>
      <c r="AQ71">
        <v>1</v>
      </c>
      <c r="AR71">
        <v>0</v>
      </c>
      <c r="AS71" t="s">
        <v>185</v>
      </c>
      <c r="AT71">
        <v>33.33</v>
      </c>
      <c r="AU71" t="s">
        <v>185</v>
      </c>
      <c r="AV71">
        <v>0</v>
      </c>
      <c r="AW71">
        <v>2</v>
      </c>
      <c r="AX71">
        <v>85316749</v>
      </c>
      <c r="AY71">
        <v>1</v>
      </c>
      <c r="AZ71">
        <v>0</v>
      </c>
      <c r="BA71">
        <v>87</v>
      </c>
      <c r="BB71">
        <v>1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195.6471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1</v>
      </c>
      <c r="BQ71">
        <v>195.6471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1</v>
      </c>
      <c r="CV71">
        <v>0</v>
      </c>
      <c r="CW71">
        <v>0</v>
      </c>
      <c r="CX71">
        <f>ROUND(Y71*Source!I46,7)</f>
        <v>0</v>
      </c>
      <c r="CY71">
        <f t="shared" ref="CY71:CY76" si="26">AA71</f>
        <v>5.17</v>
      </c>
      <c r="CZ71">
        <f t="shared" ref="CZ71:CZ76" si="27">AE71</f>
        <v>5.87</v>
      </c>
      <c r="DA71">
        <f t="shared" ref="DA71:DA76" si="28">AI71</f>
        <v>0.88</v>
      </c>
      <c r="DB71">
        <f t="shared" ref="DB71:DB76" si="29">ROUND(ROUND(AT71*CZ71,2),6)</f>
        <v>195.65</v>
      </c>
      <c r="DC71">
        <f t="shared" ref="DC71:DC76" si="30">ROUND(ROUND(AT71*AG71,2),6)</f>
        <v>0</v>
      </c>
      <c r="DD71" t="s">
        <v>185</v>
      </c>
      <c r="DE71" t="s">
        <v>185</v>
      </c>
      <c r="DF71">
        <f>ROUND(ROUND(AE71*AI71,2)*CX71,2)</f>
        <v>0</v>
      </c>
      <c r="DG71">
        <f t="shared" si="20"/>
        <v>0</v>
      </c>
      <c r="DH71">
        <f t="shared" si="23"/>
        <v>0</v>
      </c>
      <c r="DI71">
        <f t="shared" si="24"/>
        <v>0</v>
      </c>
      <c r="DJ71">
        <f t="shared" ref="DJ71:DJ76" si="31">DF71</f>
        <v>0</v>
      </c>
      <c r="DK71">
        <v>0</v>
      </c>
      <c r="DL71" t="s">
        <v>185</v>
      </c>
      <c r="DM71">
        <v>0</v>
      </c>
      <c r="DN71" t="s">
        <v>185</v>
      </c>
      <c r="DO71">
        <v>0</v>
      </c>
    </row>
    <row r="72" spans="1:119">
      <c r="A72">
        <f>ROW(Source!A46)</f>
        <v>46</v>
      </c>
      <c r="B72">
        <v>85314498</v>
      </c>
      <c r="C72">
        <v>85316734</v>
      </c>
      <c r="D72">
        <v>83000497</v>
      </c>
      <c r="E72">
        <v>1</v>
      </c>
      <c r="F72">
        <v>1</v>
      </c>
      <c r="G72">
        <v>1</v>
      </c>
      <c r="H72">
        <v>3</v>
      </c>
      <c r="I72" t="s">
        <v>552</v>
      </c>
      <c r="J72" t="s">
        <v>553</v>
      </c>
      <c r="K72" t="s">
        <v>554</v>
      </c>
      <c r="L72">
        <v>1348</v>
      </c>
      <c r="N72">
        <v>1009</v>
      </c>
      <c r="O72" t="s">
        <v>228</v>
      </c>
      <c r="P72" t="s">
        <v>228</v>
      </c>
      <c r="Q72">
        <v>1000</v>
      </c>
      <c r="W72">
        <v>0</v>
      </c>
      <c r="X72">
        <v>-423309981</v>
      </c>
      <c r="Y72">
        <f t="shared" si="25"/>
        <v>0.00137</v>
      </c>
      <c r="AA72">
        <v>57844.42</v>
      </c>
      <c r="AB72">
        <v>0</v>
      </c>
      <c r="AC72">
        <v>0</v>
      </c>
      <c r="AD72">
        <v>0</v>
      </c>
      <c r="AE72">
        <v>43821.53</v>
      </c>
      <c r="AF72">
        <v>0</v>
      </c>
      <c r="AG72">
        <v>0</v>
      </c>
      <c r="AH72">
        <v>0</v>
      </c>
      <c r="AI72">
        <v>1.32</v>
      </c>
      <c r="AJ72">
        <v>1</v>
      </c>
      <c r="AK72">
        <v>1</v>
      </c>
      <c r="AL72">
        <v>1</v>
      </c>
      <c r="AM72">
        <v>2</v>
      </c>
      <c r="AN72">
        <v>0</v>
      </c>
      <c r="AO72">
        <v>0</v>
      </c>
      <c r="AP72">
        <v>1</v>
      </c>
      <c r="AQ72">
        <v>1</v>
      </c>
      <c r="AR72">
        <v>0</v>
      </c>
      <c r="AS72" t="s">
        <v>185</v>
      </c>
      <c r="AT72">
        <v>0.00137</v>
      </c>
      <c r="AU72" t="s">
        <v>185</v>
      </c>
      <c r="AV72">
        <v>0</v>
      </c>
      <c r="AW72">
        <v>2</v>
      </c>
      <c r="AX72">
        <v>85316750</v>
      </c>
      <c r="AY72">
        <v>1</v>
      </c>
      <c r="AZ72">
        <v>0</v>
      </c>
      <c r="BA72">
        <v>88</v>
      </c>
      <c r="BB72">
        <v>1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60.0354961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1</v>
      </c>
      <c r="BQ72">
        <v>60.0354961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1</v>
      </c>
      <c r="CV72">
        <v>0</v>
      </c>
      <c r="CW72">
        <v>0</v>
      </c>
      <c r="CX72">
        <f>ROUND(Y72*Source!I46,7)</f>
        <v>0</v>
      </c>
      <c r="CY72">
        <f t="shared" si="26"/>
        <v>57844.42</v>
      </c>
      <c r="CZ72">
        <f t="shared" si="27"/>
        <v>43821.53</v>
      </c>
      <c r="DA72">
        <f t="shared" si="28"/>
        <v>1.32</v>
      </c>
      <c r="DB72">
        <f t="shared" si="29"/>
        <v>60.04</v>
      </c>
      <c r="DC72">
        <f t="shared" si="30"/>
        <v>0</v>
      </c>
      <c r="DD72" t="s">
        <v>185</v>
      </c>
      <c r="DE72" t="s">
        <v>185</v>
      </c>
      <c r="DF72">
        <f>ROUND(ROUND(AE72*AI72,2)*CX72,2)</f>
        <v>0</v>
      </c>
      <c r="DG72">
        <f t="shared" si="20"/>
        <v>0</v>
      </c>
      <c r="DH72">
        <f t="shared" si="23"/>
        <v>0</v>
      </c>
      <c r="DI72">
        <f t="shared" si="24"/>
        <v>0</v>
      </c>
      <c r="DJ72">
        <f t="shared" si="31"/>
        <v>0</v>
      </c>
      <c r="DK72">
        <v>0</v>
      </c>
      <c r="DL72" t="s">
        <v>185</v>
      </c>
      <c r="DM72">
        <v>0</v>
      </c>
      <c r="DN72" t="s">
        <v>185</v>
      </c>
      <c r="DO72">
        <v>0</v>
      </c>
    </row>
    <row r="73" spans="1:119">
      <c r="A73">
        <f>ROW(Source!A46)</f>
        <v>46</v>
      </c>
      <c r="B73">
        <v>85314498</v>
      </c>
      <c r="C73">
        <v>85316734</v>
      </c>
      <c r="D73">
        <v>83018862</v>
      </c>
      <c r="E73">
        <v>1</v>
      </c>
      <c r="F73">
        <v>1</v>
      </c>
      <c r="G73">
        <v>1</v>
      </c>
      <c r="H73">
        <v>3</v>
      </c>
      <c r="I73" t="s">
        <v>555</v>
      </c>
      <c r="J73" t="s">
        <v>556</v>
      </c>
      <c r="K73" t="s">
        <v>557</v>
      </c>
      <c r="L73">
        <v>1346</v>
      </c>
      <c r="N73">
        <v>1009</v>
      </c>
      <c r="O73" t="s">
        <v>87</v>
      </c>
      <c r="P73" t="s">
        <v>87</v>
      </c>
      <c r="Q73">
        <v>1</v>
      </c>
      <c r="W73">
        <v>0</v>
      </c>
      <c r="X73">
        <v>291254868</v>
      </c>
      <c r="Y73">
        <f t="shared" si="25"/>
        <v>0.02</v>
      </c>
      <c r="AA73">
        <v>115.03</v>
      </c>
      <c r="AB73">
        <v>0</v>
      </c>
      <c r="AC73">
        <v>0</v>
      </c>
      <c r="AD73">
        <v>0</v>
      </c>
      <c r="AE73">
        <v>79.88</v>
      </c>
      <c r="AF73">
        <v>0</v>
      </c>
      <c r="AG73">
        <v>0</v>
      </c>
      <c r="AH73">
        <v>0</v>
      </c>
      <c r="AI73">
        <v>1.44</v>
      </c>
      <c r="AJ73">
        <v>1</v>
      </c>
      <c r="AK73">
        <v>1</v>
      </c>
      <c r="AL73">
        <v>1</v>
      </c>
      <c r="AM73">
        <v>2</v>
      </c>
      <c r="AN73">
        <v>0</v>
      </c>
      <c r="AO73">
        <v>0</v>
      </c>
      <c r="AP73">
        <v>1</v>
      </c>
      <c r="AQ73">
        <v>1</v>
      </c>
      <c r="AR73">
        <v>0</v>
      </c>
      <c r="AS73" t="s">
        <v>185</v>
      </c>
      <c r="AT73">
        <v>0.02</v>
      </c>
      <c r="AU73" t="s">
        <v>185</v>
      </c>
      <c r="AV73">
        <v>0</v>
      </c>
      <c r="AW73">
        <v>2</v>
      </c>
      <c r="AX73">
        <v>85316751</v>
      </c>
      <c r="AY73">
        <v>1</v>
      </c>
      <c r="AZ73">
        <v>0</v>
      </c>
      <c r="BA73">
        <v>89</v>
      </c>
      <c r="BB73">
        <v>1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1.5976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1</v>
      </c>
      <c r="BQ73">
        <v>1.5976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1</v>
      </c>
      <c r="CV73">
        <v>0</v>
      </c>
      <c r="CW73">
        <v>0</v>
      </c>
      <c r="CX73">
        <f>ROUND(Y73*Source!I46,7)</f>
        <v>0</v>
      </c>
      <c r="CY73">
        <f t="shared" si="26"/>
        <v>115.03</v>
      </c>
      <c r="CZ73">
        <f t="shared" si="27"/>
        <v>79.88</v>
      </c>
      <c r="DA73">
        <f t="shared" si="28"/>
        <v>1.44</v>
      </c>
      <c r="DB73">
        <f t="shared" si="29"/>
        <v>1.6</v>
      </c>
      <c r="DC73">
        <f t="shared" si="30"/>
        <v>0</v>
      </c>
      <c r="DD73" t="s">
        <v>185</v>
      </c>
      <c r="DE73" t="s">
        <v>185</v>
      </c>
      <c r="DF73">
        <f>ROUND(ROUND(AE73*AI73,2)*CX73,2)</f>
        <v>0</v>
      </c>
      <c r="DG73">
        <f t="shared" si="20"/>
        <v>0</v>
      </c>
      <c r="DH73">
        <f t="shared" si="23"/>
        <v>0</v>
      </c>
      <c r="DI73">
        <f t="shared" si="24"/>
        <v>0</v>
      </c>
      <c r="DJ73">
        <f t="shared" si="31"/>
        <v>0</v>
      </c>
      <c r="DK73">
        <v>0</v>
      </c>
      <c r="DL73" t="s">
        <v>185</v>
      </c>
      <c r="DM73">
        <v>0</v>
      </c>
      <c r="DN73" t="s">
        <v>185</v>
      </c>
      <c r="DO73">
        <v>0</v>
      </c>
    </row>
    <row r="74" spans="1:119">
      <c r="A74">
        <f>ROW(Source!A46)</f>
        <v>46</v>
      </c>
      <c r="B74">
        <v>85314498</v>
      </c>
      <c r="C74">
        <v>85316734</v>
      </c>
      <c r="D74">
        <v>83026452</v>
      </c>
      <c r="E74">
        <v>1</v>
      </c>
      <c r="F74">
        <v>1</v>
      </c>
      <c r="G74">
        <v>1</v>
      </c>
      <c r="H74">
        <v>3</v>
      </c>
      <c r="I74" t="s">
        <v>558</v>
      </c>
      <c r="J74" t="s">
        <v>559</v>
      </c>
      <c r="K74" t="s">
        <v>560</v>
      </c>
      <c r="L74">
        <v>1425</v>
      </c>
      <c r="N74">
        <v>1013</v>
      </c>
      <c r="O74" t="s">
        <v>99</v>
      </c>
      <c r="P74" t="s">
        <v>99</v>
      </c>
      <c r="Q74">
        <v>1</v>
      </c>
      <c r="W74">
        <v>0</v>
      </c>
      <c r="X74">
        <v>723347505</v>
      </c>
      <c r="Y74">
        <f t="shared" si="25"/>
        <v>0.05</v>
      </c>
      <c r="AA74">
        <v>14237.19</v>
      </c>
      <c r="AB74">
        <v>0</v>
      </c>
      <c r="AC74">
        <v>0</v>
      </c>
      <c r="AD74">
        <v>0</v>
      </c>
      <c r="AE74">
        <v>11574.95</v>
      </c>
      <c r="AF74">
        <v>0</v>
      </c>
      <c r="AG74">
        <v>0</v>
      </c>
      <c r="AH74">
        <v>0</v>
      </c>
      <c r="AI74">
        <v>1.23</v>
      </c>
      <c r="AJ74">
        <v>1</v>
      </c>
      <c r="AK74">
        <v>1</v>
      </c>
      <c r="AL74">
        <v>1</v>
      </c>
      <c r="AM74">
        <v>2</v>
      </c>
      <c r="AN74">
        <v>0</v>
      </c>
      <c r="AO74">
        <v>0</v>
      </c>
      <c r="AP74">
        <v>1</v>
      </c>
      <c r="AQ74">
        <v>1</v>
      </c>
      <c r="AR74">
        <v>0</v>
      </c>
      <c r="AS74" t="s">
        <v>185</v>
      </c>
      <c r="AT74">
        <v>0.05</v>
      </c>
      <c r="AU74" t="s">
        <v>185</v>
      </c>
      <c r="AV74">
        <v>0</v>
      </c>
      <c r="AW74">
        <v>2</v>
      </c>
      <c r="AX74">
        <v>85316752</v>
      </c>
      <c r="AY74">
        <v>1</v>
      </c>
      <c r="AZ74">
        <v>0</v>
      </c>
      <c r="BA74">
        <v>90</v>
      </c>
      <c r="BB74">
        <v>1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578.7475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1</v>
      </c>
      <c r="BQ74">
        <v>578.7475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1</v>
      </c>
      <c r="CV74">
        <v>0</v>
      </c>
      <c r="CW74">
        <v>0</v>
      </c>
      <c r="CX74">
        <f>ROUND(Y74*Source!I46,7)</f>
        <v>0</v>
      </c>
      <c r="CY74">
        <f t="shared" si="26"/>
        <v>14237.19</v>
      </c>
      <c r="CZ74">
        <f t="shared" si="27"/>
        <v>11574.95</v>
      </c>
      <c r="DA74">
        <f t="shared" si="28"/>
        <v>1.23</v>
      </c>
      <c r="DB74">
        <f t="shared" si="29"/>
        <v>578.75</v>
      </c>
      <c r="DC74">
        <f t="shared" si="30"/>
        <v>0</v>
      </c>
      <c r="DD74" t="s">
        <v>185</v>
      </c>
      <c r="DE74" t="s">
        <v>185</v>
      </c>
      <c r="DF74">
        <f>ROUND(ROUND(AE74*AI74,2)*CX74,2)</f>
        <v>0</v>
      </c>
      <c r="DG74">
        <f t="shared" si="20"/>
        <v>0</v>
      </c>
      <c r="DH74">
        <f t="shared" si="23"/>
        <v>0</v>
      </c>
      <c r="DI74">
        <f t="shared" si="24"/>
        <v>0</v>
      </c>
      <c r="DJ74">
        <f t="shared" si="31"/>
        <v>0</v>
      </c>
      <c r="DK74">
        <v>0</v>
      </c>
      <c r="DL74" t="s">
        <v>185</v>
      </c>
      <c r="DM74">
        <v>0</v>
      </c>
      <c r="DN74" t="s">
        <v>185</v>
      </c>
      <c r="DO74">
        <v>0</v>
      </c>
    </row>
    <row r="75" spans="1:119">
      <c r="A75">
        <f>ROW(Source!A46)</f>
        <v>46</v>
      </c>
      <c r="B75">
        <v>85314498</v>
      </c>
      <c r="C75">
        <v>85316734</v>
      </c>
      <c r="D75">
        <v>83026497</v>
      </c>
      <c r="E75">
        <v>1</v>
      </c>
      <c r="F75">
        <v>1</v>
      </c>
      <c r="G75">
        <v>1</v>
      </c>
      <c r="H75">
        <v>3</v>
      </c>
      <c r="I75" t="s">
        <v>561</v>
      </c>
      <c r="J75" t="s">
        <v>562</v>
      </c>
      <c r="K75" t="s">
        <v>563</v>
      </c>
      <c r="L75">
        <v>1407</v>
      </c>
      <c r="N75">
        <v>1013</v>
      </c>
      <c r="O75" t="s">
        <v>564</v>
      </c>
      <c r="P75" t="s">
        <v>564</v>
      </c>
      <c r="Q75">
        <v>1</v>
      </c>
      <c r="W75">
        <v>0</v>
      </c>
      <c r="X75">
        <v>-1403868175</v>
      </c>
      <c r="Y75">
        <f t="shared" si="25"/>
        <v>0.0122</v>
      </c>
      <c r="AA75">
        <v>8561.9</v>
      </c>
      <c r="AB75">
        <v>0</v>
      </c>
      <c r="AC75">
        <v>0</v>
      </c>
      <c r="AD75">
        <v>0</v>
      </c>
      <c r="AE75">
        <v>6904.76</v>
      </c>
      <c r="AF75">
        <v>0</v>
      </c>
      <c r="AG75">
        <v>0</v>
      </c>
      <c r="AH75">
        <v>0</v>
      </c>
      <c r="AI75">
        <v>1.24</v>
      </c>
      <c r="AJ75">
        <v>1</v>
      </c>
      <c r="AK75">
        <v>1</v>
      </c>
      <c r="AL75">
        <v>1</v>
      </c>
      <c r="AM75">
        <v>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185</v>
      </c>
      <c r="AT75">
        <v>0.0122</v>
      </c>
      <c r="AU75" t="s">
        <v>185</v>
      </c>
      <c r="AV75">
        <v>0</v>
      </c>
      <c r="AW75">
        <v>2</v>
      </c>
      <c r="AX75">
        <v>85316753</v>
      </c>
      <c r="AY75">
        <v>1</v>
      </c>
      <c r="AZ75">
        <v>0</v>
      </c>
      <c r="BA75">
        <v>91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84.238072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1</v>
      </c>
      <c r="BQ75">
        <v>84.238072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1</v>
      </c>
      <c r="CV75">
        <v>0</v>
      </c>
      <c r="CW75">
        <v>0</v>
      </c>
      <c r="CX75">
        <f>ROUND(Y75*Source!I46,7)</f>
        <v>0</v>
      </c>
      <c r="CY75">
        <f t="shared" si="26"/>
        <v>8561.9</v>
      </c>
      <c r="CZ75">
        <f t="shared" si="27"/>
        <v>6904.76</v>
      </c>
      <c r="DA75">
        <f t="shared" si="28"/>
        <v>1.24</v>
      </c>
      <c r="DB75">
        <f t="shared" si="29"/>
        <v>84.24</v>
      </c>
      <c r="DC75">
        <f t="shared" si="30"/>
        <v>0</v>
      </c>
      <c r="DD75" t="s">
        <v>185</v>
      </c>
      <c r="DE75" t="s">
        <v>185</v>
      </c>
      <c r="DF75">
        <f>ROUND(ROUND(AE75*AI75,2)*CX75,2)</f>
        <v>0</v>
      </c>
      <c r="DG75">
        <f t="shared" si="20"/>
        <v>0</v>
      </c>
      <c r="DH75">
        <f t="shared" si="23"/>
        <v>0</v>
      </c>
      <c r="DI75">
        <f t="shared" si="24"/>
        <v>0</v>
      </c>
      <c r="DJ75">
        <f t="shared" si="31"/>
        <v>0</v>
      </c>
      <c r="DK75">
        <v>0</v>
      </c>
      <c r="DL75" t="s">
        <v>185</v>
      </c>
      <c r="DM75">
        <v>0</v>
      </c>
      <c r="DN75" t="s">
        <v>185</v>
      </c>
      <c r="DO75">
        <v>0</v>
      </c>
    </row>
    <row r="76" spans="1:119">
      <c r="A76">
        <f>ROW(Source!A46)</f>
        <v>46</v>
      </c>
      <c r="B76">
        <v>85314498</v>
      </c>
      <c r="C76">
        <v>85316734</v>
      </c>
      <c r="D76">
        <v>82931850</v>
      </c>
      <c r="E76">
        <v>117</v>
      </c>
      <c r="F76">
        <v>1</v>
      </c>
      <c r="G76">
        <v>1</v>
      </c>
      <c r="H76">
        <v>3</v>
      </c>
      <c r="I76" t="s">
        <v>234</v>
      </c>
      <c r="J76" t="s">
        <v>185</v>
      </c>
      <c r="K76" t="s">
        <v>235</v>
      </c>
      <c r="L76">
        <v>3277935</v>
      </c>
      <c r="N76">
        <v>1013</v>
      </c>
      <c r="O76" t="s">
        <v>59</v>
      </c>
      <c r="P76" t="s">
        <v>59</v>
      </c>
      <c r="Q76">
        <v>1</v>
      </c>
      <c r="W76">
        <v>0</v>
      </c>
      <c r="X76">
        <v>274903907</v>
      </c>
      <c r="Y76">
        <f t="shared" si="25"/>
        <v>2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1</v>
      </c>
      <c r="AK76">
        <v>1</v>
      </c>
      <c r="AL76">
        <v>1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 t="s">
        <v>185</v>
      </c>
      <c r="AT76">
        <v>2</v>
      </c>
      <c r="AU76" t="s">
        <v>185</v>
      </c>
      <c r="AV76">
        <v>0</v>
      </c>
      <c r="AW76">
        <v>2</v>
      </c>
      <c r="AX76">
        <v>85316754</v>
      </c>
      <c r="AY76">
        <v>1</v>
      </c>
      <c r="AZ76">
        <v>0</v>
      </c>
      <c r="BA76">
        <v>92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>
        <f>ROUND(Y76*Source!I46,7)</f>
        <v>0</v>
      </c>
      <c r="CY76">
        <f t="shared" si="26"/>
        <v>0</v>
      </c>
      <c r="CZ76">
        <f t="shared" si="27"/>
        <v>0</v>
      </c>
      <c r="DA76">
        <f t="shared" si="28"/>
        <v>1</v>
      </c>
      <c r="DB76">
        <f t="shared" si="29"/>
        <v>0</v>
      </c>
      <c r="DC76">
        <f t="shared" si="30"/>
        <v>0</v>
      </c>
      <c r="DD76" t="s">
        <v>185</v>
      </c>
      <c r="DE76" t="s">
        <v>185</v>
      </c>
      <c r="DF76">
        <f>ROUND(ROUND(AE76,2)*CX76,2)</f>
        <v>0</v>
      </c>
      <c r="DG76">
        <f t="shared" si="20"/>
        <v>0</v>
      </c>
      <c r="DH76">
        <f t="shared" si="23"/>
        <v>0</v>
      </c>
      <c r="DI76">
        <f t="shared" si="24"/>
        <v>0</v>
      </c>
      <c r="DJ76">
        <f t="shared" si="31"/>
        <v>0</v>
      </c>
      <c r="DK76">
        <v>0</v>
      </c>
      <c r="DL76" t="s">
        <v>185</v>
      </c>
      <c r="DM76">
        <v>0</v>
      </c>
      <c r="DN76" t="s">
        <v>185</v>
      </c>
      <c r="DO76">
        <v>0</v>
      </c>
    </row>
    <row r="77" spans="1:119">
      <c r="A77">
        <f>ROW(Source!A47)</f>
        <v>47</v>
      </c>
      <c r="B77">
        <v>85314433</v>
      </c>
      <c r="C77">
        <v>85316734</v>
      </c>
      <c r="D77">
        <v>82925840</v>
      </c>
      <c r="E77">
        <v>117</v>
      </c>
      <c r="F77">
        <v>1</v>
      </c>
      <c r="G77">
        <v>1</v>
      </c>
      <c r="H77">
        <v>1</v>
      </c>
      <c r="I77" t="s">
        <v>66</v>
      </c>
      <c r="J77" t="s">
        <v>185</v>
      </c>
      <c r="K77" t="s">
        <v>67</v>
      </c>
      <c r="L77">
        <v>1191</v>
      </c>
      <c r="N77">
        <v>1013</v>
      </c>
      <c r="O77" t="s">
        <v>28</v>
      </c>
      <c r="P77" t="s">
        <v>28</v>
      </c>
      <c r="Q77">
        <v>1</v>
      </c>
      <c r="W77">
        <v>0</v>
      </c>
      <c r="X77">
        <v>44848675</v>
      </c>
      <c r="Y77">
        <f>(AT77*ROUND((0.2+0.15+1),7))</f>
        <v>19.44</v>
      </c>
      <c r="AA77">
        <v>0</v>
      </c>
      <c r="AB77">
        <v>0</v>
      </c>
      <c r="AC77">
        <v>0</v>
      </c>
      <c r="AD77">
        <v>793.61</v>
      </c>
      <c r="AE77">
        <v>0</v>
      </c>
      <c r="AF77">
        <v>0</v>
      </c>
      <c r="AG77">
        <v>0</v>
      </c>
      <c r="AH77">
        <v>793.61</v>
      </c>
      <c r="AI77">
        <v>1</v>
      </c>
      <c r="AJ77">
        <v>1</v>
      </c>
      <c r="AK77">
        <v>1</v>
      </c>
      <c r="AL77">
        <v>1</v>
      </c>
      <c r="AM77">
        <v>-2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185</v>
      </c>
      <c r="AT77">
        <v>14.4</v>
      </c>
      <c r="AU77" t="s">
        <v>217</v>
      </c>
      <c r="AV77">
        <v>1</v>
      </c>
      <c r="AW77">
        <v>2</v>
      </c>
      <c r="AX77">
        <v>85316745</v>
      </c>
      <c r="AY77">
        <v>1</v>
      </c>
      <c r="AZ77">
        <v>0</v>
      </c>
      <c r="BA77">
        <v>93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11427.984</v>
      </c>
      <c r="BN77">
        <v>14.4</v>
      </c>
      <c r="BO77">
        <v>0</v>
      </c>
      <c r="BP77">
        <v>1</v>
      </c>
      <c r="BQ77">
        <v>0</v>
      </c>
      <c r="BR77">
        <v>0</v>
      </c>
      <c r="BS77">
        <v>0</v>
      </c>
      <c r="BT77">
        <v>15427.7784</v>
      </c>
      <c r="BU77">
        <v>19.44</v>
      </c>
      <c r="BV77">
        <v>0</v>
      </c>
      <c r="BW77">
        <v>1</v>
      </c>
      <c r="CU77">
        <f>ROUND(AT77*Source!I47*AH77*AL77,2)</f>
        <v>0</v>
      </c>
      <c r="CV77">
        <f>ROUND(Y77*Source!I47,7)</f>
        <v>0</v>
      </c>
      <c r="CW77">
        <v>0</v>
      </c>
      <c r="CX77">
        <f>ROUND(Y77*Source!I47,7)</f>
        <v>0</v>
      </c>
      <c r="CY77">
        <f>AD77</f>
        <v>793.61</v>
      </c>
      <c r="CZ77">
        <f>AH77</f>
        <v>793.61</v>
      </c>
      <c r="DA77">
        <f>AL77</f>
        <v>1</v>
      </c>
      <c r="DB77">
        <f>ROUND((ROUND(AT77*CZ77,2)*ROUND((0.2+0.15+1),7)),6)</f>
        <v>15427.773</v>
      </c>
      <c r="DC77">
        <f>ROUND((ROUND(AT77*AG77,2)*ROUND((0.2+0.15+1),7)),6)</f>
        <v>0</v>
      </c>
      <c r="DD77" t="s">
        <v>185</v>
      </c>
      <c r="DE77" t="s">
        <v>185</v>
      </c>
      <c r="DF77">
        <f>ROUND(ROUND(AE77,2)*CX77,2)</f>
        <v>0</v>
      </c>
      <c r="DG77">
        <f t="shared" si="20"/>
        <v>0</v>
      </c>
      <c r="DH77">
        <f t="shared" si="23"/>
        <v>0</v>
      </c>
      <c r="DI77">
        <f t="shared" si="24"/>
        <v>0</v>
      </c>
      <c r="DJ77">
        <f>DI77</f>
        <v>0</v>
      </c>
      <c r="DK77">
        <v>1</v>
      </c>
      <c r="DL77" t="s">
        <v>185</v>
      </c>
      <c r="DM77">
        <v>0</v>
      </c>
      <c r="DN77" t="s">
        <v>185</v>
      </c>
      <c r="DO77">
        <v>0</v>
      </c>
    </row>
    <row r="78" spans="1:119">
      <c r="A78">
        <f>ROW(Source!A47)</f>
        <v>47</v>
      </c>
      <c r="B78">
        <v>85314433</v>
      </c>
      <c r="C78">
        <v>85316734</v>
      </c>
      <c r="D78">
        <v>82926016</v>
      </c>
      <c r="E78">
        <v>117</v>
      </c>
      <c r="F78">
        <v>1</v>
      </c>
      <c r="G78">
        <v>1</v>
      </c>
      <c r="H78">
        <v>1</v>
      </c>
      <c r="I78" t="s">
        <v>520</v>
      </c>
      <c r="J78" t="s">
        <v>185</v>
      </c>
      <c r="K78" t="s">
        <v>521</v>
      </c>
      <c r="L78">
        <v>1191</v>
      </c>
      <c r="N78">
        <v>1013</v>
      </c>
      <c r="O78" t="s">
        <v>28</v>
      </c>
      <c r="P78" t="s">
        <v>28</v>
      </c>
      <c r="Q78">
        <v>1</v>
      </c>
      <c r="W78">
        <v>0</v>
      </c>
      <c r="X78">
        <v>-1417349443</v>
      </c>
      <c r="Y78">
        <f>(AT78*ROUND((0.2+0.15+1),7))</f>
        <v>0.54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-2</v>
      </c>
      <c r="AN78">
        <v>0</v>
      </c>
      <c r="AO78">
        <v>0</v>
      </c>
      <c r="AP78">
        <v>1</v>
      </c>
      <c r="AQ78">
        <v>1</v>
      </c>
      <c r="AR78">
        <v>0</v>
      </c>
      <c r="AS78" t="s">
        <v>185</v>
      </c>
      <c r="AT78">
        <v>0.4</v>
      </c>
      <c r="AU78" t="s">
        <v>217</v>
      </c>
      <c r="AV78">
        <v>2</v>
      </c>
      <c r="AW78">
        <v>2</v>
      </c>
      <c r="AX78">
        <v>85316746</v>
      </c>
      <c r="AY78">
        <v>1</v>
      </c>
      <c r="AZ78">
        <v>0</v>
      </c>
      <c r="BA78">
        <v>94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ROUND(Y78*Source!I47,7)</f>
        <v>0</v>
      </c>
      <c r="CY78">
        <f>AD78</f>
        <v>0</v>
      </c>
      <c r="CZ78">
        <f>AH78</f>
        <v>0</v>
      </c>
      <c r="DA78">
        <f>AL78</f>
        <v>1</v>
      </c>
      <c r="DB78">
        <f>ROUND((ROUND(AT78*CZ78,2)*ROUND((0.2+0.15+1),7)),6)</f>
        <v>0</v>
      </c>
      <c r="DC78">
        <f>ROUND((ROUND(AT78*AG78,2)*ROUND((0.2+0.15+1),7)),6)</f>
        <v>0</v>
      </c>
      <c r="DD78" t="s">
        <v>185</v>
      </c>
      <c r="DE78" t="s">
        <v>185</v>
      </c>
      <c r="DF78">
        <f>ROUND(ROUND(AE78,2)*CX78,2)</f>
        <v>0</v>
      </c>
      <c r="DG78">
        <f t="shared" si="20"/>
        <v>0</v>
      </c>
      <c r="DH78">
        <f t="shared" si="23"/>
        <v>0</v>
      </c>
      <c r="DI78">
        <f t="shared" si="24"/>
        <v>0</v>
      </c>
      <c r="DJ78">
        <f>DI78</f>
        <v>0</v>
      </c>
      <c r="DK78">
        <v>0</v>
      </c>
      <c r="DL78" t="s">
        <v>185</v>
      </c>
      <c r="DM78">
        <v>0</v>
      </c>
      <c r="DN78" t="s">
        <v>185</v>
      </c>
      <c r="DO78">
        <v>0</v>
      </c>
    </row>
    <row r="79" spans="1:119">
      <c r="A79">
        <f>ROW(Source!A47)</f>
        <v>47</v>
      </c>
      <c r="B79">
        <v>85314433</v>
      </c>
      <c r="C79">
        <v>85316734</v>
      </c>
      <c r="D79">
        <v>82932505</v>
      </c>
      <c r="E79">
        <v>1</v>
      </c>
      <c r="F79">
        <v>1</v>
      </c>
      <c r="G79">
        <v>1</v>
      </c>
      <c r="H79">
        <v>2</v>
      </c>
      <c r="I79" t="s">
        <v>70</v>
      </c>
      <c r="J79" t="s">
        <v>522</v>
      </c>
      <c r="K79" t="s">
        <v>71</v>
      </c>
      <c r="L79">
        <v>1368</v>
      </c>
      <c r="N79">
        <v>1011</v>
      </c>
      <c r="O79" t="s">
        <v>72</v>
      </c>
      <c r="P79" t="s">
        <v>72</v>
      </c>
      <c r="Q79">
        <v>1</v>
      </c>
      <c r="W79">
        <v>0</v>
      </c>
      <c r="X79">
        <v>639918019</v>
      </c>
      <c r="Y79">
        <f>(AT79*ROUND((0.2+0.15+1),7))</f>
        <v>0.27</v>
      </c>
      <c r="AA79">
        <v>0</v>
      </c>
      <c r="AB79">
        <v>1626.29</v>
      </c>
      <c r="AC79">
        <v>1090.46</v>
      </c>
      <c r="AD79">
        <v>0</v>
      </c>
      <c r="AE79">
        <v>0</v>
      </c>
      <c r="AF79">
        <v>1626.29</v>
      </c>
      <c r="AG79">
        <v>1090.46</v>
      </c>
      <c r="AH79">
        <v>0</v>
      </c>
      <c r="AI79">
        <v>1</v>
      </c>
      <c r="AJ79">
        <v>1</v>
      </c>
      <c r="AK79">
        <v>1</v>
      </c>
      <c r="AL79">
        <v>1</v>
      </c>
      <c r="AM79">
        <v>-2</v>
      </c>
      <c r="AN79">
        <v>0</v>
      </c>
      <c r="AO79">
        <v>0</v>
      </c>
      <c r="AP79">
        <v>1</v>
      </c>
      <c r="AQ79">
        <v>1</v>
      </c>
      <c r="AR79">
        <v>0</v>
      </c>
      <c r="AS79" t="s">
        <v>185</v>
      </c>
      <c r="AT79">
        <v>0.2</v>
      </c>
      <c r="AU79" t="s">
        <v>217</v>
      </c>
      <c r="AV79">
        <v>1</v>
      </c>
      <c r="AW79">
        <v>2</v>
      </c>
      <c r="AX79">
        <v>85316747</v>
      </c>
      <c r="AY79">
        <v>1</v>
      </c>
      <c r="AZ79">
        <v>0</v>
      </c>
      <c r="BA79">
        <v>95</v>
      </c>
      <c r="BB79">
        <v>1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325.258</v>
      </c>
      <c r="BL79">
        <v>218.092</v>
      </c>
      <c r="BM79">
        <v>0</v>
      </c>
      <c r="BN79">
        <v>0</v>
      </c>
      <c r="BO79">
        <v>0.2</v>
      </c>
      <c r="BP79">
        <v>1</v>
      </c>
      <c r="BQ79">
        <v>0</v>
      </c>
      <c r="BR79">
        <v>439.0983</v>
      </c>
      <c r="BS79">
        <v>294.4242</v>
      </c>
      <c r="BT79">
        <v>0</v>
      </c>
      <c r="BU79">
        <v>0</v>
      </c>
      <c r="BV79">
        <v>0.27</v>
      </c>
      <c r="BW79">
        <v>1</v>
      </c>
      <c r="CV79">
        <v>0</v>
      </c>
      <c r="CW79">
        <f>ROUND(Y79*Source!I47*DO79,7)</f>
        <v>0</v>
      </c>
      <c r="CX79">
        <f>ROUND(Y79*Source!I47,7)</f>
        <v>0</v>
      </c>
      <c r="CY79">
        <f>AB79</f>
        <v>1626.29</v>
      </c>
      <c r="CZ79">
        <f>AF79</f>
        <v>1626.29</v>
      </c>
      <c r="DA79">
        <f>AJ79</f>
        <v>1</v>
      </c>
      <c r="DB79">
        <f>ROUND((ROUND(AT79*CZ79,2)*ROUND((0.2+0.15+1),7)),6)</f>
        <v>439.101</v>
      </c>
      <c r="DC79">
        <f>ROUND((ROUND(AT79*AG79,2)*ROUND((0.2+0.15+1),7)),6)</f>
        <v>294.4215</v>
      </c>
      <c r="DD79" t="s">
        <v>185</v>
      </c>
      <c r="DE79" t="s">
        <v>185</v>
      </c>
      <c r="DF79">
        <f>ROUND(ROUND(AE79,2)*CX79,2)</f>
        <v>0</v>
      </c>
      <c r="DG79">
        <f t="shared" si="20"/>
        <v>0</v>
      </c>
      <c r="DH79">
        <f t="shared" si="23"/>
        <v>0</v>
      </c>
      <c r="DI79">
        <f t="shared" si="24"/>
        <v>0</v>
      </c>
      <c r="DJ79">
        <f>DG79+DH79</f>
        <v>0</v>
      </c>
      <c r="DK79">
        <v>1</v>
      </c>
      <c r="DL79" t="s">
        <v>73</v>
      </c>
      <c r="DM79">
        <v>6</v>
      </c>
      <c r="DN79" t="s">
        <v>28</v>
      </c>
      <c r="DO79">
        <v>1</v>
      </c>
    </row>
    <row r="80" spans="1:119">
      <c r="A80">
        <f>ROW(Source!A47)</f>
        <v>47</v>
      </c>
      <c r="B80">
        <v>85314433</v>
      </c>
      <c r="C80">
        <v>85316734</v>
      </c>
      <c r="D80">
        <v>82933400</v>
      </c>
      <c r="E80">
        <v>1</v>
      </c>
      <c r="F80">
        <v>1</v>
      </c>
      <c r="G80">
        <v>1</v>
      </c>
      <c r="H80">
        <v>2</v>
      </c>
      <c r="I80" t="s">
        <v>75</v>
      </c>
      <c r="J80" t="s">
        <v>523</v>
      </c>
      <c r="K80" t="s">
        <v>76</v>
      </c>
      <c r="L80">
        <v>1368</v>
      </c>
      <c r="N80">
        <v>1011</v>
      </c>
      <c r="O80" t="s">
        <v>72</v>
      </c>
      <c r="P80" t="s">
        <v>72</v>
      </c>
      <c r="Q80">
        <v>1</v>
      </c>
      <c r="W80">
        <v>0</v>
      </c>
      <c r="X80">
        <v>-849950259</v>
      </c>
      <c r="Y80">
        <f>(AT80*ROUND((0.2+0.15+1),7))</f>
        <v>0.27</v>
      </c>
      <c r="AA80">
        <v>0</v>
      </c>
      <c r="AB80">
        <v>641.7</v>
      </c>
      <c r="AC80">
        <v>811.79</v>
      </c>
      <c r="AD80">
        <v>0</v>
      </c>
      <c r="AE80">
        <v>0</v>
      </c>
      <c r="AF80">
        <v>641.7</v>
      </c>
      <c r="AG80">
        <v>811.79</v>
      </c>
      <c r="AH80">
        <v>0</v>
      </c>
      <c r="AI80">
        <v>1</v>
      </c>
      <c r="AJ80">
        <v>1</v>
      </c>
      <c r="AK80">
        <v>1</v>
      </c>
      <c r="AL80">
        <v>1</v>
      </c>
      <c r="AM80">
        <v>-2</v>
      </c>
      <c r="AN80">
        <v>0</v>
      </c>
      <c r="AO80">
        <v>0</v>
      </c>
      <c r="AP80">
        <v>1</v>
      </c>
      <c r="AQ80">
        <v>1</v>
      </c>
      <c r="AR80">
        <v>0</v>
      </c>
      <c r="AS80" t="s">
        <v>185</v>
      </c>
      <c r="AT80">
        <v>0.2</v>
      </c>
      <c r="AU80" t="s">
        <v>217</v>
      </c>
      <c r="AV80">
        <v>1</v>
      </c>
      <c r="AW80">
        <v>2</v>
      </c>
      <c r="AX80">
        <v>85316748</v>
      </c>
      <c r="AY80">
        <v>1</v>
      </c>
      <c r="AZ80">
        <v>0</v>
      </c>
      <c r="BA80">
        <v>96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128.34</v>
      </c>
      <c r="BL80">
        <v>162.358</v>
      </c>
      <c r="BM80">
        <v>0</v>
      </c>
      <c r="BN80">
        <v>0</v>
      </c>
      <c r="BO80">
        <v>0.2</v>
      </c>
      <c r="BP80">
        <v>1</v>
      </c>
      <c r="BQ80">
        <v>0</v>
      </c>
      <c r="BR80">
        <v>173.259</v>
      </c>
      <c r="BS80">
        <v>219.1833</v>
      </c>
      <c r="BT80">
        <v>0</v>
      </c>
      <c r="BU80">
        <v>0</v>
      </c>
      <c r="BV80">
        <v>0.27</v>
      </c>
      <c r="BW80">
        <v>1</v>
      </c>
      <c r="CV80">
        <v>0</v>
      </c>
      <c r="CW80">
        <f>ROUND(Y80*Source!I47*DO80,7)</f>
        <v>0</v>
      </c>
      <c r="CX80">
        <f>ROUND(Y80*Source!I47,7)</f>
        <v>0</v>
      </c>
      <c r="CY80">
        <f>AB80</f>
        <v>641.7</v>
      </c>
      <c r="CZ80">
        <f>AF80</f>
        <v>641.7</v>
      </c>
      <c r="DA80">
        <f>AJ80</f>
        <v>1</v>
      </c>
      <c r="DB80">
        <f>ROUND((ROUND(AT80*CZ80,2)*ROUND((0.2+0.15+1),7)),6)</f>
        <v>173.259</v>
      </c>
      <c r="DC80">
        <f>ROUND((ROUND(AT80*AG80,2)*ROUND((0.2+0.15+1),7)),6)</f>
        <v>219.186</v>
      </c>
      <c r="DD80" t="s">
        <v>185</v>
      </c>
      <c r="DE80" t="s">
        <v>185</v>
      </c>
      <c r="DF80">
        <f>ROUND(ROUND(AE80,2)*CX80,2)</f>
        <v>0</v>
      </c>
      <c r="DG80">
        <f t="shared" si="20"/>
        <v>0</v>
      </c>
      <c r="DH80">
        <f t="shared" si="23"/>
        <v>0</v>
      </c>
      <c r="DI80">
        <f t="shared" si="24"/>
        <v>0</v>
      </c>
      <c r="DJ80">
        <f>DG80+DH80</f>
        <v>0</v>
      </c>
      <c r="DK80">
        <v>1</v>
      </c>
      <c r="DL80" t="s">
        <v>77</v>
      </c>
      <c r="DM80">
        <v>4</v>
      </c>
      <c r="DN80" t="s">
        <v>28</v>
      </c>
      <c r="DO80">
        <v>1</v>
      </c>
    </row>
    <row r="81" spans="1:119">
      <c r="A81">
        <f>ROW(Source!A47)</f>
        <v>47</v>
      </c>
      <c r="B81">
        <v>85314433</v>
      </c>
      <c r="C81">
        <v>85316734</v>
      </c>
      <c r="D81">
        <v>83000327</v>
      </c>
      <c r="E81">
        <v>1</v>
      </c>
      <c r="F81">
        <v>1</v>
      </c>
      <c r="G81">
        <v>1</v>
      </c>
      <c r="H81">
        <v>3</v>
      </c>
      <c r="I81" t="s">
        <v>549</v>
      </c>
      <c r="J81" t="s">
        <v>550</v>
      </c>
      <c r="K81" t="s">
        <v>551</v>
      </c>
      <c r="L81">
        <v>1301</v>
      </c>
      <c r="N81">
        <v>1003</v>
      </c>
      <c r="O81" t="s">
        <v>341</v>
      </c>
      <c r="P81" t="s">
        <v>341</v>
      </c>
      <c r="Q81">
        <v>1</v>
      </c>
      <c r="W81">
        <v>0</v>
      </c>
      <c r="X81">
        <v>-1499427467</v>
      </c>
      <c r="Y81">
        <f t="shared" ref="Y81:Y86" si="32">AT81</f>
        <v>33.33</v>
      </c>
      <c r="AA81">
        <v>5.17</v>
      </c>
      <c r="AB81">
        <v>0</v>
      </c>
      <c r="AC81">
        <v>0</v>
      </c>
      <c r="AD81">
        <v>0</v>
      </c>
      <c r="AE81">
        <v>5.87</v>
      </c>
      <c r="AF81">
        <v>0</v>
      </c>
      <c r="AG81">
        <v>0</v>
      </c>
      <c r="AH81">
        <v>0</v>
      </c>
      <c r="AI81">
        <v>0.88</v>
      </c>
      <c r="AJ81">
        <v>1</v>
      </c>
      <c r="AK81">
        <v>1</v>
      </c>
      <c r="AL81">
        <v>1</v>
      </c>
      <c r="AM81">
        <v>2</v>
      </c>
      <c r="AN81">
        <v>0</v>
      </c>
      <c r="AO81">
        <v>0</v>
      </c>
      <c r="AP81">
        <v>1</v>
      </c>
      <c r="AQ81">
        <v>1</v>
      </c>
      <c r="AR81">
        <v>0</v>
      </c>
      <c r="AS81" t="s">
        <v>185</v>
      </c>
      <c r="AT81">
        <v>33.33</v>
      </c>
      <c r="AU81" t="s">
        <v>185</v>
      </c>
      <c r="AV81">
        <v>0</v>
      </c>
      <c r="AW81">
        <v>2</v>
      </c>
      <c r="AX81">
        <v>85316749</v>
      </c>
      <c r="AY81">
        <v>1</v>
      </c>
      <c r="AZ81">
        <v>0</v>
      </c>
      <c r="BA81">
        <v>97</v>
      </c>
      <c r="BB81">
        <v>1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195.6471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1</v>
      </c>
      <c r="BQ81">
        <v>195.6471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1</v>
      </c>
      <c r="CV81">
        <v>0</v>
      </c>
      <c r="CW81">
        <v>0</v>
      </c>
      <c r="CX81">
        <f>ROUND(Y81*Source!I47,7)</f>
        <v>0</v>
      </c>
      <c r="CY81">
        <f t="shared" ref="CY81:CY86" si="33">AA81</f>
        <v>5.17</v>
      </c>
      <c r="CZ81">
        <f t="shared" ref="CZ81:CZ86" si="34">AE81</f>
        <v>5.87</v>
      </c>
      <c r="DA81">
        <f t="shared" ref="DA81:DA86" si="35">AI81</f>
        <v>0.88</v>
      </c>
      <c r="DB81">
        <f t="shared" ref="DB81:DB86" si="36">ROUND(ROUND(AT81*CZ81,2),6)</f>
        <v>195.65</v>
      </c>
      <c r="DC81">
        <f t="shared" ref="DC81:DC86" si="37">ROUND(ROUND(AT81*AG81,2),6)</f>
        <v>0</v>
      </c>
      <c r="DD81" t="s">
        <v>185</v>
      </c>
      <c r="DE81" t="s">
        <v>185</v>
      </c>
      <c r="DF81">
        <f>ROUND(ROUND(AE81*AI81,2)*CX81,2)</f>
        <v>0</v>
      </c>
      <c r="DG81">
        <f t="shared" si="20"/>
        <v>0</v>
      </c>
      <c r="DH81">
        <f t="shared" si="23"/>
        <v>0</v>
      </c>
      <c r="DI81">
        <f t="shared" si="24"/>
        <v>0</v>
      </c>
      <c r="DJ81">
        <f t="shared" ref="DJ81:DJ86" si="38">DF81</f>
        <v>0</v>
      </c>
      <c r="DK81">
        <v>0</v>
      </c>
      <c r="DL81" t="s">
        <v>185</v>
      </c>
      <c r="DM81">
        <v>0</v>
      </c>
      <c r="DN81" t="s">
        <v>185</v>
      </c>
      <c r="DO81">
        <v>0</v>
      </c>
    </row>
    <row r="82" spans="1:119">
      <c r="A82">
        <f>ROW(Source!A47)</f>
        <v>47</v>
      </c>
      <c r="B82">
        <v>85314433</v>
      </c>
      <c r="C82">
        <v>85316734</v>
      </c>
      <c r="D82">
        <v>83000497</v>
      </c>
      <c r="E82">
        <v>1</v>
      </c>
      <c r="F82">
        <v>1</v>
      </c>
      <c r="G82">
        <v>1</v>
      </c>
      <c r="H82">
        <v>3</v>
      </c>
      <c r="I82" t="s">
        <v>552</v>
      </c>
      <c r="J82" t="s">
        <v>553</v>
      </c>
      <c r="K82" t="s">
        <v>554</v>
      </c>
      <c r="L82">
        <v>1348</v>
      </c>
      <c r="N82">
        <v>1009</v>
      </c>
      <c r="O82" t="s">
        <v>228</v>
      </c>
      <c r="P82" t="s">
        <v>228</v>
      </c>
      <c r="Q82">
        <v>1000</v>
      </c>
      <c r="W82">
        <v>0</v>
      </c>
      <c r="X82">
        <v>-423309981</v>
      </c>
      <c r="Y82">
        <f t="shared" si="32"/>
        <v>0.00137</v>
      </c>
      <c r="AA82">
        <v>57844.42</v>
      </c>
      <c r="AB82">
        <v>0</v>
      </c>
      <c r="AC82">
        <v>0</v>
      </c>
      <c r="AD82">
        <v>0</v>
      </c>
      <c r="AE82">
        <v>43821.53</v>
      </c>
      <c r="AF82">
        <v>0</v>
      </c>
      <c r="AG82">
        <v>0</v>
      </c>
      <c r="AH82">
        <v>0</v>
      </c>
      <c r="AI82">
        <v>1.32</v>
      </c>
      <c r="AJ82">
        <v>1</v>
      </c>
      <c r="AK82">
        <v>1</v>
      </c>
      <c r="AL82">
        <v>1</v>
      </c>
      <c r="AM82">
        <v>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185</v>
      </c>
      <c r="AT82">
        <v>0.00137</v>
      </c>
      <c r="AU82" t="s">
        <v>185</v>
      </c>
      <c r="AV82">
        <v>0</v>
      </c>
      <c r="AW82">
        <v>2</v>
      </c>
      <c r="AX82">
        <v>85316750</v>
      </c>
      <c r="AY82">
        <v>1</v>
      </c>
      <c r="AZ82">
        <v>0</v>
      </c>
      <c r="BA82">
        <v>98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60.0354961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1</v>
      </c>
      <c r="BQ82">
        <v>60.0354961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1</v>
      </c>
      <c r="CV82">
        <v>0</v>
      </c>
      <c r="CW82">
        <v>0</v>
      </c>
      <c r="CX82">
        <f>ROUND(Y82*Source!I47,7)</f>
        <v>0</v>
      </c>
      <c r="CY82">
        <f t="shared" si="33"/>
        <v>57844.42</v>
      </c>
      <c r="CZ82">
        <f t="shared" si="34"/>
        <v>43821.53</v>
      </c>
      <c r="DA82">
        <f t="shared" si="35"/>
        <v>1.32</v>
      </c>
      <c r="DB82">
        <f t="shared" si="36"/>
        <v>60.04</v>
      </c>
      <c r="DC82">
        <f t="shared" si="37"/>
        <v>0</v>
      </c>
      <c r="DD82" t="s">
        <v>185</v>
      </c>
      <c r="DE82" t="s">
        <v>185</v>
      </c>
      <c r="DF82">
        <f>ROUND(ROUND(AE82*AI82,2)*CX82,2)</f>
        <v>0</v>
      </c>
      <c r="DG82">
        <f t="shared" si="20"/>
        <v>0</v>
      </c>
      <c r="DH82">
        <f t="shared" si="23"/>
        <v>0</v>
      </c>
      <c r="DI82">
        <f t="shared" si="24"/>
        <v>0</v>
      </c>
      <c r="DJ82">
        <f t="shared" si="38"/>
        <v>0</v>
      </c>
      <c r="DK82">
        <v>0</v>
      </c>
      <c r="DL82" t="s">
        <v>185</v>
      </c>
      <c r="DM82">
        <v>0</v>
      </c>
      <c r="DN82" t="s">
        <v>185</v>
      </c>
      <c r="DO82">
        <v>0</v>
      </c>
    </row>
    <row r="83" spans="1:119">
      <c r="A83">
        <f>ROW(Source!A47)</f>
        <v>47</v>
      </c>
      <c r="B83">
        <v>85314433</v>
      </c>
      <c r="C83">
        <v>85316734</v>
      </c>
      <c r="D83">
        <v>83018862</v>
      </c>
      <c r="E83">
        <v>1</v>
      </c>
      <c r="F83">
        <v>1</v>
      </c>
      <c r="G83">
        <v>1</v>
      </c>
      <c r="H83">
        <v>3</v>
      </c>
      <c r="I83" t="s">
        <v>555</v>
      </c>
      <c r="J83" t="s">
        <v>556</v>
      </c>
      <c r="K83" t="s">
        <v>557</v>
      </c>
      <c r="L83">
        <v>1346</v>
      </c>
      <c r="N83">
        <v>1009</v>
      </c>
      <c r="O83" t="s">
        <v>87</v>
      </c>
      <c r="P83" t="s">
        <v>87</v>
      </c>
      <c r="Q83">
        <v>1</v>
      </c>
      <c r="W83">
        <v>0</v>
      </c>
      <c r="X83">
        <v>291254868</v>
      </c>
      <c r="Y83">
        <f t="shared" si="32"/>
        <v>0.02</v>
      </c>
      <c r="AA83">
        <v>115.03</v>
      </c>
      <c r="AB83">
        <v>0</v>
      </c>
      <c r="AC83">
        <v>0</v>
      </c>
      <c r="AD83">
        <v>0</v>
      </c>
      <c r="AE83">
        <v>79.88</v>
      </c>
      <c r="AF83">
        <v>0</v>
      </c>
      <c r="AG83">
        <v>0</v>
      </c>
      <c r="AH83">
        <v>0</v>
      </c>
      <c r="AI83">
        <v>1.44</v>
      </c>
      <c r="AJ83">
        <v>1</v>
      </c>
      <c r="AK83">
        <v>1</v>
      </c>
      <c r="AL83">
        <v>1</v>
      </c>
      <c r="AM83">
        <v>2</v>
      </c>
      <c r="AN83">
        <v>0</v>
      </c>
      <c r="AO83">
        <v>0</v>
      </c>
      <c r="AP83">
        <v>1</v>
      </c>
      <c r="AQ83">
        <v>1</v>
      </c>
      <c r="AR83">
        <v>0</v>
      </c>
      <c r="AS83" t="s">
        <v>185</v>
      </c>
      <c r="AT83">
        <v>0.02</v>
      </c>
      <c r="AU83" t="s">
        <v>185</v>
      </c>
      <c r="AV83">
        <v>0</v>
      </c>
      <c r="AW83">
        <v>2</v>
      </c>
      <c r="AX83">
        <v>85316751</v>
      </c>
      <c r="AY83">
        <v>1</v>
      </c>
      <c r="AZ83">
        <v>0</v>
      </c>
      <c r="BA83">
        <v>99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1.5976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1</v>
      </c>
      <c r="BQ83">
        <v>1.5976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1</v>
      </c>
      <c r="CV83">
        <v>0</v>
      </c>
      <c r="CW83">
        <v>0</v>
      </c>
      <c r="CX83">
        <f>ROUND(Y83*Source!I47,7)</f>
        <v>0</v>
      </c>
      <c r="CY83">
        <f t="shared" si="33"/>
        <v>115.03</v>
      </c>
      <c r="CZ83">
        <f t="shared" si="34"/>
        <v>79.88</v>
      </c>
      <c r="DA83">
        <f t="shared" si="35"/>
        <v>1.44</v>
      </c>
      <c r="DB83">
        <f t="shared" si="36"/>
        <v>1.6</v>
      </c>
      <c r="DC83">
        <f t="shared" si="37"/>
        <v>0</v>
      </c>
      <c r="DD83" t="s">
        <v>185</v>
      </c>
      <c r="DE83" t="s">
        <v>185</v>
      </c>
      <c r="DF83">
        <f>ROUND(ROUND(AE83*AI83,2)*CX83,2)</f>
        <v>0</v>
      </c>
      <c r="DG83">
        <f t="shared" si="20"/>
        <v>0</v>
      </c>
      <c r="DH83">
        <f t="shared" si="23"/>
        <v>0</v>
      </c>
      <c r="DI83">
        <f t="shared" si="24"/>
        <v>0</v>
      </c>
      <c r="DJ83">
        <f t="shared" si="38"/>
        <v>0</v>
      </c>
      <c r="DK83">
        <v>0</v>
      </c>
      <c r="DL83" t="s">
        <v>185</v>
      </c>
      <c r="DM83">
        <v>0</v>
      </c>
      <c r="DN83" t="s">
        <v>185</v>
      </c>
      <c r="DO83">
        <v>0</v>
      </c>
    </row>
    <row r="84" spans="1:119">
      <c r="A84">
        <f>ROW(Source!A47)</f>
        <v>47</v>
      </c>
      <c r="B84">
        <v>85314433</v>
      </c>
      <c r="C84">
        <v>85316734</v>
      </c>
      <c r="D84">
        <v>83026452</v>
      </c>
      <c r="E84">
        <v>1</v>
      </c>
      <c r="F84">
        <v>1</v>
      </c>
      <c r="G84">
        <v>1</v>
      </c>
      <c r="H84">
        <v>3</v>
      </c>
      <c r="I84" t="s">
        <v>558</v>
      </c>
      <c r="J84" t="s">
        <v>559</v>
      </c>
      <c r="K84" t="s">
        <v>560</v>
      </c>
      <c r="L84">
        <v>1425</v>
      </c>
      <c r="N84">
        <v>1013</v>
      </c>
      <c r="O84" t="s">
        <v>99</v>
      </c>
      <c r="P84" t="s">
        <v>99</v>
      </c>
      <c r="Q84">
        <v>1</v>
      </c>
      <c r="W84">
        <v>0</v>
      </c>
      <c r="X84">
        <v>723347505</v>
      </c>
      <c r="Y84">
        <f t="shared" si="32"/>
        <v>0.05</v>
      </c>
      <c r="AA84">
        <v>14237.19</v>
      </c>
      <c r="AB84">
        <v>0</v>
      </c>
      <c r="AC84">
        <v>0</v>
      </c>
      <c r="AD84">
        <v>0</v>
      </c>
      <c r="AE84">
        <v>11574.95</v>
      </c>
      <c r="AF84">
        <v>0</v>
      </c>
      <c r="AG84">
        <v>0</v>
      </c>
      <c r="AH84">
        <v>0</v>
      </c>
      <c r="AI84">
        <v>1.23</v>
      </c>
      <c r="AJ84">
        <v>1</v>
      </c>
      <c r="AK84">
        <v>1</v>
      </c>
      <c r="AL84">
        <v>1</v>
      </c>
      <c r="AM84">
        <v>2</v>
      </c>
      <c r="AN84">
        <v>0</v>
      </c>
      <c r="AO84">
        <v>0</v>
      </c>
      <c r="AP84">
        <v>1</v>
      </c>
      <c r="AQ84">
        <v>1</v>
      </c>
      <c r="AR84">
        <v>0</v>
      </c>
      <c r="AS84" t="s">
        <v>185</v>
      </c>
      <c r="AT84">
        <v>0.05</v>
      </c>
      <c r="AU84" t="s">
        <v>185</v>
      </c>
      <c r="AV84">
        <v>0</v>
      </c>
      <c r="AW84">
        <v>2</v>
      </c>
      <c r="AX84">
        <v>85316752</v>
      </c>
      <c r="AY84">
        <v>1</v>
      </c>
      <c r="AZ84">
        <v>0</v>
      </c>
      <c r="BA84">
        <v>100</v>
      </c>
      <c r="BB84">
        <v>1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578.7475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1</v>
      </c>
      <c r="BQ84">
        <v>578.7475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1</v>
      </c>
      <c r="CV84">
        <v>0</v>
      </c>
      <c r="CW84">
        <v>0</v>
      </c>
      <c r="CX84">
        <f>ROUND(Y84*Source!I47,7)</f>
        <v>0</v>
      </c>
      <c r="CY84">
        <f t="shared" si="33"/>
        <v>14237.19</v>
      </c>
      <c r="CZ84">
        <f t="shared" si="34"/>
        <v>11574.95</v>
      </c>
      <c r="DA84">
        <f t="shared" si="35"/>
        <v>1.23</v>
      </c>
      <c r="DB84">
        <f t="shared" si="36"/>
        <v>578.75</v>
      </c>
      <c r="DC84">
        <f t="shared" si="37"/>
        <v>0</v>
      </c>
      <c r="DD84" t="s">
        <v>185</v>
      </c>
      <c r="DE84" t="s">
        <v>185</v>
      </c>
      <c r="DF84">
        <f>ROUND(ROUND(AE84*AI84,2)*CX84,2)</f>
        <v>0</v>
      </c>
      <c r="DG84">
        <f t="shared" si="20"/>
        <v>0</v>
      </c>
      <c r="DH84">
        <f t="shared" si="23"/>
        <v>0</v>
      </c>
      <c r="DI84">
        <f t="shared" si="24"/>
        <v>0</v>
      </c>
      <c r="DJ84">
        <f t="shared" si="38"/>
        <v>0</v>
      </c>
      <c r="DK84">
        <v>0</v>
      </c>
      <c r="DL84" t="s">
        <v>185</v>
      </c>
      <c r="DM84">
        <v>0</v>
      </c>
      <c r="DN84" t="s">
        <v>185</v>
      </c>
      <c r="DO84">
        <v>0</v>
      </c>
    </row>
    <row r="85" spans="1:119">
      <c r="A85">
        <f>ROW(Source!A47)</f>
        <v>47</v>
      </c>
      <c r="B85">
        <v>85314433</v>
      </c>
      <c r="C85">
        <v>85316734</v>
      </c>
      <c r="D85">
        <v>83026497</v>
      </c>
      <c r="E85">
        <v>1</v>
      </c>
      <c r="F85">
        <v>1</v>
      </c>
      <c r="G85">
        <v>1</v>
      </c>
      <c r="H85">
        <v>3</v>
      </c>
      <c r="I85" t="s">
        <v>561</v>
      </c>
      <c r="J85" t="s">
        <v>562</v>
      </c>
      <c r="K85" t="s">
        <v>563</v>
      </c>
      <c r="L85">
        <v>1407</v>
      </c>
      <c r="N85">
        <v>1013</v>
      </c>
      <c r="O85" t="s">
        <v>564</v>
      </c>
      <c r="P85" t="s">
        <v>564</v>
      </c>
      <c r="Q85">
        <v>1</v>
      </c>
      <c r="W85">
        <v>0</v>
      </c>
      <c r="X85">
        <v>-1403868175</v>
      </c>
      <c r="Y85">
        <f t="shared" si="32"/>
        <v>0.0122</v>
      </c>
      <c r="AA85">
        <v>8561.9</v>
      </c>
      <c r="AB85">
        <v>0</v>
      </c>
      <c r="AC85">
        <v>0</v>
      </c>
      <c r="AD85">
        <v>0</v>
      </c>
      <c r="AE85">
        <v>6904.76</v>
      </c>
      <c r="AF85">
        <v>0</v>
      </c>
      <c r="AG85">
        <v>0</v>
      </c>
      <c r="AH85">
        <v>0</v>
      </c>
      <c r="AI85">
        <v>1.24</v>
      </c>
      <c r="AJ85">
        <v>1</v>
      </c>
      <c r="AK85">
        <v>1</v>
      </c>
      <c r="AL85">
        <v>1</v>
      </c>
      <c r="AM85">
        <v>2</v>
      </c>
      <c r="AN85">
        <v>0</v>
      </c>
      <c r="AO85">
        <v>0</v>
      </c>
      <c r="AP85">
        <v>1</v>
      </c>
      <c r="AQ85">
        <v>1</v>
      </c>
      <c r="AR85">
        <v>0</v>
      </c>
      <c r="AS85" t="s">
        <v>185</v>
      </c>
      <c r="AT85">
        <v>0.0122</v>
      </c>
      <c r="AU85" t="s">
        <v>185</v>
      </c>
      <c r="AV85">
        <v>0</v>
      </c>
      <c r="AW85">
        <v>2</v>
      </c>
      <c r="AX85">
        <v>85316753</v>
      </c>
      <c r="AY85">
        <v>1</v>
      </c>
      <c r="AZ85">
        <v>0</v>
      </c>
      <c r="BA85">
        <v>101</v>
      </c>
      <c r="BB85">
        <v>1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84.238072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1</v>
      </c>
      <c r="BQ85">
        <v>84.238072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1</v>
      </c>
      <c r="CV85">
        <v>0</v>
      </c>
      <c r="CW85">
        <v>0</v>
      </c>
      <c r="CX85">
        <f>ROUND(Y85*Source!I47,7)</f>
        <v>0</v>
      </c>
      <c r="CY85">
        <f t="shared" si="33"/>
        <v>8561.9</v>
      </c>
      <c r="CZ85">
        <f t="shared" si="34"/>
        <v>6904.76</v>
      </c>
      <c r="DA85">
        <f t="shared" si="35"/>
        <v>1.24</v>
      </c>
      <c r="DB85">
        <f t="shared" si="36"/>
        <v>84.24</v>
      </c>
      <c r="DC85">
        <f t="shared" si="37"/>
        <v>0</v>
      </c>
      <c r="DD85" t="s">
        <v>185</v>
      </c>
      <c r="DE85" t="s">
        <v>185</v>
      </c>
      <c r="DF85">
        <f>ROUND(ROUND(AE85*AI85,2)*CX85,2)</f>
        <v>0</v>
      </c>
      <c r="DG85">
        <f t="shared" si="20"/>
        <v>0</v>
      </c>
      <c r="DH85">
        <f t="shared" si="23"/>
        <v>0</v>
      </c>
      <c r="DI85">
        <f t="shared" si="24"/>
        <v>0</v>
      </c>
      <c r="DJ85">
        <f t="shared" si="38"/>
        <v>0</v>
      </c>
      <c r="DK85">
        <v>0</v>
      </c>
      <c r="DL85" t="s">
        <v>185</v>
      </c>
      <c r="DM85">
        <v>0</v>
      </c>
      <c r="DN85" t="s">
        <v>185</v>
      </c>
      <c r="DO85">
        <v>0</v>
      </c>
    </row>
    <row r="86" spans="1:119">
      <c r="A86">
        <f>ROW(Source!A47)</f>
        <v>47</v>
      </c>
      <c r="B86">
        <v>85314433</v>
      </c>
      <c r="C86">
        <v>85316734</v>
      </c>
      <c r="D86">
        <v>82931850</v>
      </c>
      <c r="E86">
        <v>117</v>
      </c>
      <c r="F86">
        <v>1</v>
      </c>
      <c r="G86">
        <v>1</v>
      </c>
      <c r="H86">
        <v>3</v>
      </c>
      <c r="I86" t="s">
        <v>234</v>
      </c>
      <c r="J86" t="s">
        <v>185</v>
      </c>
      <c r="K86" t="s">
        <v>235</v>
      </c>
      <c r="L86">
        <v>3277935</v>
      </c>
      <c r="N86">
        <v>1013</v>
      </c>
      <c r="O86" t="s">
        <v>59</v>
      </c>
      <c r="P86" t="s">
        <v>59</v>
      </c>
      <c r="Q86">
        <v>1</v>
      </c>
      <c r="W86">
        <v>0</v>
      </c>
      <c r="X86">
        <v>274903907</v>
      </c>
      <c r="Y86">
        <f t="shared" si="32"/>
        <v>2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 t="s">
        <v>185</v>
      </c>
      <c r="AT86">
        <v>2</v>
      </c>
      <c r="AU86" t="s">
        <v>185</v>
      </c>
      <c r="AV86">
        <v>0</v>
      </c>
      <c r="AW86">
        <v>2</v>
      </c>
      <c r="AX86">
        <v>85316754</v>
      </c>
      <c r="AY86">
        <v>1</v>
      </c>
      <c r="AZ86">
        <v>0</v>
      </c>
      <c r="BA86">
        <v>102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v>0</v>
      </c>
      <c r="CX86">
        <f>ROUND(Y86*Source!I47,7)</f>
        <v>0</v>
      </c>
      <c r="CY86">
        <f t="shared" si="33"/>
        <v>0</v>
      </c>
      <c r="CZ86">
        <f t="shared" si="34"/>
        <v>0</v>
      </c>
      <c r="DA86">
        <f t="shared" si="35"/>
        <v>1</v>
      </c>
      <c r="DB86">
        <f t="shared" si="36"/>
        <v>0</v>
      </c>
      <c r="DC86">
        <f t="shared" si="37"/>
        <v>0</v>
      </c>
      <c r="DD86" t="s">
        <v>185</v>
      </c>
      <c r="DE86" t="s">
        <v>185</v>
      </c>
      <c r="DF86">
        <f t="shared" ref="DF86:DF91" si="39">ROUND(ROUND(AE86,2)*CX86,2)</f>
        <v>0</v>
      </c>
      <c r="DG86">
        <f t="shared" si="20"/>
        <v>0</v>
      </c>
      <c r="DH86">
        <f t="shared" si="23"/>
        <v>0</v>
      </c>
      <c r="DI86">
        <f t="shared" si="24"/>
        <v>0</v>
      </c>
      <c r="DJ86">
        <f t="shared" si="38"/>
        <v>0</v>
      </c>
      <c r="DK86">
        <v>0</v>
      </c>
      <c r="DL86" t="s">
        <v>185</v>
      </c>
      <c r="DM86">
        <v>0</v>
      </c>
      <c r="DN86" t="s">
        <v>185</v>
      </c>
      <c r="DO86">
        <v>0</v>
      </c>
    </row>
    <row r="87" spans="1:119">
      <c r="A87">
        <f>ROW(Source!A50)</f>
        <v>50</v>
      </c>
      <c r="B87">
        <v>85314498</v>
      </c>
      <c r="C87">
        <v>85316756</v>
      </c>
      <c r="D87">
        <v>82925852</v>
      </c>
      <c r="E87">
        <v>117</v>
      </c>
      <c r="F87">
        <v>1</v>
      </c>
      <c r="G87">
        <v>1</v>
      </c>
      <c r="H87">
        <v>1</v>
      </c>
      <c r="I87" t="s">
        <v>565</v>
      </c>
      <c r="J87" t="s">
        <v>185</v>
      </c>
      <c r="K87" t="s">
        <v>566</v>
      </c>
      <c r="L87">
        <v>1191</v>
      </c>
      <c r="N87">
        <v>1013</v>
      </c>
      <c r="O87" t="s">
        <v>28</v>
      </c>
      <c r="P87" t="s">
        <v>28</v>
      </c>
      <c r="Q87">
        <v>1</v>
      </c>
      <c r="W87">
        <v>0</v>
      </c>
      <c r="X87">
        <v>1522950421</v>
      </c>
      <c r="Y87">
        <f>(AT87*ROUND((0.2+0.15+1),7))</f>
        <v>84.8205</v>
      </c>
      <c r="AA87">
        <v>0</v>
      </c>
      <c r="AB87">
        <v>0</v>
      </c>
      <c r="AC87">
        <v>0</v>
      </c>
      <c r="AD87">
        <v>836.02</v>
      </c>
      <c r="AE87">
        <v>0</v>
      </c>
      <c r="AF87">
        <v>0</v>
      </c>
      <c r="AG87">
        <v>0</v>
      </c>
      <c r="AH87">
        <v>836.02</v>
      </c>
      <c r="AI87">
        <v>1</v>
      </c>
      <c r="AJ87">
        <v>1</v>
      </c>
      <c r="AK87">
        <v>1</v>
      </c>
      <c r="AL87">
        <v>1</v>
      </c>
      <c r="AM87">
        <v>-2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185</v>
      </c>
      <c r="AT87">
        <v>62.83</v>
      </c>
      <c r="AU87" t="s">
        <v>217</v>
      </c>
      <c r="AV87">
        <v>1</v>
      </c>
      <c r="AW87">
        <v>2</v>
      </c>
      <c r="AX87">
        <v>85316771</v>
      </c>
      <c r="AY87">
        <v>1</v>
      </c>
      <c r="AZ87">
        <v>0</v>
      </c>
      <c r="BA87">
        <v>103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52527.1366</v>
      </c>
      <c r="BN87">
        <v>62.83</v>
      </c>
      <c r="BO87">
        <v>0</v>
      </c>
      <c r="BP87">
        <v>1</v>
      </c>
      <c r="BQ87">
        <v>0</v>
      </c>
      <c r="BR87">
        <v>0</v>
      </c>
      <c r="BS87">
        <v>0</v>
      </c>
      <c r="BT87">
        <v>70911.63441</v>
      </c>
      <c r="BU87">
        <v>84.8205</v>
      </c>
      <c r="BV87">
        <v>0</v>
      </c>
      <c r="BW87">
        <v>1</v>
      </c>
      <c r="CU87">
        <f>ROUND(AT87*Source!I50*AH87*AL87,2)</f>
        <v>0</v>
      </c>
      <c r="CV87">
        <f>ROUND(Y87*Source!I50,7)</f>
        <v>0</v>
      </c>
      <c r="CW87">
        <v>0</v>
      </c>
      <c r="CX87">
        <f>ROUND(Y87*Source!I50,7)</f>
        <v>0</v>
      </c>
      <c r="CY87">
        <f>AD87</f>
        <v>836.02</v>
      </c>
      <c r="CZ87">
        <f>AH87</f>
        <v>836.02</v>
      </c>
      <c r="DA87">
        <f>AL87</f>
        <v>1</v>
      </c>
      <c r="DB87">
        <f>ROUND((ROUND(AT87*CZ87,2)*ROUND((0.2+0.15+1),7)),6)</f>
        <v>70911.639</v>
      </c>
      <c r="DC87">
        <f>ROUND((ROUND(AT87*AG87,2)*ROUND((0.2+0.15+1),7)),6)</f>
        <v>0</v>
      </c>
      <c r="DD87" t="s">
        <v>185</v>
      </c>
      <c r="DE87" t="s">
        <v>185</v>
      </c>
      <c r="DF87">
        <f t="shared" si="39"/>
        <v>0</v>
      </c>
      <c r="DG87">
        <f t="shared" si="20"/>
        <v>0</v>
      </c>
      <c r="DH87">
        <f t="shared" si="23"/>
        <v>0</v>
      </c>
      <c r="DI87">
        <f t="shared" si="24"/>
        <v>0</v>
      </c>
      <c r="DJ87">
        <f>DI87</f>
        <v>0</v>
      </c>
      <c r="DK87">
        <v>1</v>
      </c>
      <c r="DL87" t="s">
        <v>185</v>
      </c>
      <c r="DM87">
        <v>0</v>
      </c>
      <c r="DN87" t="s">
        <v>185</v>
      </c>
      <c r="DO87">
        <v>0</v>
      </c>
    </row>
    <row r="88" spans="1:119">
      <c r="A88">
        <f>ROW(Source!A50)</f>
        <v>50</v>
      </c>
      <c r="B88">
        <v>85314498</v>
      </c>
      <c r="C88">
        <v>85316756</v>
      </c>
      <c r="D88">
        <v>82926016</v>
      </c>
      <c r="E88">
        <v>117</v>
      </c>
      <c r="F88">
        <v>1</v>
      </c>
      <c r="G88">
        <v>1</v>
      </c>
      <c r="H88">
        <v>1</v>
      </c>
      <c r="I88" t="s">
        <v>520</v>
      </c>
      <c r="J88" t="s">
        <v>185</v>
      </c>
      <c r="K88" t="s">
        <v>521</v>
      </c>
      <c r="L88">
        <v>1191</v>
      </c>
      <c r="N88">
        <v>1013</v>
      </c>
      <c r="O88" t="s">
        <v>28</v>
      </c>
      <c r="P88" t="s">
        <v>28</v>
      </c>
      <c r="Q88">
        <v>1</v>
      </c>
      <c r="W88">
        <v>0</v>
      </c>
      <c r="X88">
        <v>-1417349443</v>
      </c>
      <c r="Y88">
        <f>(AT88*ROUND((0.2+0.15+1),7))</f>
        <v>0.108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-2</v>
      </c>
      <c r="AN88">
        <v>0</v>
      </c>
      <c r="AO88">
        <v>0</v>
      </c>
      <c r="AP88">
        <v>1</v>
      </c>
      <c r="AQ88">
        <v>1</v>
      </c>
      <c r="AR88">
        <v>0</v>
      </c>
      <c r="AS88" t="s">
        <v>185</v>
      </c>
      <c r="AT88">
        <v>0.08</v>
      </c>
      <c r="AU88" t="s">
        <v>217</v>
      </c>
      <c r="AV88">
        <v>2</v>
      </c>
      <c r="AW88">
        <v>2</v>
      </c>
      <c r="AX88">
        <v>85316772</v>
      </c>
      <c r="AY88">
        <v>1</v>
      </c>
      <c r="AZ88">
        <v>0</v>
      </c>
      <c r="BA88">
        <v>104</v>
      </c>
      <c r="BB88">
        <v>1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ROUND(Y88*Source!I50,7)</f>
        <v>0</v>
      </c>
      <c r="CY88">
        <f>AD88</f>
        <v>0</v>
      </c>
      <c r="CZ88">
        <f>AH88</f>
        <v>0</v>
      </c>
      <c r="DA88">
        <f>AL88</f>
        <v>1</v>
      </c>
      <c r="DB88">
        <f>ROUND((ROUND(AT88*CZ88,2)*ROUND((0.2+0.15+1),7)),6)</f>
        <v>0</v>
      </c>
      <c r="DC88">
        <f>ROUND((ROUND(AT88*AG88,2)*ROUND((0.2+0.15+1),7)),6)</f>
        <v>0</v>
      </c>
      <c r="DD88" t="s">
        <v>185</v>
      </c>
      <c r="DE88" t="s">
        <v>185</v>
      </c>
      <c r="DF88">
        <f t="shared" si="39"/>
        <v>0</v>
      </c>
      <c r="DG88">
        <f t="shared" si="20"/>
        <v>0</v>
      </c>
      <c r="DH88">
        <f t="shared" si="23"/>
        <v>0</v>
      </c>
      <c r="DI88">
        <f t="shared" si="24"/>
        <v>0</v>
      </c>
      <c r="DJ88">
        <f>DI88</f>
        <v>0</v>
      </c>
      <c r="DK88">
        <v>0</v>
      </c>
      <c r="DL88" t="s">
        <v>185</v>
      </c>
      <c r="DM88">
        <v>0</v>
      </c>
      <c r="DN88" t="s">
        <v>185</v>
      </c>
      <c r="DO88">
        <v>0</v>
      </c>
    </row>
    <row r="89" spans="1:119">
      <c r="A89">
        <f>ROW(Source!A50)</f>
        <v>50</v>
      </c>
      <c r="B89">
        <v>85314498</v>
      </c>
      <c r="C89">
        <v>85316756</v>
      </c>
      <c r="D89">
        <v>82932505</v>
      </c>
      <c r="E89">
        <v>1</v>
      </c>
      <c r="F89">
        <v>1</v>
      </c>
      <c r="G89">
        <v>1</v>
      </c>
      <c r="H89">
        <v>2</v>
      </c>
      <c r="I89" t="s">
        <v>70</v>
      </c>
      <c r="J89" t="s">
        <v>522</v>
      </c>
      <c r="K89" t="s">
        <v>71</v>
      </c>
      <c r="L89">
        <v>1368</v>
      </c>
      <c r="N89">
        <v>1011</v>
      </c>
      <c r="O89" t="s">
        <v>72</v>
      </c>
      <c r="P89" t="s">
        <v>72</v>
      </c>
      <c r="Q89">
        <v>1</v>
      </c>
      <c r="W89">
        <v>0</v>
      </c>
      <c r="X89">
        <v>639918019</v>
      </c>
      <c r="Y89">
        <f>(AT89*ROUND((0.2+0.15+1),7))</f>
        <v>0.054</v>
      </c>
      <c r="AA89">
        <v>0</v>
      </c>
      <c r="AB89">
        <v>1626.29</v>
      </c>
      <c r="AC89">
        <v>1090.46</v>
      </c>
      <c r="AD89">
        <v>0</v>
      </c>
      <c r="AE89">
        <v>0</v>
      </c>
      <c r="AF89">
        <v>1626.29</v>
      </c>
      <c r="AG89">
        <v>1090.46</v>
      </c>
      <c r="AH89">
        <v>0</v>
      </c>
      <c r="AI89">
        <v>1</v>
      </c>
      <c r="AJ89">
        <v>1</v>
      </c>
      <c r="AK89">
        <v>1</v>
      </c>
      <c r="AL89">
        <v>1</v>
      </c>
      <c r="AM89">
        <v>-2</v>
      </c>
      <c r="AN89">
        <v>0</v>
      </c>
      <c r="AO89">
        <v>0</v>
      </c>
      <c r="AP89">
        <v>1</v>
      </c>
      <c r="AQ89">
        <v>1</v>
      </c>
      <c r="AR89">
        <v>0</v>
      </c>
      <c r="AS89" t="s">
        <v>185</v>
      </c>
      <c r="AT89">
        <v>0.04</v>
      </c>
      <c r="AU89" t="s">
        <v>217</v>
      </c>
      <c r="AV89">
        <v>1</v>
      </c>
      <c r="AW89">
        <v>2</v>
      </c>
      <c r="AX89">
        <v>85316773</v>
      </c>
      <c r="AY89">
        <v>1</v>
      </c>
      <c r="AZ89">
        <v>0</v>
      </c>
      <c r="BA89">
        <v>105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65.0516</v>
      </c>
      <c r="BL89">
        <v>43.6184</v>
      </c>
      <c r="BM89">
        <v>0</v>
      </c>
      <c r="BN89">
        <v>0</v>
      </c>
      <c r="BO89">
        <v>0.04</v>
      </c>
      <c r="BP89">
        <v>1</v>
      </c>
      <c r="BQ89">
        <v>0</v>
      </c>
      <c r="BR89">
        <v>87.81966</v>
      </c>
      <c r="BS89">
        <v>58.88484</v>
      </c>
      <c r="BT89">
        <v>0</v>
      </c>
      <c r="BU89">
        <v>0</v>
      </c>
      <c r="BV89">
        <v>0.054</v>
      </c>
      <c r="BW89">
        <v>1</v>
      </c>
      <c r="CV89">
        <v>0</v>
      </c>
      <c r="CW89">
        <f>ROUND(Y89*Source!I50*DO89,7)</f>
        <v>0</v>
      </c>
      <c r="CX89">
        <f>ROUND(Y89*Source!I50,7)</f>
        <v>0</v>
      </c>
      <c r="CY89">
        <f>AB89</f>
        <v>1626.29</v>
      </c>
      <c r="CZ89">
        <f>AF89</f>
        <v>1626.29</v>
      </c>
      <c r="DA89">
        <f>AJ89</f>
        <v>1</v>
      </c>
      <c r="DB89">
        <f>ROUND((ROUND(AT89*CZ89,2)*ROUND((0.2+0.15+1),7)),6)</f>
        <v>87.8175</v>
      </c>
      <c r="DC89">
        <f>ROUND((ROUND(AT89*AG89,2)*ROUND((0.2+0.15+1),7)),6)</f>
        <v>58.887</v>
      </c>
      <c r="DD89" t="s">
        <v>185</v>
      </c>
      <c r="DE89" t="s">
        <v>185</v>
      </c>
      <c r="DF89">
        <f t="shared" si="39"/>
        <v>0</v>
      </c>
      <c r="DG89">
        <f t="shared" si="20"/>
        <v>0</v>
      </c>
      <c r="DH89">
        <f t="shared" si="23"/>
        <v>0</v>
      </c>
      <c r="DI89">
        <f t="shared" si="24"/>
        <v>0</v>
      </c>
      <c r="DJ89">
        <f>DG89+DH89</f>
        <v>0</v>
      </c>
      <c r="DK89">
        <v>1</v>
      </c>
      <c r="DL89" t="s">
        <v>73</v>
      </c>
      <c r="DM89">
        <v>6</v>
      </c>
      <c r="DN89" t="s">
        <v>28</v>
      </c>
      <c r="DO89">
        <v>1</v>
      </c>
    </row>
    <row r="90" spans="1:119">
      <c r="A90">
        <f>ROW(Source!A50)</f>
        <v>50</v>
      </c>
      <c r="B90">
        <v>85314498</v>
      </c>
      <c r="C90">
        <v>85316756</v>
      </c>
      <c r="D90">
        <v>82933400</v>
      </c>
      <c r="E90">
        <v>1</v>
      </c>
      <c r="F90">
        <v>1</v>
      </c>
      <c r="G90">
        <v>1</v>
      </c>
      <c r="H90">
        <v>2</v>
      </c>
      <c r="I90" t="s">
        <v>75</v>
      </c>
      <c r="J90" t="s">
        <v>523</v>
      </c>
      <c r="K90" t="s">
        <v>76</v>
      </c>
      <c r="L90">
        <v>1368</v>
      </c>
      <c r="N90">
        <v>1011</v>
      </c>
      <c r="O90" t="s">
        <v>72</v>
      </c>
      <c r="P90" t="s">
        <v>72</v>
      </c>
      <c r="Q90">
        <v>1</v>
      </c>
      <c r="W90">
        <v>0</v>
      </c>
      <c r="X90">
        <v>-849950259</v>
      </c>
      <c r="Y90">
        <f>(AT90*ROUND((0.2+0.15+1),7))</f>
        <v>0.054</v>
      </c>
      <c r="AA90">
        <v>0</v>
      </c>
      <c r="AB90">
        <v>641.7</v>
      </c>
      <c r="AC90">
        <v>811.79</v>
      </c>
      <c r="AD90">
        <v>0</v>
      </c>
      <c r="AE90">
        <v>0</v>
      </c>
      <c r="AF90">
        <v>641.7</v>
      </c>
      <c r="AG90">
        <v>811.79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-2</v>
      </c>
      <c r="AN90">
        <v>0</v>
      </c>
      <c r="AO90">
        <v>0</v>
      </c>
      <c r="AP90">
        <v>1</v>
      </c>
      <c r="AQ90">
        <v>1</v>
      </c>
      <c r="AR90">
        <v>0</v>
      </c>
      <c r="AS90" t="s">
        <v>185</v>
      </c>
      <c r="AT90">
        <v>0.04</v>
      </c>
      <c r="AU90" t="s">
        <v>217</v>
      </c>
      <c r="AV90">
        <v>1</v>
      </c>
      <c r="AW90">
        <v>2</v>
      </c>
      <c r="AX90">
        <v>85316774</v>
      </c>
      <c r="AY90">
        <v>1</v>
      </c>
      <c r="AZ90">
        <v>0</v>
      </c>
      <c r="BA90">
        <v>106</v>
      </c>
      <c r="BB90">
        <v>1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25.668</v>
      </c>
      <c r="BL90">
        <v>32.4716</v>
      </c>
      <c r="BM90">
        <v>0</v>
      </c>
      <c r="BN90">
        <v>0</v>
      </c>
      <c r="BO90">
        <v>0.04</v>
      </c>
      <c r="BP90">
        <v>1</v>
      </c>
      <c r="BQ90">
        <v>0</v>
      </c>
      <c r="BR90">
        <v>34.6518</v>
      </c>
      <c r="BS90">
        <v>43.83666</v>
      </c>
      <c r="BT90">
        <v>0</v>
      </c>
      <c r="BU90">
        <v>0</v>
      </c>
      <c r="BV90">
        <v>0.054</v>
      </c>
      <c r="BW90">
        <v>1</v>
      </c>
      <c r="CV90">
        <v>0</v>
      </c>
      <c r="CW90">
        <f>ROUND(Y90*Source!I50*DO90,7)</f>
        <v>0</v>
      </c>
      <c r="CX90">
        <f>ROUND(Y90*Source!I50,7)</f>
        <v>0</v>
      </c>
      <c r="CY90">
        <f>AB90</f>
        <v>641.7</v>
      </c>
      <c r="CZ90">
        <f>AF90</f>
        <v>641.7</v>
      </c>
      <c r="DA90">
        <f>AJ90</f>
        <v>1</v>
      </c>
      <c r="DB90">
        <f>ROUND((ROUND(AT90*CZ90,2)*ROUND((0.2+0.15+1),7)),6)</f>
        <v>34.6545</v>
      </c>
      <c r="DC90">
        <f>ROUND((ROUND(AT90*AG90,2)*ROUND((0.2+0.15+1),7)),6)</f>
        <v>43.8345</v>
      </c>
      <c r="DD90" t="s">
        <v>185</v>
      </c>
      <c r="DE90" t="s">
        <v>185</v>
      </c>
      <c r="DF90">
        <f t="shared" si="39"/>
        <v>0</v>
      </c>
      <c r="DG90">
        <f t="shared" si="20"/>
        <v>0</v>
      </c>
      <c r="DH90">
        <f t="shared" si="23"/>
        <v>0</v>
      </c>
      <c r="DI90">
        <f t="shared" si="24"/>
        <v>0</v>
      </c>
      <c r="DJ90">
        <f>DG90+DH90</f>
        <v>0</v>
      </c>
      <c r="DK90">
        <v>1</v>
      </c>
      <c r="DL90" t="s">
        <v>77</v>
      </c>
      <c r="DM90">
        <v>4</v>
      </c>
      <c r="DN90" t="s">
        <v>28</v>
      </c>
      <c r="DO90">
        <v>1</v>
      </c>
    </row>
    <row r="91" spans="1:119">
      <c r="A91">
        <f>ROW(Source!A50)</f>
        <v>50</v>
      </c>
      <c r="B91">
        <v>85314498</v>
      </c>
      <c r="C91">
        <v>85316756</v>
      </c>
      <c r="D91">
        <v>82934033</v>
      </c>
      <c r="E91">
        <v>1</v>
      </c>
      <c r="F91">
        <v>1</v>
      </c>
      <c r="G91">
        <v>1</v>
      </c>
      <c r="H91">
        <v>2</v>
      </c>
      <c r="I91" t="s">
        <v>567</v>
      </c>
      <c r="J91" t="s">
        <v>568</v>
      </c>
      <c r="K91" t="s">
        <v>569</v>
      </c>
      <c r="L91">
        <v>1368</v>
      </c>
      <c r="N91">
        <v>1011</v>
      </c>
      <c r="O91" t="s">
        <v>72</v>
      </c>
      <c r="P91" t="s">
        <v>72</v>
      </c>
      <c r="Q91">
        <v>1</v>
      </c>
      <c r="W91">
        <v>0</v>
      </c>
      <c r="X91">
        <v>691687715</v>
      </c>
      <c r="Y91">
        <f>(AT91*ROUND((0.2+0.15+1),7))</f>
        <v>25.1775</v>
      </c>
      <c r="AA91">
        <v>0</v>
      </c>
      <c r="AB91">
        <v>15.84</v>
      </c>
      <c r="AC91">
        <v>0</v>
      </c>
      <c r="AD91">
        <v>0</v>
      </c>
      <c r="AE91">
        <v>0</v>
      </c>
      <c r="AF91">
        <v>15.84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-2</v>
      </c>
      <c r="AN91">
        <v>0</v>
      </c>
      <c r="AO91">
        <v>0</v>
      </c>
      <c r="AP91">
        <v>1</v>
      </c>
      <c r="AQ91">
        <v>1</v>
      </c>
      <c r="AR91">
        <v>0</v>
      </c>
      <c r="AS91" t="s">
        <v>185</v>
      </c>
      <c r="AT91">
        <v>18.65</v>
      </c>
      <c r="AU91" t="s">
        <v>217</v>
      </c>
      <c r="AV91">
        <v>1</v>
      </c>
      <c r="AW91">
        <v>2</v>
      </c>
      <c r="AX91">
        <v>85316775</v>
      </c>
      <c r="AY91">
        <v>1</v>
      </c>
      <c r="AZ91">
        <v>0</v>
      </c>
      <c r="BA91">
        <v>107</v>
      </c>
      <c r="BB91">
        <v>1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295.416</v>
      </c>
      <c r="BL91">
        <v>0</v>
      </c>
      <c r="BM91">
        <v>0</v>
      </c>
      <c r="BN91">
        <v>0</v>
      </c>
      <c r="BO91">
        <v>0</v>
      </c>
      <c r="BP91">
        <v>1</v>
      </c>
      <c r="BQ91">
        <v>0</v>
      </c>
      <c r="BR91">
        <v>398.8116</v>
      </c>
      <c r="BS91">
        <v>0</v>
      </c>
      <c r="BT91">
        <v>0</v>
      </c>
      <c r="BU91">
        <v>0</v>
      </c>
      <c r="BV91">
        <v>0</v>
      </c>
      <c r="BW91">
        <v>1</v>
      </c>
      <c r="CV91">
        <v>0</v>
      </c>
      <c r="CW91">
        <f>ROUND(Y91*Source!I50*DO91,7)</f>
        <v>0</v>
      </c>
      <c r="CX91">
        <f>ROUND(Y91*Source!I50,7)</f>
        <v>0</v>
      </c>
      <c r="CY91">
        <f>AB91</f>
        <v>15.84</v>
      </c>
      <c r="CZ91">
        <f>AF91</f>
        <v>15.84</v>
      </c>
      <c r="DA91">
        <f>AJ91</f>
        <v>1</v>
      </c>
      <c r="DB91">
        <f>ROUND((ROUND(AT91*CZ91,2)*ROUND((0.2+0.15+1),7)),6)</f>
        <v>398.817</v>
      </c>
      <c r="DC91">
        <f>ROUND((ROUND(AT91*AG91,2)*ROUND((0.2+0.15+1),7)),6)</f>
        <v>0</v>
      </c>
      <c r="DD91" t="s">
        <v>185</v>
      </c>
      <c r="DE91" t="s">
        <v>185</v>
      </c>
      <c r="DF91">
        <f t="shared" si="39"/>
        <v>0</v>
      </c>
      <c r="DG91">
        <f t="shared" si="20"/>
        <v>0</v>
      </c>
      <c r="DH91">
        <f t="shared" si="23"/>
        <v>0</v>
      </c>
      <c r="DI91">
        <f t="shared" si="24"/>
        <v>0</v>
      </c>
      <c r="DJ91">
        <f>DG91+DH91</f>
        <v>0</v>
      </c>
      <c r="DK91">
        <v>1</v>
      </c>
      <c r="DL91" t="s">
        <v>185</v>
      </c>
      <c r="DM91">
        <v>0</v>
      </c>
      <c r="DN91" t="s">
        <v>185</v>
      </c>
      <c r="DO91">
        <v>0</v>
      </c>
    </row>
    <row r="92" spans="1:119">
      <c r="A92">
        <f>ROW(Source!A50)</f>
        <v>50</v>
      </c>
      <c r="B92">
        <v>85314498</v>
      </c>
      <c r="C92">
        <v>85316756</v>
      </c>
      <c r="D92">
        <v>82998102</v>
      </c>
      <c r="E92">
        <v>1</v>
      </c>
      <c r="F92">
        <v>1</v>
      </c>
      <c r="G92">
        <v>1</v>
      </c>
      <c r="H92">
        <v>3</v>
      </c>
      <c r="I92" t="s">
        <v>570</v>
      </c>
      <c r="J92" t="s">
        <v>571</v>
      </c>
      <c r="K92" t="s">
        <v>572</v>
      </c>
      <c r="L92">
        <v>1346</v>
      </c>
      <c r="N92">
        <v>1009</v>
      </c>
      <c r="O92" t="s">
        <v>87</v>
      </c>
      <c r="P92" t="s">
        <v>87</v>
      </c>
      <c r="Q92">
        <v>1</v>
      </c>
      <c r="W92">
        <v>0</v>
      </c>
      <c r="X92">
        <v>819855318</v>
      </c>
      <c r="Y92">
        <f t="shared" ref="Y92:Y100" si="40">AT92</f>
        <v>0.3</v>
      </c>
      <c r="AA92">
        <v>240.06</v>
      </c>
      <c r="AB92">
        <v>0</v>
      </c>
      <c r="AC92">
        <v>0</v>
      </c>
      <c r="AD92">
        <v>0</v>
      </c>
      <c r="AE92">
        <v>150.04</v>
      </c>
      <c r="AF92">
        <v>0</v>
      </c>
      <c r="AG92">
        <v>0</v>
      </c>
      <c r="AH92">
        <v>0</v>
      </c>
      <c r="AI92">
        <v>1.6</v>
      </c>
      <c r="AJ92">
        <v>1</v>
      </c>
      <c r="AK92">
        <v>1</v>
      </c>
      <c r="AL92">
        <v>1</v>
      </c>
      <c r="AM92">
        <v>2</v>
      </c>
      <c r="AN92">
        <v>0</v>
      </c>
      <c r="AO92">
        <v>0</v>
      </c>
      <c r="AP92">
        <v>1</v>
      </c>
      <c r="AQ92">
        <v>1</v>
      </c>
      <c r="AR92">
        <v>0</v>
      </c>
      <c r="AS92" t="s">
        <v>185</v>
      </c>
      <c r="AT92">
        <v>0.3</v>
      </c>
      <c r="AU92" t="s">
        <v>185</v>
      </c>
      <c r="AV92">
        <v>0</v>
      </c>
      <c r="AW92">
        <v>2</v>
      </c>
      <c r="AX92">
        <v>85316776</v>
      </c>
      <c r="AY92">
        <v>1</v>
      </c>
      <c r="AZ92">
        <v>0</v>
      </c>
      <c r="BA92">
        <v>108</v>
      </c>
      <c r="BB92">
        <v>1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45.012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1</v>
      </c>
      <c r="BQ92">
        <v>45.012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1</v>
      </c>
      <c r="CV92">
        <v>0</v>
      </c>
      <c r="CW92">
        <v>0</v>
      </c>
      <c r="CX92">
        <f>ROUND(Y92*Source!I50,7)</f>
        <v>0</v>
      </c>
      <c r="CY92">
        <f t="shared" ref="CY92:CY100" si="41">AA92</f>
        <v>240.06</v>
      </c>
      <c r="CZ92">
        <f t="shared" ref="CZ92:CZ100" si="42">AE92</f>
        <v>150.04</v>
      </c>
      <c r="DA92">
        <f t="shared" ref="DA92:DA100" si="43">AI92</f>
        <v>1.6</v>
      </c>
      <c r="DB92">
        <f t="shared" ref="DB92:DB100" si="44">ROUND(ROUND(AT92*CZ92,2),6)</f>
        <v>45.01</v>
      </c>
      <c r="DC92">
        <f t="shared" ref="DC92:DC100" si="45">ROUND(ROUND(AT92*AG92,2),6)</f>
        <v>0</v>
      </c>
      <c r="DD92" t="s">
        <v>185</v>
      </c>
      <c r="DE92" t="s">
        <v>185</v>
      </c>
      <c r="DF92">
        <f t="shared" ref="DF92:DF99" si="46">ROUND(ROUND(AE92*AI92,2)*CX92,2)</f>
        <v>0</v>
      </c>
      <c r="DG92">
        <f t="shared" si="20"/>
        <v>0</v>
      </c>
      <c r="DH92">
        <f t="shared" si="23"/>
        <v>0</v>
      </c>
      <c r="DI92">
        <f t="shared" si="24"/>
        <v>0</v>
      </c>
      <c r="DJ92">
        <f t="shared" ref="DJ92:DJ100" si="47">DF92</f>
        <v>0</v>
      </c>
      <c r="DK92">
        <v>0</v>
      </c>
      <c r="DL92" t="s">
        <v>185</v>
      </c>
      <c r="DM92">
        <v>0</v>
      </c>
      <c r="DN92" t="s">
        <v>185</v>
      </c>
      <c r="DO92">
        <v>0</v>
      </c>
    </row>
    <row r="93" spans="1:119">
      <c r="A93">
        <f>ROW(Source!A50)</f>
        <v>50</v>
      </c>
      <c r="B93">
        <v>85314498</v>
      </c>
      <c r="C93">
        <v>85316756</v>
      </c>
      <c r="D93">
        <v>83000144</v>
      </c>
      <c r="E93">
        <v>1</v>
      </c>
      <c r="F93">
        <v>1</v>
      </c>
      <c r="G93">
        <v>1</v>
      </c>
      <c r="H93">
        <v>3</v>
      </c>
      <c r="I93" t="s">
        <v>573</v>
      </c>
      <c r="J93" t="s">
        <v>574</v>
      </c>
      <c r="K93" t="s">
        <v>575</v>
      </c>
      <c r="L93">
        <v>1346</v>
      </c>
      <c r="N93">
        <v>1009</v>
      </c>
      <c r="O93" t="s">
        <v>87</v>
      </c>
      <c r="P93" t="s">
        <v>87</v>
      </c>
      <c r="Q93">
        <v>1</v>
      </c>
      <c r="W93">
        <v>0</v>
      </c>
      <c r="X93">
        <v>-559691286</v>
      </c>
      <c r="Y93">
        <f t="shared" si="40"/>
        <v>0.12</v>
      </c>
      <c r="AA93">
        <v>164.89</v>
      </c>
      <c r="AB93">
        <v>0</v>
      </c>
      <c r="AC93">
        <v>0</v>
      </c>
      <c r="AD93">
        <v>0</v>
      </c>
      <c r="AE93">
        <v>187.38</v>
      </c>
      <c r="AF93">
        <v>0</v>
      </c>
      <c r="AG93">
        <v>0</v>
      </c>
      <c r="AH93">
        <v>0</v>
      </c>
      <c r="AI93">
        <v>0.88</v>
      </c>
      <c r="AJ93">
        <v>1</v>
      </c>
      <c r="AK93">
        <v>1</v>
      </c>
      <c r="AL93">
        <v>1</v>
      </c>
      <c r="AM93">
        <v>2</v>
      </c>
      <c r="AN93">
        <v>0</v>
      </c>
      <c r="AO93">
        <v>0</v>
      </c>
      <c r="AP93">
        <v>1</v>
      </c>
      <c r="AQ93">
        <v>1</v>
      </c>
      <c r="AR93">
        <v>0</v>
      </c>
      <c r="AS93" t="s">
        <v>185</v>
      </c>
      <c r="AT93">
        <v>0.12</v>
      </c>
      <c r="AU93" t="s">
        <v>185</v>
      </c>
      <c r="AV93">
        <v>0</v>
      </c>
      <c r="AW93">
        <v>2</v>
      </c>
      <c r="AX93">
        <v>85316777</v>
      </c>
      <c r="AY93">
        <v>1</v>
      </c>
      <c r="AZ93">
        <v>0</v>
      </c>
      <c r="BA93">
        <v>109</v>
      </c>
      <c r="BB93">
        <v>1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22.4856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1</v>
      </c>
      <c r="BQ93">
        <v>22.4856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1</v>
      </c>
      <c r="CV93">
        <v>0</v>
      </c>
      <c r="CW93">
        <v>0</v>
      </c>
      <c r="CX93">
        <f>ROUND(Y93*Source!I50,7)</f>
        <v>0</v>
      </c>
      <c r="CY93">
        <f t="shared" si="41"/>
        <v>164.89</v>
      </c>
      <c r="CZ93">
        <f t="shared" si="42"/>
        <v>187.38</v>
      </c>
      <c r="DA93">
        <f t="shared" si="43"/>
        <v>0.88</v>
      </c>
      <c r="DB93">
        <f t="shared" si="44"/>
        <v>22.49</v>
      </c>
      <c r="DC93">
        <f t="shared" si="45"/>
        <v>0</v>
      </c>
      <c r="DD93" t="s">
        <v>185</v>
      </c>
      <c r="DE93" t="s">
        <v>185</v>
      </c>
      <c r="DF93">
        <f t="shared" si="46"/>
        <v>0</v>
      </c>
      <c r="DG93">
        <f t="shared" si="20"/>
        <v>0</v>
      </c>
      <c r="DH93">
        <f t="shared" si="23"/>
        <v>0</v>
      </c>
      <c r="DI93">
        <f t="shared" si="24"/>
        <v>0</v>
      </c>
      <c r="DJ93">
        <f t="shared" si="47"/>
        <v>0</v>
      </c>
      <c r="DK93">
        <v>0</v>
      </c>
      <c r="DL93" t="s">
        <v>185</v>
      </c>
      <c r="DM93">
        <v>0</v>
      </c>
      <c r="DN93" t="s">
        <v>185</v>
      </c>
      <c r="DO93">
        <v>0</v>
      </c>
    </row>
    <row r="94" spans="1:119">
      <c r="A94">
        <f>ROW(Source!A50)</f>
        <v>50</v>
      </c>
      <c r="B94">
        <v>85314498</v>
      </c>
      <c r="C94">
        <v>85316756</v>
      </c>
      <c r="D94">
        <v>83000327</v>
      </c>
      <c r="E94">
        <v>1</v>
      </c>
      <c r="F94">
        <v>1</v>
      </c>
      <c r="G94">
        <v>1</v>
      </c>
      <c r="H94">
        <v>3</v>
      </c>
      <c r="I94" t="s">
        <v>549</v>
      </c>
      <c r="J94" t="s">
        <v>550</v>
      </c>
      <c r="K94" t="s">
        <v>551</v>
      </c>
      <c r="L94">
        <v>1301</v>
      </c>
      <c r="N94">
        <v>1003</v>
      </c>
      <c r="O94" t="s">
        <v>341</v>
      </c>
      <c r="P94" t="s">
        <v>341</v>
      </c>
      <c r="Q94">
        <v>1</v>
      </c>
      <c r="W94">
        <v>0</v>
      </c>
      <c r="X94">
        <v>-1499427467</v>
      </c>
      <c r="Y94">
        <f t="shared" si="40"/>
        <v>91.67</v>
      </c>
      <c r="AA94">
        <v>5.17</v>
      </c>
      <c r="AB94">
        <v>0</v>
      </c>
      <c r="AC94">
        <v>0</v>
      </c>
      <c r="AD94">
        <v>0</v>
      </c>
      <c r="AE94">
        <v>5.87</v>
      </c>
      <c r="AF94">
        <v>0</v>
      </c>
      <c r="AG94">
        <v>0</v>
      </c>
      <c r="AH94">
        <v>0</v>
      </c>
      <c r="AI94">
        <v>0.88</v>
      </c>
      <c r="AJ94">
        <v>1</v>
      </c>
      <c r="AK94">
        <v>1</v>
      </c>
      <c r="AL94">
        <v>1</v>
      </c>
      <c r="AM94">
        <v>2</v>
      </c>
      <c r="AN94">
        <v>0</v>
      </c>
      <c r="AO94">
        <v>0</v>
      </c>
      <c r="AP94">
        <v>1</v>
      </c>
      <c r="AQ94">
        <v>1</v>
      </c>
      <c r="AR94">
        <v>0</v>
      </c>
      <c r="AS94" t="s">
        <v>185</v>
      </c>
      <c r="AT94">
        <v>91.67</v>
      </c>
      <c r="AU94" t="s">
        <v>185</v>
      </c>
      <c r="AV94">
        <v>0</v>
      </c>
      <c r="AW94">
        <v>2</v>
      </c>
      <c r="AX94">
        <v>85316778</v>
      </c>
      <c r="AY94">
        <v>1</v>
      </c>
      <c r="AZ94">
        <v>0</v>
      </c>
      <c r="BA94">
        <v>110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538.1029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1</v>
      </c>
      <c r="BQ94">
        <v>538.1029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1</v>
      </c>
      <c r="CV94">
        <v>0</v>
      </c>
      <c r="CW94">
        <v>0</v>
      </c>
      <c r="CX94">
        <f>ROUND(Y94*Source!I50,7)</f>
        <v>0</v>
      </c>
      <c r="CY94">
        <f t="shared" si="41"/>
        <v>5.17</v>
      </c>
      <c r="CZ94">
        <f t="shared" si="42"/>
        <v>5.87</v>
      </c>
      <c r="DA94">
        <f t="shared" si="43"/>
        <v>0.88</v>
      </c>
      <c r="DB94">
        <f t="shared" si="44"/>
        <v>538.1</v>
      </c>
      <c r="DC94">
        <f t="shared" si="45"/>
        <v>0</v>
      </c>
      <c r="DD94" t="s">
        <v>185</v>
      </c>
      <c r="DE94" t="s">
        <v>185</v>
      </c>
      <c r="DF94">
        <f t="shared" si="46"/>
        <v>0</v>
      </c>
      <c r="DG94">
        <f t="shared" si="20"/>
        <v>0</v>
      </c>
      <c r="DH94">
        <f t="shared" si="23"/>
        <v>0</v>
      </c>
      <c r="DI94">
        <f t="shared" si="24"/>
        <v>0</v>
      </c>
      <c r="DJ94">
        <f t="shared" si="47"/>
        <v>0</v>
      </c>
      <c r="DK94">
        <v>0</v>
      </c>
      <c r="DL94" t="s">
        <v>185</v>
      </c>
      <c r="DM94">
        <v>0</v>
      </c>
      <c r="DN94" t="s">
        <v>185</v>
      </c>
      <c r="DO94">
        <v>0</v>
      </c>
    </row>
    <row r="95" spans="1:119">
      <c r="A95">
        <f>ROW(Source!A50)</f>
        <v>50</v>
      </c>
      <c r="B95">
        <v>85314498</v>
      </c>
      <c r="C95">
        <v>85316756</v>
      </c>
      <c r="D95">
        <v>83000341</v>
      </c>
      <c r="E95">
        <v>1</v>
      </c>
      <c r="F95">
        <v>1</v>
      </c>
      <c r="G95">
        <v>1</v>
      </c>
      <c r="H95">
        <v>3</v>
      </c>
      <c r="I95" t="s">
        <v>576</v>
      </c>
      <c r="J95" t="s">
        <v>577</v>
      </c>
      <c r="K95" t="s">
        <v>578</v>
      </c>
      <c r="L95">
        <v>1302</v>
      </c>
      <c r="N95">
        <v>1003</v>
      </c>
      <c r="O95" t="s">
        <v>579</v>
      </c>
      <c r="P95" t="s">
        <v>579</v>
      </c>
      <c r="Q95">
        <v>10</v>
      </c>
      <c r="W95">
        <v>0</v>
      </c>
      <c r="X95">
        <v>530731316</v>
      </c>
      <c r="Y95">
        <f t="shared" si="40"/>
        <v>1.5</v>
      </c>
      <c r="AA95">
        <v>57.7</v>
      </c>
      <c r="AB95">
        <v>0</v>
      </c>
      <c r="AC95">
        <v>0</v>
      </c>
      <c r="AD95">
        <v>0</v>
      </c>
      <c r="AE95">
        <v>37.71</v>
      </c>
      <c r="AF95">
        <v>0</v>
      </c>
      <c r="AG95">
        <v>0</v>
      </c>
      <c r="AH95">
        <v>0</v>
      </c>
      <c r="AI95">
        <v>1.53</v>
      </c>
      <c r="AJ95">
        <v>1</v>
      </c>
      <c r="AK95">
        <v>1</v>
      </c>
      <c r="AL95">
        <v>1</v>
      </c>
      <c r="AM95">
        <v>2</v>
      </c>
      <c r="AN95">
        <v>0</v>
      </c>
      <c r="AO95">
        <v>0</v>
      </c>
      <c r="AP95">
        <v>1</v>
      </c>
      <c r="AQ95">
        <v>1</v>
      </c>
      <c r="AR95">
        <v>0</v>
      </c>
      <c r="AS95" t="s">
        <v>185</v>
      </c>
      <c r="AT95">
        <v>1.5</v>
      </c>
      <c r="AU95" t="s">
        <v>185</v>
      </c>
      <c r="AV95">
        <v>0</v>
      </c>
      <c r="AW95">
        <v>2</v>
      </c>
      <c r="AX95">
        <v>85316779</v>
      </c>
      <c r="AY95">
        <v>1</v>
      </c>
      <c r="AZ95">
        <v>0</v>
      </c>
      <c r="BA95">
        <v>111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56.565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1</v>
      </c>
      <c r="BQ95">
        <v>56.565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1</v>
      </c>
      <c r="CV95">
        <v>0</v>
      </c>
      <c r="CW95">
        <v>0</v>
      </c>
      <c r="CX95">
        <f>ROUND(Y95*Source!I50,7)</f>
        <v>0</v>
      </c>
      <c r="CY95">
        <f t="shared" si="41"/>
        <v>57.7</v>
      </c>
      <c r="CZ95">
        <f t="shared" si="42"/>
        <v>37.71</v>
      </c>
      <c r="DA95">
        <f t="shared" si="43"/>
        <v>1.53</v>
      </c>
      <c r="DB95">
        <f t="shared" si="44"/>
        <v>56.57</v>
      </c>
      <c r="DC95">
        <f t="shared" si="45"/>
        <v>0</v>
      </c>
      <c r="DD95" t="s">
        <v>185</v>
      </c>
      <c r="DE95" t="s">
        <v>185</v>
      </c>
      <c r="DF95">
        <f t="shared" si="46"/>
        <v>0</v>
      </c>
      <c r="DG95">
        <f t="shared" si="20"/>
        <v>0</v>
      </c>
      <c r="DH95">
        <f t="shared" si="23"/>
        <v>0</v>
      </c>
      <c r="DI95">
        <f t="shared" si="24"/>
        <v>0</v>
      </c>
      <c r="DJ95">
        <f t="shared" si="47"/>
        <v>0</v>
      </c>
      <c r="DK95">
        <v>0</v>
      </c>
      <c r="DL95" t="s">
        <v>185</v>
      </c>
      <c r="DM95">
        <v>0</v>
      </c>
      <c r="DN95" t="s">
        <v>185</v>
      </c>
      <c r="DO95">
        <v>0</v>
      </c>
    </row>
    <row r="96" spans="1:119">
      <c r="A96">
        <f>ROW(Source!A50)</f>
        <v>50</v>
      </c>
      <c r="B96">
        <v>85314498</v>
      </c>
      <c r="C96">
        <v>85316756</v>
      </c>
      <c r="D96">
        <v>83001670</v>
      </c>
      <c r="E96">
        <v>1</v>
      </c>
      <c r="F96">
        <v>1</v>
      </c>
      <c r="G96">
        <v>1</v>
      </c>
      <c r="H96">
        <v>3</v>
      </c>
      <c r="I96" t="s">
        <v>526</v>
      </c>
      <c r="J96" t="s">
        <v>527</v>
      </c>
      <c r="K96" t="s">
        <v>528</v>
      </c>
      <c r="L96">
        <v>1346</v>
      </c>
      <c r="N96">
        <v>1009</v>
      </c>
      <c r="O96" t="s">
        <v>87</v>
      </c>
      <c r="P96" t="s">
        <v>87</v>
      </c>
      <c r="Q96">
        <v>1</v>
      </c>
      <c r="W96">
        <v>0</v>
      </c>
      <c r="X96">
        <v>-1131385474</v>
      </c>
      <c r="Y96">
        <f t="shared" si="40"/>
        <v>7.94</v>
      </c>
      <c r="AA96">
        <v>188.92</v>
      </c>
      <c r="AB96">
        <v>0</v>
      </c>
      <c r="AC96">
        <v>0</v>
      </c>
      <c r="AD96">
        <v>0</v>
      </c>
      <c r="AE96">
        <v>174.93</v>
      </c>
      <c r="AF96">
        <v>0</v>
      </c>
      <c r="AG96">
        <v>0</v>
      </c>
      <c r="AH96">
        <v>0</v>
      </c>
      <c r="AI96">
        <v>1.08</v>
      </c>
      <c r="AJ96">
        <v>1</v>
      </c>
      <c r="AK96">
        <v>1</v>
      </c>
      <c r="AL96">
        <v>1</v>
      </c>
      <c r="AM96">
        <v>2</v>
      </c>
      <c r="AN96">
        <v>0</v>
      </c>
      <c r="AO96">
        <v>0</v>
      </c>
      <c r="AP96">
        <v>1</v>
      </c>
      <c r="AQ96">
        <v>1</v>
      </c>
      <c r="AR96">
        <v>0</v>
      </c>
      <c r="AS96" t="s">
        <v>185</v>
      </c>
      <c r="AT96">
        <v>7.94</v>
      </c>
      <c r="AU96" t="s">
        <v>185</v>
      </c>
      <c r="AV96">
        <v>0</v>
      </c>
      <c r="AW96">
        <v>2</v>
      </c>
      <c r="AX96">
        <v>85316780</v>
      </c>
      <c r="AY96">
        <v>1</v>
      </c>
      <c r="AZ96">
        <v>0</v>
      </c>
      <c r="BA96">
        <v>112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1388.9442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1</v>
      </c>
      <c r="BQ96">
        <v>1388.9442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1</v>
      </c>
      <c r="CV96">
        <v>0</v>
      </c>
      <c r="CW96">
        <v>0</v>
      </c>
      <c r="CX96">
        <f>ROUND(Y96*Source!I50,7)</f>
        <v>0</v>
      </c>
      <c r="CY96">
        <f t="shared" si="41"/>
        <v>188.92</v>
      </c>
      <c r="CZ96">
        <f t="shared" si="42"/>
        <v>174.93</v>
      </c>
      <c r="DA96">
        <f t="shared" si="43"/>
        <v>1.08</v>
      </c>
      <c r="DB96">
        <f t="shared" si="44"/>
        <v>1388.94</v>
      </c>
      <c r="DC96">
        <f t="shared" si="45"/>
        <v>0</v>
      </c>
      <c r="DD96" t="s">
        <v>185</v>
      </c>
      <c r="DE96" t="s">
        <v>185</v>
      </c>
      <c r="DF96">
        <f t="shared" si="46"/>
        <v>0</v>
      </c>
      <c r="DG96">
        <f t="shared" si="20"/>
        <v>0</v>
      </c>
      <c r="DH96">
        <f t="shared" si="23"/>
        <v>0</v>
      </c>
      <c r="DI96">
        <f t="shared" si="24"/>
        <v>0</v>
      </c>
      <c r="DJ96">
        <f t="shared" si="47"/>
        <v>0</v>
      </c>
      <c r="DK96">
        <v>0</v>
      </c>
      <c r="DL96" t="s">
        <v>185</v>
      </c>
      <c r="DM96">
        <v>0</v>
      </c>
      <c r="DN96" t="s">
        <v>185</v>
      </c>
      <c r="DO96">
        <v>0</v>
      </c>
    </row>
    <row r="97" spans="1:119">
      <c r="A97">
        <f>ROW(Source!A50)</f>
        <v>50</v>
      </c>
      <c r="B97">
        <v>85314498</v>
      </c>
      <c r="C97">
        <v>85316756</v>
      </c>
      <c r="D97">
        <v>83002792</v>
      </c>
      <c r="E97">
        <v>1</v>
      </c>
      <c r="F97">
        <v>1</v>
      </c>
      <c r="G97">
        <v>1</v>
      </c>
      <c r="H97">
        <v>3</v>
      </c>
      <c r="I97" t="s">
        <v>580</v>
      </c>
      <c r="J97" t="s">
        <v>581</v>
      </c>
      <c r="K97" t="s">
        <v>582</v>
      </c>
      <c r="L97">
        <v>1346</v>
      </c>
      <c r="N97">
        <v>1009</v>
      </c>
      <c r="O97" t="s">
        <v>87</v>
      </c>
      <c r="P97" t="s">
        <v>87</v>
      </c>
      <c r="Q97">
        <v>1</v>
      </c>
      <c r="W97">
        <v>0</v>
      </c>
      <c r="X97">
        <v>-390590286</v>
      </c>
      <c r="Y97">
        <f t="shared" si="40"/>
        <v>0.07</v>
      </c>
      <c r="AA97">
        <v>609.3</v>
      </c>
      <c r="AB97">
        <v>0</v>
      </c>
      <c r="AC97">
        <v>0</v>
      </c>
      <c r="AD97">
        <v>0</v>
      </c>
      <c r="AE97">
        <v>395.65</v>
      </c>
      <c r="AF97">
        <v>0</v>
      </c>
      <c r="AG97">
        <v>0</v>
      </c>
      <c r="AH97">
        <v>0</v>
      </c>
      <c r="AI97">
        <v>1.54</v>
      </c>
      <c r="AJ97">
        <v>1</v>
      </c>
      <c r="AK97">
        <v>1</v>
      </c>
      <c r="AL97">
        <v>1</v>
      </c>
      <c r="AM97">
        <v>2</v>
      </c>
      <c r="AN97">
        <v>0</v>
      </c>
      <c r="AO97">
        <v>0</v>
      </c>
      <c r="AP97">
        <v>1</v>
      </c>
      <c r="AQ97">
        <v>1</v>
      </c>
      <c r="AR97">
        <v>0</v>
      </c>
      <c r="AS97" t="s">
        <v>185</v>
      </c>
      <c r="AT97">
        <v>0.07</v>
      </c>
      <c r="AU97" t="s">
        <v>185</v>
      </c>
      <c r="AV97">
        <v>0</v>
      </c>
      <c r="AW97">
        <v>2</v>
      </c>
      <c r="AX97">
        <v>85316781</v>
      </c>
      <c r="AY97">
        <v>1</v>
      </c>
      <c r="AZ97">
        <v>0</v>
      </c>
      <c r="BA97">
        <v>113</v>
      </c>
      <c r="BB97">
        <v>1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27.6955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1</v>
      </c>
      <c r="BQ97">
        <v>27.6955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1</v>
      </c>
      <c r="CV97">
        <v>0</v>
      </c>
      <c r="CW97">
        <v>0</v>
      </c>
      <c r="CX97">
        <f>ROUND(Y97*Source!I50,7)</f>
        <v>0</v>
      </c>
      <c r="CY97">
        <f t="shared" si="41"/>
        <v>609.3</v>
      </c>
      <c r="CZ97">
        <f t="shared" si="42"/>
        <v>395.65</v>
      </c>
      <c r="DA97">
        <f t="shared" si="43"/>
        <v>1.54</v>
      </c>
      <c r="DB97">
        <f t="shared" si="44"/>
        <v>27.7</v>
      </c>
      <c r="DC97">
        <f t="shared" si="45"/>
        <v>0</v>
      </c>
      <c r="DD97" t="s">
        <v>185</v>
      </c>
      <c r="DE97" t="s">
        <v>185</v>
      </c>
      <c r="DF97">
        <f t="shared" si="46"/>
        <v>0</v>
      </c>
      <c r="DG97">
        <f t="shared" si="20"/>
        <v>0</v>
      </c>
      <c r="DH97">
        <f t="shared" si="23"/>
        <v>0</v>
      </c>
      <c r="DI97">
        <f t="shared" si="24"/>
        <v>0</v>
      </c>
      <c r="DJ97">
        <f t="shared" si="47"/>
        <v>0</v>
      </c>
      <c r="DK97">
        <v>0</v>
      </c>
      <c r="DL97" t="s">
        <v>185</v>
      </c>
      <c r="DM97">
        <v>0</v>
      </c>
      <c r="DN97" t="s">
        <v>185</v>
      </c>
      <c r="DO97">
        <v>0</v>
      </c>
    </row>
    <row r="98" spans="1:119">
      <c r="A98">
        <f>ROW(Source!A50)</f>
        <v>50</v>
      </c>
      <c r="B98">
        <v>85314498</v>
      </c>
      <c r="C98">
        <v>85316756</v>
      </c>
      <c r="D98">
        <v>83018957</v>
      </c>
      <c r="E98">
        <v>1</v>
      </c>
      <c r="F98">
        <v>1</v>
      </c>
      <c r="G98">
        <v>1</v>
      </c>
      <c r="H98">
        <v>3</v>
      </c>
      <c r="I98" t="s">
        <v>583</v>
      </c>
      <c r="J98" t="s">
        <v>584</v>
      </c>
      <c r="K98" t="s">
        <v>585</v>
      </c>
      <c r="L98">
        <v>1348</v>
      </c>
      <c r="N98">
        <v>1009</v>
      </c>
      <c r="O98" t="s">
        <v>228</v>
      </c>
      <c r="P98" t="s">
        <v>228</v>
      </c>
      <c r="Q98">
        <v>1000</v>
      </c>
      <c r="W98">
        <v>0</v>
      </c>
      <c r="X98">
        <v>-800421790</v>
      </c>
      <c r="Y98">
        <f t="shared" si="40"/>
        <v>0.0005</v>
      </c>
      <c r="AA98">
        <v>370619.64</v>
      </c>
      <c r="AB98">
        <v>0</v>
      </c>
      <c r="AC98">
        <v>0</v>
      </c>
      <c r="AD98">
        <v>0</v>
      </c>
      <c r="AE98">
        <v>308849.7</v>
      </c>
      <c r="AF98">
        <v>0</v>
      </c>
      <c r="AG98">
        <v>0</v>
      </c>
      <c r="AH98">
        <v>0</v>
      </c>
      <c r="AI98">
        <v>1.2</v>
      </c>
      <c r="AJ98">
        <v>1</v>
      </c>
      <c r="AK98">
        <v>1</v>
      </c>
      <c r="AL98">
        <v>1</v>
      </c>
      <c r="AM98">
        <v>2</v>
      </c>
      <c r="AN98">
        <v>0</v>
      </c>
      <c r="AO98">
        <v>0</v>
      </c>
      <c r="AP98">
        <v>1</v>
      </c>
      <c r="AQ98">
        <v>1</v>
      </c>
      <c r="AR98">
        <v>0</v>
      </c>
      <c r="AS98" t="s">
        <v>185</v>
      </c>
      <c r="AT98">
        <v>0.0005</v>
      </c>
      <c r="AU98" t="s">
        <v>185</v>
      </c>
      <c r="AV98">
        <v>0</v>
      </c>
      <c r="AW98">
        <v>2</v>
      </c>
      <c r="AX98">
        <v>85316782</v>
      </c>
      <c r="AY98">
        <v>1</v>
      </c>
      <c r="AZ98">
        <v>0</v>
      </c>
      <c r="BA98">
        <v>114</v>
      </c>
      <c r="BB98">
        <v>1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154.42485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1</v>
      </c>
      <c r="BQ98">
        <v>154.42485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1</v>
      </c>
      <c r="CV98">
        <v>0</v>
      </c>
      <c r="CW98">
        <v>0</v>
      </c>
      <c r="CX98">
        <f>ROUND(Y98*Source!I50,7)</f>
        <v>0</v>
      </c>
      <c r="CY98">
        <f t="shared" si="41"/>
        <v>370619.64</v>
      </c>
      <c r="CZ98">
        <f t="shared" si="42"/>
        <v>308849.7</v>
      </c>
      <c r="DA98">
        <f t="shared" si="43"/>
        <v>1.2</v>
      </c>
      <c r="DB98">
        <f t="shared" si="44"/>
        <v>154.42</v>
      </c>
      <c r="DC98">
        <f t="shared" si="45"/>
        <v>0</v>
      </c>
      <c r="DD98" t="s">
        <v>185</v>
      </c>
      <c r="DE98" t="s">
        <v>185</v>
      </c>
      <c r="DF98">
        <f t="shared" si="46"/>
        <v>0</v>
      </c>
      <c r="DG98">
        <f t="shared" si="20"/>
        <v>0</v>
      </c>
      <c r="DH98">
        <f t="shared" si="23"/>
        <v>0</v>
      </c>
      <c r="DI98">
        <f t="shared" si="24"/>
        <v>0</v>
      </c>
      <c r="DJ98">
        <f t="shared" si="47"/>
        <v>0</v>
      </c>
      <c r="DK98">
        <v>0</v>
      </c>
      <c r="DL98" t="s">
        <v>185</v>
      </c>
      <c r="DM98">
        <v>0</v>
      </c>
      <c r="DN98" t="s">
        <v>185</v>
      </c>
      <c r="DO98">
        <v>0</v>
      </c>
    </row>
    <row r="99" spans="1:119">
      <c r="A99">
        <f>ROW(Source!A50)</f>
        <v>50</v>
      </c>
      <c r="B99">
        <v>85314498</v>
      </c>
      <c r="C99">
        <v>85316756</v>
      </c>
      <c r="D99">
        <v>83044378</v>
      </c>
      <c r="E99">
        <v>1</v>
      </c>
      <c r="F99">
        <v>1</v>
      </c>
      <c r="G99">
        <v>1</v>
      </c>
      <c r="H99">
        <v>3</v>
      </c>
      <c r="I99" t="s">
        <v>586</v>
      </c>
      <c r="J99" t="s">
        <v>587</v>
      </c>
      <c r="K99" t="s">
        <v>588</v>
      </c>
      <c r="L99">
        <v>1425</v>
      </c>
      <c r="N99">
        <v>1013</v>
      </c>
      <c r="O99" t="s">
        <v>99</v>
      </c>
      <c r="P99" t="s">
        <v>99</v>
      </c>
      <c r="Q99">
        <v>1</v>
      </c>
      <c r="W99">
        <v>0</v>
      </c>
      <c r="X99">
        <v>1904922673</v>
      </c>
      <c r="Y99">
        <f t="shared" si="40"/>
        <v>1.02</v>
      </c>
      <c r="AA99">
        <v>623.11</v>
      </c>
      <c r="AB99">
        <v>0</v>
      </c>
      <c r="AC99">
        <v>0</v>
      </c>
      <c r="AD99">
        <v>0</v>
      </c>
      <c r="AE99">
        <v>655.9</v>
      </c>
      <c r="AF99">
        <v>0</v>
      </c>
      <c r="AG99">
        <v>0</v>
      </c>
      <c r="AH99">
        <v>0</v>
      </c>
      <c r="AI99">
        <v>0.95</v>
      </c>
      <c r="AJ99">
        <v>1</v>
      </c>
      <c r="AK99">
        <v>1</v>
      </c>
      <c r="AL99">
        <v>1</v>
      </c>
      <c r="AM99">
        <v>2</v>
      </c>
      <c r="AN99">
        <v>0</v>
      </c>
      <c r="AO99">
        <v>0</v>
      </c>
      <c r="AP99">
        <v>1</v>
      </c>
      <c r="AQ99">
        <v>1</v>
      </c>
      <c r="AR99">
        <v>0</v>
      </c>
      <c r="AS99" t="s">
        <v>185</v>
      </c>
      <c r="AT99">
        <v>1.02</v>
      </c>
      <c r="AU99" t="s">
        <v>185</v>
      </c>
      <c r="AV99">
        <v>0</v>
      </c>
      <c r="AW99">
        <v>2</v>
      </c>
      <c r="AX99">
        <v>85316783</v>
      </c>
      <c r="AY99">
        <v>1</v>
      </c>
      <c r="AZ99">
        <v>0</v>
      </c>
      <c r="BA99">
        <v>115</v>
      </c>
      <c r="BB99">
        <v>1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669.018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1</v>
      </c>
      <c r="BQ99">
        <v>669.018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1</v>
      </c>
      <c r="CV99">
        <v>0</v>
      </c>
      <c r="CW99">
        <v>0</v>
      </c>
      <c r="CX99">
        <f>ROUND(Y99*Source!I50,7)</f>
        <v>0</v>
      </c>
      <c r="CY99">
        <f t="shared" si="41"/>
        <v>623.11</v>
      </c>
      <c r="CZ99">
        <f t="shared" si="42"/>
        <v>655.9</v>
      </c>
      <c r="DA99">
        <f t="shared" si="43"/>
        <v>0.95</v>
      </c>
      <c r="DB99">
        <f t="shared" si="44"/>
        <v>669.02</v>
      </c>
      <c r="DC99">
        <f t="shared" si="45"/>
        <v>0</v>
      </c>
      <c r="DD99" t="s">
        <v>185</v>
      </c>
      <c r="DE99" t="s">
        <v>185</v>
      </c>
      <c r="DF99">
        <f t="shared" si="46"/>
        <v>0</v>
      </c>
      <c r="DG99">
        <f t="shared" si="20"/>
        <v>0</v>
      </c>
      <c r="DH99">
        <f t="shared" si="23"/>
        <v>0</v>
      </c>
      <c r="DI99">
        <f t="shared" si="24"/>
        <v>0</v>
      </c>
      <c r="DJ99">
        <f t="shared" si="47"/>
        <v>0</v>
      </c>
      <c r="DK99">
        <v>0</v>
      </c>
      <c r="DL99" t="s">
        <v>185</v>
      </c>
      <c r="DM99">
        <v>0</v>
      </c>
      <c r="DN99" t="s">
        <v>185</v>
      </c>
      <c r="DO99">
        <v>0</v>
      </c>
    </row>
    <row r="100" spans="1:119">
      <c r="A100">
        <f>ROW(Source!A50)</f>
        <v>50</v>
      </c>
      <c r="B100">
        <v>85314498</v>
      </c>
      <c r="C100">
        <v>85316756</v>
      </c>
      <c r="D100">
        <v>82931850</v>
      </c>
      <c r="E100">
        <v>117</v>
      </c>
      <c r="F100">
        <v>1</v>
      </c>
      <c r="G100">
        <v>1</v>
      </c>
      <c r="H100">
        <v>3</v>
      </c>
      <c r="I100" t="s">
        <v>234</v>
      </c>
      <c r="J100" t="s">
        <v>185</v>
      </c>
      <c r="K100" t="s">
        <v>235</v>
      </c>
      <c r="L100">
        <v>3277935</v>
      </c>
      <c r="N100">
        <v>1013</v>
      </c>
      <c r="O100" t="s">
        <v>59</v>
      </c>
      <c r="P100" t="s">
        <v>59</v>
      </c>
      <c r="Q100">
        <v>1</v>
      </c>
      <c r="W100">
        <v>0</v>
      </c>
      <c r="X100">
        <v>274903907</v>
      </c>
      <c r="Y100">
        <f t="shared" si="40"/>
        <v>2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 t="s">
        <v>185</v>
      </c>
      <c r="AT100">
        <v>2</v>
      </c>
      <c r="AU100" t="s">
        <v>185</v>
      </c>
      <c r="AV100">
        <v>0</v>
      </c>
      <c r="AW100">
        <v>2</v>
      </c>
      <c r="AX100">
        <v>85316784</v>
      </c>
      <c r="AY100">
        <v>1</v>
      </c>
      <c r="AZ100">
        <v>0</v>
      </c>
      <c r="BA100">
        <v>116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v>0</v>
      </c>
      <c r="CX100">
        <f>ROUND(Y100*Source!I50,7)</f>
        <v>0</v>
      </c>
      <c r="CY100">
        <f t="shared" si="41"/>
        <v>0</v>
      </c>
      <c r="CZ100">
        <f t="shared" si="42"/>
        <v>0</v>
      </c>
      <c r="DA100">
        <f t="shared" si="43"/>
        <v>1</v>
      </c>
      <c r="DB100">
        <f t="shared" si="44"/>
        <v>0</v>
      </c>
      <c r="DC100">
        <f t="shared" si="45"/>
        <v>0</v>
      </c>
      <c r="DD100" t="s">
        <v>185</v>
      </c>
      <c r="DE100" t="s">
        <v>185</v>
      </c>
      <c r="DF100">
        <f t="shared" ref="DF100:DF105" si="48">ROUND(ROUND(AE100,2)*CX100,2)</f>
        <v>0</v>
      </c>
      <c r="DG100">
        <f t="shared" ref="DG100:DG163" si="49">ROUND(ROUND(AF100,2)*CX100,2)</f>
        <v>0</v>
      </c>
      <c r="DH100">
        <f t="shared" si="23"/>
        <v>0</v>
      </c>
      <c r="DI100">
        <f t="shared" si="24"/>
        <v>0</v>
      </c>
      <c r="DJ100">
        <f t="shared" si="47"/>
        <v>0</v>
      </c>
      <c r="DK100">
        <v>0</v>
      </c>
      <c r="DL100" t="s">
        <v>185</v>
      </c>
      <c r="DM100">
        <v>0</v>
      </c>
      <c r="DN100" t="s">
        <v>185</v>
      </c>
      <c r="DO100">
        <v>0</v>
      </c>
    </row>
    <row r="101" spans="1:119">
      <c r="A101">
        <f>ROW(Source!A51)</f>
        <v>51</v>
      </c>
      <c r="B101">
        <v>85314433</v>
      </c>
      <c r="C101">
        <v>85316756</v>
      </c>
      <c r="D101">
        <v>82925852</v>
      </c>
      <c r="E101">
        <v>117</v>
      </c>
      <c r="F101">
        <v>1</v>
      </c>
      <c r="G101">
        <v>1</v>
      </c>
      <c r="H101">
        <v>1</v>
      </c>
      <c r="I101" t="s">
        <v>565</v>
      </c>
      <c r="J101" t="s">
        <v>185</v>
      </c>
      <c r="K101" t="s">
        <v>566</v>
      </c>
      <c r="L101">
        <v>1191</v>
      </c>
      <c r="N101">
        <v>1013</v>
      </c>
      <c r="O101" t="s">
        <v>28</v>
      </c>
      <c r="P101" t="s">
        <v>28</v>
      </c>
      <c r="Q101">
        <v>1</v>
      </c>
      <c r="W101">
        <v>0</v>
      </c>
      <c r="X101">
        <v>1522950421</v>
      </c>
      <c r="Y101">
        <f>(AT101*ROUND((0.2+0.15+1),7))</f>
        <v>84.8205</v>
      </c>
      <c r="AA101">
        <v>0</v>
      </c>
      <c r="AB101">
        <v>0</v>
      </c>
      <c r="AC101">
        <v>0</v>
      </c>
      <c r="AD101">
        <v>836.02</v>
      </c>
      <c r="AE101">
        <v>0</v>
      </c>
      <c r="AF101">
        <v>0</v>
      </c>
      <c r="AG101">
        <v>0</v>
      </c>
      <c r="AH101">
        <v>836.02</v>
      </c>
      <c r="AI101">
        <v>1</v>
      </c>
      <c r="AJ101">
        <v>1</v>
      </c>
      <c r="AK101">
        <v>1</v>
      </c>
      <c r="AL101">
        <v>1</v>
      </c>
      <c r="AM101">
        <v>-2</v>
      </c>
      <c r="AN101">
        <v>0</v>
      </c>
      <c r="AO101">
        <v>0</v>
      </c>
      <c r="AP101">
        <v>1</v>
      </c>
      <c r="AQ101">
        <v>1</v>
      </c>
      <c r="AR101">
        <v>0</v>
      </c>
      <c r="AS101" t="s">
        <v>185</v>
      </c>
      <c r="AT101">
        <v>62.83</v>
      </c>
      <c r="AU101" t="s">
        <v>217</v>
      </c>
      <c r="AV101">
        <v>1</v>
      </c>
      <c r="AW101">
        <v>2</v>
      </c>
      <c r="AX101">
        <v>85316771</v>
      </c>
      <c r="AY101">
        <v>1</v>
      </c>
      <c r="AZ101">
        <v>0</v>
      </c>
      <c r="BA101">
        <v>117</v>
      </c>
      <c r="BB101">
        <v>1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52527.1366</v>
      </c>
      <c r="BN101">
        <v>62.83</v>
      </c>
      <c r="BO101">
        <v>0</v>
      </c>
      <c r="BP101">
        <v>1</v>
      </c>
      <c r="BQ101">
        <v>0</v>
      </c>
      <c r="BR101">
        <v>0</v>
      </c>
      <c r="BS101">
        <v>0</v>
      </c>
      <c r="BT101">
        <v>70911.63441</v>
      </c>
      <c r="BU101">
        <v>84.8205</v>
      </c>
      <c r="BV101">
        <v>0</v>
      </c>
      <c r="BW101">
        <v>1</v>
      </c>
      <c r="CU101">
        <f>ROUND(AT101*Source!I51*AH101*AL101,2)</f>
        <v>0</v>
      </c>
      <c r="CV101">
        <f>ROUND(Y101*Source!I51,7)</f>
        <v>0</v>
      </c>
      <c r="CW101">
        <v>0</v>
      </c>
      <c r="CX101">
        <f>ROUND(Y101*Source!I51,7)</f>
        <v>0</v>
      </c>
      <c r="CY101">
        <f>AD101</f>
        <v>836.02</v>
      </c>
      <c r="CZ101">
        <f>AH101</f>
        <v>836.02</v>
      </c>
      <c r="DA101">
        <f>AL101</f>
        <v>1</v>
      </c>
      <c r="DB101">
        <f>ROUND((ROUND(AT101*CZ101,2)*ROUND((0.2+0.15+1),7)),6)</f>
        <v>70911.639</v>
      </c>
      <c r="DC101">
        <f>ROUND((ROUND(AT101*AG101,2)*ROUND((0.2+0.15+1),7)),6)</f>
        <v>0</v>
      </c>
      <c r="DD101" t="s">
        <v>185</v>
      </c>
      <c r="DE101" t="s">
        <v>185</v>
      </c>
      <c r="DF101">
        <f t="shared" si="48"/>
        <v>0</v>
      </c>
      <c r="DG101">
        <f t="shared" si="49"/>
        <v>0</v>
      </c>
      <c r="DH101">
        <f t="shared" si="23"/>
        <v>0</v>
      </c>
      <c r="DI101">
        <f t="shared" si="24"/>
        <v>0</v>
      </c>
      <c r="DJ101">
        <f>DI101</f>
        <v>0</v>
      </c>
      <c r="DK101">
        <v>1</v>
      </c>
      <c r="DL101" t="s">
        <v>185</v>
      </c>
      <c r="DM101">
        <v>0</v>
      </c>
      <c r="DN101" t="s">
        <v>185</v>
      </c>
      <c r="DO101">
        <v>0</v>
      </c>
    </row>
    <row r="102" spans="1:119">
      <c r="A102">
        <f>ROW(Source!A51)</f>
        <v>51</v>
      </c>
      <c r="B102">
        <v>85314433</v>
      </c>
      <c r="C102">
        <v>85316756</v>
      </c>
      <c r="D102">
        <v>82926016</v>
      </c>
      <c r="E102">
        <v>117</v>
      </c>
      <c r="F102">
        <v>1</v>
      </c>
      <c r="G102">
        <v>1</v>
      </c>
      <c r="H102">
        <v>1</v>
      </c>
      <c r="I102" t="s">
        <v>520</v>
      </c>
      <c r="J102" t="s">
        <v>185</v>
      </c>
      <c r="K102" t="s">
        <v>521</v>
      </c>
      <c r="L102">
        <v>1191</v>
      </c>
      <c r="N102">
        <v>1013</v>
      </c>
      <c r="O102" t="s">
        <v>28</v>
      </c>
      <c r="P102" t="s">
        <v>28</v>
      </c>
      <c r="Q102">
        <v>1</v>
      </c>
      <c r="W102">
        <v>0</v>
      </c>
      <c r="X102">
        <v>-1417349443</v>
      </c>
      <c r="Y102">
        <f>(AT102*ROUND((0.2+0.15+1),7))</f>
        <v>0.108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M102">
        <v>-2</v>
      </c>
      <c r="AN102">
        <v>0</v>
      </c>
      <c r="AO102">
        <v>0</v>
      </c>
      <c r="AP102">
        <v>1</v>
      </c>
      <c r="AQ102">
        <v>1</v>
      </c>
      <c r="AR102">
        <v>0</v>
      </c>
      <c r="AS102" t="s">
        <v>185</v>
      </c>
      <c r="AT102">
        <v>0.08</v>
      </c>
      <c r="AU102" t="s">
        <v>217</v>
      </c>
      <c r="AV102">
        <v>2</v>
      </c>
      <c r="AW102">
        <v>2</v>
      </c>
      <c r="AX102">
        <v>85316772</v>
      </c>
      <c r="AY102">
        <v>1</v>
      </c>
      <c r="AZ102">
        <v>0</v>
      </c>
      <c r="BA102">
        <v>118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>
        <f>ROUND(Y102*Source!I51,7)</f>
        <v>0</v>
      </c>
      <c r="CY102">
        <f>AD102</f>
        <v>0</v>
      </c>
      <c r="CZ102">
        <f>AH102</f>
        <v>0</v>
      </c>
      <c r="DA102">
        <f>AL102</f>
        <v>1</v>
      </c>
      <c r="DB102">
        <f>ROUND((ROUND(AT102*CZ102,2)*ROUND((0.2+0.15+1),7)),6)</f>
        <v>0</v>
      </c>
      <c r="DC102">
        <f>ROUND((ROUND(AT102*AG102,2)*ROUND((0.2+0.15+1),7)),6)</f>
        <v>0</v>
      </c>
      <c r="DD102" t="s">
        <v>185</v>
      </c>
      <c r="DE102" t="s">
        <v>185</v>
      </c>
      <c r="DF102">
        <f t="shared" si="48"/>
        <v>0</v>
      </c>
      <c r="DG102">
        <f t="shared" si="49"/>
        <v>0</v>
      </c>
      <c r="DH102">
        <f t="shared" si="23"/>
        <v>0</v>
      </c>
      <c r="DI102">
        <f t="shared" si="24"/>
        <v>0</v>
      </c>
      <c r="DJ102">
        <f>DI102</f>
        <v>0</v>
      </c>
      <c r="DK102">
        <v>0</v>
      </c>
      <c r="DL102" t="s">
        <v>185</v>
      </c>
      <c r="DM102">
        <v>0</v>
      </c>
      <c r="DN102" t="s">
        <v>185</v>
      </c>
      <c r="DO102">
        <v>0</v>
      </c>
    </row>
    <row r="103" spans="1:119">
      <c r="A103">
        <f>ROW(Source!A51)</f>
        <v>51</v>
      </c>
      <c r="B103">
        <v>85314433</v>
      </c>
      <c r="C103">
        <v>85316756</v>
      </c>
      <c r="D103">
        <v>82932505</v>
      </c>
      <c r="E103">
        <v>1</v>
      </c>
      <c r="F103">
        <v>1</v>
      </c>
      <c r="G103">
        <v>1</v>
      </c>
      <c r="H103">
        <v>2</v>
      </c>
      <c r="I103" t="s">
        <v>70</v>
      </c>
      <c r="J103" t="s">
        <v>522</v>
      </c>
      <c r="K103" t="s">
        <v>71</v>
      </c>
      <c r="L103">
        <v>1368</v>
      </c>
      <c r="N103">
        <v>1011</v>
      </c>
      <c r="O103" t="s">
        <v>72</v>
      </c>
      <c r="P103" t="s">
        <v>72</v>
      </c>
      <c r="Q103">
        <v>1</v>
      </c>
      <c r="W103">
        <v>0</v>
      </c>
      <c r="X103">
        <v>639918019</v>
      </c>
      <c r="Y103">
        <f>(AT103*ROUND((0.2+0.15+1),7))</f>
        <v>0.054</v>
      </c>
      <c r="AA103">
        <v>0</v>
      </c>
      <c r="AB103">
        <v>1626.29</v>
      </c>
      <c r="AC103">
        <v>1090.46</v>
      </c>
      <c r="AD103">
        <v>0</v>
      </c>
      <c r="AE103">
        <v>0</v>
      </c>
      <c r="AF103">
        <v>1626.29</v>
      </c>
      <c r="AG103">
        <v>1090.46</v>
      </c>
      <c r="AH103">
        <v>0</v>
      </c>
      <c r="AI103">
        <v>1</v>
      </c>
      <c r="AJ103">
        <v>1</v>
      </c>
      <c r="AK103">
        <v>1</v>
      </c>
      <c r="AL103">
        <v>1</v>
      </c>
      <c r="AM103">
        <v>-2</v>
      </c>
      <c r="AN103">
        <v>0</v>
      </c>
      <c r="AO103">
        <v>0</v>
      </c>
      <c r="AP103">
        <v>1</v>
      </c>
      <c r="AQ103">
        <v>1</v>
      </c>
      <c r="AR103">
        <v>0</v>
      </c>
      <c r="AS103" t="s">
        <v>185</v>
      </c>
      <c r="AT103">
        <v>0.04</v>
      </c>
      <c r="AU103" t="s">
        <v>217</v>
      </c>
      <c r="AV103">
        <v>1</v>
      </c>
      <c r="AW103">
        <v>2</v>
      </c>
      <c r="AX103">
        <v>85316773</v>
      </c>
      <c r="AY103">
        <v>1</v>
      </c>
      <c r="AZ103">
        <v>0</v>
      </c>
      <c r="BA103">
        <v>119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65.0516</v>
      </c>
      <c r="BL103">
        <v>43.6184</v>
      </c>
      <c r="BM103">
        <v>0</v>
      </c>
      <c r="BN103">
        <v>0</v>
      </c>
      <c r="BO103">
        <v>0.04</v>
      </c>
      <c r="BP103">
        <v>1</v>
      </c>
      <c r="BQ103">
        <v>0</v>
      </c>
      <c r="BR103">
        <v>87.81966</v>
      </c>
      <c r="BS103">
        <v>58.88484</v>
      </c>
      <c r="BT103">
        <v>0</v>
      </c>
      <c r="BU103">
        <v>0</v>
      </c>
      <c r="BV103">
        <v>0.054</v>
      </c>
      <c r="BW103">
        <v>1</v>
      </c>
      <c r="CV103">
        <v>0</v>
      </c>
      <c r="CW103">
        <f>ROUND(Y103*Source!I51*DO103,7)</f>
        <v>0</v>
      </c>
      <c r="CX103">
        <f>ROUND(Y103*Source!I51,7)</f>
        <v>0</v>
      </c>
      <c r="CY103">
        <f>AB103</f>
        <v>1626.29</v>
      </c>
      <c r="CZ103">
        <f>AF103</f>
        <v>1626.29</v>
      </c>
      <c r="DA103">
        <f>AJ103</f>
        <v>1</v>
      </c>
      <c r="DB103">
        <f>ROUND((ROUND(AT103*CZ103,2)*ROUND((0.2+0.15+1),7)),6)</f>
        <v>87.8175</v>
      </c>
      <c r="DC103">
        <f>ROUND((ROUND(AT103*AG103,2)*ROUND((0.2+0.15+1),7)),6)</f>
        <v>58.887</v>
      </c>
      <c r="DD103" t="s">
        <v>185</v>
      </c>
      <c r="DE103" t="s">
        <v>185</v>
      </c>
      <c r="DF103">
        <f t="shared" si="48"/>
        <v>0</v>
      </c>
      <c r="DG103">
        <f t="shared" si="49"/>
        <v>0</v>
      </c>
      <c r="DH103">
        <f t="shared" si="23"/>
        <v>0</v>
      </c>
      <c r="DI103">
        <f t="shared" si="24"/>
        <v>0</v>
      </c>
      <c r="DJ103">
        <f>DG103+DH103</f>
        <v>0</v>
      </c>
      <c r="DK103">
        <v>1</v>
      </c>
      <c r="DL103" t="s">
        <v>73</v>
      </c>
      <c r="DM103">
        <v>6</v>
      </c>
      <c r="DN103" t="s">
        <v>28</v>
      </c>
      <c r="DO103">
        <v>1</v>
      </c>
    </row>
    <row r="104" spans="1:119">
      <c r="A104">
        <f>ROW(Source!A51)</f>
        <v>51</v>
      </c>
      <c r="B104">
        <v>85314433</v>
      </c>
      <c r="C104">
        <v>85316756</v>
      </c>
      <c r="D104">
        <v>82933400</v>
      </c>
      <c r="E104">
        <v>1</v>
      </c>
      <c r="F104">
        <v>1</v>
      </c>
      <c r="G104">
        <v>1</v>
      </c>
      <c r="H104">
        <v>2</v>
      </c>
      <c r="I104" t="s">
        <v>75</v>
      </c>
      <c r="J104" t="s">
        <v>523</v>
      </c>
      <c r="K104" t="s">
        <v>76</v>
      </c>
      <c r="L104">
        <v>1368</v>
      </c>
      <c r="N104">
        <v>1011</v>
      </c>
      <c r="O104" t="s">
        <v>72</v>
      </c>
      <c r="P104" t="s">
        <v>72</v>
      </c>
      <c r="Q104">
        <v>1</v>
      </c>
      <c r="W104">
        <v>0</v>
      </c>
      <c r="X104">
        <v>-849950259</v>
      </c>
      <c r="Y104">
        <f>(AT104*ROUND((0.2+0.15+1),7))</f>
        <v>0.054</v>
      </c>
      <c r="AA104">
        <v>0</v>
      </c>
      <c r="AB104">
        <v>641.7</v>
      </c>
      <c r="AC104">
        <v>811.79</v>
      </c>
      <c r="AD104">
        <v>0</v>
      </c>
      <c r="AE104">
        <v>0</v>
      </c>
      <c r="AF104">
        <v>641.7</v>
      </c>
      <c r="AG104">
        <v>811.79</v>
      </c>
      <c r="AH104">
        <v>0</v>
      </c>
      <c r="AI104">
        <v>1</v>
      </c>
      <c r="AJ104">
        <v>1</v>
      </c>
      <c r="AK104">
        <v>1</v>
      </c>
      <c r="AL104">
        <v>1</v>
      </c>
      <c r="AM104">
        <v>-2</v>
      </c>
      <c r="AN104">
        <v>0</v>
      </c>
      <c r="AO104">
        <v>0</v>
      </c>
      <c r="AP104">
        <v>1</v>
      </c>
      <c r="AQ104">
        <v>1</v>
      </c>
      <c r="AR104">
        <v>0</v>
      </c>
      <c r="AS104" t="s">
        <v>185</v>
      </c>
      <c r="AT104">
        <v>0.04</v>
      </c>
      <c r="AU104" t="s">
        <v>217</v>
      </c>
      <c r="AV104">
        <v>1</v>
      </c>
      <c r="AW104">
        <v>2</v>
      </c>
      <c r="AX104">
        <v>85316774</v>
      </c>
      <c r="AY104">
        <v>1</v>
      </c>
      <c r="AZ104">
        <v>0</v>
      </c>
      <c r="BA104">
        <v>120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25.668</v>
      </c>
      <c r="BL104">
        <v>32.4716</v>
      </c>
      <c r="BM104">
        <v>0</v>
      </c>
      <c r="BN104">
        <v>0</v>
      </c>
      <c r="BO104">
        <v>0.04</v>
      </c>
      <c r="BP104">
        <v>1</v>
      </c>
      <c r="BQ104">
        <v>0</v>
      </c>
      <c r="BR104">
        <v>34.6518</v>
      </c>
      <c r="BS104">
        <v>43.83666</v>
      </c>
      <c r="BT104">
        <v>0</v>
      </c>
      <c r="BU104">
        <v>0</v>
      </c>
      <c r="BV104">
        <v>0.054</v>
      </c>
      <c r="BW104">
        <v>1</v>
      </c>
      <c r="CV104">
        <v>0</v>
      </c>
      <c r="CW104">
        <f>ROUND(Y104*Source!I51*DO104,7)</f>
        <v>0</v>
      </c>
      <c r="CX104">
        <f>ROUND(Y104*Source!I51,7)</f>
        <v>0</v>
      </c>
      <c r="CY104">
        <f>AB104</f>
        <v>641.7</v>
      </c>
      <c r="CZ104">
        <f>AF104</f>
        <v>641.7</v>
      </c>
      <c r="DA104">
        <f>AJ104</f>
        <v>1</v>
      </c>
      <c r="DB104">
        <f>ROUND((ROUND(AT104*CZ104,2)*ROUND((0.2+0.15+1),7)),6)</f>
        <v>34.6545</v>
      </c>
      <c r="DC104">
        <f>ROUND((ROUND(AT104*AG104,2)*ROUND((0.2+0.15+1),7)),6)</f>
        <v>43.8345</v>
      </c>
      <c r="DD104" t="s">
        <v>185</v>
      </c>
      <c r="DE104" t="s">
        <v>185</v>
      </c>
      <c r="DF104">
        <f t="shared" si="48"/>
        <v>0</v>
      </c>
      <c r="DG104">
        <f t="shared" si="49"/>
        <v>0</v>
      </c>
      <c r="DH104">
        <f t="shared" si="23"/>
        <v>0</v>
      </c>
      <c r="DI104">
        <f t="shared" si="24"/>
        <v>0</v>
      </c>
      <c r="DJ104">
        <f>DG104+DH104</f>
        <v>0</v>
      </c>
      <c r="DK104">
        <v>1</v>
      </c>
      <c r="DL104" t="s">
        <v>77</v>
      </c>
      <c r="DM104">
        <v>4</v>
      </c>
      <c r="DN104" t="s">
        <v>28</v>
      </c>
      <c r="DO104">
        <v>1</v>
      </c>
    </row>
    <row r="105" spans="1:119">
      <c r="A105">
        <f>ROW(Source!A51)</f>
        <v>51</v>
      </c>
      <c r="B105">
        <v>85314433</v>
      </c>
      <c r="C105">
        <v>85316756</v>
      </c>
      <c r="D105">
        <v>82934033</v>
      </c>
      <c r="E105">
        <v>1</v>
      </c>
      <c r="F105">
        <v>1</v>
      </c>
      <c r="G105">
        <v>1</v>
      </c>
      <c r="H105">
        <v>2</v>
      </c>
      <c r="I105" t="s">
        <v>567</v>
      </c>
      <c r="J105" t="s">
        <v>568</v>
      </c>
      <c r="K105" t="s">
        <v>569</v>
      </c>
      <c r="L105">
        <v>1368</v>
      </c>
      <c r="N105">
        <v>1011</v>
      </c>
      <c r="O105" t="s">
        <v>72</v>
      </c>
      <c r="P105" t="s">
        <v>72</v>
      </c>
      <c r="Q105">
        <v>1</v>
      </c>
      <c r="W105">
        <v>0</v>
      </c>
      <c r="X105">
        <v>691687715</v>
      </c>
      <c r="Y105">
        <f>(AT105*ROUND((0.2+0.15+1),7))</f>
        <v>25.1775</v>
      </c>
      <c r="AA105">
        <v>0</v>
      </c>
      <c r="AB105">
        <v>15.84</v>
      </c>
      <c r="AC105">
        <v>0</v>
      </c>
      <c r="AD105">
        <v>0</v>
      </c>
      <c r="AE105">
        <v>0</v>
      </c>
      <c r="AF105">
        <v>15.84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M105">
        <v>-2</v>
      </c>
      <c r="AN105">
        <v>0</v>
      </c>
      <c r="AO105">
        <v>0</v>
      </c>
      <c r="AP105">
        <v>1</v>
      </c>
      <c r="AQ105">
        <v>1</v>
      </c>
      <c r="AR105">
        <v>0</v>
      </c>
      <c r="AS105" t="s">
        <v>185</v>
      </c>
      <c r="AT105">
        <v>18.65</v>
      </c>
      <c r="AU105" t="s">
        <v>217</v>
      </c>
      <c r="AV105">
        <v>1</v>
      </c>
      <c r="AW105">
        <v>2</v>
      </c>
      <c r="AX105">
        <v>85316775</v>
      </c>
      <c r="AY105">
        <v>1</v>
      </c>
      <c r="AZ105">
        <v>0</v>
      </c>
      <c r="BA105">
        <v>121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295.416</v>
      </c>
      <c r="BL105">
        <v>0</v>
      </c>
      <c r="BM105">
        <v>0</v>
      </c>
      <c r="BN105">
        <v>0</v>
      </c>
      <c r="BO105">
        <v>0</v>
      </c>
      <c r="BP105">
        <v>1</v>
      </c>
      <c r="BQ105">
        <v>0</v>
      </c>
      <c r="BR105">
        <v>398.8116</v>
      </c>
      <c r="BS105">
        <v>0</v>
      </c>
      <c r="BT105">
        <v>0</v>
      </c>
      <c r="BU105">
        <v>0</v>
      </c>
      <c r="BV105">
        <v>0</v>
      </c>
      <c r="BW105">
        <v>1</v>
      </c>
      <c r="CV105">
        <v>0</v>
      </c>
      <c r="CW105">
        <f>ROUND(Y105*Source!I51*DO105,7)</f>
        <v>0</v>
      </c>
      <c r="CX105">
        <f>ROUND(Y105*Source!I51,7)</f>
        <v>0</v>
      </c>
      <c r="CY105">
        <f>AB105</f>
        <v>15.84</v>
      </c>
      <c r="CZ105">
        <f>AF105</f>
        <v>15.84</v>
      </c>
      <c r="DA105">
        <f>AJ105</f>
        <v>1</v>
      </c>
      <c r="DB105">
        <f>ROUND((ROUND(AT105*CZ105,2)*ROUND((0.2+0.15+1),7)),6)</f>
        <v>398.817</v>
      </c>
      <c r="DC105">
        <f>ROUND((ROUND(AT105*AG105,2)*ROUND((0.2+0.15+1),7)),6)</f>
        <v>0</v>
      </c>
      <c r="DD105" t="s">
        <v>185</v>
      </c>
      <c r="DE105" t="s">
        <v>185</v>
      </c>
      <c r="DF105">
        <f t="shared" si="48"/>
        <v>0</v>
      </c>
      <c r="DG105">
        <f t="shared" si="49"/>
        <v>0</v>
      </c>
      <c r="DH105">
        <f t="shared" si="23"/>
        <v>0</v>
      </c>
      <c r="DI105">
        <f t="shared" si="24"/>
        <v>0</v>
      </c>
      <c r="DJ105">
        <f>DG105+DH105</f>
        <v>0</v>
      </c>
      <c r="DK105">
        <v>1</v>
      </c>
      <c r="DL105" t="s">
        <v>185</v>
      </c>
      <c r="DM105">
        <v>0</v>
      </c>
      <c r="DN105" t="s">
        <v>185</v>
      </c>
      <c r="DO105">
        <v>0</v>
      </c>
    </row>
    <row r="106" spans="1:119">
      <c r="A106">
        <f>ROW(Source!A51)</f>
        <v>51</v>
      </c>
      <c r="B106">
        <v>85314433</v>
      </c>
      <c r="C106">
        <v>85316756</v>
      </c>
      <c r="D106">
        <v>82998102</v>
      </c>
      <c r="E106">
        <v>1</v>
      </c>
      <c r="F106">
        <v>1</v>
      </c>
      <c r="G106">
        <v>1</v>
      </c>
      <c r="H106">
        <v>3</v>
      </c>
      <c r="I106" t="s">
        <v>570</v>
      </c>
      <c r="J106" t="s">
        <v>571</v>
      </c>
      <c r="K106" t="s">
        <v>572</v>
      </c>
      <c r="L106">
        <v>1346</v>
      </c>
      <c r="N106">
        <v>1009</v>
      </c>
      <c r="O106" t="s">
        <v>87</v>
      </c>
      <c r="P106" t="s">
        <v>87</v>
      </c>
      <c r="Q106">
        <v>1</v>
      </c>
      <c r="W106">
        <v>0</v>
      </c>
      <c r="X106">
        <v>819855318</v>
      </c>
      <c r="Y106">
        <f t="shared" ref="Y106:Y114" si="50">AT106</f>
        <v>0.3</v>
      </c>
      <c r="AA106">
        <v>240.06</v>
      </c>
      <c r="AB106">
        <v>0</v>
      </c>
      <c r="AC106">
        <v>0</v>
      </c>
      <c r="AD106">
        <v>0</v>
      </c>
      <c r="AE106">
        <v>150.04</v>
      </c>
      <c r="AF106">
        <v>0</v>
      </c>
      <c r="AG106">
        <v>0</v>
      </c>
      <c r="AH106">
        <v>0</v>
      </c>
      <c r="AI106">
        <v>1.6</v>
      </c>
      <c r="AJ106">
        <v>1</v>
      </c>
      <c r="AK106">
        <v>1</v>
      </c>
      <c r="AL106">
        <v>1</v>
      </c>
      <c r="AM106">
        <v>2</v>
      </c>
      <c r="AN106">
        <v>0</v>
      </c>
      <c r="AO106">
        <v>0</v>
      </c>
      <c r="AP106">
        <v>1</v>
      </c>
      <c r="AQ106">
        <v>1</v>
      </c>
      <c r="AR106">
        <v>0</v>
      </c>
      <c r="AS106" t="s">
        <v>185</v>
      </c>
      <c r="AT106">
        <v>0.3</v>
      </c>
      <c r="AU106" t="s">
        <v>185</v>
      </c>
      <c r="AV106">
        <v>0</v>
      </c>
      <c r="AW106">
        <v>2</v>
      </c>
      <c r="AX106">
        <v>85316776</v>
      </c>
      <c r="AY106">
        <v>1</v>
      </c>
      <c r="AZ106">
        <v>0</v>
      </c>
      <c r="BA106">
        <v>122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45.012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</v>
      </c>
      <c r="BQ106">
        <v>45.012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1</v>
      </c>
      <c r="CV106">
        <v>0</v>
      </c>
      <c r="CW106">
        <v>0</v>
      </c>
      <c r="CX106">
        <f>ROUND(Y106*Source!I51,7)</f>
        <v>0</v>
      </c>
      <c r="CY106">
        <f t="shared" ref="CY106:CY114" si="51">AA106</f>
        <v>240.06</v>
      </c>
      <c r="CZ106">
        <f t="shared" ref="CZ106:CZ114" si="52">AE106</f>
        <v>150.04</v>
      </c>
      <c r="DA106">
        <f t="shared" ref="DA106:DA114" si="53">AI106</f>
        <v>1.6</v>
      </c>
      <c r="DB106">
        <f t="shared" ref="DB106:DB114" si="54">ROUND(ROUND(AT106*CZ106,2),6)</f>
        <v>45.01</v>
      </c>
      <c r="DC106">
        <f t="shared" ref="DC106:DC114" si="55">ROUND(ROUND(AT106*AG106,2),6)</f>
        <v>0</v>
      </c>
      <c r="DD106" t="s">
        <v>185</v>
      </c>
      <c r="DE106" t="s">
        <v>185</v>
      </c>
      <c r="DF106">
        <f t="shared" ref="DF106:DF113" si="56">ROUND(ROUND(AE106*AI106,2)*CX106,2)</f>
        <v>0</v>
      </c>
      <c r="DG106">
        <f t="shared" si="49"/>
        <v>0</v>
      </c>
      <c r="DH106">
        <f t="shared" si="23"/>
        <v>0</v>
      </c>
      <c r="DI106">
        <f t="shared" si="24"/>
        <v>0</v>
      </c>
      <c r="DJ106">
        <f t="shared" ref="DJ106:DJ114" si="57">DF106</f>
        <v>0</v>
      </c>
      <c r="DK106">
        <v>0</v>
      </c>
      <c r="DL106" t="s">
        <v>185</v>
      </c>
      <c r="DM106">
        <v>0</v>
      </c>
      <c r="DN106" t="s">
        <v>185</v>
      </c>
      <c r="DO106">
        <v>0</v>
      </c>
    </row>
    <row r="107" spans="1:119">
      <c r="A107">
        <f>ROW(Source!A51)</f>
        <v>51</v>
      </c>
      <c r="B107">
        <v>85314433</v>
      </c>
      <c r="C107">
        <v>85316756</v>
      </c>
      <c r="D107">
        <v>83000144</v>
      </c>
      <c r="E107">
        <v>1</v>
      </c>
      <c r="F107">
        <v>1</v>
      </c>
      <c r="G107">
        <v>1</v>
      </c>
      <c r="H107">
        <v>3</v>
      </c>
      <c r="I107" t="s">
        <v>573</v>
      </c>
      <c r="J107" t="s">
        <v>574</v>
      </c>
      <c r="K107" t="s">
        <v>575</v>
      </c>
      <c r="L107">
        <v>1346</v>
      </c>
      <c r="N107">
        <v>1009</v>
      </c>
      <c r="O107" t="s">
        <v>87</v>
      </c>
      <c r="P107" t="s">
        <v>87</v>
      </c>
      <c r="Q107">
        <v>1</v>
      </c>
      <c r="W107">
        <v>0</v>
      </c>
      <c r="X107">
        <v>-559691286</v>
      </c>
      <c r="Y107">
        <f t="shared" si="50"/>
        <v>0.12</v>
      </c>
      <c r="AA107">
        <v>164.89</v>
      </c>
      <c r="AB107">
        <v>0</v>
      </c>
      <c r="AC107">
        <v>0</v>
      </c>
      <c r="AD107">
        <v>0</v>
      </c>
      <c r="AE107">
        <v>187.38</v>
      </c>
      <c r="AF107">
        <v>0</v>
      </c>
      <c r="AG107">
        <v>0</v>
      </c>
      <c r="AH107">
        <v>0</v>
      </c>
      <c r="AI107">
        <v>0.88</v>
      </c>
      <c r="AJ107">
        <v>1</v>
      </c>
      <c r="AK107">
        <v>1</v>
      </c>
      <c r="AL107">
        <v>1</v>
      </c>
      <c r="AM107">
        <v>2</v>
      </c>
      <c r="AN107">
        <v>0</v>
      </c>
      <c r="AO107">
        <v>0</v>
      </c>
      <c r="AP107">
        <v>1</v>
      </c>
      <c r="AQ107">
        <v>1</v>
      </c>
      <c r="AR107">
        <v>0</v>
      </c>
      <c r="AS107" t="s">
        <v>185</v>
      </c>
      <c r="AT107">
        <v>0.12</v>
      </c>
      <c r="AU107" t="s">
        <v>185</v>
      </c>
      <c r="AV107">
        <v>0</v>
      </c>
      <c r="AW107">
        <v>2</v>
      </c>
      <c r="AX107">
        <v>85316777</v>
      </c>
      <c r="AY107">
        <v>1</v>
      </c>
      <c r="AZ107">
        <v>0</v>
      </c>
      <c r="BA107">
        <v>123</v>
      </c>
      <c r="BB107">
        <v>1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22.4856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1</v>
      </c>
      <c r="BQ107">
        <v>22.4856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1</v>
      </c>
      <c r="CV107">
        <v>0</v>
      </c>
      <c r="CW107">
        <v>0</v>
      </c>
      <c r="CX107">
        <f>ROUND(Y107*Source!I51,7)</f>
        <v>0</v>
      </c>
      <c r="CY107">
        <f t="shared" si="51"/>
        <v>164.89</v>
      </c>
      <c r="CZ107">
        <f t="shared" si="52"/>
        <v>187.38</v>
      </c>
      <c r="DA107">
        <f t="shared" si="53"/>
        <v>0.88</v>
      </c>
      <c r="DB107">
        <f t="shared" si="54"/>
        <v>22.49</v>
      </c>
      <c r="DC107">
        <f t="shared" si="55"/>
        <v>0</v>
      </c>
      <c r="DD107" t="s">
        <v>185</v>
      </c>
      <c r="DE107" t="s">
        <v>185</v>
      </c>
      <c r="DF107">
        <f t="shared" si="56"/>
        <v>0</v>
      </c>
      <c r="DG107">
        <f t="shared" si="49"/>
        <v>0</v>
      </c>
      <c r="DH107">
        <f t="shared" si="23"/>
        <v>0</v>
      </c>
      <c r="DI107">
        <f t="shared" si="24"/>
        <v>0</v>
      </c>
      <c r="DJ107">
        <f t="shared" si="57"/>
        <v>0</v>
      </c>
      <c r="DK107">
        <v>0</v>
      </c>
      <c r="DL107" t="s">
        <v>185</v>
      </c>
      <c r="DM107">
        <v>0</v>
      </c>
      <c r="DN107" t="s">
        <v>185</v>
      </c>
      <c r="DO107">
        <v>0</v>
      </c>
    </row>
    <row r="108" spans="1:119">
      <c r="A108">
        <f>ROW(Source!A51)</f>
        <v>51</v>
      </c>
      <c r="B108">
        <v>85314433</v>
      </c>
      <c r="C108">
        <v>85316756</v>
      </c>
      <c r="D108">
        <v>83000327</v>
      </c>
      <c r="E108">
        <v>1</v>
      </c>
      <c r="F108">
        <v>1</v>
      </c>
      <c r="G108">
        <v>1</v>
      </c>
      <c r="H108">
        <v>3</v>
      </c>
      <c r="I108" t="s">
        <v>549</v>
      </c>
      <c r="J108" t="s">
        <v>550</v>
      </c>
      <c r="K108" t="s">
        <v>551</v>
      </c>
      <c r="L108">
        <v>1301</v>
      </c>
      <c r="N108">
        <v>1003</v>
      </c>
      <c r="O108" t="s">
        <v>341</v>
      </c>
      <c r="P108" t="s">
        <v>341</v>
      </c>
      <c r="Q108">
        <v>1</v>
      </c>
      <c r="W108">
        <v>0</v>
      </c>
      <c r="X108">
        <v>-1499427467</v>
      </c>
      <c r="Y108">
        <f t="shared" si="50"/>
        <v>91.67</v>
      </c>
      <c r="AA108">
        <v>5.17</v>
      </c>
      <c r="AB108">
        <v>0</v>
      </c>
      <c r="AC108">
        <v>0</v>
      </c>
      <c r="AD108">
        <v>0</v>
      </c>
      <c r="AE108">
        <v>5.87</v>
      </c>
      <c r="AF108">
        <v>0</v>
      </c>
      <c r="AG108">
        <v>0</v>
      </c>
      <c r="AH108">
        <v>0</v>
      </c>
      <c r="AI108">
        <v>0.88</v>
      </c>
      <c r="AJ108">
        <v>1</v>
      </c>
      <c r="AK108">
        <v>1</v>
      </c>
      <c r="AL108">
        <v>1</v>
      </c>
      <c r="AM108">
        <v>2</v>
      </c>
      <c r="AN108">
        <v>0</v>
      </c>
      <c r="AO108">
        <v>0</v>
      </c>
      <c r="AP108">
        <v>1</v>
      </c>
      <c r="AQ108">
        <v>1</v>
      </c>
      <c r="AR108">
        <v>0</v>
      </c>
      <c r="AS108" t="s">
        <v>185</v>
      </c>
      <c r="AT108">
        <v>91.67</v>
      </c>
      <c r="AU108" t="s">
        <v>185</v>
      </c>
      <c r="AV108">
        <v>0</v>
      </c>
      <c r="AW108">
        <v>2</v>
      </c>
      <c r="AX108">
        <v>85316778</v>
      </c>
      <c r="AY108">
        <v>1</v>
      </c>
      <c r="AZ108">
        <v>0</v>
      </c>
      <c r="BA108">
        <v>124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538.1029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1</v>
      </c>
      <c r="BQ108">
        <v>538.1029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1</v>
      </c>
      <c r="CV108">
        <v>0</v>
      </c>
      <c r="CW108">
        <v>0</v>
      </c>
      <c r="CX108">
        <f>ROUND(Y108*Source!I51,7)</f>
        <v>0</v>
      </c>
      <c r="CY108">
        <f t="shared" si="51"/>
        <v>5.17</v>
      </c>
      <c r="CZ108">
        <f t="shared" si="52"/>
        <v>5.87</v>
      </c>
      <c r="DA108">
        <f t="shared" si="53"/>
        <v>0.88</v>
      </c>
      <c r="DB108">
        <f t="shared" si="54"/>
        <v>538.1</v>
      </c>
      <c r="DC108">
        <f t="shared" si="55"/>
        <v>0</v>
      </c>
      <c r="DD108" t="s">
        <v>185</v>
      </c>
      <c r="DE108" t="s">
        <v>185</v>
      </c>
      <c r="DF108">
        <f t="shared" si="56"/>
        <v>0</v>
      </c>
      <c r="DG108">
        <f t="shared" si="49"/>
        <v>0</v>
      </c>
      <c r="DH108">
        <f t="shared" si="23"/>
        <v>0</v>
      </c>
      <c r="DI108">
        <f t="shared" si="24"/>
        <v>0</v>
      </c>
      <c r="DJ108">
        <f t="shared" si="57"/>
        <v>0</v>
      </c>
      <c r="DK108">
        <v>0</v>
      </c>
      <c r="DL108" t="s">
        <v>185</v>
      </c>
      <c r="DM108">
        <v>0</v>
      </c>
      <c r="DN108" t="s">
        <v>185</v>
      </c>
      <c r="DO108">
        <v>0</v>
      </c>
    </row>
    <row r="109" spans="1:119">
      <c r="A109">
        <f>ROW(Source!A51)</f>
        <v>51</v>
      </c>
      <c r="B109">
        <v>85314433</v>
      </c>
      <c r="C109">
        <v>85316756</v>
      </c>
      <c r="D109">
        <v>83000341</v>
      </c>
      <c r="E109">
        <v>1</v>
      </c>
      <c r="F109">
        <v>1</v>
      </c>
      <c r="G109">
        <v>1</v>
      </c>
      <c r="H109">
        <v>3</v>
      </c>
      <c r="I109" t="s">
        <v>576</v>
      </c>
      <c r="J109" t="s">
        <v>577</v>
      </c>
      <c r="K109" t="s">
        <v>578</v>
      </c>
      <c r="L109">
        <v>1302</v>
      </c>
      <c r="N109">
        <v>1003</v>
      </c>
      <c r="O109" t="s">
        <v>579</v>
      </c>
      <c r="P109" t="s">
        <v>579</v>
      </c>
      <c r="Q109">
        <v>10</v>
      </c>
      <c r="W109">
        <v>0</v>
      </c>
      <c r="X109">
        <v>530731316</v>
      </c>
      <c r="Y109">
        <f t="shared" si="50"/>
        <v>1.5</v>
      </c>
      <c r="AA109">
        <v>57.7</v>
      </c>
      <c r="AB109">
        <v>0</v>
      </c>
      <c r="AC109">
        <v>0</v>
      </c>
      <c r="AD109">
        <v>0</v>
      </c>
      <c r="AE109">
        <v>37.71</v>
      </c>
      <c r="AF109">
        <v>0</v>
      </c>
      <c r="AG109">
        <v>0</v>
      </c>
      <c r="AH109">
        <v>0</v>
      </c>
      <c r="AI109">
        <v>1.53</v>
      </c>
      <c r="AJ109">
        <v>1</v>
      </c>
      <c r="AK109">
        <v>1</v>
      </c>
      <c r="AL109">
        <v>1</v>
      </c>
      <c r="AM109">
        <v>2</v>
      </c>
      <c r="AN109">
        <v>0</v>
      </c>
      <c r="AO109">
        <v>0</v>
      </c>
      <c r="AP109">
        <v>1</v>
      </c>
      <c r="AQ109">
        <v>1</v>
      </c>
      <c r="AR109">
        <v>0</v>
      </c>
      <c r="AS109" t="s">
        <v>185</v>
      </c>
      <c r="AT109">
        <v>1.5</v>
      </c>
      <c r="AU109" t="s">
        <v>185</v>
      </c>
      <c r="AV109">
        <v>0</v>
      </c>
      <c r="AW109">
        <v>2</v>
      </c>
      <c r="AX109">
        <v>85316779</v>
      </c>
      <c r="AY109">
        <v>1</v>
      </c>
      <c r="AZ109">
        <v>0</v>
      </c>
      <c r="BA109">
        <v>125</v>
      </c>
      <c r="BB109">
        <v>1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56.565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1</v>
      </c>
      <c r="BQ109">
        <v>56.565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1</v>
      </c>
      <c r="CV109">
        <v>0</v>
      </c>
      <c r="CW109">
        <v>0</v>
      </c>
      <c r="CX109">
        <f>ROUND(Y109*Source!I51,7)</f>
        <v>0</v>
      </c>
      <c r="CY109">
        <f t="shared" si="51"/>
        <v>57.7</v>
      </c>
      <c r="CZ109">
        <f t="shared" si="52"/>
        <v>37.71</v>
      </c>
      <c r="DA109">
        <f t="shared" si="53"/>
        <v>1.53</v>
      </c>
      <c r="DB109">
        <f t="shared" si="54"/>
        <v>56.57</v>
      </c>
      <c r="DC109">
        <f t="shared" si="55"/>
        <v>0</v>
      </c>
      <c r="DD109" t="s">
        <v>185</v>
      </c>
      <c r="DE109" t="s">
        <v>185</v>
      </c>
      <c r="DF109">
        <f t="shared" si="56"/>
        <v>0</v>
      </c>
      <c r="DG109">
        <f t="shared" si="49"/>
        <v>0</v>
      </c>
      <c r="DH109">
        <f t="shared" si="23"/>
        <v>0</v>
      </c>
      <c r="DI109">
        <f t="shared" si="24"/>
        <v>0</v>
      </c>
      <c r="DJ109">
        <f t="shared" si="57"/>
        <v>0</v>
      </c>
      <c r="DK109">
        <v>0</v>
      </c>
      <c r="DL109" t="s">
        <v>185</v>
      </c>
      <c r="DM109">
        <v>0</v>
      </c>
      <c r="DN109" t="s">
        <v>185</v>
      </c>
      <c r="DO109">
        <v>0</v>
      </c>
    </row>
    <row r="110" spans="1:119">
      <c r="A110">
        <f>ROW(Source!A51)</f>
        <v>51</v>
      </c>
      <c r="B110">
        <v>85314433</v>
      </c>
      <c r="C110">
        <v>85316756</v>
      </c>
      <c r="D110">
        <v>83001670</v>
      </c>
      <c r="E110">
        <v>1</v>
      </c>
      <c r="F110">
        <v>1</v>
      </c>
      <c r="G110">
        <v>1</v>
      </c>
      <c r="H110">
        <v>3</v>
      </c>
      <c r="I110" t="s">
        <v>526</v>
      </c>
      <c r="J110" t="s">
        <v>527</v>
      </c>
      <c r="K110" t="s">
        <v>528</v>
      </c>
      <c r="L110">
        <v>1346</v>
      </c>
      <c r="N110">
        <v>1009</v>
      </c>
      <c r="O110" t="s">
        <v>87</v>
      </c>
      <c r="P110" t="s">
        <v>87</v>
      </c>
      <c r="Q110">
        <v>1</v>
      </c>
      <c r="W110">
        <v>0</v>
      </c>
      <c r="X110">
        <v>-1131385474</v>
      </c>
      <c r="Y110">
        <f t="shared" si="50"/>
        <v>7.94</v>
      </c>
      <c r="AA110">
        <v>188.92</v>
      </c>
      <c r="AB110">
        <v>0</v>
      </c>
      <c r="AC110">
        <v>0</v>
      </c>
      <c r="AD110">
        <v>0</v>
      </c>
      <c r="AE110">
        <v>174.93</v>
      </c>
      <c r="AF110">
        <v>0</v>
      </c>
      <c r="AG110">
        <v>0</v>
      </c>
      <c r="AH110">
        <v>0</v>
      </c>
      <c r="AI110">
        <v>1.08</v>
      </c>
      <c r="AJ110">
        <v>1</v>
      </c>
      <c r="AK110">
        <v>1</v>
      </c>
      <c r="AL110">
        <v>1</v>
      </c>
      <c r="AM110">
        <v>2</v>
      </c>
      <c r="AN110">
        <v>0</v>
      </c>
      <c r="AO110">
        <v>0</v>
      </c>
      <c r="AP110">
        <v>1</v>
      </c>
      <c r="AQ110">
        <v>1</v>
      </c>
      <c r="AR110">
        <v>0</v>
      </c>
      <c r="AS110" t="s">
        <v>185</v>
      </c>
      <c r="AT110">
        <v>7.94</v>
      </c>
      <c r="AU110" t="s">
        <v>185</v>
      </c>
      <c r="AV110">
        <v>0</v>
      </c>
      <c r="AW110">
        <v>2</v>
      </c>
      <c r="AX110">
        <v>85316780</v>
      </c>
      <c r="AY110">
        <v>1</v>
      </c>
      <c r="AZ110">
        <v>0</v>
      </c>
      <c r="BA110">
        <v>126</v>
      </c>
      <c r="BB110">
        <v>1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1388.9442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1</v>
      </c>
      <c r="BQ110">
        <v>1388.9442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1</v>
      </c>
      <c r="CV110">
        <v>0</v>
      </c>
      <c r="CW110">
        <v>0</v>
      </c>
      <c r="CX110">
        <f>ROUND(Y110*Source!I51,7)</f>
        <v>0</v>
      </c>
      <c r="CY110">
        <f t="shared" si="51"/>
        <v>188.92</v>
      </c>
      <c r="CZ110">
        <f t="shared" si="52"/>
        <v>174.93</v>
      </c>
      <c r="DA110">
        <f t="shared" si="53"/>
        <v>1.08</v>
      </c>
      <c r="DB110">
        <f t="shared" si="54"/>
        <v>1388.94</v>
      </c>
      <c r="DC110">
        <f t="shared" si="55"/>
        <v>0</v>
      </c>
      <c r="DD110" t="s">
        <v>185</v>
      </c>
      <c r="DE110" t="s">
        <v>185</v>
      </c>
      <c r="DF110">
        <f t="shared" si="56"/>
        <v>0</v>
      </c>
      <c r="DG110">
        <f t="shared" si="49"/>
        <v>0</v>
      </c>
      <c r="DH110">
        <f t="shared" si="23"/>
        <v>0</v>
      </c>
      <c r="DI110">
        <f t="shared" si="24"/>
        <v>0</v>
      </c>
      <c r="DJ110">
        <f t="shared" si="57"/>
        <v>0</v>
      </c>
      <c r="DK110">
        <v>0</v>
      </c>
      <c r="DL110" t="s">
        <v>185</v>
      </c>
      <c r="DM110">
        <v>0</v>
      </c>
      <c r="DN110" t="s">
        <v>185</v>
      </c>
      <c r="DO110">
        <v>0</v>
      </c>
    </row>
    <row r="111" spans="1:119">
      <c r="A111">
        <f>ROW(Source!A51)</f>
        <v>51</v>
      </c>
      <c r="B111">
        <v>85314433</v>
      </c>
      <c r="C111">
        <v>85316756</v>
      </c>
      <c r="D111">
        <v>83002792</v>
      </c>
      <c r="E111">
        <v>1</v>
      </c>
      <c r="F111">
        <v>1</v>
      </c>
      <c r="G111">
        <v>1</v>
      </c>
      <c r="H111">
        <v>3</v>
      </c>
      <c r="I111" t="s">
        <v>580</v>
      </c>
      <c r="J111" t="s">
        <v>581</v>
      </c>
      <c r="K111" t="s">
        <v>582</v>
      </c>
      <c r="L111">
        <v>1346</v>
      </c>
      <c r="N111">
        <v>1009</v>
      </c>
      <c r="O111" t="s">
        <v>87</v>
      </c>
      <c r="P111" t="s">
        <v>87</v>
      </c>
      <c r="Q111">
        <v>1</v>
      </c>
      <c r="W111">
        <v>0</v>
      </c>
      <c r="X111">
        <v>-390590286</v>
      </c>
      <c r="Y111">
        <f t="shared" si="50"/>
        <v>0.07</v>
      </c>
      <c r="AA111">
        <v>609.3</v>
      </c>
      <c r="AB111">
        <v>0</v>
      </c>
      <c r="AC111">
        <v>0</v>
      </c>
      <c r="AD111">
        <v>0</v>
      </c>
      <c r="AE111">
        <v>395.65</v>
      </c>
      <c r="AF111">
        <v>0</v>
      </c>
      <c r="AG111">
        <v>0</v>
      </c>
      <c r="AH111">
        <v>0</v>
      </c>
      <c r="AI111">
        <v>1.54</v>
      </c>
      <c r="AJ111">
        <v>1</v>
      </c>
      <c r="AK111">
        <v>1</v>
      </c>
      <c r="AL111">
        <v>1</v>
      </c>
      <c r="AM111">
        <v>2</v>
      </c>
      <c r="AN111">
        <v>0</v>
      </c>
      <c r="AO111">
        <v>0</v>
      </c>
      <c r="AP111">
        <v>1</v>
      </c>
      <c r="AQ111">
        <v>1</v>
      </c>
      <c r="AR111">
        <v>0</v>
      </c>
      <c r="AS111" t="s">
        <v>185</v>
      </c>
      <c r="AT111">
        <v>0.07</v>
      </c>
      <c r="AU111" t="s">
        <v>185</v>
      </c>
      <c r="AV111">
        <v>0</v>
      </c>
      <c r="AW111">
        <v>2</v>
      </c>
      <c r="AX111">
        <v>85316781</v>
      </c>
      <c r="AY111">
        <v>1</v>
      </c>
      <c r="AZ111">
        <v>0</v>
      </c>
      <c r="BA111">
        <v>127</v>
      </c>
      <c r="BB111">
        <v>1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27.6955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1</v>
      </c>
      <c r="BQ111">
        <v>27.6955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1</v>
      </c>
      <c r="CV111">
        <v>0</v>
      </c>
      <c r="CW111">
        <v>0</v>
      </c>
      <c r="CX111">
        <f>ROUND(Y111*Source!I51,7)</f>
        <v>0</v>
      </c>
      <c r="CY111">
        <f t="shared" si="51"/>
        <v>609.3</v>
      </c>
      <c r="CZ111">
        <f t="shared" si="52"/>
        <v>395.65</v>
      </c>
      <c r="DA111">
        <f t="shared" si="53"/>
        <v>1.54</v>
      </c>
      <c r="DB111">
        <f t="shared" si="54"/>
        <v>27.7</v>
      </c>
      <c r="DC111">
        <f t="shared" si="55"/>
        <v>0</v>
      </c>
      <c r="DD111" t="s">
        <v>185</v>
      </c>
      <c r="DE111" t="s">
        <v>185</v>
      </c>
      <c r="DF111">
        <f t="shared" si="56"/>
        <v>0</v>
      </c>
      <c r="DG111">
        <f t="shared" si="49"/>
        <v>0</v>
      </c>
      <c r="DH111">
        <f t="shared" si="23"/>
        <v>0</v>
      </c>
      <c r="DI111">
        <f t="shared" si="24"/>
        <v>0</v>
      </c>
      <c r="DJ111">
        <f t="shared" si="57"/>
        <v>0</v>
      </c>
      <c r="DK111">
        <v>0</v>
      </c>
      <c r="DL111" t="s">
        <v>185</v>
      </c>
      <c r="DM111">
        <v>0</v>
      </c>
      <c r="DN111" t="s">
        <v>185</v>
      </c>
      <c r="DO111">
        <v>0</v>
      </c>
    </row>
    <row r="112" spans="1:119">
      <c r="A112">
        <f>ROW(Source!A51)</f>
        <v>51</v>
      </c>
      <c r="B112">
        <v>85314433</v>
      </c>
      <c r="C112">
        <v>85316756</v>
      </c>
      <c r="D112">
        <v>83018957</v>
      </c>
      <c r="E112">
        <v>1</v>
      </c>
      <c r="F112">
        <v>1</v>
      </c>
      <c r="G112">
        <v>1</v>
      </c>
      <c r="H112">
        <v>3</v>
      </c>
      <c r="I112" t="s">
        <v>583</v>
      </c>
      <c r="J112" t="s">
        <v>584</v>
      </c>
      <c r="K112" t="s">
        <v>585</v>
      </c>
      <c r="L112">
        <v>1348</v>
      </c>
      <c r="N112">
        <v>1009</v>
      </c>
      <c r="O112" t="s">
        <v>228</v>
      </c>
      <c r="P112" t="s">
        <v>228</v>
      </c>
      <c r="Q112">
        <v>1000</v>
      </c>
      <c r="W112">
        <v>0</v>
      </c>
      <c r="X112">
        <v>-800421790</v>
      </c>
      <c r="Y112">
        <f t="shared" si="50"/>
        <v>0.0005</v>
      </c>
      <c r="AA112">
        <v>370619.64</v>
      </c>
      <c r="AB112">
        <v>0</v>
      </c>
      <c r="AC112">
        <v>0</v>
      </c>
      <c r="AD112">
        <v>0</v>
      </c>
      <c r="AE112">
        <v>308849.7</v>
      </c>
      <c r="AF112">
        <v>0</v>
      </c>
      <c r="AG112">
        <v>0</v>
      </c>
      <c r="AH112">
        <v>0</v>
      </c>
      <c r="AI112">
        <v>1.2</v>
      </c>
      <c r="AJ112">
        <v>1</v>
      </c>
      <c r="AK112">
        <v>1</v>
      </c>
      <c r="AL112">
        <v>1</v>
      </c>
      <c r="AM112">
        <v>2</v>
      </c>
      <c r="AN112">
        <v>0</v>
      </c>
      <c r="AO112">
        <v>0</v>
      </c>
      <c r="AP112">
        <v>1</v>
      </c>
      <c r="AQ112">
        <v>1</v>
      </c>
      <c r="AR112">
        <v>0</v>
      </c>
      <c r="AS112" t="s">
        <v>185</v>
      </c>
      <c r="AT112">
        <v>0.0005</v>
      </c>
      <c r="AU112" t="s">
        <v>185</v>
      </c>
      <c r="AV112">
        <v>0</v>
      </c>
      <c r="AW112">
        <v>2</v>
      </c>
      <c r="AX112">
        <v>85316782</v>
      </c>
      <c r="AY112">
        <v>1</v>
      </c>
      <c r="AZ112">
        <v>0</v>
      </c>
      <c r="BA112">
        <v>128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154.42485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1</v>
      </c>
      <c r="BQ112">
        <v>154.42485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1</v>
      </c>
      <c r="CV112">
        <v>0</v>
      </c>
      <c r="CW112">
        <v>0</v>
      </c>
      <c r="CX112">
        <f>ROUND(Y112*Source!I51,7)</f>
        <v>0</v>
      </c>
      <c r="CY112">
        <f t="shared" si="51"/>
        <v>370619.64</v>
      </c>
      <c r="CZ112">
        <f t="shared" si="52"/>
        <v>308849.7</v>
      </c>
      <c r="DA112">
        <f t="shared" si="53"/>
        <v>1.2</v>
      </c>
      <c r="DB112">
        <f t="shared" si="54"/>
        <v>154.42</v>
      </c>
      <c r="DC112">
        <f t="shared" si="55"/>
        <v>0</v>
      </c>
      <c r="DD112" t="s">
        <v>185</v>
      </c>
      <c r="DE112" t="s">
        <v>185</v>
      </c>
      <c r="DF112">
        <f t="shared" si="56"/>
        <v>0</v>
      </c>
      <c r="DG112">
        <f t="shared" si="49"/>
        <v>0</v>
      </c>
      <c r="DH112">
        <f t="shared" si="23"/>
        <v>0</v>
      </c>
      <c r="DI112">
        <f t="shared" si="24"/>
        <v>0</v>
      </c>
      <c r="DJ112">
        <f t="shared" si="57"/>
        <v>0</v>
      </c>
      <c r="DK112">
        <v>0</v>
      </c>
      <c r="DL112" t="s">
        <v>185</v>
      </c>
      <c r="DM112">
        <v>0</v>
      </c>
      <c r="DN112" t="s">
        <v>185</v>
      </c>
      <c r="DO112">
        <v>0</v>
      </c>
    </row>
    <row r="113" spans="1:119">
      <c r="A113">
        <f>ROW(Source!A51)</f>
        <v>51</v>
      </c>
      <c r="B113">
        <v>85314433</v>
      </c>
      <c r="C113">
        <v>85316756</v>
      </c>
      <c r="D113">
        <v>83044378</v>
      </c>
      <c r="E113">
        <v>1</v>
      </c>
      <c r="F113">
        <v>1</v>
      </c>
      <c r="G113">
        <v>1</v>
      </c>
      <c r="H113">
        <v>3</v>
      </c>
      <c r="I113" t="s">
        <v>586</v>
      </c>
      <c r="J113" t="s">
        <v>587</v>
      </c>
      <c r="K113" t="s">
        <v>588</v>
      </c>
      <c r="L113">
        <v>1425</v>
      </c>
      <c r="N113">
        <v>1013</v>
      </c>
      <c r="O113" t="s">
        <v>99</v>
      </c>
      <c r="P113" t="s">
        <v>99</v>
      </c>
      <c r="Q113">
        <v>1</v>
      </c>
      <c r="W113">
        <v>0</v>
      </c>
      <c r="X113">
        <v>1904922673</v>
      </c>
      <c r="Y113">
        <f t="shared" si="50"/>
        <v>1.02</v>
      </c>
      <c r="AA113">
        <v>623.11</v>
      </c>
      <c r="AB113">
        <v>0</v>
      </c>
      <c r="AC113">
        <v>0</v>
      </c>
      <c r="AD113">
        <v>0</v>
      </c>
      <c r="AE113">
        <v>655.9</v>
      </c>
      <c r="AF113">
        <v>0</v>
      </c>
      <c r="AG113">
        <v>0</v>
      </c>
      <c r="AH113">
        <v>0</v>
      </c>
      <c r="AI113">
        <v>0.95</v>
      </c>
      <c r="AJ113">
        <v>1</v>
      </c>
      <c r="AK113">
        <v>1</v>
      </c>
      <c r="AL113">
        <v>1</v>
      </c>
      <c r="AM113">
        <v>2</v>
      </c>
      <c r="AN113">
        <v>0</v>
      </c>
      <c r="AO113">
        <v>0</v>
      </c>
      <c r="AP113">
        <v>1</v>
      </c>
      <c r="AQ113">
        <v>1</v>
      </c>
      <c r="AR113">
        <v>0</v>
      </c>
      <c r="AS113" t="s">
        <v>185</v>
      </c>
      <c r="AT113">
        <v>1.02</v>
      </c>
      <c r="AU113" t="s">
        <v>185</v>
      </c>
      <c r="AV113">
        <v>0</v>
      </c>
      <c r="AW113">
        <v>2</v>
      </c>
      <c r="AX113">
        <v>85316783</v>
      </c>
      <c r="AY113">
        <v>1</v>
      </c>
      <c r="AZ113">
        <v>0</v>
      </c>
      <c r="BA113">
        <v>129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669.018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1</v>
      </c>
      <c r="BQ113">
        <v>669.018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1</v>
      </c>
      <c r="CV113">
        <v>0</v>
      </c>
      <c r="CW113">
        <v>0</v>
      </c>
      <c r="CX113">
        <f>ROUND(Y113*Source!I51,7)</f>
        <v>0</v>
      </c>
      <c r="CY113">
        <f t="shared" si="51"/>
        <v>623.11</v>
      </c>
      <c r="CZ113">
        <f t="shared" si="52"/>
        <v>655.9</v>
      </c>
      <c r="DA113">
        <f t="shared" si="53"/>
        <v>0.95</v>
      </c>
      <c r="DB113">
        <f t="shared" si="54"/>
        <v>669.02</v>
      </c>
      <c r="DC113">
        <f t="shared" si="55"/>
        <v>0</v>
      </c>
      <c r="DD113" t="s">
        <v>185</v>
      </c>
      <c r="DE113" t="s">
        <v>185</v>
      </c>
      <c r="DF113">
        <f t="shared" si="56"/>
        <v>0</v>
      </c>
      <c r="DG113">
        <f t="shared" si="49"/>
        <v>0</v>
      </c>
      <c r="DH113">
        <f t="shared" si="23"/>
        <v>0</v>
      </c>
      <c r="DI113">
        <f t="shared" si="24"/>
        <v>0</v>
      </c>
      <c r="DJ113">
        <f t="shared" si="57"/>
        <v>0</v>
      </c>
      <c r="DK113">
        <v>0</v>
      </c>
      <c r="DL113" t="s">
        <v>185</v>
      </c>
      <c r="DM113">
        <v>0</v>
      </c>
      <c r="DN113" t="s">
        <v>185</v>
      </c>
      <c r="DO113">
        <v>0</v>
      </c>
    </row>
    <row r="114" spans="1:119">
      <c r="A114">
        <f>ROW(Source!A51)</f>
        <v>51</v>
      </c>
      <c r="B114">
        <v>85314433</v>
      </c>
      <c r="C114">
        <v>85316756</v>
      </c>
      <c r="D114">
        <v>82931850</v>
      </c>
      <c r="E114">
        <v>117</v>
      </c>
      <c r="F114">
        <v>1</v>
      </c>
      <c r="G114">
        <v>1</v>
      </c>
      <c r="H114">
        <v>3</v>
      </c>
      <c r="I114" t="s">
        <v>234</v>
      </c>
      <c r="J114" t="s">
        <v>185</v>
      </c>
      <c r="K114" t="s">
        <v>235</v>
      </c>
      <c r="L114">
        <v>3277935</v>
      </c>
      <c r="N114">
        <v>1013</v>
      </c>
      <c r="O114" t="s">
        <v>59</v>
      </c>
      <c r="P114" t="s">
        <v>59</v>
      </c>
      <c r="Q114">
        <v>1</v>
      </c>
      <c r="W114">
        <v>0</v>
      </c>
      <c r="X114">
        <v>274903907</v>
      </c>
      <c r="Y114">
        <f t="shared" si="50"/>
        <v>2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 t="s">
        <v>185</v>
      </c>
      <c r="AT114">
        <v>2</v>
      </c>
      <c r="AU114" t="s">
        <v>185</v>
      </c>
      <c r="AV114">
        <v>0</v>
      </c>
      <c r="AW114">
        <v>2</v>
      </c>
      <c r="AX114">
        <v>85316784</v>
      </c>
      <c r="AY114">
        <v>1</v>
      </c>
      <c r="AZ114">
        <v>0</v>
      </c>
      <c r="BA114">
        <v>130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V114">
        <v>0</v>
      </c>
      <c r="CW114">
        <v>0</v>
      </c>
      <c r="CX114">
        <f>ROUND(Y114*Source!I51,7)</f>
        <v>0</v>
      </c>
      <c r="CY114">
        <f t="shared" si="51"/>
        <v>0</v>
      </c>
      <c r="CZ114">
        <f t="shared" si="52"/>
        <v>0</v>
      </c>
      <c r="DA114">
        <f t="shared" si="53"/>
        <v>1</v>
      </c>
      <c r="DB114">
        <f t="shared" si="54"/>
        <v>0</v>
      </c>
      <c r="DC114">
        <f t="shared" si="55"/>
        <v>0</v>
      </c>
      <c r="DD114" t="s">
        <v>185</v>
      </c>
      <c r="DE114" t="s">
        <v>185</v>
      </c>
      <c r="DF114">
        <f t="shared" ref="DF114:DF119" si="58">ROUND(ROUND(AE114,2)*CX114,2)</f>
        <v>0</v>
      </c>
      <c r="DG114">
        <f t="shared" si="49"/>
        <v>0</v>
      </c>
      <c r="DH114">
        <f t="shared" si="23"/>
        <v>0</v>
      </c>
      <c r="DI114">
        <f t="shared" si="24"/>
        <v>0</v>
      </c>
      <c r="DJ114">
        <f t="shared" si="57"/>
        <v>0</v>
      </c>
      <c r="DK114">
        <v>0</v>
      </c>
      <c r="DL114" t="s">
        <v>185</v>
      </c>
      <c r="DM114">
        <v>0</v>
      </c>
      <c r="DN114" t="s">
        <v>185</v>
      </c>
      <c r="DO114">
        <v>0</v>
      </c>
    </row>
    <row r="115" spans="1:119">
      <c r="A115">
        <f>ROW(Source!A54)</f>
        <v>54</v>
      </c>
      <c r="B115">
        <v>85314498</v>
      </c>
      <c r="C115">
        <v>85316786</v>
      </c>
      <c r="D115">
        <v>82925840</v>
      </c>
      <c r="E115">
        <v>117</v>
      </c>
      <c r="F115">
        <v>1</v>
      </c>
      <c r="G115">
        <v>1</v>
      </c>
      <c r="H115">
        <v>1</v>
      </c>
      <c r="I115" t="s">
        <v>66</v>
      </c>
      <c r="J115" t="s">
        <v>185</v>
      </c>
      <c r="K115" t="s">
        <v>67</v>
      </c>
      <c r="L115">
        <v>1191</v>
      </c>
      <c r="N115">
        <v>1013</v>
      </c>
      <c r="O115" t="s">
        <v>28</v>
      </c>
      <c r="P115" t="s">
        <v>28</v>
      </c>
      <c r="Q115">
        <v>1</v>
      </c>
      <c r="W115">
        <v>0</v>
      </c>
      <c r="X115">
        <v>44848675</v>
      </c>
      <c r="Y115">
        <f>(AT115*ROUND((0.2+0.15+1),7))</f>
        <v>43.416</v>
      </c>
      <c r="AA115">
        <v>0</v>
      </c>
      <c r="AB115">
        <v>0</v>
      </c>
      <c r="AC115">
        <v>0</v>
      </c>
      <c r="AD115">
        <v>793.61</v>
      </c>
      <c r="AE115">
        <v>0</v>
      </c>
      <c r="AF115">
        <v>0</v>
      </c>
      <c r="AG115">
        <v>0</v>
      </c>
      <c r="AH115">
        <v>793.61</v>
      </c>
      <c r="AI115">
        <v>1</v>
      </c>
      <c r="AJ115">
        <v>1</v>
      </c>
      <c r="AK115">
        <v>1</v>
      </c>
      <c r="AL115">
        <v>1</v>
      </c>
      <c r="AM115">
        <v>-2</v>
      </c>
      <c r="AN115">
        <v>0</v>
      </c>
      <c r="AO115">
        <v>0</v>
      </c>
      <c r="AP115">
        <v>1</v>
      </c>
      <c r="AQ115">
        <v>1</v>
      </c>
      <c r="AR115">
        <v>0</v>
      </c>
      <c r="AS115" t="s">
        <v>185</v>
      </c>
      <c r="AT115">
        <v>32.16</v>
      </c>
      <c r="AU115" t="s">
        <v>217</v>
      </c>
      <c r="AV115">
        <v>1</v>
      </c>
      <c r="AW115">
        <v>2</v>
      </c>
      <c r="AX115">
        <v>85316795</v>
      </c>
      <c r="AY115">
        <v>1</v>
      </c>
      <c r="AZ115">
        <v>0</v>
      </c>
      <c r="BA115">
        <v>131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25522.4976</v>
      </c>
      <c r="BN115">
        <v>32.16</v>
      </c>
      <c r="BO115">
        <v>0</v>
      </c>
      <c r="BP115">
        <v>1</v>
      </c>
      <c r="BQ115">
        <v>0</v>
      </c>
      <c r="BR115">
        <v>0</v>
      </c>
      <c r="BS115">
        <v>0</v>
      </c>
      <c r="BT115">
        <v>34455.37176</v>
      </c>
      <c r="BU115">
        <v>43.416</v>
      </c>
      <c r="BV115">
        <v>0</v>
      </c>
      <c r="BW115">
        <v>1</v>
      </c>
      <c r="CU115">
        <f>ROUND(AT115*Source!I54*AH115*AL115,2)</f>
        <v>255.22</v>
      </c>
      <c r="CV115">
        <f>ROUND(Y115*Source!I54,7)</f>
        <v>0.43416</v>
      </c>
      <c r="CW115">
        <v>0</v>
      </c>
      <c r="CX115">
        <f>ROUND(Y115*Source!I54,7)</f>
        <v>0.43416</v>
      </c>
      <c r="CY115">
        <f>AD115</f>
        <v>793.61</v>
      </c>
      <c r="CZ115">
        <f>AH115</f>
        <v>793.61</v>
      </c>
      <c r="DA115">
        <f>AL115</f>
        <v>1</v>
      </c>
      <c r="DB115">
        <f>ROUND((ROUND(AT115*CZ115,2)*ROUND((0.2+0.15+1),7)),6)</f>
        <v>34455.375</v>
      </c>
      <c r="DC115">
        <f>ROUND((ROUND(AT115*AG115,2)*ROUND((0.2+0.15+1),7)),6)</f>
        <v>0</v>
      </c>
      <c r="DD115" t="s">
        <v>185</v>
      </c>
      <c r="DE115" t="s">
        <v>185</v>
      </c>
      <c r="DF115">
        <f t="shared" si="58"/>
        <v>0</v>
      </c>
      <c r="DG115">
        <f t="shared" si="49"/>
        <v>0</v>
      </c>
      <c r="DH115">
        <f t="shared" si="23"/>
        <v>0</v>
      </c>
      <c r="DI115">
        <f t="shared" si="24"/>
        <v>344.55</v>
      </c>
      <c r="DJ115">
        <f>DI115</f>
        <v>344.55</v>
      </c>
      <c r="DK115">
        <v>1</v>
      </c>
      <c r="DL115" t="s">
        <v>185</v>
      </c>
      <c r="DM115">
        <v>0</v>
      </c>
      <c r="DN115" t="s">
        <v>185</v>
      </c>
      <c r="DO115">
        <v>0</v>
      </c>
    </row>
    <row r="116" spans="1:119">
      <c r="A116">
        <f>ROW(Source!A54)</f>
        <v>54</v>
      </c>
      <c r="B116">
        <v>85314498</v>
      </c>
      <c r="C116">
        <v>85316786</v>
      </c>
      <c r="D116">
        <v>82926016</v>
      </c>
      <c r="E116">
        <v>117</v>
      </c>
      <c r="F116">
        <v>1</v>
      </c>
      <c r="G116">
        <v>1</v>
      </c>
      <c r="H116">
        <v>1</v>
      </c>
      <c r="I116" t="s">
        <v>520</v>
      </c>
      <c r="J116" t="s">
        <v>185</v>
      </c>
      <c r="K116" t="s">
        <v>521</v>
      </c>
      <c r="L116">
        <v>1191</v>
      </c>
      <c r="N116">
        <v>1013</v>
      </c>
      <c r="O116" t="s">
        <v>28</v>
      </c>
      <c r="P116" t="s">
        <v>28</v>
      </c>
      <c r="Q116">
        <v>1</v>
      </c>
      <c r="W116">
        <v>0</v>
      </c>
      <c r="X116">
        <v>-1417349443</v>
      </c>
      <c r="Y116">
        <f>(AT116*ROUND((0.2+0.15+1),7))</f>
        <v>0.081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-2</v>
      </c>
      <c r="AN116">
        <v>0</v>
      </c>
      <c r="AO116">
        <v>0</v>
      </c>
      <c r="AP116">
        <v>1</v>
      </c>
      <c r="AQ116">
        <v>1</v>
      </c>
      <c r="AR116">
        <v>0</v>
      </c>
      <c r="AS116" t="s">
        <v>185</v>
      </c>
      <c r="AT116">
        <v>0.06</v>
      </c>
      <c r="AU116" t="s">
        <v>217</v>
      </c>
      <c r="AV116">
        <v>2</v>
      </c>
      <c r="AW116">
        <v>2</v>
      </c>
      <c r="AX116">
        <v>85316796</v>
      </c>
      <c r="AY116">
        <v>1</v>
      </c>
      <c r="AZ116">
        <v>0</v>
      </c>
      <c r="BA116">
        <v>132</v>
      </c>
      <c r="BB116">
        <v>1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v>0</v>
      </c>
      <c r="CX116">
        <f>ROUND(Y116*Source!I54,7)</f>
        <v>0.00081</v>
      </c>
      <c r="CY116">
        <f>AD116</f>
        <v>0</v>
      </c>
      <c r="CZ116">
        <f>AH116</f>
        <v>0</v>
      </c>
      <c r="DA116">
        <f>AL116</f>
        <v>1</v>
      </c>
      <c r="DB116">
        <f>ROUND((ROUND(AT116*CZ116,2)*ROUND((0.2+0.15+1),7)),6)</f>
        <v>0</v>
      </c>
      <c r="DC116">
        <f>ROUND((ROUND(AT116*AG116,2)*ROUND((0.2+0.15+1),7)),6)</f>
        <v>0</v>
      </c>
      <c r="DD116" t="s">
        <v>185</v>
      </c>
      <c r="DE116" t="s">
        <v>185</v>
      </c>
      <c r="DF116">
        <f t="shared" si="58"/>
        <v>0</v>
      </c>
      <c r="DG116">
        <f t="shared" si="49"/>
        <v>0</v>
      </c>
      <c r="DH116">
        <f t="shared" si="23"/>
        <v>0</v>
      </c>
      <c r="DI116">
        <f t="shared" si="24"/>
        <v>0</v>
      </c>
      <c r="DJ116">
        <f>DI116</f>
        <v>0</v>
      </c>
      <c r="DK116">
        <v>0</v>
      </c>
      <c r="DL116" t="s">
        <v>185</v>
      </c>
      <c r="DM116">
        <v>0</v>
      </c>
      <c r="DN116" t="s">
        <v>185</v>
      </c>
      <c r="DO116">
        <v>0</v>
      </c>
    </row>
    <row r="117" spans="1:119">
      <c r="A117">
        <f>ROW(Source!A54)</f>
        <v>54</v>
      </c>
      <c r="B117">
        <v>85314498</v>
      </c>
      <c r="C117">
        <v>85316786</v>
      </c>
      <c r="D117">
        <v>82932505</v>
      </c>
      <c r="E117">
        <v>1</v>
      </c>
      <c r="F117">
        <v>1</v>
      </c>
      <c r="G117">
        <v>1</v>
      </c>
      <c r="H117">
        <v>2</v>
      </c>
      <c r="I117" t="s">
        <v>70</v>
      </c>
      <c r="J117" t="s">
        <v>522</v>
      </c>
      <c r="K117" t="s">
        <v>71</v>
      </c>
      <c r="L117">
        <v>1368</v>
      </c>
      <c r="N117">
        <v>1011</v>
      </c>
      <c r="O117" t="s">
        <v>72</v>
      </c>
      <c r="P117" t="s">
        <v>72</v>
      </c>
      <c r="Q117">
        <v>1</v>
      </c>
      <c r="W117">
        <v>0</v>
      </c>
      <c r="X117">
        <v>639918019</v>
      </c>
      <c r="Y117">
        <f>(AT117*ROUND((0.2+0.15+1),7))</f>
        <v>0.0405</v>
      </c>
      <c r="AA117">
        <v>0</v>
      </c>
      <c r="AB117">
        <v>1626.29</v>
      </c>
      <c r="AC117">
        <v>1090.46</v>
      </c>
      <c r="AD117">
        <v>0</v>
      </c>
      <c r="AE117">
        <v>0</v>
      </c>
      <c r="AF117">
        <v>1626.29</v>
      </c>
      <c r="AG117">
        <v>1090.46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-2</v>
      </c>
      <c r="AN117">
        <v>0</v>
      </c>
      <c r="AO117">
        <v>0</v>
      </c>
      <c r="AP117">
        <v>1</v>
      </c>
      <c r="AQ117">
        <v>1</v>
      </c>
      <c r="AR117">
        <v>0</v>
      </c>
      <c r="AS117" t="s">
        <v>185</v>
      </c>
      <c r="AT117">
        <v>0.03</v>
      </c>
      <c r="AU117" t="s">
        <v>217</v>
      </c>
      <c r="AV117">
        <v>1</v>
      </c>
      <c r="AW117">
        <v>2</v>
      </c>
      <c r="AX117">
        <v>85316797</v>
      </c>
      <c r="AY117">
        <v>1</v>
      </c>
      <c r="AZ117">
        <v>0</v>
      </c>
      <c r="BA117">
        <v>133</v>
      </c>
      <c r="BB117">
        <v>1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48.7887</v>
      </c>
      <c r="BL117">
        <v>32.7138</v>
      </c>
      <c r="BM117">
        <v>0</v>
      </c>
      <c r="BN117">
        <v>0</v>
      </c>
      <c r="BO117">
        <v>0.03</v>
      </c>
      <c r="BP117">
        <v>1</v>
      </c>
      <c r="BQ117">
        <v>0</v>
      </c>
      <c r="BR117">
        <v>65.864745</v>
      </c>
      <c r="BS117">
        <v>44.16363</v>
      </c>
      <c r="BT117">
        <v>0</v>
      </c>
      <c r="BU117">
        <v>0</v>
      </c>
      <c r="BV117">
        <v>0.0405</v>
      </c>
      <c r="BW117">
        <v>1</v>
      </c>
      <c r="CV117">
        <v>0</v>
      </c>
      <c r="CW117">
        <f>ROUND(Y117*Source!I54*DO117,7)</f>
        <v>0.000405</v>
      </c>
      <c r="CX117">
        <f>ROUND(Y117*Source!I54,7)</f>
        <v>0.000405</v>
      </c>
      <c r="CY117">
        <f>AB117</f>
        <v>1626.29</v>
      </c>
      <c r="CZ117">
        <f>AF117</f>
        <v>1626.29</v>
      </c>
      <c r="DA117">
        <f>AJ117</f>
        <v>1</v>
      </c>
      <c r="DB117">
        <f>ROUND((ROUND(AT117*CZ117,2)*ROUND((0.2+0.15+1),7)),6)</f>
        <v>65.8665</v>
      </c>
      <c r="DC117">
        <f>ROUND((ROUND(AT117*AG117,2)*ROUND((0.2+0.15+1),7)),6)</f>
        <v>44.1585</v>
      </c>
      <c r="DD117" t="s">
        <v>185</v>
      </c>
      <c r="DE117" t="s">
        <v>185</v>
      </c>
      <c r="DF117">
        <f t="shared" si="58"/>
        <v>0</v>
      </c>
      <c r="DG117">
        <f t="shared" si="49"/>
        <v>0.66</v>
      </c>
      <c r="DH117">
        <f t="shared" si="23"/>
        <v>0.44</v>
      </c>
      <c r="DI117">
        <f t="shared" si="24"/>
        <v>0</v>
      </c>
      <c r="DJ117">
        <f>DG117+DH117</f>
        <v>1.1</v>
      </c>
      <c r="DK117">
        <v>1</v>
      </c>
      <c r="DL117" t="s">
        <v>73</v>
      </c>
      <c r="DM117">
        <v>6</v>
      </c>
      <c r="DN117" t="s">
        <v>28</v>
      </c>
      <c r="DO117">
        <v>1</v>
      </c>
    </row>
    <row r="118" spans="1:119">
      <c r="A118">
        <f>ROW(Source!A54)</f>
        <v>54</v>
      </c>
      <c r="B118">
        <v>85314498</v>
      </c>
      <c r="C118">
        <v>85316786</v>
      </c>
      <c r="D118">
        <v>82933400</v>
      </c>
      <c r="E118">
        <v>1</v>
      </c>
      <c r="F118">
        <v>1</v>
      </c>
      <c r="G118">
        <v>1</v>
      </c>
      <c r="H118">
        <v>2</v>
      </c>
      <c r="I118" t="s">
        <v>75</v>
      </c>
      <c r="J118" t="s">
        <v>523</v>
      </c>
      <c r="K118" t="s">
        <v>76</v>
      </c>
      <c r="L118">
        <v>1368</v>
      </c>
      <c r="N118">
        <v>1011</v>
      </c>
      <c r="O118" t="s">
        <v>72</v>
      </c>
      <c r="P118" t="s">
        <v>72</v>
      </c>
      <c r="Q118">
        <v>1</v>
      </c>
      <c r="W118">
        <v>0</v>
      </c>
      <c r="X118">
        <v>-849950259</v>
      </c>
      <c r="Y118">
        <f>(AT118*ROUND((0.2+0.15+1),7))</f>
        <v>0.0405</v>
      </c>
      <c r="AA118">
        <v>0</v>
      </c>
      <c r="AB118">
        <v>641.7</v>
      </c>
      <c r="AC118">
        <v>811.79</v>
      </c>
      <c r="AD118">
        <v>0</v>
      </c>
      <c r="AE118">
        <v>0</v>
      </c>
      <c r="AF118">
        <v>641.7</v>
      </c>
      <c r="AG118">
        <v>811.79</v>
      </c>
      <c r="AH118">
        <v>0</v>
      </c>
      <c r="AI118">
        <v>1</v>
      </c>
      <c r="AJ118">
        <v>1</v>
      </c>
      <c r="AK118">
        <v>1</v>
      </c>
      <c r="AL118">
        <v>1</v>
      </c>
      <c r="AM118">
        <v>-2</v>
      </c>
      <c r="AN118">
        <v>0</v>
      </c>
      <c r="AO118">
        <v>0</v>
      </c>
      <c r="AP118">
        <v>1</v>
      </c>
      <c r="AQ118">
        <v>1</v>
      </c>
      <c r="AR118">
        <v>0</v>
      </c>
      <c r="AS118" t="s">
        <v>185</v>
      </c>
      <c r="AT118">
        <v>0.03</v>
      </c>
      <c r="AU118" t="s">
        <v>217</v>
      </c>
      <c r="AV118">
        <v>1</v>
      </c>
      <c r="AW118">
        <v>2</v>
      </c>
      <c r="AX118">
        <v>85316798</v>
      </c>
      <c r="AY118">
        <v>1</v>
      </c>
      <c r="AZ118">
        <v>0</v>
      </c>
      <c r="BA118">
        <v>134</v>
      </c>
      <c r="BB118">
        <v>1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19.251</v>
      </c>
      <c r="BL118">
        <v>24.3537</v>
      </c>
      <c r="BM118">
        <v>0</v>
      </c>
      <c r="BN118">
        <v>0</v>
      </c>
      <c r="BO118">
        <v>0.03</v>
      </c>
      <c r="BP118">
        <v>1</v>
      </c>
      <c r="BQ118">
        <v>0</v>
      </c>
      <c r="BR118">
        <v>25.98885</v>
      </c>
      <c r="BS118">
        <v>32.877495</v>
      </c>
      <c r="BT118">
        <v>0</v>
      </c>
      <c r="BU118">
        <v>0</v>
      </c>
      <c r="BV118">
        <v>0.0405</v>
      </c>
      <c r="BW118">
        <v>1</v>
      </c>
      <c r="CV118">
        <v>0</v>
      </c>
      <c r="CW118">
        <f>ROUND(Y118*Source!I54*DO118,7)</f>
        <v>0.000405</v>
      </c>
      <c r="CX118">
        <f>ROUND(Y118*Source!I54,7)</f>
        <v>0.000405</v>
      </c>
      <c r="CY118">
        <f>AB118</f>
        <v>641.7</v>
      </c>
      <c r="CZ118">
        <f>AF118</f>
        <v>641.7</v>
      </c>
      <c r="DA118">
        <f>AJ118</f>
        <v>1</v>
      </c>
      <c r="DB118">
        <f>ROUND((ROUND(AT118*CZ118,2)*ROUND((0.2+0.15+1),7)),6)</f>
        <v>25.9875</v>
      </c>
      <c r="DC118">
        <f>ROUND((ROUND(AT118*AG118,2)*ROUND((0.2+0.15+1),7)),6)</f>
        <v>32.8725</v>
      </c>
      <c r="DD118" t="s">
        <v>185</v>
      </c>
      <c r="DE118" t="s">
        <v>185</v>
      </c>
      <c r="DF118">
        <f t="shared" si="58"/>
        <v>0</v>
      </c>
      <c r="DG118">
        <f t="shared" si="49"/>
        <v>0.26</v>
      </c>
      <c r="DH118">
        <f t="shared" si="23"/>
        <v>0.33</v>
      </c>
      <c r="DI118">
        <f t="shared" si="24"/>
        <v>0</v>
      </c>
      <c r="DJ118">
        <f>DG118+DH118</f>
        <v>0.59</v>
      </c>
      <c r="DK118">
        <v>1</v>
      </c>
      <c r="DL118" t="s">
        <v>77</v>
      </c>
      <c r="DM118">
        <v>4</v>
      </c>
      <c r="DN118" t="s">
        <v>28</v>
      </c>
      <c r="DO118">
        <v>1</v>
      </c>
    </row>
    <row r="119" spans="1:119">
      <c r="A119">
        <f>ROW(Source!A54)</f>
        <v>54</v>
      </c>
      <c r="B119">
        <v>85314498</v>
      </c>
      <c r="C119">
        <v>85316786</v>
      </c>
      <c r="D119">
        <v>83000168</v>
      </c>
      <c r="E119">
        <v>1</v>
      </c>
      <c r="F119">
        <v>1</v>
      </c>
      <c r="G119">
        <v>1</v>
      </c>
      <c r="H119">
        <v>3</v>
      </c>
      <c r="I119" t="s">
        <v>82</v>
      </c>
      <c r="J119" t="s">
        <v>547</v>
      </c>
      <c r="K119" t="s">
        <v>83</v>
      </c>
      <c r="L119">
        <v>1383</v>
      </c>
      <c r="N119">
        <v>1013</v>
      </c>
      <c r="O119" t="s">
        <v>84</v>
      </c>
      <c r="P119" t="s">
        <v>84</v>
      </c>
      <c r="Q119">
        <v>1</v>
      </c>
      <c r="W119">
        <v>0</v>
      </c>
      <c r="X119">
        <v>1840299850</v>
      </c>
      <c r="Y119">
        <f>AT119</f>
        <v>6.656</v>
      </c>
      <c r="AA119">
        <v>7.32</v>
      </c>
      <c r="AB119">
        <v>0</v>
      </c>
      <c r="AC119">
        <v>0</v>
      </c>
      <c r="AD119">
        <v>0</v>
      </c>
      <c r="AE119">
        <v>7.32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M119">
        <v>-2</v>
      </c>
      <c r="AN119">
        <v>0</v>
      </c>
      <c r="AO119">
        <v>0</v>
      </c>
      <c r="AP119">
        <v>1</v>
      </c>
      <c r="AQ119">
        <v>1</v>
      </c>
      <c r="AR119">
        <v>0</v>
      </c>
      <c r="AS119" t="s">
        <v>185</v>
      </c>
      <c r="AT119">
        <v>6.656</v>
      </c>
      <c r="AU119" t="s">
        <v>185</v>
      </c>
      <c r="AV119">
        <v>0</v>
      </c>
      <c r="AW119">
        <v>2</v>
      </c>
      <c r="AX119">
        <v>85316799</v>
      </c>
      <c r="AY119">
        <v>1</v>
      </c>
      <c r="AZ119">
        <v>0</v>
      </c>
      <c r="BA119">
        <v>135</v>
      </c>
      <c r="BB119">
        <v>1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48.72192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1</v>
      </c>
      <c r="BQ119">
        <v>48.72192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1</v>
      </c>
      <c r="CV119">
        <v>0</v>
      </c>
      <c r="CW119">
        <v>0</v>
      </c>
      <c r="CX119">
        <f>ROUND(Y119*Source!I54,7)</f>
        <v>0.06656</v>
      </c>
      <c r="CY119">
        <f>AA119</f>
        <v>7.32</v>
      </c>
      <c r="CZ119">
        <f>AE119</f>
        <v>7.32</v>
      </c>
      <c r="DA119">
        <f>AI119</f>
        <v>1</v>
      </c>
      <c r="DB119">
        <f>ROUND(ROUND(AT119*CZ119,2),6)</f>
        <v>48.72</v>
      </c>
      <c r="DC119">
        <f>ROUND(ROUND(AT119*AG119,2),6)</f>
        <v>0</v>
      </c>
      <c r="DD119" t="s">
        <v>185</v>
      </c>
      <c r="DE119" t="s">
        <v>185</v>
      </c>
      <c r="DF119">
        <f t="shared" si="58"/>
        <v>0.49</v>
      </c>
      <c r="DG119">
        <f t="shared" si="49"/>
        <v>0</v>
      </c>
      <c r="DH119">
        <f t="shared" si="23"/>
        <v>0</v>
      </c>
      <c r="DI119">
        <f t="shared" si="24"/>
        <v>0</v>
      </c>
      <c r="DJ119">
        <f>DF119</f>
        <v>0.49</v>
      </c>
      <c r="DK119">
        <v>1</v>
      </c>
      <c r="DL119" t="s">
        <v>185</v>
      </c>
      <c r="DM119">
        <v>0</v>
      </c>
      <c r="DN119" t="s">
        <v>185</v>
      </c>
      <c r="DO119">
        <v>0</v>
      </c>
    </row>
    <row r="120" spans="1:119">
      <c r="A120">
        <f>ROW(Source!A54)</f>
        <v>54</v>
      </c>
      <c r="B120">
        <v>85314498</v>
      </c>
      <c r="C120">
        <v>85316786</v>
      </c>
      <c r="D120">
        <v>83001736</v>
      </c>
      <c r="E120">
        <v>1</v>
      </c>
      <c r="F120">
        <v>1</v>
      </c>
      <c r="G120">
        <v>1</v>
      </c>
      <c r="H120">
        <v>3</v>
      </c>
      <c r="I120" t="s">
        <v>97</v>
      </c>
      <c r="J120" t="s">
        <v>589</v>
      </c>
      <c r="K120" t="s">
        <v>98</v>
      </c>
      <c r="L120">
        <v>1425</v>
      </c>
      <c r="N120">
        <v>1013</v>
      </c>
      <c r="O120" t="s">
        <v>99</v>
      </c>
      <c r="P120" t="s">
        <v>99</v>
      </c>
      <c r="Q120">
        <v>1</v>
      </c>
      <c r="W120">
        <v>0</v>
      </c>
      <c r="X120">
        <v>-1956790874</v>
      </c>
      <c r="Y120">
        <f>AT120</f>
        <v>2.04</v>
      </c>
      <c r="AA120">
        <v>53.81</v>
      </c>
      <c r="AB120">
        <v>0</v>
      </c>
      <c r="AC120">
        <v>0</v>
      </c>
      <c r="AD120">
        <v>0</v>
      </c>
      <c r="AE120">
        <v>41.71</v>
      </c>
      <c r="AF120">
        <v>0</v>
      </c>
      <c r="AG120">
        <v>0</v>
      </c>
      <c r="AH120">
        <v>0</v>
      </c>
      <c r="AI120">
        <v>1.29</v>
      </c>
      <c r="AJ120">
        <v>1</v>
      </c>
      <c r="AK120">
        <v>1</v>
      </c>
      <c r="AL120">
        <v>1</v>
      </c>
      <c r="AM120">
        <v>2</v>
      </c>
      <c r="AN120">
        <v>0</v>
      </c>
      <c r="AO120">
        <v>0</v>
      </c>
      <c r="AP120">
        <v>1</v>
      </c>
      <c r="AQ120">
        <v>1</v>
      </c>
      <c r="AR120">
        <v>0</v>
      </c>
      <c r="AS120" t="s">
        <v>185</v>
      </c>
      <c r="AT120">
        <v>2.04</v>
      </c>
      <c r="AU120" t="s">
        <v>185</v>
      </c>
      <c r="AV120">
        <v>0</v>
      </c>
      <c r="AW120">
        <v>2</v>
      </c>
      <c r="AX120">
        <v>85316800</v>
      </c>
      <c r="AY120">
        <v>1</v>
      </c>
      <c r="AZ120">
        <v>0</v>
      </c>
      <c r="BA120">
        <v>136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85.0884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1</v>
      </c>
      <c r="BQ120">
        <v>85.0884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1</v>
      </c>
      <c r="CV120">
        <v>0</v>
      </c>
      <c r="CW120">
        <v>0</v>
      </c>
      <c r="CX120">
        <f>ROUND(Y120*Source!I54,7)</f>
        <v>0.0204</v>
      </c>
      <c r="CY120">
        <f>AA120</f>
        <v>53.81</v>
      </c>
      <c r="CZ120">
        <f>AE120</f>
        <v>41.71</v>
      </c>
      <c r="DA120">
        <f>AI120</f>
        <v>1.29</v>
      </c>
      <c r="DB120">
        <f>ROUND(ROUND(AT120*CZ120,2),6)</f>
        <v>85.09</v>
      </c>
      <c r="DC120">
        <f>ROUND(ROUND(AT120*AG120,2),6)</f>
        <v>0</v>
      </c>
      <c r="DD120" t="s">
        <v>185</v>
      </c>
      <c r="DE120" t="s">
        <v>185</v>
      </c>
      <c r="DF120">
        <f>ROUND(ROUND(AE120*AI120,2)*CX120,2)</f>
        <v>1.1</v>
      </c>
      <c r="DG120">
        <f t="shared" si="49"/>
        <v>0</v>
      </c>
      <c r="DH120">
        <f t="shared" si="23"/>
        <v>0</v>
      </c>
      <c r="DI120">
        <f t="shared" si="24"/>
        <v>0</v>
      </c>
      <c r="DJ120">
        <f>DF120</f>
        <v>1.1</v>
      </c>
      <c r="DK120">
        <v>0</v>
      </c>
      <c r="DL120" t="s">
        <v>185</v>
      </c>
      <c r="DM120">
        <v>0</v>
      </c>
      <c r="DN120" t="s">
        <v>185</v>
      </c>
      <c r="DO120">
        <v>0</v>
      </c>
    </row>
    <row r="121" spans="1:119">
      <c r="A121">
        <f>ROW(Source!A54)</f>
        <v>54</v>
      </c>
      <c r="B121">
        <v>85314498</v>
      </c>
      <c r="C121">
        <v>85316786</v>
      </c>
      <c r="D121">
        <v>83001985</v>
      </c>
      <c r="E121">
        <v>1</v>
      </c>
      <c r="F121">
        <v>1</v>
      </c>
      <c r="G121">
        <v>1</v>
      </c>
      <c r="H121">
        <v>3</v>
      </c>
      <c r="I121" t="s">
        <v>100</v>
      </c>
      <c r="J121" t="s">
        <v>590</v>
      </c>
      <c r="K121" t="s">
        <v>101</v>
      </c>
      <c r="L121">
        <v>1425</v>
      </c>
      <c r="N121">
        <v>1013</v>
      </c>
      <c r="O121" t="s">
        <v>99</v>
      </c>
      <c r="P121" t="s">
        <v>99</v>
      </c>
      <c r="Q121">
        <v>1</v>
      </c>
      <c r="W121">
        <v>0</v>
      </c>
      <c r="X121">
        <v>1717355910</v>
      </c>
      <c r="Y121">
        <f>AT121</f>
        <v>2.04</v>
      </c>
      <c r="AA121">
        <v>23.92</v>
      </c>
      <c r="AB121">
        <v>0</v>
      </c>
      <c r="AC121">
        <v>0</v>
      </c>
      <c r="AD121">
        <v>0</v>
      </c>
      <c r="AE121">
        <v>18.54</v>
      </c>
      <c r="AF121">
        <v>0</v>
      </c>
      <c r="AG121">
        <v>0</v>
      </c>
      <c r="AH121">
        <v>0</v>
      </c>
      <c r="AI121">
        <v>1.29</v>
      </c>
      <c r="AJ121">
        <v>1</v>
      </c>
      <c r="AK121">
        <v>1</v>
      </c>
      <c r="AL121">
        <v>1</v>
      </c>
      <c r="AM121">
        <v>2</v>
      </c>
      <c r="AN121">
        <v>0</v>
      </c>
      <c r="AO121">
        <v>0</v>
      </c>
      <c r="AP121">
        <v>1</v>
      </c>
      <c r="AQ121">
        <v>1</v>
      </c>
      <c r="AR121">
        <v>0</v>
      </c>
      <c r="AS121" t="s">
        <v>185</v>
      </c>
      <c r="AT121">
        <v>2.04</v>
      </c>
      <c r="AU121" t="s">
        <v>185</v>
      </c>
      <c r="AV121">
        <v>0</v>
      </c>
      <c r="AW121">
        <v>2</v>
      </c>
      <c r="AX121">
        <v>85316801</v>
      </c>
      <c r="AY121">
        <v>1</v>
      </c>
      <c r="AZ121">
        <v>0</v>
      </c>
      <c r="BA121">
        <v>137</v>
      </c>
      <c r="BB121">
        <v>1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37.8216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1</v>
      </c>
      <c r="BQ121">
        <v>37.8216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1</v>
      </c>
      <c r="CV121">
        <v>0</v>
      </c>
      <c r="CW121">
        <v>0</v>
      </c>
      <c r="CX121">
        <f>ROUND(Y121*Source!I54,7)</f>
        <v>0.0204</v>
      </c>
      <c r="CY121">
        <f>AA121</f>
        <v>23.92</v>
      </c>
      <c r="CZ121">
        <f>AE121</f>
        <v>18.54</v>
      </c>
      <c r="DA121">
        <f>AI121</f>
        <v>1.29</v>
      </c>
      <c r="DB121">
        <f>ROUND(ROUND(AT121*CZ121,2),6)</f>
        <v>37.82</v>
      </c>
      <c r="DC121">
        <f>ROUND(ROUND(AT121*AG121,2),6)</f>
        <v>0</v>
      </c>
      <c r="DD121" t="s">
        <v>185</v>
      </c>
      <c r="DE121" t="s">
        <v>185</v>
      </c>
      <c r="DF121">
        <f>ROUND(ROUND(AE121*AI121,2)*CX121,2)</f>
        <v>0.49</v>
      </c>
      <c r="DG121">
        <f t="shared" si="49"/>
        <v>0</v>
      </c>
      <c r="DH121">
        <f t="shared" si="23"/>
        <v>0</v>
      </c>
      <c r="DI121">
        <f t="shared" si="24"/>
        <v>0</v>
      </c>
      <c r="DJ121">
        <f>DF121</f>
        <v>0.49</v>
      </c>
      <c r="DK121">
        <v>0</v>
      </c>
      <c r="DL121" t="s">
        <v>185</v>
      </c>
      <c r="DM121">
        <v>0</v>
      </c>
      <c r="DN121" t="s">
        <v>185</v>
      </c>
      <c r="DO121">
        <v>0</v>
      </c>
    </row>
    <row r="122" spans="1:119">
      <c r="A122">
        <f>ROW(Source!A54)</f>
        <v>54</v>
      </c>
      <c r="B122">
        <v>85314498</v>
      </c>
      <c r="C122">
        <v>85316786</v>
      </c>
      <c r="D122">
        <v>82931850</v>
      </c>
      <c r="E122">
        <v>117</v>
      </c>
      <c r="F122">
        <v>1</v>
      </c>
      <c r="G122">
        <v>1</v>
      </c>
      <c r="H122">
        <v>3</v>
      </c>
      <c r="I122" t="s">
        <v>234</v>
      </c>
      <c r="J122" t="s">
        <v>185</v>
      </c>
      <c r="K122" t="s">
        <v>235</v>
      </c>
      <c r="L122">
        <v>3277935</v>
      </c>
      <c r="N122">
        <v>1013</v>
      </c>
      <c r="O122" t="s">
        <v>59</v>
      </c>
      <c r="P122" t="s">
        <v>59</v>
      </c>
      <c r="Q122">
        <v>1</v>
      </c>
      <c r="W122">
        <v>0</v>
      </c>
      <c r="X122">
        <v>274903907</v>
      </c>
      <c r="Y122">
        <f>AT122</f>
        <v>2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 t="s">
        <v>185</v>
      </c>
      <c r="AT122">
        <v>2</v>
      </c>
      <c r="AU122" t="s">
        <v>185</v>
      </c>
      <c r="AV122">
        <v>0</v>
      </c>
      <c r="AW122">
        <v>2</v>
      </c>
      <c r="AX122">
        <v>85316802</v>
      </c>
      <c r="AY122">
        <v>1</v>
      </c>
      <c r="AZ122">
        <v>0</v>
      </c>
      <c r="BA122">
        <v>138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v>0</v>
      </c>
      <c r="CX122">
        <f>ROUND(Y122*Source!I54,7)</f>
        <v>0.02</v>
      </c>
      <c r="CY122">
        <f>AA122</f>
        <v>0</v>
      </c>
      <c r="CZ122">
        <f>AE122</f>
        <v>0</v>
      </c>
      <c r="DA122">
        <f>AI122</f>
        <v>1</v>
      </c>
      <c r="DB122">
        <f>ROUND(ROUND(AT122*CZ122,2),6)</f>
        <v>0</v>
      </c>
      <c r="DC122">
        <f>ROUND(ROUND(AT122*AG122,2),6)</f>
        <v>0</v>
      </c>
      <c r="DD122" t="s">
        <v>185</v>
      </c>
      <c r="DE122" t="s">
        <v>185</v>
      </c>
      <c r="DF122">
        <f t="shared" ref="DF122:DF127" si="59">ROUND(ROUND(AE122,2)*CX122,2)</f>
        <v>0</v>
      </c>
      <c r="DG122">
        <f t="shared" si="49"/>
        <v>0</v>
      </c>
      <c r="DH122">
        <f t="shared" si="23"/>
        <v>0</v>
      </c>
      <c r="DI122">
        <f t="shared" si="24"/>
        <v>0</v>
      </c>
      <c r="DJ122">
        <f>DF122</f>
        <v>0</v>
      </c>
      <c r="DK122">
        <v>0</v>
      </c>
      <c r="DL122" t="s">
        <v>185</v>
      </c>
      <c r="DM122">
        <v>0</v>
      </c>
      <c r="DN122" t="s">
        <v>185</v>
      </c>
      <c r="DO122">
        <v>0</v>
      </c>
    </row>
    <row r="123" spans="1:119">
      <c r="A123">
        <f>ROW(Source!A55)</f>
        <v>55</v>
      </c>
      <c r="B123">
        <v>85314433</v>
      </c>
      <c r="C123">
        <v>85316786</v>
      </c>
      <c r="D123">
        <v>82925840</v>
      </c>
      <c r="E123">
        <v>117</v>
      </c>
      <c r="F123">
        <v>1</v>
      </c>
      <c r="G123">
        <v>1</v>
      </c>
      <c r="H123">
        <v>1</v>
      </c>
      <c r="I123" t="s">
        <v>66</v>
      </c>
      <c r="J123" t="s">
        <v>185</v>
      </c>
      <c r="K123" t="s">
        <v>67</v>
      </c>
      <c r="L123">
        <v>1191</v>
      </c>
      <c r="N123">
        <v>1013</v>
      </c>
      <c r="O123" t="s">
        <v>28</v>
      </c>
      <c r="P123" t="s">
        <v>28</v>
      </c>
      <c r="Q123">
        <v>1</v>
      </c>
      <c r="W123">
        <v>0</v>
      </c>
      <c r="X123">
        <v>44848675</v>
      </c>
      <c r="Y123">
        <f>(AT123*ROUND((0.2+0.15+1),7))</f>
        <v>43.416</v>
      </c>
      <c r="AA123">
        <v>0</v>
      </c>
      <c r="AB123">
        <v>0</v>
      </c>
      <c r="AC123">
        <v>0</v>
      </c>
      <c r="AD123">
        <v>793.61</v>
      </c>
      <c r="AE123">
        <v>0</v>
      </c>
      <c r="AF123">
        <v>0</v>
      </c>
      <c r="AG123">
        <v>0</v>
      </c>
      <c r="AH123">
        <v>793.61</v>
      </c>
      <c r="AI123">
        <v>1</v>
      </c>
      <c r="AJ123">
        <v>1</v>
      </c>
      <c r="AK123">
        <v>1</v>
      </c>
      <c r="AL123">
        <v>1</v>
      </c>
      <c r="AM123">
        <v>-2</v>
      </c>
      <c r="AN123">
        <v>0</v>
      </c>
      <c r="AO123">
        <v>0</v>
      </c>
      <c r="AP123">
        <v>1</v>
      </c>
      <c r="AQ123">
        <v>1</v>
      </c>
      <c r="AR123">
        <v>0</v>
      </c>
      <c r="AS123" t="s">
        <v>185</v>
      </c>
      <c r="AT123">
        <v>32.16</v>
      </c>
      <c r="AU123" t="s">
        <v>217</v>
      </c>
      <c r="AV123">
        <v>1</v>
      </c>
      <c r="AW123">
        <v>2</v>
      </c>
      <c r="AX123">
        <v>85316795</v>
      </c>
      <c r="AY123">
        <v>1</v>
      </c>
      <c r="AZ123">
        <v>0</v>
      </c>
      <c r="BA123">
        <v>139</v>
      </c>
      <c r="BB123">
        <v>1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25522.4976</v>
      </c>
      <c r="BN123">
        <v>32.16</v>
      </c>
      <c r="BO123">
        <v>0</v>
      </c>
      <c r="BP123">
        <v>1</v>
      </c>
      <c r="BQ123">
        <v>0</v>
      </c>
      <c r="BR123">
        <v>0</v>
      </c>
      <c r="BS123">
        <v>0</v>
      </c>
      <c r="BT123">
        <v>34455.37176</v>
      </c>
      <c r="BU123">
        <v>43.416</v>
      </c>
      <c r="BV123">
        <v>0</v>
      </c>
      <c r="BW123">
        <v>1</v>
      </c>
      <c r="CU123">
        <f>ROUND(AT123*Source!I55*AH123*AL123,2)</f>
        <v>255.22</v>
      </c>
      <c r="CV123">
        <f>ROUND(Y123*Source!I55,7)</f>
        <v>0.43416</v>
      </c>
      <c r="CW123">
        <v>0</v>
      </c>
      <c r="CX123">
        <f>ROUND(Y123*Source!I55,7)</f>
        <v>0.43416</v>
      </c>
      <c r="CY123">
        <f>AD123</f>
        <v>793.61</v>
      </c>
      <c r="CZ123">
        <f>AH123</f>
        <v>793.61</v>
      </c>
      <c r="DA123">
        <f>AL123</f>
        <v>1</v>
      </c>
      <c r="DB123">
        <f>ROUND((ROUND(AT123*CZ123,2)*ROUND((0.2+0.15+1),7)),6)</f>
        <v>34455.375</v>
      </c>
      <c r="DC123">
        <f>ROUND((ROUND(AT123*AG123,2)*ROUND((0.2+0.15+1),7)),6)</f>
        <v>0</v>
      </c>
      <c r="DD123" t="s">
        <v>185</v>
      </c>
      <c r="DE123" t="s">
        <v>185</v>
      </c>
      <c r="DF123">
        <f t="shared" si="59"/>
        <v>0</v>
      </c>
      <c r="DG123">
        <f t="shared" si="49"/>
        <v>0</v>
      </c>
      <c r="DH123">
        <f t="shared" si="23"/>
        <v>0</v>
      </c>
      <c r="DI123">
        <f t="shared" si="24"/>
        <v>344.55</v>
      </c>
      <c r="DJ123">
        <f>DI123</f>
        <v>344.55</v>
      </c>
      <c r="DK123">
        <v>1</v>
      </c>
      <c r="DL123" t="s">
        <v>185</v>
      </c>
      <c r="DM123">
        <v>0</v>
      </c>
      <c r="DN123" t="s">
        <v>185</v>
      </c>
      <c r="DO123">
        <v>0</v>
      </c>
    </row>
    <row r="124" spans="1:119">
      <c r="A124">
        <f>ROW(Source!A55)</f>
        <v>55</v>
      </c>
      <c r="B124">
        <v>85314433</v>
      </c>
      <c r="C124">
        <v>85316786</v>
      </c>
      <c r="D124">
        <v>82926016</v>
      </c>
      <c r="E124">
        <v>117</v>
      </c>
      <c r="F124">
        <v>1</v>
      </c>
      <c r="G124">
        <v>1</v>
      </c>
      <c r="H124">
        <v>1</v>
      </c>
      <c r="I124" t="s">
        <v>520</v>
      </c>
      <c r="J124" t="s">
        <v>185</v>
      </c>
      <c r="K124" t="s">
        <v>521</v>
      </c>
      <c r="L124">
        <v>1191</v>
      </c>
      <c r="N124">
        <v>1013</v>
      </c>
      <c r="O124" t="s">
        <v>28</v>
      </c>
      <c r="P124" t="s">
        <v>28</v>
      </c>
      <c r="Q124">
        <v>1</v>
      </c>
      <c r="W124">
        <v>0</v>
      </c>
      <c r="X124">
        <v>-1417349443</v>
      </c>
      <c r="Y124">
        <f>(AT124*ROUND((0.2+0.15+1),7))</f>
        <v>0.081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M124">
        <v>-2</v>
      </c>
      <c r="AN124">
        <v>0</v>
      </c>
      <c r="AO124">
        <v>0</v>
      </c>
      <c r="AP124">
        <v>1</v>
      </c>
      <c r="AQ124">
        <v>1</v>
      </c>
      <c r="AR124">
        <v>0</v>
      </c>
      <c r="AS124" t="s">
        <v>185</v>
      </c>
      <c r="AT124">
        <v>0.06</v>
      </c>
      <c r="AU124" t="s">
        <v>217</v>
      </c>
      <c r="AV124">
        <v>2</v>
      </c>
      <c r="AW124">
        <v>2</v>
      </c>
      <c r="AX124">
        <v>85316796</v>
      </c>
      <c r="AY124">
        <v>1</v>
      </c>
      <c r="AZ124">
        <v>0</v>
      </c>
      <c r="BA124">
        <v>140</v>
      </c>
      <c r="BB124">
        <v>1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v>0</v>
      </c>
      <c r="CX124">
        <f>ROUND(Y124*Source!I55,7)</f>
        <v>0.00081</v>
      </c>
      <c r="CY124">
        <f>AD124</f>
        <v>0</v>
      </c>
      <c r="CZ124">
        <f>AH124</f>
        <v>0</v>
      </c>
      <c r="DA124">
        <f>AL124</f>
        <v>1</v>
      </c>
      <c r="DB124">
        <f>ROUND((ROUND(AT124*CZ124,2)*ROUND((0.2+0.15+1),7)),6)</f>
        <v>0</v>
      </c>
      <c r="DC124">
        <f>ROUND((ROUND(AT124*AG124,2)*ROUND((0.2+0.15+1),7)),6)</f>
        <v>0</v>
      </c>
      <c r="DD124" t="s">
        <v>185</v>
      </c>
      <c r="DE124" t="s">
        <v>185</v>
      </c>
      <c r="DF124">
        <f t="shared" si="59"/>
        <v>0</v>
      </c>
      <c r="DG124">
        <f t="shared" si="49"/>
        <v>0</v>
      </c>
      <c r="DH124">
        <f t="shared" si="23"/>
        <v>0</v>
      </c>
      <c r="DI124">
        <f t="shared" si="24"/>
        <v>0</v>
      </c>
      <c r="DJ124">
        <f>DI124</f>
        <v>0</v>
      </c>
      <c r="DK124">
        <v>0</v>
      </c>
      <c r="DL124" t="s">
        <v>185</v>
      </c>
      <c r="DM124">
        <v>0</v>
      </c>
      <c r="DN124" t="s">
        <v>185</v>
      </c>
      <c r="DO124">
        <v>0</v>
      </c>
    </row>
    <row r="125" spans="1:119">
      <c r="A125">
        <f>ROW(Source!A55)</f>
        <v>55</v>
      </c>
      <c r="B125">
        <v>85314433</v>
      </c>
      <c r="C125">
        <v>85316786</v>
      </c>
      <c r="D125">
        <v>82932505</v>
      </c>
      <c r="E125">
        <v>1</v>
      </c>
      <c r="F125">
        <v>1</v>
      </c>
      <c r="G125">
        <v>1</v>
      </c>
      <c r="H125">
        <v>2</v>
      </c>
      <c r="I125" t="s">
        <v>70</v>
      </c>
      <c r="J125" t="s">
        <v>522</v>
      </c>
      <c r="K125" t="s">
        <v>71</v>
      </c>
      <c r="L125">
        <v>1368</v>
      </c>
      <c r="N125">
        <v>1011</v>
      </c>
      <c r="O125" t="s">
        <v>72</v>
      </c>
      <c r="P125" t="s">
        <v>72</v>
      </c>
      <c r="Q125">
        <v>1</v>
      </c>
      <c r="W125">
        <v>0</v>
      </c>
      <c r="X125">
        <v>639918019</v>
      </c>
      <c r="Y125">
        <f>(AT125*ROUND((0.2+0.15+1),7))</f>
        <v>0.0405</v>
      </c>
      <c r="AA125">
        <v>0</v>
      </c>
      <c r="AB125">
        <v>1626.29</v>
      </c>
      <c r="AC125">
        <v>1090.46</v>
      </c>
      <c r="AD125">
        <v>0</v>
      </c>
      <c r="AE125">
        <v>0</v>
      </c>
      <c r="AF125">
        <v>1626.29</v>
      </c>
      <c r="AG125">
        <v>1090.46</v>
      </c>
      <c r="AH125">
        <v>0</v>
      </c>
      <c r="AI125">
        <v>1</v>
      </c>
      <c r="AJ125">
        <v>1</v>
      </c>
      <c r="AK125">
        <v>1</v>
      </c>
      <c r="AL125">
        <v>1</v>
      </c>
      <c r="AM125">
        <v>-2</v>
      </c>
      <c r="AN125">
        <v>0</v>
      </c>
      <c r="AO125">
        <v>0</v>
      </c>
      <c r="AP125">
        <v>1</v>
      </c>
      <c r="AQ125">
        <v>1</v>
      </c>
      <c r="AR125">
        <v>0</v>
      </c>
      <c r="AS125" t="s">
        <v>185</v>
      </c>
      <c r="AT125">
        <v>0.03</v>
      </c>
      <c r="AU125" t="s">
        <v>217</v>
      </c>
      <c r="AV125">
        <v>1</v>
      </c>
      <c r="AW125">
        <v>2</v>
      </c>
      <c r="AX125">
        <v>85316797</v>
      </c>
      <c r="AY125">
        <v>1</v>
      </c>
      <c r="AZ125">
        <v>0</v>
      </c>
      <c r="BA125">
        <v>141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48.7887</v>
      </c>
      <c r="BL125">
        <v>32.7138</v>
      </c>
      <c r="BM125">
        <v>0</v>
      </c>
      <c r="BN125">
        <v>0</v>
      </c>
      <c r="BO125">
        <v>0.03</v>
      </c>
      <c r="BP125">
        <v>1</v>
      </c>
      <c r="BQ125">
        <v>0</v>
      </c>
      <c r="BR125">
        <v>65.864745</v>
      </c>
      <c r="BS125">
        <v>44.16363</v>
      </c>
      <c r="BT125">
        <v>0</v>
      </c>
      <c r="BU125">
        <v>0</v>
      </c>
      <c r="BV125">
        <v>0.0405</v>
      </c>
      <c r="BW125">
        <v>1</v>
      </c>
      <c r="CV125">
        <v>0</v>
      </c>
      <c r="CW125">
        <f>ROUND(Y125*Source!I55*DO125,7)</f>
        <v>0.000405</v>
      </c>
      <c r="CX125">
        <f>ROUND(Y125*Source!I55,7)</f>
        <v>0.000405</v>
      </c>
      <c r="CY125">
        <f>AB125</f>
        <v>1626.29</v>
      </c>
      <c r="CZ125">
        <f>AF125</f>
        <v>1626.29</v>
      </c>
      <c r="DA125">
        <f>AJ125</f>
        <v>1</v>
      </c>
      <c r="DB125">
        <f>ROUND((ROUND(AT125*CZ125,2)*ROUND((0.2+0.15+1),7)),6)</f>
        <v>65.8665</v>
      </c>
      <c r="DC125">
        <f>ROUND((ROUND(AT125*AG125,2)*ROUND((0.2+0.15+1),7)),6)</f>
        <v>44.1585</v>
      </c>
      <c r="DD125" t="s">
        <v>185</v>
      </c>
      <c r="DE125" t="s">
        <v>185</v>
      </c>
      <c r="DF125">
        <f t="shared" si="59"/>
        <v>0</v>
      </c>
      <c r="DG125">
        <f t="shared" si="49"/>
        <v>0.66</v>
      </c>
      <c r="DH125">
        <f t="shared" si="23"/>
        <v>0.44</v>
      </c>
      <c r="DI125">
        <f t="shared" si="24"/>
        <v>0</v>
      </c>
      <c r="DJ125">
        <f>DG125+DH125</f>
        <v>1.1</v>
      </c>
      <c r="DK125">
        <v>1</v>
      </c>
      <c r="DL125" t="s">
        <v>73</v>
      </c>
      <c r="DM125">
        <v>6</v>
      </c>
      <c r="DN125" t="s">
        <v>28</v>
      </c>
      <c r="DO125">
        <v>1</v>
      </c>
    </row>
    <row r="126" spans="1:119">
      <c r="A126">
        <f>ROW(Source!A55)</f>
        <v>55</v>
      </c>
      <c r="B126">
        <v>85314433</v>
      </c>
      <c r="C126">
        <v>85316786</v>
      </c>
      <c r="D126">
        <v>82933400</v>
      </c>
      <c r="E126">
        <v>1</v>
      </c>
      <c r="F126">
        <v>1</v>
      </c>
      <c r="G126">
        <v>1</v>
      </c>
      <c r="H126">
        <v>2</v>
      </c>
      <c r="I126" t="s">
        <v>75</v>
      </c>
      <c r="J126" t="s">
        <v>523</v>
      </c>
      <c r="K126" t="s">
        <v>76</v>
      </c>
      <c r="L126">
        <v>1368</v>
      </c>
      <c r="N126">
        <v>1011</v>
      </c>
      <c r="O126" t="s">
        <v>72</v>
      </c>
      <c r="P126" t="s">
        <v>72</v>
      </c>
      <c r="Q126">
        <v>1</v>
      </c>
      <c r="W126">
        <v>0</v>
      </c>
      <c r="X126">
        <v>-849950259</v>
      </c>
      <c r="Y126">
        <f>(AT126*ROUND((0.2+0.15+1),7))</f>
        <v>0.0405</v>
      </c>
      <c r="AA126">
        <v>0</v>
      </c>
      <c r="AB126">
        <v>641.7</v>
      </c>
      <c r="AC126">
        <v>811.79</v>
      </c>
      <c r="AD126">
        <v>0</v>
      </c>
      <c r="AE126">
        <v>0</v>
      </c>
      <c r="AF126">
        <v>641.7</v>
      </c>
      <c r="AG126">
        <v>811.79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-2</v>
      </c>
      <c r="AN126">
        <v>0</v>
      </c>
      <c r="AO126">
        <v>0</v>
      </c>
      <c r="AP126">
        <v>1</v>
      </c>
      <c r="AQ126">
        <v>1</v>
      </c>
      <c r="AR126">
        <v>0</v>
      </c>
      <c r="AS126" t="s">
        <v>185</v>
      </c>
      <c r="AT126">
        <v>0.03</v>
      </c>
      <c r="AU126" t="s">
        <v>217</v>
      </c>
      <c r="AV126">
        <v>1</v>
      </c>
      <c r="AW126">
        <v>2</v>
      </c>
      <c r="AX126">
        <v>85316798</v>
      </c>
      <c r="AY126">
        <v>1</v>
      </c>
      <c r="AZ126">
        <v>0</v>
      </c>
      <c r="BA126">
        <v>142</v>
      </c>
      <c r="BB126">
        <v>1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19.251</v>
      </c>
      <c r="BL126">
        <v>24.3537</v>
      </c>
      <c r="BM126">
        <v>0</v>
      </c>
      <c r="BN126">
        <v>0</v>
      </c>
      <c r="BO126">
        <v>0.03</v>
      </c>
      <c r="BP126">
        <v>1</v>
      </c>
      <c r="BQ126">
        <v>0</v>
      </c>
      <c r="BR126">
        <v>25.98885</v>
      </c>
      <c r="BS126">
        <v>32.877495</v>
      </c>
      <c r="BT126">
        <v>0</v>
      </c>
      <c r="BU126">
        <v>0</v>
      </c>
      <c r="BV126">
        <v>0.0405</v>
      </c>
      <c r="BW126">
        <v>1</v>
      </c>
      <c r="CV126">
        <v>0</v>
      </c>
      <c r="CW126">
        <f>ROUND(Y126*Source!I55*DO126,7)</f>
        <v>0.000405</v>
      </c>
      <c r="CX126">
        <f>ROUND(Y126*Source!I55,7)</f>
        <v>0.000405</v>
      </c>
      <c r="CY126">
        <f>AB126</f>
        <v>641.7</v>
      </c>
      <c r="CZ126">
        <f>AF126</f>
        <v>641.7</v>
      </c>
      <c r="DA126">
        <f>AJ126</f>
        <v>1</v>
      </c>
      <c r="DB126">
        <f>ROUND((ROUND(AT126*CZ126,2)*ROUND((0.2+0.15+1),7)),6)</f>
        <v>25.9875</v>
      </c>
      <c r="DC126">
        <f>ROUND((ROUND(AT126*AG126,2)*ROUND((0.2+0.15+1),7)),6)</f>
        <v>32.8725</v>
      </c>
      <c r="DD126" t="s">
        <v>185</v>
      </c>
      <c r="DE126" t="s">
        <v>185</v>
      </c>
      <c r="DF126">
        <f t="shared" si="59"/>
        <v>0</v>
      </c>
      <c r="DG126">
        <f t="shared" si="49"/>
        <v>0.26</v>
      </c>
      <c r="DH126">
        <f t="shared" si="23"/>
        <v>0.33</v>
      </c>
      <c r="DI126">
        <f t="shared" si="24"/>
        <v>0</v>
      </c>
      <c r="DJ126">
        <f>DG126+DH126</f>
        <v>0.59</v>
      </c>
      <c r="DK126">
        <v>1</v>
      </c>
      <c r="DL126" t="s">
        <v>77</v>
      </c>
      <c r="DM126">
        <v>4</v>
      </c>
      <c r="DN126" t="s">
        <v>28</v>
      </c>
      <c r="DO126">
        <v>1</v>
      </c>
    </row>
    <row r="127" spans="1:119">
      <c r="A127">
        <f>ROW(Source!A55)</f>
        <v>55</v>
      </c>
      <c r="B127">
        <v>85314433</v>
      </c>
      <c r="C127">
        <v>85316786</v>
      </c>
      <c r="D127">
        <v>83000168</v>
      </c>
      <c r="E127">
        <v>1</v>
      </c>
      <c r="F127">
        <v>1</v>
      </c>
      <c r="G127">
        <v>1</v>
      </c>
      <c r="H127">
        <v>3</v>
      </c>
      <c r="I127" t="s">
        <v>82</v>
      </c>
      <c r="J127" t="s">
        <v>547</v>
      </c>
      <c r="K127" t="s">
        <v>83</v>
      </c>
      <c r="L127">
        <v>1383</v>
      </c>
      <c r="N127">
        <v>1013</v>
      </c>
      <c r="O127" t="s">
        <v>84</v>
      </c>
      <c r="P127" t="s">
        <v>84</v>
      </c>
      <c r="Q127">
        <v>1</v>
      </c>
      <c r="W127">
        <v>0</v>
      </c>
      <c r="X127">
        <v>1840299850</v>
      </c>
      <c r="Y127">
        <f>AT127</f>
        <v>6.656</v>
      </c>
      <c r="AA127">
        <v>7.32</v>
      </c>
      <c r="AB127">
        <v>0</v>
      </c>
      <c r="AC127">
        <v>0</v>
      </c>
      <c r="AD127">
        <v>0</v>
      </c>
      <c r="AE127">
        <v>7.32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M127">
        <v>-2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185</v>
      </c>
      <c r="AT127">
        <v>6.656</v>
      </c>
      <c r="AU127" t="s">
        <v>185</v>
      </c>
      <c r="AV127">
        <v>0</v>
      </c>
      <c r="AW127">
        <v>2</v>
      </c>
      <c r="AX127">
        <v>85316799</v>
      </c>
      <c r="AY127">
        <v>1</v>
      </c>
      <c r="AZ127">
        <v>0</v>
      </c>
      <c r="BA127">
        <v>143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48.72192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1</v>
      </c>
      <c r="BQ127">
        <v>48.72192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1</v>
      </c>
      <c r="CV127">
        <v>0</v>
      </c>
      <c r="CW127">
        <v>0</v>
      </c>
      <c r="CX127">
        <f>ROUND(Y127*Source!I55,7)</f>
        <v>0.06656</v>
      </c>
      <c r="CY127">
        <f>AA127</f>
        <v>7.32</v>
      </c>
      <c r="CZ127">
        <f>AE127</f>
        <v>7.32</v>
      </c>
      <c r="DA127">
        <f>AI127</f>
        <v>1</v>
      </c>
      <c r="DB127">
        <f>ROUND(ROUND(AT127*CZ127,2),6)</f>
        <v>48.72</v>
      </c>
      <c r="DC127">
        <f>ROUND(ROUND(AT127*AG127,2),6)</f>
        <v>0</v>
      </c>
      <c r="DD127" t="s">
        <v>185</v>
      </c>
      <c r="DE127" t="s">
        <v>185</v>
      </c>
      <c r="DF127">
        <f t="shared" si="59"/>
        <v>0.49</v>
      </c>
      <c r="DG127">
        <f t="shared" si="49"/>
        <v>0</v>
      </c>
      <c r="DH127">
        <f t="shared" si="23"/>
        <v>0</v>
      </c>
      <c r="DI127">
        <f t="shared" si="24"/>
        <v>0</v>
      </c>
      <c r="DJ127">
        <f>DF127</f>
        <v>0.49</v>
      </c>
      <c r="DK127">
        <v>1</v>
      </c>
      <c r="DL127" t="s">
        <v>185</v>
      </c>
      <c r="DM127">
        <v>0</v>
      </c>
      <c r="DN127" t="s">
        <v>185</v>
      </c>
      <c r="DO127">
        <v>0</v>
      </c>
    </row>
    <row r="128" spans="1:119">
      <c r="A128">
        <f>ROW(Source!A55)</f>
        <v>55</v>
      </c>
      <c r="B128">
        <v>85314433</v>
      </c>
      <c r="C128">
        <v>85316786</v>
      </c>
      <c r="D128">
        <v>83001736</v>
      </c>
      <c r="E128">
        <v>1</v>
      </c>
      <c r="F128">
        <v>1</v>
      </c>
      <c r="G128">
        <v>1</v>
      </c>
      <c r="H128">
        <v>3</v>
      </c>
      <c r="I128" t="s">
        <v>97</v>
      </c>
      <c r="J128" t="s">
        <v>589</v>
      </c>
      <c r="K128" t="s">
        <v>98</v>
      </c>
      <c r="L128">
        <v>1425</v>
      </c>
      <c r="N128">
        <v>1013</v>
      </c>
      <c r="O128" t="s">
        <v>99</v>
      </c>
      <c r="P128" t="s">
        <v>99</v>
      </c>
      <c r="Q128">
        <v>1</v>
      </c>
      <c r="W128">
        <v>0</v>
      </c>
      <c r="X128">
        <v>-1956790874</v>
      </c>
      <c r="Y128">
        <f>AT128</f>
        <v>2.04</v>
      </c>
      <c r="AA128">
        <v>53.81</v>
      </c>
      <c r="AB128">
        <v>0</v>
      </c>
      <c r="AC128">
        <v>0</v>
      </c>
      <c r="AD128">
        <v>0</v>
      </c>
      <c r="AE128">
        <v>41.71</v>
      </c>
      <c r="AF128">
        <v>0</v>
      </c>
      <c r="AG128">
        <v>0</v>
      </c>
      <c r="AH128">
        <v>0</v>
      </c>
      <c r="AI128">
        <v>1.29</v>
      </c>
      <c r="AJ128">
        <v>1</v>
      </c>
      <c r="AK128">
        <v>1</v>
      </c>
      <c r="AL128">
        <v>1</v>
      </c>
      <c r="AM128">
        <v>2</v>
      </c>
      <c r="AN128">
        <v>0</v>
      </c>
      <c r="AO128">
        <v>0</v>
      </c>
      <c r="AP128">
        <v>1</v>
      </c>
      <c r="AQ128">
        <v>1</v>
      </c>
      <c r="AR128">
        <v>0</v>
      </c>
      <c r="AS128" t="s">
        <v>185</v>
      </c>
      <c r="AT128">
        <v>2.04</v>
      </c>
      <c r="AU128" t="s">
        <v>185</v>
      </c>
      <c r="AV128">
        <v>0</v>
      </c>
      <c r="AW128">
        <v>2</v>
      </c>
      <c r="AX128">
        <v>85316800</v>
      </c>
      <c r="AY128">
        <v>1</v>
      </c>
      <c r="AZ128">
        <v>0</v>
      </c>
      <c r="BA128">
        <v>144</v>
      </c>
      <c r="BB128">
        <v>1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85.0884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1</v>
      </c>
      <c r="BQ128">
        <v>85.0884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1</v>
      </c>
      <c r="CV128">
        <v>0</v>
      </c>
      <c r="CW128">
        <v>0</v>
      </c>
      <c r="CX128">
        <f>ROUND(Y128*Source!I55,7)</f>
        <v>0.0204</v>
      </c>
      <c r="CY128">
        <f>AA128</f>
        <v>53.81</v>
      </c>
      <c r="CZ128">
        <f>AE128</f>
        <v>41.71</v>
      </c>
      <c r="DA128">
        <f>AI128</f>
        <v>1.29</v>
      </c>
      <c r="DB128">
        <f>ROUND(ROUND(AT128*CZ128,2),6)</f>
        <v>85.09</v>
      </c>
      <c r="DC128">
        <f>ROUND(ROUND(AT128*AG128,2),6)</f>
        <v>0</v>
      </c>
      <c r="DD128" t="s">
        <v>185</v>
      </c>
      <c r="DE128" t="s">
        <v>185</v>
      </c>
      <c r="DF128">
        <f>ROUND(ROUND(AE128*AI128,2)*CX128,2)</f>
        <v>1.1</v>
      </c>
      <c r="DG128">
        <f t="shared" si="49"/>
        <v>0</v>
      </c>
      <c r="DH128">
        <f t="shared" si="23"/>
        <v>0</v>
      </c>
      <c r="DI128">
        <f t="shared" si="24"/>
        <v>0</v>
      </c>
      <c r="DJ128">
        <f>DF128</f>
        <v>1.1</v>
      </c>
      <c r="DK128">
        <v>0</v>
      </c>
      <c r="DL128" t="s">
        <v>185</v>
      </c>
      <c r="DM128">
        <v>0</v>
      </c>
      <c r="DN128" t="s">
        <v>185</v>
      </c>
      <c r="DO128">
        <v>0</v>
      </c>
    </row>
    <row r="129" spans="1:119">
      <c r="A129">
        <f>ROW(Source!A55)</f>
        <v>55</v>
      </c>
      <c r="B129">
        <v>85314433</v>
      </c>
      <c r="C129">
        <v>85316786</v>
      </c>
      <c r="D129">
        <v>83001985</v>
      </c>
      <c r="E129">
        <v>1</v>
      </c>
      <c r="F129">
        <v>1</v>
      </c>
      <c r="G129">
        <v>1</v>
      </c>
      <c r="H129">
        <v>3</v>
      </c>
      <c r="I129" t="s">
        <v>100</v>
      </c>
      <c r="J129" t="s">
        <v>590</v>
      </c>
      <c r="K129" t="s">
        <v>101</v>
      </c>
      <c r="L129">
        <v>1425</v>
      </c>
      <c r="N129">
        <v>1013</v>
      </c>
      <c r="O129" t="s">
        <v>99</v>
      </c>
      <c r="P129" t="s">
        <v>99</v>
      </c>
      <c r="Q129">
        <v>1</v>
      </c>
      <c r="W129">
        <v>0</v>
      </c>
      <c r="X129">
        <v>1717355910</v>
      </c>
      <c r="Y129">
        <f>AT129</f>
        <v>2.04</v>
      </c>
      <c r="AA129">
        <v>23.92</v>
      </c>
      <c r="AB129">
        <v>0</v>
      </c>
      <c r="AC129">
        <v>0</v>
      </c>
      <c r="AD129">
        <v>0</v>
      </c>
      <c r="AE129">
        <v>18.54</v>
      </c>
      <c r="AF129">
        <v>0</v>
      </c>
      <c r="AG129">
        <v>0</v>
      </c>
      <c r="AH129">
        <v>0</v>
      </c>
      <c r="AI129">
        <v>1.29</v>
      </c>
      <c r="AJ129">
        <v>1</v>
      </c>
      <c r="AK129">
        <v>1</v>
      </c>
      <c r="AL129">
        <v>1</v>
      </c>
      <c r="AM129">
        <v>2</v>
      </c>
      <c r="AN129">
        <v>0</v>
      </c>
      <c r="AO129">
        <v>0</v>
      </c>
      <c r="AP129">
        <v>1</v>
      </c>
      <c r="AQ129">
        <v>1</v>
      </c>
      <c r="AR129">
        <v>0</v>
      </c>
      <c r="AS129" t="s">
        <v>185</v>
      </c>
      <c r="AT129">
        <v>2.04</v>
      </c>
      <c r="AU129" t="s">
        <v>185</v>
      </c>
      <c r="AV129">
        <v>0</v>
      </c>
      <c r="AW129">
        <v>2</v>
      </c>
      <c r="AX129">
        <v>85316801</v>
      </c>
      <c r="AY129">
        <v>1</v>
      </c>
      <c r="AZ129">
        <v>0</v>
      </c>
      <c r="BA129">
        <v>145</v>
      </c>
      <c r="BB129">
        <v>1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37.8216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1</v>
      </c>
      <c r="BQ129">
        <v>37.8216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1</v>
      </c>
      <c r="CV129">
        <v>0</v>
      </c>
      <c r="CW129">
        <v>0</v>
      </c>
      <c r="CX129">
        <f>ROUND(Y129*Source!I55,7)</f>
        <v>0.0204</v>
      </c>
      <c r="CY129">
        <f>AA129</f>
        <v>23.92</v>
      </c>
      <c r="CZ129">
        <f>AE129</f>
        <v>18.54</v>
      </c>
      <c r="DA129">
        <f>AI129</f>
        <v>1.29</v>
      </c>
      <c r="DB129">
        <f>ROUND(ROUND(AT129*CZ129,2),6)</f>
        <v>37.82</v>
      </c>
      <c r="DC129">
        <f>ROUND(ROUND(AT129*AG129,2),6)</f>
        <v>0</v>
      </c>
      <c r="DD129" t="s">
        <v>185</v>
      </c>
      <c r="DE129" t="s">
        <v>185</v>
      </c>
      <c r="DF129">
        <f>ROUND(ROUND(AE129*AI129,2)*CX129,2)</f>
        <v>0.49</v>
      </c>
      <c r="DG129">
        <f t="shared" si="49"/>
        <v>0</v>
      </c>
      <c r="DH129">
        <f t="shared" ref="DH129:DH192" si="60">ROUND(ROUND(AG129,2)*CX129,2)</f>
        <v>0</v>
      </c>
      <c r="DI129">
        <f t="shared" ref="DI129:DI192" si="61">ROUND(ROUND(AH129,2)*CX129,2)</f>
        <v>0</v>
      </c>
      <c r="DJ129">
        <f>DF129</f>
        <v>0.49</v>
      </c>
      <c r="DK129">
        <v>0</v>
      </c>
      <c r="DL129" t="s">
        <v>185</v>
      </c>
      <c r="DM129">
        <v>0</v>
      </c>
      <c r="DN129" t="s">
        <v>185</v>
      </c>
      <c r="DO129">
        <v>0</v>
      </c>
    </row>
    <row r="130" spans="1:119">
      <c r="A130">
        <f>ROW(Source!A55)</f>
        <v>55</v>
      </c>
      <c r="B130">
        <v>85314433</v>
      </c>
      <c r="C130">
        <v>85316786</v>
      </c>
      <c r="D130">
        <v>82931850</v>
      </c>
      <c r="E130">
        <v>117</v>
      </c>
      <c r="F130">
        <v>1</v>
      </c>
      <c r="G130">
        <v>1</v>
      </c>
      <c r="H130">
        <v>3</v>
      </c>
      <c r="I130" t="s">
        <v>234</v>
      </c>
      <c r="J130" t="s">
        <v>185</v>
      </c>
      <c r="K130" t="s">
        <v>235</v>
      </c>
      <c r="L130">
        <v>3277935</v>
      </c>
      <c r="N130">
        <v>1013</v>
      </c>
      <c r="O130" t="s">
        <v>59</v>
      </c>
      <c r="P130" t="s">
        <v>59</v>
      </c>
      <c r="Q130">
        <v>1</v>
      </c>
      <c r="W130">
        <v>0</v>
      </c>
      <c r="X130">
        <v>274903907</v>
      </c>
      <c r="Y130">
        <f>AT130</f>
        <v>2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 t="s">
        <v>185</v>
      </c>
      <c r="AT130">
        <v>2</v>
      </c>
      <c r="AU130" t="s">
        <v>185</v>
      </c>
      <c r="AV130">
        <v>0</v>
      </c>
      <c r="AW130">
        <v>2</v>
      </c>
      <c r="AX130">
        <v>85316802</v>
      </c>
      <c r="AY130">
        <v>1</v>
      </c>
      <c r="AZ130">
        <v>0</v>
      </c>
      <c r="BA130">
        <v>146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v>0</v>
      </c>
      <c r="CX130">
        <f>ROUND(Y130*Source!I55,7)</f>
        <v>0.02</v>
      </c>
      <c r="CY130">
        <f>AA130</f>
        <v>0</v>
      </c>
      <c r="CZ130">
        <f>AE130</f>
        <v>0</v>
      </c>
      <c r="DA130">
        <f>AI130</f>
        <v>1</v>
      </c>
      <c r="DB130">
        <f>ROUND(ROUND(AT130*CZ130,2),6)</f>
        <v>0</v>
      </c>
      <c r="DC130">
        <f>ROUND(ROUND(AT130*AG130,2),6)</f>
        <v>0</v>
      </c>
      <c r="DD130" t="s">
        <v>185</v>
      </c>
      <c r="DE130" t="s">
        <v>185</v>
      </c>
      <c r="DF130">
        <f>ROUND(ROUND(AE130,2)*CX130,2)</f>
        <v>0</v>
      </c>
      <c r="DG130">
        <f t="shared" si="49"/>
        <v>0</v>
      </c>
      <c r="DH130">
        <f t="shared" si="60"/>
        <v>0</v>
      </c>
      <c r="DI130">
        <f t="shared" si="61"/>
        <v>0</v>
      </c>
      <c r="DJ130">
        <f>DF130</f>
        <v>0</v>
      </c>
      <c r="DK130">
        <v>0</v>
      </c>
      <c r="DL130" t="s">
        <v>185</v>
      </c>
      <c r="DM130">
        <v>0</v>
      </c>
      <c r="DN130" t="s">
        <v>185</v>
      </c>
      <c r="DO130">
        <v>0</v>
      </c>
    </row>
    <row r="131" spans="1:119">
      <c r="A131">
        <f>ROW(Source!A58)</f>
        <v>58</v>
      </c>
      <c r="B131">
        <v>85314498</v>
      </c>
      <c r="C131">
        <v>85316804</v>
      </c>
      <c r="D131">
        <v>82925832</v>
      </c>
      <c r="E131">
        <v>117</v>
      </c>
      <c r="F131">
        <v>1</v>
      </c>
      <c r="G131">
        <v>1</v>
      </c>
      <c r="H131">
        <v>1</v>
      </c>
      <c r="I131" t="s">
        <v>532</v>
      </c>
      <c r="J131" t="s">
        <v>185</v>
      </c>
      <c r="K131" t="s">
        <v>533</v>
      </c>
      <c r="L131">
        <v>1191</v>
      </c>
      <c r="N131">
        <v>1013</v>
      </c>
      <c r="O131" t="s">
        <v>28</v>
      </c>
      <c r="P131" t="s">
        <v>28</v>
      </c>
      <c r="Q131">
        <v>1</v>
      </c>
      <c r="W131">
        <v>0</v>
      </c>
      <c r="X131">
        <v>-715079457</v>
      </c>
      <c r="Y131">
        <f>(AT131*ROUND((0.2+0.15+1),7))</f>
        <v>0.7965</v>
      </c>
      <c r="AA131">
        <v>0</v>
      </c>
      <c r="AB131">
        <v>0</v>
      </c>
      <c r="AC131">
        <v>0</v>
      </c>
      <c r="AD131">
        <v>766.35</v>
      </c>
      <c r="AE131">
        <v>0</v>
      </c>
      <c r="AF131">
        <v>0</v>
      </c>
      <c r="AG131">
        <v>0</v>
      </c>
      <c r="AH131">
        <v>766.35</v>
      </c>
      <c r="AI131">
        <v>1</v>
      </c>
      <c r="AJ131">
        <v>1</v>
      </c>
      <c r="AK131">
        <v>1</v>
      </c>
      <c r="AL131">
        <v>1</v>
      </c>
      <c r="AM131">
        <v>-2</v>
      </c>
      <c r="AN131">
        <v>0</v>
      </c>
      <c r="AO131">
        <v>0</v>
      </c>
      <c r="AP131">
        <v>1</v>
      </c>
      <c r="AQ131">
        <v>1</v>
      </c>
      <c r="AR131">
        <v>0</v>
      </c>
      <c r="AS131" t="s">
        <v>185</v>
      </c>
      <c r="AT131">
        <v>0.59</v>
      </c>
      <c r="AU131" t="s">
        <v>217</v>
      </c>
      <c r="AV131">
        <v>1</v>
      </c>
      <c r="AW131">
        <v>2</v>
      </c>
      <c r="AX131">
        <v>85316809</v>
      </c>
      <c r="AY131">
        <v>1</v>
      </c>
      <c r="AZ131">
        <v>0</v>
      </c>
      <c r="BA131">
        <v>147</v>
      </c>
      <c r="BB131">
        <v>1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452.1465</v>
      </c>
      <c r="BN131">
        <v>0.59</v>
      </c>
      <c r="BO131">
        <v>0</v>
      </c>
      <c r="BP131">
        <v>1</v>
      </c>
      <c r="BQ131">
        <v>0</v>
      </c>
      <c r="BR131">
        <v>0</v>
      </c>
      <c r="BS131">
        <v>0</v>
      </c>
      <c r="BT131">
        <v>610.397775</v>
      </c>
      <c r="BU131">
        <v>0.7965</v>
      </c>
      <c r="BV131">
        <v>0</v>
      </c>
      <c r="BW131">
        <v>1</v>
      </c>
      <c r="CU131">
        <f>ROUND(AT131*Source!I58*AH131*AL131,2)</f>
        <v>0</v>
      </c>
      <c r="CV131">
        <f>ROUND(Y131*Source!I58,7)</f>
        <v>0</v>
      </c>
      <c r="CW131">
        <v>0</v>
      </c>
      <c r="CX131">
        <f>ROUND(Y131*Source!I58,7)</f>
        <v>0</v>
      </c>
      <c r="CY131">
        <f>AD131</f>
        <v>766.35</v>
      </c>
      <c r="CZ131">
        <f>AH131</f>
        <v>766.35</v>
      </c>
      <c r="DA131">
        <f>AL131</f>
        <v>1</v>
      </c>
      <c r="DB131">
        <f>ROUND((ROUND(AT131*CZ131,2)*ROUND((0.2+0.15+1),7)),6)</f>
        <v>610.4025</v>
      </c>
      <c r="DC131">
        <f>ROUND((ROUND(AT131*AG131,2)*ROUND((0.2+0.15+1),7)),6)</f>
        <v>0</v>
      </c>
      <c r="DD131" t="s">
        <v>185</v>
      </c>
      <c r="DE131" t="s">
        <v>185</v>
      </c>
      <c r="DF131">
        <f>ROUND(ROUND(AE131,2)*CX131,2)</f>
        <v>0</v>
      </c>
      <c r="DG131">
        <f t="shared" si="49"/>
        <v>0</v>
      </c>
      <c r="DH131">
        <f t="shared" si="60"/>
        <v>0</v>
      </c>
      <c r="DI131">
        <f t="shared" si="61"/>
        <v>0</v>
      </c>
      <c r="DJ131">
        <f>DI131</f>
        <v>0</v>
      </c>
      <c r="DK131">
        <v>1</v>
      </c>
      <c r="DL131" t="s">
        <v>185</v>
      </c>
      <c r="DM131">
        <v>0</v>
      </c>
      <c r="DN131" t="s">
        <v>185</v>
      </c>
      <c r="DO131">
        <v>0</v>
      </c>
    </row>
    <row r="132" spans="1:119">
      <c r="A132">
        <f>ROW(Source!A58)</f>
        <v>58</v>
      </c>
      <c r="B132">
        <v>85314498</v>
      </c>
      <c r="C132">
        <v>85316804</v>
      </c>
      <c r="D132">
        <v>82998098</v>
      </c>
      <c r="E132">
        <v>1</v>
      </c>
      <c r="F132">
        <v>1</v>
      </c>
      <c r="G132">
        <v>1</v>
      </c>
      <c r="H132">
        <v>3</v>
      </c>
      <c r="I132" t="s">
        <v>591</v>
      </c>
      <c r="J132" t="s">
        <v>592</v>
      </c>
      <c r="K132" t="s">
        <v>593</v>
      </c>
      <c r="L132">
        <v>1346</v>
      </c>
      <c r="N132">
        <v>1009</v>
      </c>
      <c r="O132" t="s">
        <v>87</v>
      </c>
      <c r="P132" t="s">
        <v>87</v>
      </c>
      <c r="Q132">
        <v>1</v>
      </c>
      <c r="W132">
        <v>0</v>
      </c>
      <c r="X132">
        <v>1797972292</v>
      </c>
      <c r="Y132">
        <f>AT132</f>
        <v>0.04</v>
      </c>
      <c r="AA132">
        <v>205.15</v>
      </c>
      <c r="AB132">
        <v>0</v>
      </c>
      <c r="AC132">
        <v>0</v>
      </c>
      <c r="AD132">
        <v>0</v>
      </c>
      <c r="AE132">
        <v>160.27</v>
      </c>
      <c r="AF132">
        <v>0</v>
      </c>
      <c r="AG132">
        <v>0</v>
      </c>
      <c r="AH132">
        <v>0</v>
      </c>
      <c r="AI132">
        <v>1.28</v>
      </c>
      <c r="AJ132">
        <v>1</v>
      </c>
      <c r="AK132">
        <v>1</v>
      </c>
      <c r="AL132">
        <v>1</v>
      </c>
      <c r="AM132">
        <v>2</v>
      </c>
      <c r="AN132">
        <v>0</v>
      </c>
      <c r="AO132">
        <v>0</v>
      </c>
      <c r="AP132">
        <v>1</v>
      </c>
      <c r="AQ132">
        <v>1</v>
      </c>
      <c r="AR132">
        <v>0</v>
      </c>
      <c r="AS132" t="s">
        <v>185</v>
      </c>
      <c r="AT132">
        <v>0.04</v>
      </c>
      <c r="AU132" t="s">
        <v>185</v>
      </c>
      <c r="AV132">
        <v>0</v>
      </c>
      <c r="AW132">
        <v>2</v>
      </c>
      <c r="AX132">
        <v>85316810</v>
      </c>
      <c r="AY132">
        <v>1</v>
      </c>
      <c r="AZ132">
        <v>0</v>
      </c>
      <c r="BA132">
        <v>148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6.4108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1</v>
      </c>
      <c r="BQ132">
        <v>6.4108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1</v>
      </c>
      <c r="CV132">
        <v>0</v>
      </c>
      <c r="CW132">
        <v>0</v>
      </c>
      <c r="CX132">
        <f>ROUND(Y132*Source!I58,7)</f>
        <v>0</v>
      </c>
      <c r="CY132">
        <f>AA132</f>
        <v>205.15</v>
      </c>
      <c r="CZ132">
        <f>AE132</f>
        <v>160.27</v>
      </c>
      <c r="DA132">
        <f>AI132</f>
        <v>1.28</v>
      </c>
      <c r="DB132">
        <f>ROUND(ROUND(AT132*CZ132,2),6)</f>
        <v>6.41</v>
      </c>
      <c r="DC132">
        <f>ROUND(ROUND(AT132*AG132,2),6)</f>
        <v>0</v>
      </c>
      <c r="DD132" t="s">
        <v>185</v>
      </c>
      <c r="DE132" t="s">
        <v>185</v>
      </c>
      <c r="DF132">
        <f>ROUND(ROUND(AE132*AI132,2)*CX132,2)</f>
        <v>0</v>
      </c>
      <c r="DG132">
        <f t="shared" si="49"/>
        <v>0</v>
      </c>
      <c r="DH132">
        <f t="shared" si="60"/>
        <v>0</v>
      </c>
      <c r="DI132">
        <f t="shared" si="61"/>
        <v>0</v>
      </c>
      <c r="DJ132">
        <f>DF132</f>
        <v>0</v>
      </c>
      <c r="DK132">
        <v>0</v>
      </c>
      <c r="DL132" t="s">
        <v>185</v>
      </c>
      <c r="DM132">
        <v>0</v>
      </c>
      <c r="DN132" t="s">
        <v>185</v>
      </c>
      <c r="DO132">
        <v>0</v>
      </c>
    </row>
    <row r="133" spans="1:119">
      <c r="A133">
        <f>ROW(Source!A58)</f>
        <v>58</v>
      </c>
      <c r="B133">
        <v>85314498</v>
      </c>
      <c r="C133">
        <v>85316804</v>
      </c>
      <c r="D133">
        <v>83000168</v>
      </c>
      <c r="E133">
        <v>1</v>
      </c>
      <c r="F133">
        <v>1</v>
      </c>
      <c r="G133">
        <v>1</v>
      </c>
      <c r="H133">
        <v>3</v>
      </c>
      <c r="I133" t="s">
        <v>82</v>
      </c>
      <c r="J133" t="s">
        <v>547</v>
      </c>
      <c r="K133" t="s">
        <v>83</v>
      </c>
      <c r="L133">
        <v>1383</v>
      </c>
      <c r="N133">
        <v>1013</v>
      </c>
      <c r="O133" t="s">
        <v>84</v>
      </c>
      <c r="P133" t="s">
        <v>84</v>
      </c>
      <c r="Q133">
        <v>1</v>
      </c>
      <c r="W133">
        <v>0</v>
      </c>
      <c r="X133">
        <v>1840299850</v>
      </c>
      <c r="Y133">
        <f>AT133</f>
        <v>0.064</v>
      </c>
      <c r="AA133">
        <v>7.32</v>
      </c>
      <c r="AB133">
        <v>0</v>
      </c>
      <c r="AC133">
        <v>0</v>
      </c>
      <c r="AD133">
        <v>0</v>
      </c>
      <c r="AE133">
        <v>7.32</v>
      </c>
      <c r="AF133">
        <v>0</v>
      </c>
      <c r="AG133">
        <v>0</v>
      </c>
      <c r="AH133">
        <v>0</v>
      </c>
      <c r="AI133">
        <v>1</v>
      </c>
      <c r="AJ133">
        <v>1</v>
      </c>
      <c r="AK133">
        <v>1</v>
      </c>
      <c r="AL133">
        <v>1</v>
      </c>
      <c r="AM133">
        <v>-2</v>
      </c>
      <c r="AN133">
        <v>0</v>
      </c>
      <c r="AO133">
        <v>0</v>
      </c>
      <c r="AP133">
        <v>1</v>
      </c>
      <c r="AQ133">
        <v>1</v>
      </c>
      <c r="AR133">
        <v>0</v>
      </c>
      <c r="AS133" t="s">
        <v>185</v>
      </c>
      <c r="AT133">
        <v>0.064</v>
      </c>
      <c r="AU133" t="s">
        <v>185</v>
      </c>
      <c r="AV133">
        <v>0</v>
      </c>
      <c r="AW133">
        <v>2</v>
      </c>
      <c r="AX133">
        <v>85316811</v>
      </c>
      <c r="AY133">
        <v>1</v>
      </c>
      <c r="AZ133">
        <v>0</v>
      </c>
      <c r="BA133">
        <v>149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0.46848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1</v>
      </c>
      <c r="BQ133">
        <v>0.46848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1</v>
      </c>
      <c r="CV133">
        <v>0</v>
      </c>
      <c r="CW133">
        <v>0</v>
      </c>
      <c r="CX133">
        <f>ROUND(Y133*Source!I58,7)</f>
        <v>0</v>
      </c>
      <c r="CY133">
        <f>AA133</f>
        <v>7.32</v>
      </c>
      <c r="CZ133">
        <f>AE133</f>
        <v>7.32</v>
      </c>
      <c r="DA133">
        <f>AI133</f>
        <v>1</v>
      </c>
      <c r="DB133">
        <f>ROUND(ROUND(AT133*CZ133,2),6)</f>
        <v>0.47</v>
      </c>
      <c r="DC133">
        <f>ROUND(ROUND(AT133*AG133,2),6)</f>
        <v>0</v>
      </c>
      <c r="DD133" t="s">
        <v>185</v>
      </c>
      <c r="DE133" t="s">
        <v>185</v>
      </c>
      <c r="DF133">
        <f>ROUND(ROUND(AE133,2)*CX133,2)</f>
        <v>0</v>
      </c>
      <c r="DG133">
        <f t="shared" si="49"/>
        <v>0</v>
      </c>
      <c r="DH133">
        <f t="shared" si="60"/>
        <v>0</v>
      </c>
      <c r="DI133">
        <f t="shared" si="61"/>
        <v>0</v>
      </c>
      <c r="DJ133">
        <f>DF133</f>
        <v>0</v>
      </c>
      <c r="DK133">
        <v>1</v>
      </c>
      <c r="DL133" t="s">
        <v>185</v>
      </c>
      <c r="DM133">
        <v>0</v>
      </c>
      <c r="DN133" t="s">
        <v>185</v>
      </c>
      <c r="DO133">
        <v>0</v>
      </c>
    </row>
    <row r="134" spans="1:119">
      <c r="A134">
        <f>ROW(Source!A58)</f>
        <v>58</v>
      </c>
      <c r="B134">
        <v>85314498</v>
      </c>
      <c r="C134">
        <v>85316804</v>
      </c>
      <c r="D134">
        <v>82931850</v>
      </c>
      <c r="E134">
        <v>117</v>
      </c>
      <c r="F134">
        <v>1</v>
      </c>
      <c r="G134">
        <v>1</v>
      </c>
      <c r="H134">
        <v>3</v>
      </c>
      <c r="I134" t="s">
        <v>234</v>
      </c>
      <c r="J134" t="s">
        <v>185</v>
      </c>
      <c r="K134" t="s">
        <v>235</v>
      </c>
      <c r="L134">
        <v>3277935</v>
      </c>
      <c r="N134">
        <v>1013</v>
      </c>
      <c r="O134" t="s">
        <v>59</v>
      </c>
      <c r="P134" t="s">
        <v>59</v>
      </c>
      <c r="Q134">
        <v>1</v>
      </c>
      <c r="W134">
        <v>0</v>
      </c>
      <c r="X134">
        <v>274903907</v>
      </c>
      <c r="Y134">
        <f>AT134</f>
        <v>2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 t="s">
        <v>185</v>
      </c>
      <c r="AT134">
        <v>2</v>
      </c>
      <c r="AU134" t="s">
        <v>185</v>
      </c>
      <c r="AV134">
        <v>0</v>
      </c>
      <c r="AW134">
        <v>2</v>
      </c>
      <c r="AX134">
        <v>85316814</v>
      </c>
      <c r="AY134">
        <v>1</v>
      </c>
      <c r="AZ134">
        <v>0</v>
      </c>
      <c r="BA134">
        <v>152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V134">
        <v>0</v>
      </c>
      <c r="CW134">
        <v>0</v>
      </c>
      <c r="CX134">
        <f>ROUND(Y134*Source!I58,7)</f>
        <v>0</v>
      </c>
      <c r="CY134">
        <f>AA134</f>
        <v>0</v>
      </c>
      <c r="CZ134">
        <f>AE134</f>
        <v>0</v>
      </c>
      <c r="DA134">
        <f>AI134</f>
        <v>1</v>
      </c>
      <c r="DB134">
        <f>ROUND(ROUND(AT134*CZ134,2),6)</f>
        <v>0</v>
      </c>
      <c r="DC134">
        <f>ROUND(ROUND(AT134*AG134,2),6)</f>
        <v>0</v>
      </c>
      <c r="DD134" t="s">
        <v>185</v>
      </c>
      <c r="DE134" t="s">
        <v>185</v>
      </c>
      <c r="DF134">
        <f>ROUND(ROUND(AE134,2)*CX134,2)</f>
        <v>0</v>
      </c>
      <c r="DG134">
        <f t="shared" si="49"/>
        <v>0</v>
      </c>
      <c r="DH134">
        <f t="shared" si="60"/>
        <v>0</v>
      </c>
      <c r="DI134">
        <f t="shared" si="61"/>
        <v>0</v>
      </c>
      <c r="DJ134">
        <f>DF134</f>
        <v>0</v>
      </c>
      <c r="DK134">
        <v>0</v>
      </c>
      <c r="DL134" t="s">
        <v>185</v>
      </c>
      <c r="DM134">
        <v>0</v>
      </c>
      <c r="DN134" t="s">
        <v>185</v>
      </c>
      <c r="DO134">
        <v>0</v>
      </c>
    </row>
    <row r="135" spans="1:119">
      <c r="A135">
        <f>ROW(Source!A59)</f>
        <v>59</v>
      </c>
      <c r="B135">
        <v>85314433</v>
      </c>
      <c r="C135">
        <v>85316804</v>
      </c>
      <c r="D135">
        <v>82925832</v>
      </c>
      <c r="E135">
        <v>117</v>
      </c>
      <c r="F135">
        <v>1</v>
      </c>
      <c r="G135">
        <v>1</v>
      </c>
      <c r="H135">
        <v>1</v>
      </c>
      <c r="I135" t="s">
        <v>532</v>
      </c>
      <c r="J135" t="s">
        <v>185</v>
      </c>
      <c r="K135" t="s">
        <v>533</v>
      </c>
      <c r="L135">
        <v>1191</v>
      </c>
      <c r="N135">
        <v>1013</v>
      </c>
      <c r="O135" t="s">
        <v>28</v>
      </c>
      <c r="P135" t="s">
        <v>28</v>
      </c>
      <c r="Q135">
        <v>1</v>
      </c>
      <c r="W135">
        <v>0</v>
      </c>
      <c r="X135">
        <v>-715079457</v>
      </c>
      <c r="Y135">
        <f>(AT135*ROUND((0.2+0.15+1),7))</f>
        <v>0.7965</v>
      </c>
      <c r="AA135">
        <v>0</v>
      </c>
      <c r="AB135">
        <v>0</v>
      </c>
      <c r="AC135">
        <v>0</v>
      </c>
      <c r="AD135">
        <v>766.35</v>
      </c>
      <c r="AE135">
        <v>0</v>
      </c>
      <c r="AF135">
        <v>0</v>
      </c>
      <c r="AG135">
        <v>0</v>
      </c>
      <c r="AH135">
        <v>766.35</v>
      </c>
      <c r="AI135">
        <v>1</v>
      </c>
      <c r="AJ135">
        <v>1</v>
      </c>
      <c r="AK135">
        <v>1</v>
      </c>
      <c r="AL135">
        <v>1</v>
      </c>
      <c r="AM135">
        <v>-2</v>
      </c>
      <c r="AN135">
        <v>0</v>
      </c>
      <c r="AO135">
        <v>0</v>
      </c>
      <c r="AP135">
        <v>1</v>
      </c>
      <c r="AQ135">
        <v>1</v>
      </c>
      <c r="AR135">
        <v>0</v>
      </c>
      <c r="AS135" t="s">
        <v>185</v>
      </c>
      <c r="AT135">
        <v>0.59</v>
      </c>
      <c r="AU135" t="s">
        <v>217</v>
      </c>
      <c r="AV135">
        <v>1</v>
      </c>
      <c r="AW135">
        <v>2</v>
      </c>
      <c r="AX135">
        <v>85316809</v>
      </c>
      <c r="AY135">
        <v>1</v>
      </c>
      <c r="AZ135">
        <v>0</v>
      </c>
      <c r="BA135">
        <v>153</v>
      </c>
      <c r="BB135">
        <v>1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452.1465</v>
      </c>
      <c r="BN135">
        <v>0.59</v>
      </c>
      <c r="BO135">
        <v>0</v>
      </c>
      <c r="BP135">
        <v>1</v>
      </c>
      <c r="BQ135">
        <v>0</v>
      </c>
      <c r="BR135">
        <v>0</v>
      </c>
      <c r="BS135">
        <v>0</v>
      </c>
      <c r="BT135">
        <v>610.397775</v>
      </c>
      <c r="BU135">
        <v>0.7965</v>
      </c>
      <c r="BV135">
        <v>0</v>
      </c>
      <c r="BW135">
        <v>1</v>
      </c>
      <c r="CU135">
        <f>ROUND(AT135*Source!I59*AH135*AL135,2)</f>
        <v>0</v>
      </c>
      <c r="CV135">
        <f>ROUND(Y135*Source!I59,7)</f>
        <v>0</v>
      </c>
      <c r="CW135">
        <v>0</v>
      </c>
      <c r="CX135">
        <f>ROUND(Y135*Source!I59,7)</f>
        <v>0</v>
      </c>
      <c r="CY135">
        <f>AD135</f>
        <v>766.35</v>
      </c>
      <c r="CZ135">
        <f>AH135</f>
        <v>766.35</v>
      </c>
      <c r="DA135">
        <f>AL135</f>
        <v>1</v>
      </c>
      <c r="DB135">
        <f>ROUND((ROUND(AT135*CZ135,2)*ROUND((0.2+0.15+1),7)),6)</f>
        <v>610.4025</v>
      </c>
      <c r="DC135">
        <f>ROUND((ROUND(AT135*AG135,2)*ROUND((0.2+0.15+1),7)),6)</f>
        <v>0</v>
      </c>
      <c r="DD135" t="s">
        <v>185</v>
      </c>
      <c r="DE135" t="s">
        <v>185</v>
      </c>
      <c r="DF135">
        <f>ROUND(ROUND(AE135,2)*CX135,2)</f>
        <v>0</v>
      </c>
      <c r="DG135">
        <f t="shared" si="49"/>
        <v>0</v>
      </c>
      <c r="DH135">
        <f t="shared" si="60"/>
        <v>0</v>
      </c>
      <c r="DI135">
        <f t="shared" si="61"/>
        <v>0</v>
      </c>
      <c r="DJ135">
        <f>DI135</f>
        <v>0</v>
      </c>
      <c r="DK135">
        <v>1</v>
      </c>
      <c r="DL135" t="s">
        <v>185</v>
      </c>
      <c r="DM135">
        <v>0</v>
      </c>
      <c r="DN135" t="s">
        <v>185</v>
      </c>
      <c r="DO135">
        <v>0</v>
      </c>
    </row>
    <row r="136" spans="1:119">
      <c r="A136">
        <f>ROW(Source!A59)</f>
        <v>59</v>
      </c>
      <c r="B136">
        <v>85314433</v>
      </c>
      <c r="C136">
        <v>85316804</v>
      </c>
      <c r="D136">
        <v>82998098</v>
      </c>
      <c r="E136">
        <v>1</v>
      </c>
      <c r="F136">
        <v>1</v>
      </c>
      <c r="G136">
        <v>1</v>
      </c>
      <c r="H136">
        <v>3</v>
      </c>
      <c r="I136" t="s">
        <v>591</v>
      </c>
      <c r="J136" t="s">
        <v>592</v>
      </c>
      <c r="K136" t="s">
        <v>593</v>
      </c>
      <c r="L136">
        <v>1346</v>
      </c>
      <c r="N136">
        <v>1009</v>
      </c>
      <c r="O136" t="s">
        <v>87</v>
      </c>
      <c r="P136" t="s">
        <v>87</v>
      </c>
      <c r="Q136">
        <v>1</v>
      </c>
      <c r="W136">
        <v>0</v>
      </c>
      <c r="X136">
        <v>1797972292</v>
      </c>
      <c r="Y136">
        <f>AT136</f>
        <v>0.04</v>
      </c>
      <c r="AA136">
        <v>205.15</v>
      </c>
      <c r="AB136">
        <v>0</v>
      </c>
      <c r="AC136">
        <v>0</v>
      </c>
      <c r="AD136">
        <v>0</v>
      </c>
      <c r="AE136">
        <v>160.27</v>
      </c>
      <c r="AF136">
        <v>0</v>
      </c>
      <c r="AG136">
        <v>0</v>
      </c>
      <c r="AH136">
        <v>0</v>
      </c>
      <c r="AI136">
        <v>1.28</v>
      </c>
      <c r="AJ136">
        <v>1</v>
      </c>
      <c r="AK136">
        <v>1</v>
      </c>
      <c r="AL136">
        <v>1</v>
      </c>
      <c r="AM136">
        <v>2</v>
      </c>
      <c r="AN136">
        <v>0</v>
      </c>
      <c r="AO136">
        <v>0</v>
      </c>
      <c r="AP136">
        <v>1</v>
      </c>
      <c r="AQ136">
        <v>1</v>
      </c>
      <c r="AR136">
        <v>0</v>
      </c>
      <c r="AS136" t="s">
        <v>185</v>
      </c>
      <c r="AT136">
        <v>0.04</v>
      </c>
      <c r="AU136" t="s">
        <v>185</v>
      </c>
      <c r="AV136">
        <v>0</v>
      </c>
      <c r="AW136">
        <v>2</v>
      </c>
      <c r="AX136">
        <v>85316810</v>
      </c>
      <c r="AY136">
        <v>1</v>
      </c>
      <c r="AZ136">
        <v>0</v>
      </c>
      <c r="BA136">
        <v>154</v>
      </c>
      <c r="BB136">
        <v>1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6.4108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1</v>
      </c>
      <c r="BQ136">
        <v>6.4108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1</v>
      </c>
      <c r="CV136">
        <v>0</v>
      </c>
      <c r="CW136">
        <v>0</v>
      </c>
      <c r="CX136">
        <f>ROUND(Y136*Source!I59,7)</f>
        <v>0</v>
      </c>
      <c r="CY136">
        <f>AA136</f>
        <v>205.15</v>
      </c>
      <c r="CZ136">
        <f>AE136</f>
        <v>160.27</v>
      </c>
      <c r="DA136">
        <f>AI136</f>
        <v>1.28</v>
      </c>
      <c r="DB136">
        <f>ROUND(ROUND(AT136*CZ136,2),6)</f>
        <v>6.41</v>
      </c>
      <c r="DC136">
        <f>ROUND(ROUND(AT136*AG136,2),6)</f>
        <v>0</v>
      </c>
      <c r="DD136" t="s">
        <v>185</v>
      </c>
      <c r="DE136" t="s">
        <v>185</v>
      </c>
      <c r="DF136">
        <f>ROUND(ROUND(AE136*AI136,2)*CX136,2)</f>
        <v>0</v>
      </c>
      <c r="DG136">
        <f t="shared" si="49"/>
        <v>0</v>
      </c>
      <c r="DH136">
        <f t="shared" si="60"/>
        <v>0</v>
      </c>
      <c r="DI136">
        <f t="shared" si="61"/>
        <v>0</v>
      </c>
      <c r="DJ136">
        <f>DF136</f>
        <v>0</v>
      </c>
      <c r="DK136">
        <v>0</v>
      </c>
      <c r="DL136" t="s">
        <v>185</v>
      </c>
      <c r="DM136">
        <v>0</v>
      </c>
      <c r="DN136" t="s">
        <v>185</v>
      </c>
      <c r="DO136">
        <v>0</v>
      </c>
    </row>
    <row r="137" spans="1:119">
      <c r="A137">
        <f>ROW(Source!A59)</f>
        <v>59</v>
      </c>
      <c r="B137">
        <v>85314433</v>
      </c>
      <c r="C137">
        <v>85316804</v>
      </c>
      <c r="D137">
        <v>83000168</v>
      </c>
      <c r="E137">
        <v>1</v>
      </c>
      <c r="F137">
        <v>1</v>
      </c>
      <c r="G137">
        <v>1</v>
      </c>
      <c r="H137">
        <v>3</v>
      </c>
      <c r="I137" t="s">
        <v>82</v>
      </c>
      <c r="J137" t="s">
        <v>547</v>
      </c>
      <c r="K137" t="s">
        <v>83</v>
      </c>
      <c r="L137">
        <v>1383</v>
      </c>
      <c r="N137">
        <v>1013</v>
      </c>
      <c r="O137" t="s">
        <v>84</v>
      </c>
      <c r="P137" t="s">
        <v>84</v>
      </c>
      <c r="Q137">
        <v>1</v>
      </c>
      <c r="W137">
        <v>0</v>
      </c>
      <c r="X137">
        <v>1840299850</v>
      </c>
      <c r="Y137">
        <f>AT137</f>
        <v>0.064</v>
      </c>
      <c r="AA137">
        <v>7.32</v>
      </c>
      <c r="AB137">
        <v>0</v>
      </c>
      <c r="AC137">
        <v>0</v>
      </c>
      <c r="AD137">
        <v>0</v>
      </c>
      <c r="AE137">
        <v>7.32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-2</v>
      </c>
      <c r="AN137">
        <v>0</v>
      </c>
      <c r="AO137">
        <v>0</v>
      </c>
      <c r="AP137">
        <v>1</v>
      </c>
      <c r="AQ137">
        <v>1</v>
      </c>
      <c r="AR137">
        <v>0</v>
      </c>
      <c r="AS137" t="s">
        <v>185</v>
      </c>
      <c r="AT137">
        <v>0.064</v>
      </c>
      <c r="AU137" t="s">
        <v>185</v>
      </c>
      <c r="AV137">
        <v>0</v>
      </c>
      <c r="AW137">
        <v>2</v>
      </c>
      <c r="AX137">
        <v>85316811</v>
      </c>
      <c r="AY137">
        <v>1</v>
      </c>
      <c r="AZ137">
        <v>0</v>
      </c>
      <c r="BA137">
        <v>155</v>
      </c>
      <c r="BB137">
        <v>1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0.46848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1</v>
      </c>
      <c r="BQ137">
        <v>0.46848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1</v>
      </c>
      <c r="CV137">
        <v>0</v>
      </c>
      <c r="CW137">
        <v>0</v>
      </c>
      <c r="CX137">
        <f>ROUND(Y137*Source!I59,7)</f>
        <v>0</v>
      </c>
      <c r="CY137">
        <f>AA137</f>
        <v>7.32</v>
      </c>
      <c r="CZ137">
        <f>AE137</f>
        <v>7.32</v>
      </c>
      <c r="DA137">
        <f>AI137</f>
        <v>1</v>
      </c>
      <c r="DB137">
        <f>ROUND(ROUND(AT137*CZ137,2),6)</f>
        <v>0.47</v>
      </c>
      <c r="DC137">
        <f>ROUND(ROUND(AT137*AG137,2),6)</f>
        <v>0</v>
      </c>
      <c r="DD137" t="s">
        <v>185</v>
      </c>
      <c r="DE137" t="s">
        <v>185</v>
      </c>
      <c r="DF137">
        <f t="shared" ref="DF137:DF147" si="62">ROUND(ROUND(AE137,2)*CX137,2)</f>
        <v>0</v>
      </c>
      <c r="DG137">
        <f t="shared" si="49"/>
        <v>0</v>
      </c>
      <c r="DH137">
        <f t="shared" si="60"/>
        <v>0</v>
      </c>
      <c r="DI137">
        <f t="shared" si="61"/>
        <v>0</v>
      </c>
      <c r="DJ137">
        <f>DF137</f>
        <v>0</v>
      </c>
      <c r="DK137">
        <v>1</v>
      </c>
      <c r="DL137" t="s">
        <v>185</v>
      </c>
      <c r="DM137">
        <v>0</v>
      </c>
      <c r="DN137" t="s">
        <v>185</v>
      </c>
      <c r="DO137">
        <v>0</v>
      </c>
    </row>
    <row r="138" spans="1:119">
      <c r="A138">
        <f>ROW(Source!A59)</f>
        <v>59</v>
      </c>
      <c r="B138">
        <v>85314433</v>
      </c>
      <c r="C138">
        <v>85316804</v>
      </c>
      <c r="D138">
        <v>82931850</v>
      </c>
      <c r="E138">
        <v>117</v>
      </c>
      <c r="F138">
        <v>1</v>
      </c>
      <c r="G138">
        <v>1</v>
      </c>
      <c r="H138">
        <v>3</v>
      </c>
      <c r="I138" t="s">
        <v>234</v>
      </c>
      <c r="J138" t="s">
        <v>185</v>
      </c>
      <c r="K138" t="s">
        <v>235</v>
      </c>
      <c r="L138">
        <v>3277935</v>
      </c>
      <c r="N138">
        <v>1013</v>
      </c>
      <c r="O138" t="s">
        <v>59</v>
      </c>
      <c r="P138" t="s">
        <v>59</v>
      </c>
      <c r="Q138">
        <v>1</v>
      </c>
      <c r="W138">
        <v>0</v>
      </c>
      <c r="X138">
        <v>274903907</v>
      </c>
      <c r="Y138">
        <f>AT138</f>
        <v>2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 t="s">
        <v>185</v>
      </c>
      <c r="AT138">
        <v>2</v>
      </c>
      <c r="AU138" t="s">
        <v>185</v>
      </c>
      <c r="AV138">
        <v>0</v>
      </c>
      <c r="AW138">
        <v>2</v>
      </c>
      <c r="AX138">
        <v>85316814</v>
      </c>
      <c r="AY138">
        <v>1</v>
      </c>
      <c r="AZ138">
        <v>0</v>
      </c>
      <c r="BA138">
        <v>158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ROUND(Y138*Source!I59,7)</f>
        <v>0</v>
      </c>
      <c r="CY138">
        <f>AA138</f>
        <v>0</v>
      </c>
      <c r="CZ138">
        <f>AE138</f>
        <v>0</v>
      </c>
      <c r="DA138">
        <f>AI138</f>
        <v>1</v>
      </c>
      <c r="DB138">
        <f>ROUND(ROUND(AT138*CZ138,2),6)</f>
        <v>0</v>
      </c>
      <c r="DC138">
        <f>ROUND(ROUND(AT138*AG138,2),6)</f>
        <v>0</v>
      </c>
      <c r="DD138" t="s">
        <v>185</v>
      </c>
      <c r="DE138" t="s">
        <v>185</v>
      </c>
      <c r="DF138">
        <f t="shared" si="62"/>
        <v>0</v>
      </c>
      <c r="DG138">
        <f t="shared" si="49"/>
        <v>0</v>
      </c>
      <c r="DH138">
        <f t="shared" si="60"/>
        <v>0</v>
      </c>
      <c r="DI138">
        <f t="shared" si="61"/>
        <v>0</v>
      </c>
      <c r="DJ138">
        <f>DF138</f>
        <v>0</v>
      </c>
      <c r="DK138">
        <v>0</v>
      </c>
      <c r="DL138" t="s">
        <v>185</v>
      </c>
      <c r="DM138">
        <v>0</v>
      </c>
      <c r="DN138" t="s">
        <v>185</v>
      </c>
      <c r="DO138">
        <v>0</v>
      </c>
    </row>
    <row r="139" spans="1:119">
      <c r="A139">
        <f>ROW(Source!A97)</f>
        <v>97</v>
      </c>
      <c r="B139">
        <v>85314498</v>
      </c>
      <c r="C139">
        <v>85316816</v>
      </c>
      <c r="D139">
        <v>82925782</v>
      </c>
      <c r="E139">
        <v>117</v>
      </c>
      <c r="F139">
        <v>1</v>
      </c>
      <c r="G139">
        <v>1</v>
      </c>
      <c r="H139">
        <v>1</v>
      </c>
      <c r="I139" t="s">
        <v>516</v>
      </c>
      <c r="J139" t="s">
        <v>185</v>
      </c>
      <c r="K139" t="s">
        <v>517</v>
      </c>
      <c r="L139">
        <v>1191</v>
      </c>
      <c r="N139">
        <v>1013</v>
      </c>
      <c r="O139" t="s">
        <v>28</v>
      </c>
      <c r="P139" t="s">
        <v>28</v>
      </c>
      <c r="Q139">
        <v>1</v>
      </c>
      <c r="W139">
        <v>0</v>
      </c>
      <c r="X139">
        <v>370475345</v>
      </c>
      <c r="Y139">
        <f t="shared" ref="Y139:Y147" si="63">(AT139*ROUND((0.2+0.15+1),7))</f>
        <v>207.9</v>
      </c>
      <c r="AA139">
        <v>0</v>
      </c>
      <c r="AB139">
        <v>0</v>
      </c>
      <c r="AC139">
        <v>0</v>
      </c>
      <c r="AD139">
        <v>660.33</v>
      </c>
      <c r="AE139">
        <v>0</v>
      </c>
      <c r="AF139">
        <v>0</v>
      </c>
      <c r="AG139">
        <v>0</v>
      </c>
      <c r="AH139">
        <v>660.33</v>
      </c>
      <c r="AI139">
        <v>1</v>
      </c>
      <c r="AJ139">
        <v>1</v>
      </c>
      <c r="AK139">
        <v>1</v>
      </c>
      <c r="AL139">
        <v>1</v>
      </c>
      <c r="AM139">
        <v>-2</v>
      </c>
      <c r="AN139">
        <v>0</v>
      </c>
      <c r="AO139">
        <v>0</v>
      </c>
      <c r="AP139">
        <v>1</v>
      </c>
      <c r="AQ139">
        <v>1</v>
      </c>
      <c r="AR139">
        <v>0</v>
      </c>
      <c r="AS139" t="s">
        <v>185</v>
      </c>
      <c r="AT139">
        <v>154</v>
      </c>
      <c r="AU139" t="s">
        <v>217</v>
      </c>
      <c r="AV139">
        <v>1</v>
      </c>
      <c r="AW139">
        <v>2</v>
      </c>
      <c r="AX139">
        <v>85316818</v>
      </c>
      <c r="AY139">
        <v>1</v>
      </c>
      <c r="AZ139">
        <v>0</v>
      </c>
      <c r="BA139">
        <v>159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101690.82</v>
      </c>
      <c r="BN139">
        <v>154</v>
      </c>
      <c r="BO139">
        <v>0</v>
      </c>
      <c r="BP139">
        <v>1</v>
      </c>
      <c r="BQ139">
        <v>0</v>
      </c>
      <c r="BR139">
        <v>0</v>
      </c>
      <c r="BS139">
        <v>0</v>
      </c>
      <c r="BT139">
        <v>137282.607</v>
      </c>
      <c r="BU139">
        <v>207.9</v>
      </c>
      <c r="BV139">
        <v>0</v>
      </c>
      <c r="BW139">
        <v>1</v>
      </c>
      <c r="CU139">
        <f>ROUND(AT139*Source!I97*AH139*AL139,2)</f>
        <v>0</v>
      </c>
      <c r="CV139">
        <f>ROUND(Y139*Source!I97,7)</f>
        <v>0</v>
      </c>
      <c r="CW139">
        <v>0</v>
      </c>
      <c r="CX139">
        <f>ROUND(Y139*Source!I97,7)</f>
        <v>0</v>
      </c>
      <c r="CY139">
        <f t="shared" ref="CY139:CY144" si="64">AD139</f>
        <v>660.33</v>
      </c>
      <c r="CZ139">
        <f t="shared" ref="CZ139:CZ144" si="65">AH139</f>
        <v>660.33</v>
      </c>
      <c r="DA139">
        <f t="shared" ref="DA139:DA144" si="66">AL139</f>
        <v>1</v>
      </c>
      <c r="DB139">
        <f t="shared" ref="DB139:DB147" si="67">ROUND((ROUND(AT139*CZ139,2)*ROUND((0.2+0.15+1),7)),6)</f>
        <v>137282.607</v>
      </c>
      <c r="DC139">
        <f t="shared" ref="DC139:DC147" si="68">ROUND((ROUND(AT139*AG139,2)*ROUND((0.2+0.15+1),7)),6)</f>
        <v>0</v>
      </c>
      <c r="DD139" t="s">
        <v>185</v>
      </c>
      <c r="DE139" t="s">
        <v>185</v>
      </c>
      <c r="DF139">
        <f t="shared" si="62"/>
        <v>0</v>
      </c>
      <c r="DG139">
        <f t="shared" si="49"/>
        <v>0</v>
      </c>
      <c r="DH139">
        <f t="shared" si="60"/>
        <v>0</v>
      </c>
      <c r="DI139">
        <f t="shared" si="61"/>
        <v>0</v>
      </c>
      <c r="DJ139">
        <f t="shared" ref="DJ139:DJ144" si="69">DI139</f>
        <v>0</v>
      </c>
      <c r="DK139">
        <v>1</v>
      </c>
      <c r="DL139" t="s">
        <v>185</v>
      </c>
      <c r="DM139">
        <v>0</v>
      </c>
      <c r="DN139" t="s">
        <v>185</v>
      </c>
      <c r="DO139">
        <v>0</v>
      </c>
    </row>
    <row r="140" spans="1:119">
      <c r="A140">
        <f>ROW(Source!A98)</f>
        <v>98</v>
      </c>
      <c r="B140">
        <v>85314433</v>
      </c>
      <c r="C140">
        <v>85316816</v>
      </c>
      <c r="D140">
        <v>82925782</v>
      </c>
      <c r="E140">
        <v>117</v>
      </c>
      <c r="F140">
        <v>1</v>
      </c>
      <c r="G140">
        <v>1</v>
      </c>
      <c r="H140">
        <v>1</v>
      </c>
      <c r="I140" t="s">
        <v>516</v>
      </c>
      <c r="J140" t="s">
        <v>185</v>
      </c>
      <c r="K140" t="s">
        <v>517</v>
      </c>
      <c r="L140">
        <v>1191</v>
      </c>
      <c r="N140">
        <v>1013</v>
      </c>
      <c r="O140" t="s">
        <v>28</v>
      </c>
      <c r="P140" t="s">
        <v>28</v>
      </c>
      <c r="Q140">
        <v>1</v>
      </c>
      <c r="W140">
        <v>0</v>
      </c>
      <c r="X140">
        <v>370475345</v>
      </c>
      <c r="Y140">
        <f t="shared" si="63"/>
        <v>207.9</v>
      </c>
      <c r="AA140">
        <v>0</v>
      </c>
      <c r="AB140">
        <v>0</v>
      </c>
      <c r="AC140">
        <v>0</v>
      </c>
      <c r="AD140">
        <v>660.33</v>
      </c>
      <c r="AE140">
        <v>0</v>
      </c>
      <c r="AF140">
        <v>0</v>
      </c>
      <c r="AG140">
        <v>0</v>
      </c>
      <c r="AH140">
        <v>660.33</v>
      </c>
      <c r="AI140">
        <v>1</v>
      </c>
      <c r="AJ140">
        <v>1</v>
      </c>
      <c r="AK140">
        <v>1</v>
      </c>
      <c r="AL140">
        <v>1</v>
      </c>
      <c r="AM140">
        <v>-2</v>
      </c>
      <c r="AN140">
        <v>0</v>
      </c>
      <c r="AO140">
        <v>0</v>
      </c>
      <c r="AP140">
        <v>1</v>
      </c>
      <c r="AQ140">
        <v>1</v>
      </c>
      <c r="AR140">
        <v>0</v>
      </c>
      <c r="AS140" t="s">
        <v>185</v>
      </c>
      <c r="AT140">
        <v>154</v>
      </c>
      <c r="AU140" t="s">
        <v>217</v>
      </c>
      <c r="AV140">
        <v>1</v>
      </c>
      <c r="AW140">
        <v>2</v>
      </c>
      <c r="AX140">
        <v>85316818</v>
      </c>
      <c r="AY140">
        <v>1</v>
      </c>
      <c r="AZ140">
        <v>0</v>
      </c>
      <c r="BA140">
        <v>160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101690.82</v>
      </c>
      <c r="BN140">
        <v>154</v>
      </c>
      <c r="BO140">
        <v>0</v>
      </c>
      <c r="BP140">
        <v>1</v>
      </c>
      <c r="BQ140">
        <v>0</v>
      </c>
      <c r="BR140">
        <v>0</v>
      </c>
      <c r="BS140">
        <v>0</v>
      </c>
      <c r="BT140">
        <v>137282.607</v>
      </c>
      <c r="BU140">
        <v>207.9</v>
      </c>
      <c r="BV140">
        <v>0</v>
      </c>
      <c r="BW140">
        <v>1</v>
      </c>
      <c r="CU140">
        <f>ROUND(AT140*Source!I98*AH140*AL140,2)</f>
        <v>0</v>
      </c>
      <c r="CV140">
        <f>ROUND(Y140*Source!I98,7)</f>
        <v>0</v>
      </c>
      <c r="CW140">
        <v>0</v>
      </c>
      <c r="CX140">
        <f>ROUND(Y140*Source!I98,7)</f>
        <v>0</v>
      </c>
      <c r="CY140">
        <f t="shared" si="64"/>
        <v>660.33</v>
      </c>
      <c r="CZ140">
        <f t="shared" si="65"/>
        <v>660.33</v>
      </c>
      <c r="DA140">
        <f t="shared" si="66"/>
        <v>1</v>
      </c>
      <c r="DB140">
        <f t="shared" si="67"/>
        <v>137282.607</v>
      </c>
      <c r="DC140">
        <f t="shared" si="68"/>
        <v>0</v>
      </c>
      <c r="DD140" t="s">
        <v>185</v>
      </c>
      <c r="DE140" t="s">
        <v>185</v>
      </c>
      <c r="DF140">
        <f t="shared" si="62"/>
        <v>0</v>
      </c>
      <c r="DG140">
        <f t="shared" si="49"/>
        <v>0</v>
      </c>
      <c r="DH140">
        <f t="shared" si="60"/>
        <v>0</v>
      </c>
      <c r="DI140">
        <f t="shared" si="61"/>
        <v>0</v>
      </c>
      <c r="DJ140">
        <f t="shared" si="69"/>
        <v>0</v>
      </c>
      <c r="DK140">
        <v>1</v>
      </c>
      <c r="DL140" t="s">
        <v>185</v>
      </c>
      <c r="DM140">
        <v>0</v>
      </c>
      <c r="DN140" t="s">
        <v>185</v>
      </c>
      <c r="DO140">
        <v>0</v>
      </c>
    </row>
    <row r="141" spans="1:119">
      <c r="A141">
        <f>ROW(Source!A99)</f>
        <v>99</v>
      </c>
      <c r="B141">
        <v>85314498</v>
      </c>
      <c r="C141">
        <v>85316819</v>
      </c>
      <c r="D141">
        <v>82925772</v>
      </c>
      <c r="E141">
        <v>117</v>
      </c>
      <c r="F141">
        <v>1</v>
      </c>
      <c r="G141">
        <v>1</v>
      </c>
      <c r="H141">
        <v>1</v>
      </c>
      <c r="I141" t="s">
        <v>53</v>
      </c>
      <c r="J141" t="s">
        <v>185</v>
      </c>
      <c r="K141" t="s">
        <v>54</v>
      </c>
      <c r="L141">
        <v>1191</v>
      </c>
      <c r="N141">
        <v>1013</v>
      </c>
      <c r="O141" t="s">
        <v>28</v>
      </c>
      <c r="P141" t="s">
        <v>28</v>
      </c>
      <c r="Q141">
        <v>1</v>
      </c>
      <c r="W141">
        <v>0</v>
      </c>
      <c r="X141">
        <v>-267883188</v>
      </c>
      <c r="Y141">
        <f t="shared" si="63"/>
        <v>131.22</v>
      </c>
      <c r="AA141">
        <v>0</v>
      </c>
      <c r="AB141">
        <v>0</v>
      </c>
      <c r="AC141">
        <v>0</v>
      </c>
      <c r="AD141">
        <v>633.07</v>
      </c>
      <c r="AE141">
        <v>0</v>
      </c>
      <c r="AF141">
        <v>0</v>
      </c>
      <c r="AG141">
        <v>0</v>
      </c>
      <c r="AH141">
        <v>633.07</v>
      </c>
      <c r="AI141">
        <v>1</v>
      </c>
      <c r="AJ141">
        <v>1</v>
      </c>
      <c r="AK141">
        <v>1</v>
      </c>
      <c r="AL141">
        <v>1</v>
      </c>
      <c r="AM141">
        <v>-2</v>
      </c>
      <c r="AN141">
        <v>0</v>
      </c>
      <c r="AO141">
        <v>0</v>
      </c>
      <c r="AP141">
        <v>1</v>
      </c>
      <c r="AQ141">
        <v>1</v>
      </c>
      <c r="AR141">
        <v>0</v>
      </c>
      <c r="AS141" t="s">
        <v>185</v>
      </c>
      <c r="AT141">
        <v>97.2</v>
      </c>
      <c r="AU141" t="s">
        <v>217</v>
      </c>
      <c r="AV141">
        <v>1</v>
      </c>
      <c r="AW141">
        <v>2</v>
      </c>
      <c r="AX141">
        <v>85316821</v>
      </c>
      <c r="AY141">
        <v>1</v>
      </c>
      <c r="AZ141">
        <v>0</v>
      </c>
      <c r="BA141">
        <v>161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61534.404</v>
      </c>
      <c r="BN141">
        <v>97.2</v>
      </c>
      <c r="BO141">
        <v>0</v>
      </c>
      <c r="BP141">
        <v>1</v>
      </c>
      <c r="BQ141">
        <v>0</v>
      </c>
      <c r="BR141">
        <v>0</v>
      </c>
      <c r="BS141">
        <v>0</v>
      </c>
      <c r="BT141">
        <v>83071.4454</v>
      </c>
      <c r="BU141">
        <v>131.22</v>
      </c>
      <c r="BV141">
        <v>0</v>
      </c>
      <c r="BW141">
        <v>1</v>
      </c>
      <c r="CU141">
        <f>ROUND(AT141*Source!I99*AH141*AL141,2)</f>
        <v>0</v>
      </c>
      <c r="CV141">
        <f>ROUND(Y141*Source!I99,7)</f>
        <v>0</v>
      </c>
      <c r="CW141">
        <v>0</v>
      </c>
      <c r="CX141">
        <f>ROUND(Y141*Source!I99,7)</f>
        <v>0</v>
      </c>
      <c r="CY141">
        <f t="shared" si="64"/>
        <v>633.07</v>
      </c>
      <c r="CZ141">
        <f t="shared" si="65"/>
        <v>633.07</v>
      </c>
      <c r="DA141">
        <f t="shared" si="66"/>
        <v>1</v>
      </c>
      <c r="DB141">
        <f t="shared" si="67"/>
        <v>83071.44</v>
      </c>
      <c r="DC141">
        <f t="shared" si="68"/>
        <v>0</v>
      </c>
      <c r="DD141" t="s">
        <v>185</v>
      </c>
      <c r="DE141" t="s">
        <v>185</v>
      </c>
      <c r="DF141">
        <f t="shared" si="62"/>
        <v>0</v>
      </c>
      <c r="DG141">
        <f t="shared" si="49"/>
        <v>0</v>
      </c>
      <c r="DH141">
        <f t="shared" si="60"/>
        <v>0</v>
      </c>
      <c r="DI141">
        <f t="shared" si="61"/>
        <v>0</v>
      </c>
      <c r="DJ141">
        <f t="shared" si="69"/>
        <v>0</v>
      </c>
      <c r="DK141">
        <v>1</v>
      </c>
      <c r="DL141" t="s">
        <v>185</v>
      </c>
      <c r="DM141">
        <v>0</v>
      </c>
      <c r="DN141" t="s">
        <v>185</v>
      </c>
      <c r="DO141">
        <v>0</v>
      </c>
    </row>
    <row r="142" spans="1:119">
      <c r="A142">
        <f>ROW(Source!A100)</f>
        <v>100</v>
      </c>
      <c r="B142">
        <v>85314433</v>
      </c>
      <c r="C142">
        <v>85316819</v>
      </c>
      <c r="D142">
        <v>82925772</v>
      </c>
      <c r="E142">
        <v>117</v>
      </c>
      <c r="F142">
        <v>1</v>
      </c>
      <c r="G142">
        <v>1</v>
      </c>
      <c r="H142">
        <v>1</v>
      </c>
      <c r="I142" t="s">
        <v>53</v>
      </c>
      <c r="J142" t="s">
        <v>185</v>
      </c>
      <c r="K142" t="s">
        <v>54</v>
      </c>
      <c r="L142">
        <v>1191</v>
      </c>
      <c r="N142">
        <v>1013</v>
      </c>
      <c r="O142" t="s">
        <v>28</v>
      </c>
      <c r="P142" t="s">
        <v>28</v>
      </c>
      <c r="Q142">
        <v>1</v>
      </c>
      <c r="W142">
        <v>0</v>
      </c>
      <c r="X142">
        <v>-267883188</v>
      </c>
      <c r="Y142">
        <f t="shared" si="63"/>
        <v>131.22</v>
      </c>
      <c r="AA142">
        <v>0</v>
      </c>
      <c r="AB142">
        <v>0</v>
      </c>
      <c r="AC142">
        <v>0</v>
      </c>
      <c r="AD142">
        <v>633.07</v>
      </c>
      <c r="AE142">
        <v>0</v>
      </c>
      <c r="AF142">
        <v>0</v>
      </c>
      <c r="AG142">
        <v>0</v>
      </c>
      <c r="AH142">
        <v>633.07</v>
      </c>
      <c r="AI142">
        <v>1</v>
      </c>
      <c r="AJ142">
        <v>1</v>
      </c>
      <c r="AK142">
        <v>1</v>
      </c>
      <c r="AL142">
        <v>1</v>
      </c>
      <c r="AM142">
        <v>-2</v>
      </c>
      <c r="AN142">
        <v>0</v>
      </c>
      <c r="AO142">
        <v>0</v>
      </c>
      <c r="AP142">
        <v>1</v>
      </c>
      <c r="AQ142">
        <v>1</v>
      </c>
      <c r="AR142">
        <v>0</v>
      </c>
      <c r="AS142" t="s">
        <v>185</v>
      </c>
      <c r="AT142">
        <v>97.2</v>
      </c>
      <c r="AU142" t="s">
        <v>217</v>
      </c>
      <c r="AV142">
        <v>1</v>
      </c>
      <c r="AW142">
        <v>2</v>
      </c>
      <c r="AX142">
        <v>85316821</v>
      </c>
      <c r="AY142">
        <v>1</v>
      </c>
      <c r="AZ142">
        <v>0</v>
      </c>
      <c r="BA142">
        <v>162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61534.404</v>
      </c>
      <c r="BN142">
        <v>97.2</v>
      </c>
      <c r="BO142">
        <v>0</v>
      </c>
      <c r="BP142">
        <v>1</v>
      </c>
      <c r="BQ142">
        <v>0</v>
      </c>
      <c r="BR142">
        <v>0</v>
      </c>
      <c r="BS142">
        <v>0</v>
      </c>
      <c r="BT142">
        <v>83071.4454</v>
      </c>
      <c r="BU142">
        <v>131.22</v>
      </c>
      <c r="BV142">
        <v>0</v>
      </c>
      <c r="BW142">
        <v>1</v>
      </c>
      <c r="CU142">
        <f>ROUND(AT142*Source!I100*AH142*AL142,2)</f>
        <v>0</v>
      </c>
      <c r="CV142">
        <f>ROUND(Y142*Source!I100,7)</f>
        <v>0</v>
      </c>
      <c r="CW142">
        <v>0</v>
      </c>
      <c r="CX142">
        <f>ROUND(Y142*Source!I100,7)</f>
        <v>0</v>
      </c>
      <c r="CY142">
        <f t="shared" si="64"/>
        <v>633.07</v>
      </c>
      <c r="CZ142">
        <f t="shared" si="65"/>
        <v>633.07</v>
      </c>
      <c r="DA142">
        <f t="shared" si="66"/>
        <v>1</v>
      </c>
      <c r="DB142">
        <f t="shared" si="67"/>
        <v>83071.44</v>
      </c>
      <c r="DC142">
        <f t="shared" si="68"/>
        <v>0</v>
      </c>
      <c r="DD142" t="s">
        <v>185</v>
      </c>
      <c r="DE142" t="s">
        <v>185</v>
      </c>
      <c r="DF142">
        <f t="shared" si="62"/>
        <v>0</v>
      </c>
      <c r="DG142">
        <f t="shared" si="49"/>
        <v>0</v>
      </c>
      <c r="DH142">
        <f t="shared" si="60"/>
        <v>0</v>
      </c>
      <c r="DI142">
        <f t="shared" si="61"/>
        <v>0</v>
      </c>
      <c r="DJ142">
        <f t="shared" si="69"/>
        <v>0</v>
      </c>
      <c r="DK142">
        <v>1</v>
      </c>
      <c r="DL142" t="s">
        <v>185</v>
      </c>
      <c r="DM142">
        <v>0</v>
      </c>
      <c r="DN142" t="s">
        <v>185</v>
      </c>
      <c r="DO142">
        <v>0</v>
      </c>
    </row>
    <row r="143" spans="1:119">
      <c r="A143">
        <f>ROW(Source!A101)</f>
        <v>101</v>
      </c>
      <c r="B143">
        <v>85314498</v>
      </c>
      <c r="C143">
        <v>85316822</v>
      </c>
      <c r="D143">
        <v>82925840</v>
      </c>
      <c r="E143">
        <v>117</v>
      </c>
      <c r="F143">
        <v>1</v>
      </c>
      <c r="G143">
        <v>1</v>
      </c>
      <c r="H143">
        <v>1</v>
      </c>
      <c r="I143" t="s">
        <v>66</v>
      </c>
      <c r="J143" t="s">
        <v>185</v>
      </c>
      <c r="K143" t="s">
        <v>67</v>
      </c>
      <c r="L143">
        <v>1191</v>
      </c>
      <c r="N143">
        <v>1013</v>
      </c>
      <c r="O143" t="s">
        <v>28</v>
      </c>
      <c r="P143" t="s">
        <v>28</v>
      </c>
      <c r="Q143">
        <v>1</v>
      </c>
      <c r="W143">
        <v>0</v>
      </c>
      <c r="X143">
        <v>44848675</v>
      </c>
      <c r="Y143">
        <f t="shared" si="63"/>
        <v>9.7335</v>
      </c>
      <c r="AA143">
        <v>0</v>
      </c>
      <c r="AB143">
        <v>0</v>
      </c>
      <c r="AC143">
        <v>0</v>
      </c>
      <c r="AD143">
        <v>793.61</v>
      </c>
      <c r="AE143">
        <v>0</v>
      </c>
      <c r="AF143">
        <v>0</v>
      </c>
      <c r="AG143">
        <v>0</v>
      </c>
      <c r="AH143">
        <v>793.61</v>
      </c>
      <c r="AI143">
        <v>1</v>
      </c>
      <c r="AJ143">
        <v>1</v>
      </c>
      <c r="AK143">
        <v>1</v>
      </c>
      <c r="AL143">
        <v>1</v>
      </c>
      <c r="AM143">
        <v>-2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185</v>
      </c>
      <c r="AT143">
        <v>7.21</v>
      </c>
      <c r="AU143" t="s">
        <v>217</v>
      </c>
      <c r="AV143">
        <v>1</v>
      </c>
      <c r="AW143">
        <v>2</v>
      </c>
      <c r="AX143">
        <v>85316832</v>
      </c>
      <c r="AY143">
        <v>1</v>
      </c>
      <c r="AZ143">
        <v>0</v>
      </c>
      <c r="BA143">
        <v>163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5721.9281</v>
      </c>
      <c r="BN143">
        <v>7.21</v>
      </c>
      <c r="BO143">
        <v>0</v>
      </c>
      <c r="BP143">
        <v>1</v>
      </c>
      <c r="BQ143">
        <v>0</v>
      </c>
      <c r="BR143">
        <v>0</v>
      </c>
      <c r="BS143">
        <v>0</v>
      </c>
      <c r="BT143">
        <v>7724.602935</v>
      </c>
      <c r="BU143">
        <v>9.7335</v>
      </c>
      <c r="BV143">
        <v>0</v>
      </c>
      <c r="BW143">
        <v>1</v>
      </c>
      <c r="CU143">
        <f>ROUND(AT143*Source!I101*AH143*AL143,2)</f>
        <v>0</v>
      </c>
      <c r="CV143">
        <f>ROUND(Y143*Source!I101,7)</f>
        <v>0</v>
      </c>
      <c r="CW143">
        <v>0</v>
      </c>
      <c r="CX143">
        <f>ROUND(Y143*Source!I101,7)</f>
        <v>0</v>
      </c>
      <c r="CY143">
        <f t="shared" si="64"/>
        <v>793.61</v>
      </c>
      <c r="CZ143">
        <f t="shared" si="65"/>
        <v>793.61</v>
      </c>
      <c r="DA143">
        <f t="shared" si="66"/>
        <v>1</v>
      </c>
      <c r="DB143">
        <f t="shared" si="67"/>
        <v>7724.6055</v>
      </c>
      <c r="DC143">
        <f t="shared" si="68"/>
        <v>0</v>
      </c>
      <c r="DD143" t="s">
        <v>185</v>
      </c>
      <c r="DE143" t="s">
        <v>185</v>
      </c>
      <c r="DF143">
        <f t="shared" si="62"/>
        <v>0</v>
      </c>
      <c r="DG143">
        <f t="shared" si="49"/>
        <v>0</v>
      </c>
      <c r="DH143">
        <f t="shared" si="60"/>
        <v>0</v>
      </c>
      <c r="DI143">
        <f t="shared" si="61"/>
        <v>0</v>
      </c>
      <c r="DJ143">
        <f t="shared" si="69"/>
        <v>0</v>
      </c>
      <c r="DK143">
        <v>1</v>
      </c>
      <c r="DL143" t="s">
        <v>185</v>
      </c>
      <c r="DM143">
        <v>0</v>
      </c>
      <c r="DN143" t="s">
        <v>185</v>
      </c>
      <c r="DO143">
        <v>0</v>
      </c>
    </row>
    <row r="144" spans="1:119">
      <c r="A144">
        <f>ROW(Source!A101)</f>
        <v>101</v>
      </c>
      <c r="B144">
        <v>85314498</v>
      </c>
      <c r="C144">
        <v>85316822</v>
      </c>
      <c r="D144">
        <v>82926016</v>
      </c>
      <c r="E144">
        <v>117</v>
      </c>
      <c r="F144">
        <v>1</v>
      </c>
      <c r="G144">
        <v>1</v>
      </c>
      <c r="H144">
        <v>1</v>
      </c>
      <c r="I144" t="s">
        <v>520</v>
      </c>
      <c r="J144" t="s">
        <v>185</v>
      </c>
      <c r="K144" t="s">
        <v>521</v>
      </c>
      <c r="L144">
        <v>1191</v>
      </c>
      <c r="N144">
        <v>1013</v>
      </c>
      <c r="O144" t="s">
        <v>28</v>
      </c>
      <c r="P144" t="s">
        <v>28</v>
      </c>
      <c r="Q144">
        <v>1</v>
      </c>
      <c r="W144">
        <v>0</v>
      </c>
      <c r="X144">
        <v>-1417349443</v>
      </c>
      <c r="Y144">
        <f t="shared" si="63"/>
        <v>0.351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1</v>
      </c>
      <c r="AJ144">
        <v>1</v>
      </c>
      <c r="AK144">
        <v>1</v>
      </c>
      <c r="AL144">
        <v>1</v>
      </c>
      <c r="AM144">
        <v>-2</v>
      </c>
      <c r="AN144">
        <v>0</v>
      </c>
      <c r="AO144">
        <v>0</v>
      </c>
      <c r="AP144">
        <v>1</v>
      </c>
      <c r="AQ144">
        <v>1</v>
      </c>
      <c r="AR144">
        <v>0</v>
      </c>
      <c r="AS144" t="s">
        <v>185</v>
      </c>
      <c r="AT144">
        <v>0.26</v>
      </c>
      <c r="AU144" t="s">
        <v>217</v>
      </c>
      <c r="AV144">
        <v>2</v>
      </c>
      <c r="AW144">
        <v>2</v>
      </c>
      <c r="AX144">
        <v>85316833</v>
      </c>
      <c r="AY144">
        <v>1</v>
      </c>
      <c r="AZ144">
        <v>0</v>
      </c>
      <c r="BA144">
        <v>164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V144">
        <v>0</v>
      </c>
      <c r="CW144">
        <v>0</v>
      </c>
      <c r="CX144">
        <f>ROUND(Y144*Source!I101,7)</f>
        <v>0</v>
      </c>
      <c r="CY144">
        <f t="shared" si="64"/>
        <v>0</v>
      </c>
      <c r="CZ144">
        <f t="shared" si="65"/>
        <v>0</v>
      </c>
      <c r="DA144">
        <f t="shared" si="66"/>
        <v>1</v>
      </c>
      <c r="DB144">
        <f t="shared" si="67"/>
        <v>0</v>
      </c>
      <c r="DC144">
        <f t="shared" si="68"/>
        <v>0</v>
      </c>
      <c r="DD144" t="s">
        <v>185</v>
      </c>
      <c r="DE144" t="s">
        <v>185</v>
      </c>
      <c r="DF144">
        <f t="shared" si="62"/>
        <v>0</v>
      </c>
      <c r="DG144">
        <f t="shared" si="49"/>
        <v>0</v>
      </c>
      <c r="DH144">
        <f t="shared" si="60"/>
        <v>0</v>
      </c>
      <c r="DI144">
        <f t="shared" si="61"/>
        <v>0</v>
      </c>
      <c r="DJ144">
        <f t="shared" si="69"/>
        <v>0</v>
      </c>
      <c r="DK144">
        <v>0</v>
      </c>
      <c r="DL144" t="s">
        <v>185</v>
      </c>
      <c r="DM144">
        <v>0</v>
      </c>
      <c r="DN144" t="s">
        <v>185</v>
      </c>
      <c r="DO144">
        <v>0</v>
      </c>
    </row>
    <row r="145" spans="1:119">
      <c r="A145">
        <f>ROW(Source!A101)</f>
        <v>101</v>
      </c>
      <c r="B145">
        <v>85314498</v>
      </c>
      <c r="C145">
        <v>85316822</v>
      </c>
      <c r="D145">
        <v>82932505</v>
      </c>
      <c r="E145">
        <v>1</v>
      </c>
      <c r="F145">
        <v>1</v>
      </c>
      <c r="G145">
        <v>1</v>
      </c>
      <c r="H145">
        <v>2</v>
      </c>
      <c r="I145" t="s">
        <v>70</v>
      </c>
      <c r="J145" t="s">
        <v>522</v>
      </c>
      <c r="K145" t="s">
        <v>71</v>
      </c>
      <c r="L145">
        <v>1368</v>
      </c>
      <c r="N145">
        <v>1011</v>
      </c>
      <c r="O145" t="s">
        <v>72</v>
      </c>
      <c r="P145" t="s">
        <v>72</v>
      </c>
      <c r="Q145">
        <v>1</v>
      </c>
      <c r="W145">
        <v>0</v>
      </c>
      <c r="X145">
        <v>639918019</v>
      </c>
      <c r="Y145">
        <f t="shared" si="63"/>
        <v>0.1755</v>
      </c>
      <c r="AA145">
        <v>0</v>
      </c>
      <c r="AB145">
        <v>1626.29</v>
      </c>
      <c r="AC145">
        <v>1090.46</v>
      </c>
      <c r="AD145">
        <v>0</v>
      </c>
      <c r="AE145">
        <v>0</v>
      </c>
      <c r="AF145">
        <v>1626.29</v>
      </c>
      <c r="AG145">
        <v>1090.46</v>
      </c>
      <c r="AH145">
        <v>0</v>
      </c>
      <c r="AI145">
        <v>1</v>
      </c>
      <c r="AJ145">
        <v>1</v>
      </c>
      <c r="AK145">
        <v>1</v>
      </c>
      <c r="AL145">
        <v>1</v>
      </c>
      <c r="AM145">
        <v>-2</v>
      </c>
      <c r="AN145">
        <v>0</v>
      </c>
      <c r="AO145">
        <v>0</v>
      </c>
      <c r="AP145">
        <v>1</v>
      </c>
      <c r="AQ145">
        <v>1</v>
      </c>
      <c r="AR145">
        <v>0</v>
      </c>
      <c r="AS145" t="s">
        <v>185</v>
      </c>
      <c r="AT145">
        <v>0.13</v>
      </c>
      <c r="AU145" t="s">
        <v>217</v>
      </c>
      <c r="AV145">
        <v>1</v>
      </c>
      <c r="AW145">
        <v>2</v>
      </c>
      <c r="AX145">
        <v>85316834</v>
      </c>
      <c r="AY145">
        <v>1</v>
      </c>
      <c r="AZ145">
        <v>0</v>
      </c>
      <c r="BA145">
        <v>165</v>
      </c>
      <c r="BB145">
        <v>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211.4177</v>
      </c>
      <c r="BL145">
        <v>141.7598</v>
      </c>
      <c r="BM145">
        <v>0</v>
      </c>
      <c r="BN145">
        <v>0</v>
      </c>
      <c r="BO145">
        <v>0.13</v>
      </c>
      <c r="BP145">
        <v>1</v>
      </c>
      <c r="BQ145">
        <v>0</v>
      </c>
      <c r="BR145">
        <v>285.413895</v>
      </c>
      <c r="BS145">
        <v>191.37573</v>
      </c>
      <c r="BT145">
        <v>0</v>
      </c>
      <c r="BU145">
        <v>0</v>
      </c>
      <c r="BV145">
        <v>0.1755</v>
      </c>
      <c r="BW145">
        <v>1</v>
      </c>
      <c r="CV145">
        <v>0</v>
      </c>
      <c r="CW145">
        <f>ROUND(Y145*Source!I101*DO145,7)</f>
        <v>0</v>
      </c>
      <c r="CX145">
        <f>ROUND(Y145*Source!I101,7)</f>
        <v>0</v>
      </c>
      <c r="CY145">
        <f>AB145</f>
        <v>1626.29</v>
      </c>
      <c r="CZ145">
        <f>AF145</f>
        <v>1626.29</v>
      </c>
      <c r="DA145">
        <f>AJ145</f>
        <v>1</v>
      </c>
      <c r="DB145">
        <f t="shared" si="67"/>
        <v>285.417</v>
      </c>
      <c r="DC145">
        <f t="shared" si="68"/>
        <v>191.376</v>
      </c>
      <c r="DD145" t="s">
        <v>185</v>
      </c>
      <c r="DE145" t="s">
        <v>185</v>
      </c>
      <c r="DF145">
        <f t="shared" si="62"/>
        <v>0</v>
      </c>
      <c r="DG145">
        <f t="shared" si="49"/>
        <v>0</v>
      </c>
      <c r="DH145">
        <f t="shared" si="60"/>
        <v>0</v>
      </c>
      <c r="DI145">
        <f t="shared" si="61"/>
        <v>0</v>
      </c>
      <c r="DJ145">
        <f>DG145+DH145</f>
        <v>0</v>
      </c>
      <c r="DK145">
        <v>1</v>
      </c>
      <c r="DL145" t="s">
        <v>73</v>
      </c>
      <c r="DM145">
        <v>6</v>
      </c>
      <c r="DN145" t="s">
        <v>28</v>
      </c>
      <c r="DO145">
        <v>1</v>
      </c>
    </row>
    <row r="146" spans="1:119">
      <c r="A146">
        <f>ROW(Source!A101)</f>
        <v>101</v>
      </c>
      <c r="B146">
        <v>85314498</v>
      </c>
      <c r="C146">
        <v>85316822</v>
      </c>
      <c r="D146">
        <v>82933400</v>
      </c>
      <c r="E146">
        <v>1</v>
      </c>
      <c r="F146">
        <v>1</v>
      </c>
      <c r="G146">
        <v>1</v>
      </c>
      <c r="H146">
        <v>2</v>
      </c>
      <c r="I146" t="s">
        <v>75</v>
      </c>
      <c r="J146" t="s">
        <v>523</v>
      </c>
      <c r="K146" t="s">
        <v>76</v>
      </c>
      <c r="L146">
        <v>1368</v>
      </c>
      <c r="N146">
        <v>1011</v>
      </c>
      <c r="O146" t="s">
        <v>72</v>
      </c>
      <c r="P146" t="s">
        <v>72</v>
      </c>
      <c r="Q146">
        <v>1</v>
      </c>
      <c r="W146">
        <v>0</v>
      </c>
      <c r="X146">
        <v>-849950259</v>
      </c>
      <c r="Y146">
        <f t="shared" si="63"/>
        <v>0.1755</v>
      </c>
      <c r="AA146">
        <v>0</v>
      </c>
      <c r="AB146">
        <v>641.7</v>
      </c>
      <c r="AC146">
        <v>811.79</v>
      </c>
      <c r="AD146">
        <v>0</v>
      </c>
      <c r="AE146">
        <v>0</v>
      </c>
      <c r="AF146">
        <v>641.7</v>
      </c>
      <c r="AG146">
        <v>811.79</v>
      </c>
      <c r="AH146">
        <v>0</v>
      </c>
      <c r="AI146">
        <v>1</v>
      </c>
      <c r="AJ146">
        <v>1</v>
      </c>
      <c r="AK146">
        <v>1</v>
      </c>
      <c r="AL146">
        <v>1</v>
      </c>
      <c r="AM146">
        <v>-2</v>
      </c>
      <c r="AN146">
        <v>0</v>
      </c>
      <c r="AO146">
        <v>0</v>
      </c>
      <c r="AP146">
        <v>1</v>
      </c>
      <c r="AQ146">
        <v>1</v>
      </c>
      <c r="AR146">
        <v>0</v>
      </c>
      <c r="AS146" t="s">
        <v>185</v>
      </c>
      <c r="AT146">
        <v>0.13</v>
      </c>
      <c r="AU146" t="s">
        <v>217</v>
      </c>
      <c r="AV146">
        <v>1</v>
      </c>
      <c r="AW146">
        <v>2</v>
      </c>
      <c r="AX146">
        <v>85316835</v>
      </c>
      <c r="AY146">
        <v>1</v>
      </c>
      <c r="AZ146">
        <v>0</v>
      </c>
      <c r="BA146">
        <v>166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83.421</v>
      </c>
      <c r="BL146">
        <v>105.5327</v>
      </c>
      <c r="BM146">
        <v>0</v>
      </c>
      <c r="BN146">
        <v>0</v>
      </c>
      <c r="BO146">
        <v>0.13</v>
      </c>
      <c r="BP146">
        <v>1</v>
      </c>
      <c r="BQ146">
        <v>0</v>
      </c>
      <c r="BR146">
        <v>112.61835</v>
      </c>
      <c r="BS146">
        <v>142.469145</v>
      </c>
      <c r="BT146">
        <v>0</v>
      </c>
      <c r="BU146">
        <v>0</v>
      </c>
      <c r="BV146">
        <v>0.1755</v>
      </c>
      <c r="BW146">
        <v>1</v>
      </c>
      <c r="CV146">
        <v>0</v>
      </c>
      <c r="CW146">
        <f>ROUND(Y146*Source!I101*DO146,7)</f>
        <v>0</v>
      </c>
      <c r="CX146">
        <f>ROUND(Y146*Source!I101,7)</f>
        <v>0</v>
      </c>
      <c r="CY146">
        <f>AB146</f>
        <v>641.7</v>
      </c>
      <c r="CZ146">
        <f>AF146</f>
        <v>641.7</v>
      </c>
      <c r="DA146">
        <f>AJ146</f>
        <v>1</v>
      </c>
      <c r="DB146">
        <f t="shared" si="67"/>
        <v>112.617</v>
      </c>
      <c r="DC146">
        <f t="shared" si="68"/>
        <v>142.4655</v>
      </c>
      <c r="DD146" t="s">
        <v>185</v>
      </c>
      <c r="DE146" t="s">
        <v>185</v>
      </c>
      <c r="DF146">
        <f t="shared" si="62"/>
        <v>0</v>
      </c>
      <c r="DG146">
        <f t="shared" si="49"/>
        <v>0</v>
      </c>
      <c r="DH146">
        <f t="shared" si="60"/>
        <v>0</v>
      </c>
      <c r="DI146">
        <f t="shared" si="61"/>
        <v>0</v>
      </c>
      <c r="DJ146">
        <f>DG146+DH146</f>
        <v>0</v>
      </c>
      <c r="DK146">
        <v>1</v>
      </c>
      <c r="DL146" t="s">
        <v>77</v>
      </c>
      <c r="DM146">
        <v>4</v>
      </c>
      <c r="DN146" t="s">
        <v>28</v>
      </c>
      <c r="DO146">
        <v>1</v>
      </c>
    </row>
    <row r="147" spans="1:119">
      <c r="A147">
        <f>ROW(Source!A101)</f>
        <v>101</v>
      </c>
      <c r="B147">
        <v>85314498</v>
      </c>
      <c r="C147">
        <v>85316822</v>
      </c>
      <c r="D147">
        <v>82933596</v>
      </c>
      <c r="E147">
        <v>1</v>
      </c>
      <c r="F147">
        <v>1</v>
      </c>
      <c r="G147">
        <v>1</v>
      </c>
      <c r="H147">
        <v>2</v>
      </c>
      <c r="I147" t="s">
        <v>79</v>
      </c>
      <c r="J147" t="s">
        <v>524</v>
      </c>
      <c r="K147" t="s">
        <v>80</v>
      </c>
      <c r="L147">
        <v>1368</v>
      </c>
      <c r="N147">
        <v>1011</v>
      </c>
      <c r="O147" t="s">
        <v>72</v>
      </c>
      <c r="P147" t="s">
        <v>72</v>
      </c>
      <c r="Q147">
        <v>1</v>
      </c>
      <c r="W147">
        <v>0</v>
      </c>
      <c r="X147">
        <v>303316554</v>
      </c>
      <c r="Y147">
        <f t="shared" si="63"/>
        <v>2.9565</v>
      </c>
      <c r="AA147">
        <v>0</v>
      </c>
      <c r="AB147">
        <v>34.61</v>
      </c>
      <c r="AC147">
        <v>0</v>
      </c>
      <c r="AD147">
        <v>0</v>
      </c>
      <c r="AE147">
        <v>0</v>
      </c>
      <c r="AF147">
        <v>34.61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M147">
        <v>-2</v>
      </c>
      <c r="AN147">
        <v>0</v>
      </c>
      <c r="AO147">
        <v>0</v>
      </c>
      <c r="AP147">
        <v>1</v>
      </c>
      <c r="AQ147">
        <v>1</v>
      </c>
      <c r="AR147">
        <v>0</v>
      </c>
      <c r="AS147" t="s">
        <v>185</v>
      </c>
      <c r="AT147">
        <v>2.19</v>
      </c>
      <c r="AU147" t="s">
        <v>217</v>
      </c>
      <c r="AV147">
        <v>1</v>
      </c>
      <c r="AW147">
        <v>2</v>
      </c>
      <c r="AX147">
        <v>85316836</v>
      </c>
      <c r="AY147">
        <v>1</v>
      </c>
      <c r="AZ147">
        <v>0</v>
      </c>
      <c r="BA147">
        <v>167</v>
      </c>
      <c r="BB147">
        <v>1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75.7959</v>
      </c>
      <c r="BL147">
        <v>0</v>
      </c>
      <c r="BM147">
        <v>0</v>
      </c>
      <c r="BN147">
        <v>0</v>
      </c>
      <c r="BO147">
        <v>0</v>
      </c>
      <c r="BP147">
        <v>1</v>
      </c>
      <c r="BQ147">
        <v>0</v>
      </c>
      <c r="BR147">
        <v>102.324465</v>
      </c>
      <c r="BS147">
        <v>0</v>
      </c>
      <c r="BT147">
        <v>0</v>
      </c>
      <c r="BU147">
        <v>0</v>
      </c>
      <c r="BV147">
        <v>0</v>
      </c>
      <c r="BW147">
        <v>1</v>
      </c>
      <c r="CV147">
        <v>0</v>
      </c>
      <c r="CW147">
        <f>ROUND(Y147*Source!I101*DO147,7)</f>
        <v>0</v>
      </c>
      <c r="CX147">
        <f>ROUND(Y147*Source!I101,7)</f>
        <v>0</v>
      </c>
      <c r="CY147">
        <f>AB147</f>
        <v>34.61</v>
      </c>
      <c r="CZ147">
        <f>AF147</f>
        <v>34.61</v>
      </c>
      <c r="DA147">
        <f>AJ147</f>
        <v>1</v>
      </c>
      <c r="DB147">
        <f t="shared" si="67"/>
        <v>102.33</v>
      </c>
      <c r="DC147">
        <f t="shared" si="68"/>
        <v>0</v>
      </c>
      <c r="DD147" t="s">
        <v>185</v>
      </c>
      <c r="DE147" t="s">
        <v>185</v>
      </c>
      <c r="DF147">
        <f t="shared" si="62"/>
        <v>0</v>
      </c>
      <c r="DG147">
        <f t="shared" si="49"/>
        <v>0</v>
      </c>
      <c r="DH147">
        <f t="shared" si="60"/>
        <v>0</v>
      </c>
      <c r="DI147">
        <f t="shared" si="61"/>
        <v>0</v>
      </c>
      <c r="DJ147">
        <f>DG147+DH147</f>
        <v>0</v>
      </c>
      <c r="DK147">
        <v>1</v>
      </c>
      <c r="DL147" t="s">
        <v>185</v>
      </c>
      <c r="DM147">
        <v>0</v>
      </c>
      <c r="DN147" t="s">
        <v>185</v>
      </c>
      <c r="DO147">
        <v>0</v>
      </c>
    </row>
    <row r="148" spans="1:119">
      <c r="A148">
        <f>ROW(Source!A101)</f>
        <v>101</v>
      </c>
      <c r="B148">
        <v>85314498</v>
      </c>
      <c r="C148">
        <v>85316822</v>
      </c>
      <c r="D148">
        <v>83000909</v>
      </c>
      <c r="E148">
        <v>1</v>
      </c>
      <c r="F148">
        <v>1</v>
      </c>
      <c r="G148">
        <v>1</v>
      </c>
      <c r="H148">
        <v>3</v>
      </c>
      <c r="I148" t="s">
        <v>85</v>
      </c>
      <c r="J148" t="s">
        <v>525</v>
      </c>
      <c r="K148" t="s">
        <v>86</v>
      </c>
      <c r="L148">
        <v>1346</v>
      </c>
      <c r="N148">
        <v>1009</v>
      </c>
      <c r="O148" t="s">
        <v>87</v>
      </c>
      <c r="P148" t="s">
        <v>87</v>
      </c>
      <c r="Q148">
        <v>1</v>
      </c>
      <c r="W148">
        <v>0</v>
      </c>
      <c r="X148">
        <v>-163259778</v>
      </c>
      <c r="Y148">
        <f>AT148</f>
        <v>0.78</v>
      </c>
      <c r="AA148">
        <v>121.39</v>
      </c>
      <c r="AB148">
        <v>0</v>
      </c>
      <c r="AC148">
        <v>0</v>
      </c>
      <c r="AD148">
        <v>0</v>
      </c>
      <c r="AE148">
        <v>155.63</v>
      </c>
      <c r="AF148">
        <v>0</v>
      </c>
      <c r="AG148">
        <v>0</v>
      </c>
      <c r="AH148">
        <v>0</v>
      </c>
      <c r="AI148">
        <v>0.78</v>
      </c>
      <c r="AJ148">
        <v>1</v>
      </c>
      <c r="AK148">
        <v>1</v>
      </c>
      <c r="AL148">
        <v>1</v>
      </c>
      <c r="AM148">
        <v>2</v>
      </c>
      <c r="AN148">
        <v>0</v>
      </c>
      <c r="AO148">
        <v>0</v>
      </c>
      <c r="AP148">
        <v>1</v>
      </c>
      <c r="AQ148">
        <v>1</v>
      </c>
      <c r="AR148">
        <v>0</v>
      </c>
      <c r="AS148" t="s">
        <v>185</v>
      </c>
      <c r="AT148">
        <v>0.78</v>
      </c>
      <c r="AU148" t="s">
        <v>185</v>
      </c>
      <c r="AV148">
        <v>0</v>
      </c>
      <c r="AW148">
        <v>2</v>
      </c>
      <c r="AX148">
        <v>85316837</v>
      </c>
      <c r="AY148">
        <v>1</v>
      </c>
      <c r="AZ148">
        <v>0</v>
      </c>
      <c r="BA148">
        <v>168</v>
      </c>
      <c r="BB148">
        <v>1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121.3914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1</v>
      </c>
      <c r="BQ148">
        <v>121.3914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1</v>
      </c>
      <c r="CV148">
        <v>0</v>
      </c>
      <c r="CW148">
        <v>0</v>
      </c>
      <c r="CX148">
        <f>ROUND(Y148*Source!I101,7)</f>
        <v>0</v>
      </c>
      <c r="CY148">
        <f>AA148</f>
        <v>121.39</v>
      </c>
      <c r="CZ148">
        <f>AE148</f>
        <v>155.63</v>
      </c>
      <c r="DA148">
        <f>AI148</f>
        <v>0.78</v>
      </c>
      <c r="DB148">
        <f>ROUND(ROUND(AT148*CZ148,2),6)</f>
        <v>121.39</v>
      </c>
      <c r="DC148">
        <f>ROUND(ROUND(AT148*AG148,2),6)</f>
        <v>0</v>
      </c>
      <c r="DD148" t="s">
        <v>185</v>
      </c>
      <c r="DE148" t="s">
        <v>185</v>
      </c>
      <c r="DF148">
        <f>ROUND(ROUND(AE148*AI148,2)*CX148,2)</f>
        <v>0</v>
      </c>
      <c r="DG148">
        <f t="shared" si="49"/>
        <v>0</v>
      </c>
      <c r="DH148">
        <f t="shared" si="60"/>
        <v>0</v>
      </c>
      <c r="DI148">
        <f t="shared" si="61"/>
        <v>0</v>
      </c>
      <c r="DJ148">
        <f>DF148</f>
        <v>0</v>
      </c>
      <c r="DK148">
        <v>0</v>
      </c>
      <c r="DL148" t="s">
        <v>185</v>
      </c>
      <c r="DM148">
        <v>0</v>
      </c>
      <c r="DN148" t="s">
        <v>185</v>
      </c>
      <c r="DO148">
        <v>0</v>
      </c>
    </row>
    <row r="149" spans="1:119">
      <c r="A149">
        <f>ROW(Source!A101)</f>
        <v>101</v>
      </c>
      <c r="B149">
        <v>85314498</v>
      </c>
      <c r="C149">
        <v>85316822</v>
      </c>
      <c r="D149">
        <v>83018799</v>
      </c>
      <c r="E149">
        <v>1</v>
      </c>
      <c r="F149">
        <v>1</v>
      </c>
      <c r="G149">
        <v>1</v>
      </c>
      <c r="H149">
        <v>3</v>
      </c>
      <c r="I149" t="s">
        <v>594</v>
      </c>
      <c r="J149" t="s">
        <v>595</v>
      </c>
      <c r="K149" t="s">
        <v>596</v>
      </c>
      <c r="L149">
        <v>1346</v>
      </c>
      <c r="N149">
        <v>1009</v>
      </c>
      <c r="O149" t="s">
        <v>87</v>
      </c>
      <c r="P149" t="s">
        <v>87</v>
      </c>
      <c r="Q149">
        <v>1</v>
      </c>
      <c r="W149">
        <v>0</v>
      </c>
      <c r="X149">
        <v>72056734</v>
      </c>
      <c r="Y149">
        <f>AT149</f>
        <v>2</v>
      </c>
      <c r="AA149">
        <v>1139.45</v>
      </c>
      <c r="AB149">
        <v>0</v>
      </c>
      <c r="AC149">
        <v>0</v>
      </c>
      <c r="AD149">
        <v>0</v>
      </c>
      <c r="AE149">
        <v>911.56</v>
      </c>
      <c r="AF149">
        <v>0</v>
      </c>
      <c r="AG149">
        <v>0</v>
      </c>
      <c r="AH149">
        <v>0</v>
      </c>
      <c r="AI149">
        <v>1.25</v>
      </c>
      <c r="AJ149">
        <v>1</v>
      </c>
      <c r="AK149">
        <v>1</v>
      </c>
      <c r="AL149">
        <v>1</v>
      </c>
      <c r="AM149">
        <v>2</v>
      </c>
      <c r="AN149">
        <v>0</v>
      </c>
      <c r="AO149">
        <v>0</v>
      </c>
      <c r="AP149">
        <v>1</v>
      </c>
      <c r="AQ149">
        <v>1</v>
      </c>
      <c r="AR149">
        <v>0</v>
      </c>
      <c r="AS149" t="s">
        <v>185</v>
      </c>
      <c r="AT149">
        <v>2</v>
      </c>
      <c r="AU149" t="s">
        <v>185</v>
      </c>
      <c r="AV149">
        <v>0</v>
      </c>
      <c r="AW149">
        <v>2</v>
      </c>
      <c r="AX149">
        <v>85316838</v>
      </c>
      <c r="AY149">
        <v>1</v>
      </c>
      <c r="AZ149">
        <v>0</v>
      </c>
      <c r="BA149">
        <v>169</v>
      </c>
      <c r="BB149">
        <v>1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1823.12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1</v>
      </c>
      <c r="BQ149">
        <v>1823.12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1</v>
      </c>
      <c r="CV149">
        <v>0</v>
      </c>
      <c r="CW149">
        <v>0</v>
      </c>
      <c r="CX149">
        <f>ROUND(Y149*Source!I101,7)</f>
        <v>0</v>
      </c>
      <c r="CY149">
        <f>AA149</f>
        <v>1139.45</v>
      </c>
      <c r="CZ149">
        <f>AE149</f>
        <v>911.56</v>
      </c>
      <c r="DA149">
        <f>AI149</f>
        <v>1.25</v>
      </c>
      <c r="DB149">
        <f>ROUND(ROUND(AT149*CZ149,2),6)</f>
        <v>1823.12</v>
      </c>
      <c r="DC149">
        <f>ROUND(ROUND(AT149*AG149,2),6)</f>
        <v>0</v>
      </c>
      <c r="DD149" t="s">
        <v>185</v>
      </c>
      <c r="DE149" t="s">
        <v>185</v>
      </c>
      <c r="DF149">
        <f>ROUND(ROUND(AE149*AI149,2)*CX149,2)</f>
        <v>0</v>
      </c>
      <c r="DG149">
        <f t="shared" si="49"/>
        <v>0</v>
      </c>
      <c r="DH149">
        <f t="shared" si="60"/>
        <v>0</v>
      </c>
      <c r="DI149">
        <f t="shared" si="61"/>
        <v>0</v>
      </c>
      <c r="DJ149">
        <f>DF149</f>
        <v>0</v>
      </c>
      <c r="DK149">
        <v>0</v>
      </c>
      <c r="DL149" t="s">
        <v>185</v>
      </c>
      <c r="DM149">
        <v>0</v>
      </c>
      <c r="DN149" t="s">
        <v>185</v>
      </c>
      <c r="DO149">
        <v>0</v>
      </c>
    </row>
    <row r="150" spans="1:119">
      <c r="A150">
        <f>ROW(Source!A101)</f>
        <v>101</v>
      </c>
      <c r="B150">
        <v>85314498</v>
      </c>
      <c r="C150">
        <v>85316822</v>
      </c>
      <c r="D150">
        <v>82931850</v>
      </c>
      <c r="E150">
        <v>117</v>
      </c>
      <c r="F150">
        <v>1</v>
      </c>
      <c r="G150">
        <v>1</v>
      </c>
      <c r="H150">
        <v>3</v>
      </c>
      <c r="I150" t="s">
        <v>234</v>
      </c>
      <c r="J150" t="s">
        <v>185</v>
      </c>
      <c r="K150" t="s">
        <v>235</v>
      </c>
      <c r="L150">
        <v>3277935</v>
      </c>
      <c r="N150">
        <v>1013</v>
      </c>
      <c r="O150" t="s">
        <v>59</v>
      </c>
      <c r="P150" t="s">
        <v>59</v>
      </c>
      <c r="Q150">
        <v>1</v>
      </c>
      <c r="W150">
        <v>0</v>
      </c>
      <c r="X150">
        <v>274903907</v>
      </c>
      <c r="Y150">
        <f>AT150</f>
        <v>2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 t="s">
        <v>185</v>
      </c>
      <c r="AT150">
        <v>2</v>
      </c>
      <c r="AU150" t="s">
        <v>185</v>
      </c>
      <c r="AV150">
        <v>0</v>
      </c>
      <c r="AW150">
        <v>2</v>
      </c>
      <c r="AX150">
        <v>85316839</v>
      </c>
      <c r="AY150">
        <v>1</v>
      </c>
      <c r="AZ150">
        <v>0</v>
      </c>
      <c r="BA150">
        <v>170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ROUND(Y150*Source!I101,7)</f>
        <v>0</v>
      </c>
      <c r="CY150">
        <f>AA150</f>
        <v>0</v>
      </c>
      <c r="CZ150">
        <f>AE150</f>
        <v>0</v>
      </c>
      <c r="DA150">
        <f>AI150</f>
        <v>1</v>
      </c>
      <c r="DB150">
        <f>ROUND(ROUND(AT150*CZ150,2),6)</f>
        <v>0</v>
      </c>
      <c r="DC150">
        <f>ROUND(ROUND(AT150*AG150,2),6)</f>
        <v>0</v>
      </c>
      <c r="DD150" t="s">
        <v>185</v>
      </c>
      <c r="DE150" t="s">
        <v>185</v>
      </c>
      <c r="DF150">
        <f t="shared" ref="DF150:DF156" si="70">ROUND(ROUND(AE150,2)*CX150,2)</f>
        <v>0</v>
      </c>
      <c r="DG150">
        <f t="shared" si="49"/>
        <v>0</v>
      </c>
      <c r="DH150">
        <f t="shared" si="60"/>
        <v>0</v>
      </c>
      <c r="DI150">
        <f t="shared" si="61"/>
        <v>0</v>
      </c>
      <c r="DJ150">
        <f>DF150</f>
        <v>0</v>
      </c>
      <c r="DK150">
        <v>0</v>
      </c>
      <c r="DL150" t="s">
        <v>185</v>
      </c>
      <c r="DM150">
        <v>0</v>
      </c>
      <c r="DN150" t="s">
        <v>185</v>
      </c>
      <c r="DO150">
        <v>0</v>
      </c>
    </row>
    <row r="151" spans="1:119">
      <c r="A151">
        <f>ROW(Source!A101)</f>
        <v>101</v>
      </c>
      <c r="B151">
        <v>85314498</v>
      </c>
      <c r="C151">
        <v>85316822</v>
      </c>
      <c r="D151">
        <v>0</v>
      </c>
      <c r="E151">
        <v>1</v>
      </c>
      <c r="F151">
        <v>1</v>
      </c>
      <c r="G151">
        <v>1</v>
      </c>
      <c r="H151">
        <v>3</v>
      </c>
      <c r="I151" t="s">
        <v>339</v>
      </c>
      <c r="J151" t="s">
        <v>185</v>
      </c>
      <c r="K151" t="s">
        <v>340</v>
      </c>
      <c r="L151">
        <v>1301</v>
      </c>
      <c r="N151">
        <v>1003</v>
      </c>
      <c r="O151" t="s">
        <v>341</v>
      </c>
      <c r="P151" t="s">
        <v>341</v>
      </c>
      <c r="Q151">
        <v>1</v>
      </c>
      <c r="W151">
        <v>0</v>
      </c>
      <c r="X151">
        <v>-1234687318</v>
      </c>
      <c r="Y151">
        <f>AT151</f>
        <v>30</v>
      </c>
      <c r="AA151">
        <v>235.1</v>
      </c>
      <c r="AB151">
        <v>0</v>
      </c>
      <c r="AC151">
        <v>0</v>
      </c>
      <c r="AD151">
        <v>0</v>
      </c>
      <c r="AE151">
        <v>235.1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M151">
        <v>0</v>
      </c>
      <c r="AN151">
        <v>0</v>
      </c>
      <c r="AO151">
        <v>0</v>
      </c>
      <c r="AP151">
        <v>1</v>
      </c>
      <c r="AQ151">
        <v>0</v>
      </c>
      <c r="AR151">
        <v>0</v>
      </c>
      <c r="AS151" t="s">
        <v>185</v>
      </c>
      <c r="AT151">
        <v>30</v>
      </c>
      <c r="AU151" t="s">
        <v>185</v>
      </c>
      <c r="AV151">
        <v>0</v>
      </c>
      <c r="AW151">
        <v>1</v>
      </c>
      <c r="AX151">
        <v>-1</v>
      </c>
      <c r="AY151">
        <v>0</v>
      </c>
      <c r="AZ151">
        <v>0</v>
      </c>
      <c r="BA151" t="s">
        <v>185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v>0</v>
      </c>
      <c r="CX151">
        <f>ROUND(Y151*Source!I101,7)</f>
        <v>0</v>
      </c>
      <c r="CY151">
        <f>AA151</f>
        <v>235.1</v>
      </c>
      <c r="CZ151">
        <f>AE151</f>
        <v>235.1</v>
      </c>
      <c r="DA151">
        <f>AI151</f>
        <v>1</v>
      </c>
      <c r="DB151">
        <f>ROUND(ROUND(AT151*CZ151,2),6)</f>
        <v>7053</v>
      </c>
      <c r="DC151">
        <f>ROUND(ROUND(AT151*AG151,2),6)</f>
        <v>0</v>
      </c>
      <c r="DD151" t="s">
        <v>185</v>
      </c>
      <c r="DE151" t="s">
        <v>185</v>
      </c>
      <c r="DF151">
        <f t="shared" si="70"/>
        <v>0</v>
      </c>
      <c r="DG151">
        <f t="shared" si="49"/>
        <v>0</v>
      </c>
      <c r="DH151">
        <f t="shared" si="60"/>
        <v>0</v>
      </c>
      <c r="DI151">
        <f t="shared" si="61"/>
        <v>0</v>
      </c>
      <c r="DJ151">
        <f>DF151</f>
        <v>0</v>
      </c>
      <c r="DK151">
        <v>0</v>
      </c>
      <c r="DL151" t="s">
        <v>185</v>
      </c>
      <c r="DM151">
        <v>0</v>
      </c>
      <c r="DN151" t="s">
        <v>185</v>
      </c>
      <c r="DO151">
        <v>0</v>
      </c>
    </row>
    <row r="152" spans="1:119">
      <c r="A152">
        <f>ROW(Source!A102)</f>
        <v>102</v>
      </c>
      <c r="B152">
        <v>85314433</v>
      </c>
      <c r="C152">
        <v>85316822</v>
      </c>
      <c r="D152">
        <v>82925840</v>
      </c>
      <c r="E152">
        <v>117</v>
      </c>
      <c r="F152">
        <v>1</v>
      </c>
      <c r="G152">
        <v>1</v>
      </c>
      <c r="H152">
        <v>1</v>
      </c>
      <c r="I152" t="s">
        <v>66</v>
      </c>
      <c r="J152" t="s">
        <v>185</v>
      </c>
      <c r="K152" t="s">
        <v>67</v>
      </c>
      <c r="L152">
        <v>1191</v>
      </c>
      <c r="N152">
        <v>1013</v>
      </c>
      <c r="O152" t="s">
        <v>28</v>
      </c>
      <c r="P152" t="s">
        <v>28</v>
      </c>
      <c r="Q152">
        <v>1</v>
      </c>
      <c r="W152">
        <v>0</v>
      </c>
      <c r="X152">
        <v>44848675</v>
      </c>
      <c r="Y152">
        <f>(AT152*ROUND((0.2+0.15+1),7))</f>
        <v>9.7335</v>
      </c>
      <c r="AA152">
        <v>0</v>
      </c>
      <c r="AB152">
        <v>0</v>
      </c>
      <c r="AC152">
        <v>0</v>
      </c>
      <c r="AD152">
        <v>793.61</v>
      </c>
      <c r="AE152">
        <v>0</v>
      </c>
      <c r="AF152">
        <v>0</v>
      </c>
      <c r="AG152">
        <v>0</v>
      </c>
      <c r="AH152">
        <v>793.61</v>
      </c>
      <c r="AI152">
        <v>1</v>
      </c>
      <c r="AJ152">
        <v>1</v>
      </c>
      <c r="AK152">
        <v>1</v>
      </c>
      <c r="AL152">
        <v>1</v>
      </c>
      <c r="AM152">
        <v>-2</v>
      </c>
      <c r="AN152">
        <v>0</v>
      </c>
      <c r="AO152">
        <v>0</v>
      </c>
      <c r="AP152">
        <v>1</v>
      </c>
      <c r="AQ152">
        <v>1</v>
      </c>
      <c r="AR152">
        <v>0</v>
      </c>
      <c r="AS152" t="s">
        <v>185</v>
      </c>
      <c r="AT152">
        <v>7.21</v>
      </c>
      <c r="AU152" t="s">
        <v>217</v>
      </c>
      <c r="AV152">
        <v>1</v>
      </c>
      <c r="AW152">
        <v>2</v>
      </c>
      <c r="AX152">
        <v>85316832</v>
      </c>
      <c r="AY152">
        <v>1</v>
      </c>
      <c r="AZ152">
        <v>0</v>
      </c>
      <c r="BA152">
        <v>171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5721.9281</v>
      </c>
      <c r="BN152">
        <v>7.21</v>
      </c>
      <c r="BO152">
        <v>0</v>
      </c>
      <c r="BP152">
        <v>1</v>
      </c>
      <c r="BQ152">
        <v>0</v>
      </c>
      <c r="BR152">
        <v>0</v>
      </c>
      <c r="BS152">
        <v>0</v>
      </c>
      <c r="BT152">
        <v>7724.602935</v>
      </c>
      <c r="BU152">
        <v>9.7335</v>
      </c>
      <c r="BV152">
        <v>0</v>
      </c>
      <c r="BW152">
        <v>1</v>
      </c>
      <c r="CU152">
        <f>ROUND(AT152*Source!I102*AH152*AL152,2)</f>
        <v>0</v>
      </c>
      <c r="CV152">
        <f>ROUND(Y152*Source!I102,7)</f>
        <v>0</v>
      </c>
      <c r="CW152">
        <v>0</v>
      </c>
      <c r="CX152">
        <f>ROUND(Y152*Source!I102,7)</f>
        <v>0</v>
      </c>
      <c r="CY152">
        <f>AD152</f>
        <v>793.61</v>
      </c>
      <c r="CZ152">
        <f>AH152</f>
        <v>793.61</v>
      </c>
      <c r="DA152">
        <f>AL152</f>
        <v>1</v>
      </c>
      <c r="DB152">
        <f>ROUND((ROUND(AT152*CZ152,2)*ROUND((0.2+0.15+1),7)),6)</f>
        <v>7724.6055</v>
      </c>
      <c r="DC152">
        <f>ROUND((ROUND(AT152*AG152,2)*ROUND((0.2+0.15+1),7)),6)</f>
        <v>0</v>
      </c>
      <c r="DD152" t="s">
        <v>185</v>
      </c>
      <c r="DE152" t="s">
        <v>185</v>
      </c>
      <c r="DF152">
        <f t="shared" si="70"/>
        <v>0</v>
      </c>
      <c r="DG152">
        <f t="shared" si="49"/>
        <v>0</v>
      </c>
      <c r="DH152">
        <f t="shared" si="60"/>
        <v>0</v>
      </c>
      <c r="DI152">
        <f t="shared" si="61"/>
        <v>0</v>
      </c>
      <c r="DJ152">
        <f>DI152</f>
        <v>0</v>
      </c>
      <c r="DK152">
        <v>1</v>
      </c>
      <c r="DL152" t="s">
        <v>185</v>
      </c>
      <c r="DM152">
        <v>0</v>
      </c>
      <c r="DN152" t="s">
        <v>185</v>
      </c>
      <c r="DO152">
        <v>0</v>
      </c>
    </row>
    <row r="153" spans="1:119">
      <c r="A153">
        <f>ROW(Source!A102)</f>
        <v>102</v>
      </c>
      <c r="B153">
        <v>85314433</v>
      </c>
      <c r="C153">
        <v>85316822</v>
      </c>
      <c r="D153">
        <v>82926016</v>
      </c>
      <c r="E153">
        <v>117</v>
      </c>
      <c r="F153">
        <v>1</v>
      </c>
      <c r="G153">
        <v>1</v>
      </c>
      <c r="H153">
        <v>1</v>
      </c>
      <c r="I153" t="s">
        <v>520</v>
      </c>
      <c r="J153" t="s">
        <v>185</v>
      </c>
      <c r="K153" t="s">
        <v>521</v>
      </c>
      <c r="L153">
        <v>1191</v>
      </c>
      <c r="N153">
        <v>1013</v>
      </c>
      <c r="O153" t="s">
        <v>28</v>
      </c>
      <c r="P153" t="s">
        <v>28</v>
      </c>
      <c r="Q153">
        <v>1</v>
      </c>
      <c r="W153">
        <v>0</v>
      </c>
      <c r="X153">
        <v>-1417349443</v>
      </c>
      <c r="Y153">
        <f>(AT153*ROUND((0.2+0.15+1),7))</f>
        <v>0.351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M153">
        <v>-2</v>
      </c>
      <c r="AN153">
        <v>0</v>
      </c>
      <c r="AO153">
        <v>0</v>
      </c>
      <c r="AP153">
        <v>1</v>
      </c>
      <c r="AQ153">
        <v>1</v>
      </c>
      <c r="AR153">
        <v>0</v>
      </c>
      <c r="AS153" t="s">
        <v>185</v>
      </c>
      <c r="AT153">
        <v>0.26</v>
      </c>
      <c r="AU153" t="s">
        <v>217</v>
      </c>
      <c r="AV153">
        <v>2</v>
      </c>
      <c r="AW153">
        <v>2</v>
      </c>
      <c r="AX153">
        <v>85316833</v>
      </c>
      <c r="AY153">
        <v>1</v>
      </c>
      <c r="AZ153">
        <v>0</v>
      </c>
      <c r="BA153">
        <v>172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v>0</v>
      </c>
      <c r="CX153">
        <f>ROUND(Y153*Source!I102,7)</f>
        <v>0</v>
      </c>
      <c r="CY153">
        <f>AD153</f>
        <v>0</v>
      </c>
      <c r="CZ153">
        <f>AH153</f>
        <v>0</v>
      </c>
      <c r="DA153">
        <f>AL153</f>
        <v>1</v>
      </c>
      <c r="DB153">
        <f>ROUND((ROUND(AT153*CZ153,2)*ROUND((0.2+0.15+1),7)),6)</f>
        <v>0</v>
      </c>
      <c r="DC153">
        <f>ROUND((ROUND(AT153*AG153,2)*ROUND((0.2+0.15+1),7)),6)</f>
        <v>0</v>
      </c>
      <c r="DD153" t="s">
        <v>185</v>
      </c>
      <c r="DE153" t="s">
        <v>185</v>
      </c>
      <c r="DF153">
        <f t="shared" si="70"/>
        <v>0</v>
      </c>
      <c r="DG153">
        <f t="shared" si="49"/>
        <v>0</v>
      </c>
      <c r="DH153">
        <f t="shared" si="60"/>
        <v>0</v>
      </c>
      <c r="DI153">
        <f t="shared" si="61"/>
        <v>0</v>
      </c>
      <c r="DJ153">
        <f>DI153</f>
        <v>0</v>
      </c>
      <c r="DK153">
        <v>0</v>
      </c>
      <c r="DL153" t="s">
        <v>185</v>
      </c>
      <c r="DM153">
        <v>0</v>
      </c>
      <c r="DN153" t="s">
        <v>185</v>
      </c>
      <c r="DO153">
        <v>0</v>
      </c>
    </row>
    <row r="154" spans="1:119">
      <c r="A154">
        <f>ROW(Source!A102)</f>
        <v>102</v>
      </c>
      <c r="B154">
        <v>85314433</v>
      </c>
      <c r="C154">
        <v>85316822</v>
      </c>
      <c r="D154">
        <v>82932505</v>
      </c>
      <c r="E154">
        <v>1</v>
      </c>
      <c r="F154">
        <v>1</v>
      </c>
      <c r="G154">
        <v>1</v>
      </c>
      <c r="H154">
        <v>2</v>
      </c>
      <c r="I154" t="s">
        <v>70</v>
      </c>
      <c r="J154" t="s">
        <v>522</v>
      </c>
      <c r="K154" t="s">
        <v>71</v>
      </c>
      <c r="L154">
        <v>1368</v>
      </c>
      <c r="N154">
        <v>1011</v>
      </c>
      <c r="O154" t="s">
        <v>72</v>
      </c>
      <c r="P154" t="s">
        <v>72</v>
      </c>
      <c r="Q154">
        <v>1</v>
      </c>
      <c r="W154">
        <v>0</v>
      </c>
      <c r="X154">
        <v>639918019</v>
      </c>
      <c r="Y154">
        <f>(AT154*ROUND((0.2+0.15+1),7))</f>
        <v>0.1755</v>
      </c>
      <c r="AA154">
        <v>0</v>
      </c>
      <c r="AB154">
        <v>1626.29</v>
      </c>
      <c r="AC154">
        <v>1090.46</v>
      </c>
      <c r="AD154">
        <v>0</v>
      </c>
      <c r="AE154">
        <v>0</v>
      </c>
      <c r="AF154">
        <v>1626.29</v>
      </c>
      <c r="AG154">
        <v>1090.46</v>
      </c>
      <c r="AH154">
        <v>0</v>
      </c>
      <c r="AI154">
        <v>1</v>
      </c>
      <c r="AJ154">
        <v>1</v>
      </c>
      <c r="AK154">
        <v>1</v>
      </c>
      <c r="AL154">
        <v>1</v>
      </c>
      <c r="AM154">
        <v>-2</v>
      </c>
      <c r="AN154">
        <v>0</v>
      </c>
      <c r="AO154">
        <v>0</v>
      </c>
      <c r="AP154">
        <v>1</v>
      </c>
      <c r="AQ154">
        <v>1</v>
      </c>
      <c r="AR154">
        <v>0</v>
      </c>
      <c r="AS154" t="s">
        <v>185</v>
      </c>
      <c r="AT154">
        <v>0.13</v>
      </c>
      <c r="AU154" t="s">
        <v>217</v>
      </c>
      <c r="AV154">
        <v>1</v>
      </c>
      <c r="AW154">
        <v>2</v>
      </c>
      <c r="AX154">
        <v>85316834</v>
      </c>
      <c r="AY154">
        <v>1</v>
      </c>
      <c r="AZ154">
        <v>0</v>
      </c>
      <c r="BA154">
        <v>173</v>
      </c>
      <c r="BB154">
        <v>1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211.4177</v>
      </c>
      <c r="BL154">
        <v>141.7598</v>
      </c>
      <c r="BM154">
        <v>0</v>
      </c>
      <c r="BN154">
        <v>0</v>
      </c>
      <c r="BO154">
        <v>0.13</v>
      </c>
      <c r="BP154">
        <v>1</v>
      </c>
      <c r="BQ154">
        <v>0</v>
      </c>
      <c r="BR154">
        <v>285.413895</v>
      </c>
      <c r="BS154">
        <v>191.37573</v>
      </c>
      <c r="BT154">
        <v>0</v>
      </c>
      <c r="BU154">
        <v>0</v>
      </c>
      <c r="BV154">
        <v>0.1755</v>
      </c>
      <c r="BW154">
        <v>1</v>
      </c>
      <c r="CV154">
        <v>0</v>
      </c>
      <c r="CW154">
        <f>ROUND(Y154*Source!I102*DO154,7)</f>
        <v>0</v>
      </c>
      <c r="CX154">
        <f>ROUND(Y154*Source!I102,7)</f>
        <v>0</v>
      </c>
      <c r="CY154">
        <f>AB154</f>
        <v>1626.29</v>
      </c>
      <c r="CZ154">
        <f>AF154</f>
        <v>1626.29</v>
      </c>
      <c r="DA154">
        <f>AJ154</f>
        <v>1</v>
      </c>
      <c r="DB154">
        <f>ROUND((ROUND(AT154*CZ154,2)*ROUND((0.2+0.15+1),7)),6)</f>
        <v>285.417</v>
      </c>
      <c r="DC154">
        <f>ROUND((ROUND(AT154*AG154,2)*ROUND((0.2+0.15+1),7)),6)</f>
        <v>191.376</v>
      </c>
      <c r="DD154" t="s">
        <v>185</v>
      </c>
      <c r="DE154" t="s">
        <v>185</v>
      </c>
      <c r="DF154">
        <f t="shared" si="70"/>
        <v>0</v>
      </c>
      <c r="DG154">
        <f t="shared" si="49"/>
        <v>0</v>
      </c>
      <c r="DH154">
        <f t="shared" si="60"/>
        <v>0</v>
      </c>
      <c r="DI154">
        <f t="shared" si="61"/>
        <v>0</v>
      </c>
      <c r="DJ154">
        <f>DG154+DH154</f>
        <v>0</v>
      </c>
      <c r="DK154">
        <v>1</v>
      </c>
      <c r="DL154" t="s">
        <v>73</v>
      </c>
      <c r="DM154">
        <v>6</v>
      </c>
      <c r="DN154" t="s">
        <v>28</v>
      </c>
      <c r="DO154">
        <v>1</v>
      </c>
    </row>
    <row r="155" spans="1:119">
      <c r="A155">
        <f>ROW(Source!A102)</f>
        <v>102</v>
      </c>
      <c r="B155">
        <v>85314433</v>
      </c>
      <c r="C155">
        <v>85316822</v>
      </c>
      <c r="D155">
        <v>82933400</v>
      </c>
      <c r="E155">
        <v>1</v>
      </c>
      <c r="F155">
        <v>1</v>
      </c>
      <c r="G155">
        <v>1</v>
      </c>
      <c r="H155">
        <v>2</v>
      </c>
      <c r="I155" t="s">
        <v>75</v>
      </c>
      <c r="J155" t="s">
        <v>523</v>
      </c>
      <c r="K155" t="s">
        <v>76</v>
      </c>
      <c r="L155">
        <v>1368</v>
      </c>
      <c r="N155">
        <v>1011</v>
      </c>
      <c r="O155" t="s">
        <v>72</v>
      </c>
      <c r="P155" t="s">
        <v>72</v>
      </c>
      <c r="Q155">
        <v>1</v>
      </c>
      <c r="W155">
        <v>0</v>
      </c>
      <c r="X155">
        <v>-849950259</v>
      </c>
      <c r="Y155">
        <f>(AT155*ROUND((0.2+0.15+1),7))</f>
        <v>0.1755</v>
      </c>
      <c r="AA155">
        <v>0</v>
      </c>
      <c r="AB155">
        <v>641.7</v>
      </c>
      <c r="AC155">
        <v>811.79</v>
      </c>
      <c r="AD155">
        <v>0</v>
      </c>
      <c r="AE155">
        <v>0</v>
      </c>
      <c r="AF155">
        <v>641.7</v>
      </c>
      <c r="AG155">
        <v>811.79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-2</v>
      </c>
      <c r="AN155">
        <v>0</v>
      </c>
      <c r="AO155">
        <v>0</v>
      </c>
      <c r="AP155">
        <v>1</v>
      </c>
      <c r="AQ155">
        <v>1</v>
      </c>
      <c r="AR155">
        <v>0</v>
      </c>
      <c r="AS155" t="s">
        <v>185</v>
      </c>
      <c r="AT155">
        <v>0.13</v>
      </c>
      <c r="AU155" t="s">
        <v>217</v>
      </c>
      <c r="AV155">
        <v>1</v>
      </c>
      <c r="AW155">
        <v>2</v>
      </c>
      <c r="AX155">
        <v>85316835</v>
      </c>
      <c r="AY155">
        <v>1</v>
      </c>
      <c r="AZ155">
        <v>0</v>
      </c>
      <c r="BA155">
        <v>174</v>
      </c>
      <c r="BB155">
        <v>1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83.421</v>
      </c>
      <c r="BL155">
        <v>105.5327</v>
      </c>
      <c r="BM155">
        <v>0</v>
      </c>
      <c r="BN155">
        <v>0</v>
      </c>
      <c r="BO155">
        <v>0.13</v>
      </c>
      <c r="BP155">
        <v>1</v>
      </c>
      <c r="BQ155">
        <v>0</v>
      </c>
      <c r="BR155">
        <v>112.61835</v>
      </c>
      <c r="BS155">
        <v>142.469145</v>
      </c>
      <c r="BT155">
        <v>0</v>
      </c>
      <c r="BU155">
        <v>0</v>
      </c>
      <c r="BV155">
        <v>0.1755</v>
      </c>
      <c r="BW155">
        <v>1</v>
      </c>
      <c r="CV155">
        <v>0</v>
      </c>
      <c r="CW155">
        <f>ROUND(Y155*Source!I102*DO155,7)</f>
        <v>0</v>
      </c>
      <c r="CX155">
        <f>ROUND(Y155*Source!I102,7)</f>
        <v>0</v>
      </c>
      <c r="CY155">
        <f>AB155</f>
        <v>641.7</v>
      </c>
      <c r="CZ155">
        <f>AF155</f>
        <v>641.7</v>
      </c>
      <c r="DA155">
        <f>AJ155</f>
        <v>1</v>
      </c>
      <c r="DB155">
        <f>ROUND((ROUND(AT155*CZ155,2)*ROUND((0.2+0.15+1),7)),6)</f>
        <v>112.617</v>
      </c>
      <c r="DC155">
        <f>ROUND((ROUND(AT155*AG155,2)*ROUND((0.2+0.15+1),7)),6)</f>
        <v>142.4655</v>
      </c>
      <c r="DD155" t="s">
        <v>185</v>
      </c>
      <c r="DE155" t="s">
        <v>185</v>
      </c>
      <c r="DF155">
        <f t="shared" si="70"/>
        <v>0</v>
      </c>
      <c r="DG155">
        <f t="shared" si="49"/>
        <v>0</v>
      </c>
      <c r="DH155">
        <f t="shared" si="60"/>
        <v>0</v>
      </c>
      <c r="DI155">
        <f t="shared" si="61"/>
        <v>0</v>
      </c>
      <c r="DJ155">
        <f>DG155+DH155</f>
        <v>0</v>
      </c>
      <c r="DK155">
        <v>1</v>
      </c>
      <c r="DL155" t="s">
        <v>77</v>
      </c>
      <c r="DM155">
        <v>4</v>
      </c>
      <c r="DN155" t="s">
        <v>28</v>
      </c>
      <c r="DO155">
        <v>1</v>
      </c>
    </row>
    <row r="156" spans="1:119">
      <c r="A156">
        <f>ROW(Source!A102)</f>
        <v>102</v>
      </c>
      <c r="B156">
        <v>85314433</v>
      </c>
      <c r="C156">
        <v>85316822</v>
      </c>
      <c r="D156">
        <v>82933596</v>
      </c>
      <c r="E156">
        <v>1</v>
      </c>
      <c r="F156">
        <v>1</v>
      </c>
      <c r="G156">
        <v>1</v>
      </c>
      <c r="H156">
        <v>2</v>
      </c>
      <c r="I156" t="s">
        <v>79</v>
      </c>
      <c r="J156" t="s">
        <v>524</v>
      </c>
      <c r="K156" t="s">
        <v>80</v>
      </c>
      <c r="L156">
        <v>1368</v>
      </c>
      <c r="N156">
        <v>1011</v>
      </c>
      <c r="O156" t="s">
        <v>72</v>
      </c>
      <c r="P156" t="s">
        <v>72</v>
      </c>
      <c r="Q156">
        <v>1</v>
      </c>
      <c r="W156">
        <v>0</v>
      </c>
      <c r="X156">
        <v>303316554</v>
      </c>
      <c r="Y156">
        <f>(AT156*ROUND((0.2+0.15+1),7))</f>
        <v>2.9565</v>
      </c>
      <c r="AA156">
        <v>0</v>
      </c>
      <c r="AB156">
        <v>34.61</v>
      </c>
      <c r="AC156">
        <v>0</v>
      </c>
      <c r="AD156">
        <v>0</v>
      </c>
      <c r="AE156">
        <v>0</v>
      </c>
      <c r="AF156">
        <v>34.61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M156">
        <v>-2</v>
      </c>
      <c r="AN156">
        <v>0</v>
      </c>
      <c r="AO156">
        <v>0</v>
      </c>
      <c r="AP156">
        <v>1</v>
      </c>
      <c r="AQ156">
        <v>1</v>
      </c>
      <c r="AR156">
        <v>0</v>
      </c>
      <c r="AS156" t="s">
        <v>185</v>
      </c>
      <c r="AT156">
        <v>2.19</v>
      </c>
      <c r="AU156" t="s">
        <v>217</v>
      </c>
      <c r="AV156">
        <v>1</v>
      </c>
      <c r="AW156">
        <v>2</v>
      </c>
      <c r="AX156">
        <v>85316836</v>
      </c>
      <c r="AY156">
        <v>1</v>
      </c>
      <c r="AZ156">
        <v>0</v>
      </c>
      <c r="BA156">
        <v>175</v>
      </c>
      <c r="BB156">
        <v>1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75.7959</v>
      </c>
      <c r="BL156">
        <v>0</v>
      </c>
      <c r="BM156">
        <v>0</v>
      </c>
      <c r="BN156">
        <v>0</v>
      </c>
      <c r="BO156">
        <v>0</v>
      </c>
      <c r="BP156">
        <v>1</v>
      </c>
      <c r="BQ156">
        <v>0</v>
      </c>
      <c r="BR156">
        <v>102.324465</v>
      </c>
      <c r="BS156">
        <v>0</v>
      </c>
      <c r="BT156">
        <v>0</v>
      </c>
      <c r="BU156">
        <v>0</v>
      </c>
      <c r="BV156">
        <v>0</v>
      </c>
      <c r="BW156">
        <v>1</v>
      </c>
      <c r="CV156">
        <v>0</v>
      </c>
      <c r="CW156">
        <f>ROUND(Y156*Source!I102*DO156,7)</f>
        <v>0</v>
      </c>
      <c r="CX156">
        <f>ROUND(Y156*Source!I102,7)</f>
        <v>0</v>
      </c>
      <c r="CY156">
        <f>AB156</f>
        <v>34.61</v>
      </c>
      <c r="CZ156">
        <f>AF156</f>
        <v>34.61</v>
      </c>
      <c r="DA156">
        <f>AJ156</f>
        <v>1</v>
      </c>
      <c r="DB156">
        <f>ROUND((ROUND(AT156*CZ156,2)*ROUND((0.2+0.15+1),7)),6)</f>
        <v>102.33</v>
      </c>
      <c r="DC156">
        <f>ROUND((ROUND(AT156*AG156,2)*ROUND((0.2+0.15+1),7)),6)</f>
        <v>0</v>
      </c>
      <c r="DD156" t="s">
        <v>185</v>
      </c>
      <c r="DE156" t="s">
        <v>185</v>
      </c>
      <c r="DF156">
        <f t="shared" si="70"/>
        <v>0</v>
      </c>
      <c r="DG156">
        <f t="shared" si="49"/>
        <v>0</v>
      </c>
      <c r="DH156">
        <f t="shared" si="60"/>
        <v>0</v>
      </c>
      <c r="DI156">
        <f t="shared" si="61"/>
        <v>0</v>
      </c>
      <c r="DJ156">
        <f>DG156+DH156</f>
        <v>0</v>
      </c>
      <c r="DK156">
        <v>1</v>
      </c>
      <c r="DL156" t="s">
        <v>185</v>
      </c>
      <c r="DM156">
        <v>0</v>
      </c>
      <c r="DN156" t="s">
        <v>185</v>
      </c>
      <c r="DO156">
        <v>0</v>
      </c>
    </row>
    <row r="157" spans="1:119">
      <c r="A157">
        <f>ROW(Source!A102)</f>
        <v>102</v>
      </c>
      <c r="B157">
        <v>85314433</v>
      </c>
      <c r="C157">
        <v>85316822</v>
      </c>
      <c r="D157">
        <v>83000909</v>
      </c>
      <c r="E157">
        <v>1</v>
      </c>
      <c r="F157">
        <v>1</v>
      </c>
      <c r="G157">
        <v>1</v>
      </c>
      <c r="H157">
        <v>3</v>
      </c>
      <c r="I157" t="s">
        <v>85</v>
      </c>
      <c r="J157" t="s">
        <v>525</v>
      </c>
      <c r="K157" t="s">
        <v>86</v>
      </c>
      <c r="L157">
        <v>1346</v>
      </c>
      <c r="N157">
        <v>1009</v>
      </c>
      <c r="O157" t="s">
        <v>87</v>
      </c>
      <c r="P157" t="s">
        <v>87</v>
      </c>
      <c r="Q157">
        <v>1</v>
      </c>
      <c r="W157">
        <v>0</v>
      </c>
      <c r="X157">
        <v>-163259778</v>
      </c>
      <c r="Y157">
        <f>AT157</f>
        <v>0.78</v>
      </c>
      <c r="AA157">
        <v>121.39</v>
      </c>
      <c r="AB157">
        <v>0</v>
      </c>
      <c r="AC157">
        <v>0</v>
      </c>
      <c r="AD157">
        <v>0</v>
      </c>
      <c r="AE157">
        <v>155.63</v>
      </c>
      <c r="AF157">
        <v>0</v>
      </c>
      <c r="AG157">
        <v>0</v>
      </c>
      <c r="AH157">
        <v>0</v>
      </c>
      <c r="AI157">
        <v>0.78</v>
      </c>
      <c r="AJ157">
        <v>1</v>
      </c>
      <c r="AK157">
        <v>1</v>
      </c>
      <c r="AL157">
        <v>1</v>
      </c>
      <c r="AM157">
        <v>2</v>
      </c>
      <c r="AN157">
        <v>0</v>
      </c>
      <c r="AO157">
        <v>0</v>
      </c>
      <c r="AP157">
        <v>1</v>
      </c>
      <c r="AQ157">
        <v>1</v>
      </c>
      <c r="AR157">
        <v>0</v>
      </c>
      <c r="AS157" t="s">
        <v>185</v>
      </c>
      <c r="AT157">
        <v>0.78</v>
      </c>
      <c r="AU157" t="s">
        <v>185</v>
      </c>
      <c r="AV157">
        <v>0</v>
      </c>
      <c r="AW157">
        <v>2</v>
      </c>
      <c r="AX157">
        <v>85316837</v>
      </c>
      <c r="AY157">
        <v>1</v>
      </c>
      <c r="AZ157">
        <v>0</v>
      </c>
      <c r="BA157">
        <v>176</v>
      </c>
      <c r="BB157">
        <v>1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121.3914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1</v>
      </c>
      <c r="BQ157">
        <v>121.3914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1</v>
      </c>
      <c r="CV157">
        <v>0</v>
      </c>
      <c r="CW157">
        <v>0</v>
      </c>
      <c r="CX157">
        <f>ROUND(Y157*Source!I102,7)</f>
        <v>0</v>
      </c>
      <c r="CY157">
        <f>AA157</f>
        <v>121.39</v>
      </c>
      <c r="CZ157">
        <f>AE157</f>
        <v>155.63</v>
      </c>
      <c r="DA157">
        <f>AI157</f>
        <v>0.78</v>
      </c>
      <c r="DB157">
        <f>ROUND(ROUND(AT157*CZ157,2),6)</f>
        <v>121.39</v>
      </c>
      <c r="DC157">
        <f>ROUND(ROUND(AT157*AG157,2),6)</f>
        <v>0</v>
      </c>
      <c r="DD157" t="s">
        <v>185</v>
      </c>
      <c r="DE157" t="s">
        <v>185</v>
      </c>
      <c r="DF157">
        <f>ROUND(ROUND(AE157*AI157,2)*CX157,2)</f>
        <v>0</v>
      </c>
      <c r="DG157">
        <f t="shared" si="49"/>
        <v>0</v>
      </c>
      <c r="DH157">
        <f t="shared" si="60"/>
        <v>0</v>
      </c>
      <c r="DI157">
        <f t="shared" si="61"/>
        <v>0</v>
      </c>
      <c r="DJ157">
        <f>DF157</f>
        <v>0</v>
      </c>
      <c r="DK157">
        <v>0</v>
      </c>
      <c r="DL157" t="s">
        <v>185</v>
      </c>
      <c r="DM157">
        <v>0</v>
      </c>
      <c r="DN157" t="s">
        <v>185</v>
      </c>
      <c r="DO157">
        <v>0</v>
      </c>
    </row>
    <row r="158" spans="1:119">
      <c r="A158">
        <f>ROW(Source!A102)</f>
        <v>102</v>
      </c>
      <c r="B158">
        <v>85314433</v>
      </c>
      <c r="C158">
        <v>85316822</v>
      </c>
      <c r="D158">
        <v>83018799</v>
      </c>
      <c r="E158">
        <v>1</v>
      </c>
      <c r="F158">
        <v>1</v>
      </c>
      <c r="G158">
        <v>1</v>
      </c>
      <c r="H158">
        <v>3</v>
      </c>
      <c r="I158" t="s">
        <v>594</v>
      </c>
      <c r="J158" t="s">
        <v>595</v>
      </c>
      <c r="K158" t="s">
        <v>596</v>
      </c>
      <c r="L158">
        <v>1346</v>
      </c>
      <c r="N158">
        <v>1009</v>
      </c>
      <c r="O158" t="s">
        <v>87</v>
      </c>
      <c r="P158" t="s">
        <v>87</v>
      </c>
      <c r="Q158">
        <v>1</v>
      </c>
      <c r="W158">
        <v>0</v>
      </c>
      <c r="X158">
        <v>72056734</v>
      </c>
      <c r="Y158">
        <f>AT158</f>
        <v>2</v>
      </c>
      <c r="AA158">
        <v>1139.45</v>
      </c>
      <c r="AB158">
        <v>0</v>
      </c>
      <c r="AC158">
        <v>0</v>
      </c>
      <c r="AD158">
        <v>0</v>
      </c>
      <c r="AE158">
        <v>911.56</v>
      </c>
      <c r="AF158">
        <v>0</v>
      </c>
      <c r="AG158">
        <v>0</v>
      </c>
      <c r="AH158">
        <v>0</v>
      </c>
      <c r="AI158">
        <v>1.25</v>
      </c>
      <c r="AJ158">
        <v>1</v>
      </c>
      <c r="AK158">
        <v>1</v>
      </c>
      <c r="AL158">
        <v>1</v>
      </c>
      <c r="AM158">
        <v>2</v>
      </c>
      <c r="AN158">
        <v>0</v>
      </c>
      <c r="AO158">
        <v>0</v>
      </c>
      <c r="AP158">
        <v>1</v>
      </c>
      <c r="AQ158">
        <v>1</v>
      </c>
      <c r="AR158">
        <v>0</v>
      </c>
      <c r="AS158" t="s">
        <v>185</v>
      </c>
      <c r="AT158">
        <v>2</v>
      </c>
      <c r="AU158" t="s">
        <v>185</v>
      </c>
      <c r="AV158">
        <v>0</v>
      </c>
      <c r="AW158">
        <v>2</v>
      </c>
      <c r="AX158">
        <v>85316838</v>
      </c>
      <c r="AY158">
        <v>1</v>
      </c>
      <c r="AZ158">
        <v>0</v>
      </c>
      <c r="BA158">
        <v>177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1823.12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1</v>
      </c>
      <c r="BQ158">
        <v>1823.12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1</v>
      </c>
      <c r="CV158">
        <v>0</v>
      </c>
      <c r="CW158">
        <v>0</v>
      </c>
      <c r="CX158">
        <f>ROUND(Y158*Source!I102,7)</f>
        <v>0</v>
      </c>
      <c r="CY158">
        <f>AA158</f>
        <v>1139.45</v>
      </c>
      <c r="CZ158">
        <f>AE158</f>
        <v>911.56</v>
      </c>
      <c r="DA158">
        <f>AI158</f>
        <v>1.25</v>
      </c>
      <c r="DB158">
        <f>ROUND(ROUND(AT158*CZ158,2),6)</f>
        <v>1823.12</v>
      </c>
      <c r="DC158">
        <f>ROUND(ROUND(AT158*AG158,2),6)</f>
        <v>0</v>
      </c>
      <c r="DD158" t="s">
        <v>185</v>
      </c>
      <c r="DE158" t="s">
        <v>185</v>
      </c>
      <c r="DF158">
        <f>ROUND(ROUND(AE158*AI158,2)*CX158,2)</f>
        <v>0</v>
      </c>
      <c r="DG158">
        <f t="shared" si="49"/>
        <v>0</v>
      </c>
      <c r="DH158">
        <f t="shared" si="60"/>
        <v>0</v>
      </c>
      <c r="DI158">
        <f t="shared" si="61"/>
        <v>0</v>
      </c>
      <c r="DJ158">
        <f>DF158</f>
        <v>0</v>
      </c>
      <c r="DK158">
        <v>0</v>
      </c>
      <c r="DL158" t="s">
        <v>185</v>
      </c>
      <c r="DM158">
        <v>0</v>
      </c>
      <c r="DN158" t="s">
        <v>185</v>
      </c>
      <c r="DO158">
        <v>0</v>
      </c>
    </row>
    <row r="159" spans="1:119">
      <c r="A159">
        <f>ROW(Source!A102)</f>
        <v>102</v>
      </c>
      <c r="B159">
        <v>85314433</v>
      </c>
      <c r="C159">
        <v>85316822</v>
      </c>
      <c r="D159">
        <v>82931850</v>
      </c>
      <c r="E159">
        <v>117</v>
      </c>
      <c r="F159">
        <v>1</v>
      </c>
      <c r="G159">
        <v>1</v>
      </c>
      <c r="H159">
        <v>3</v>
      </c>
      <c r="I159" t="s">
        <v>234</v>
      </c>
      <c r="J159" t="s">
        <v>185</v>
      </c>
      <c r="K159" t="s">
        <v>235</v>
      </c>
      <c r="L159">
        <v>3277935</v>
      </c>
      <c r="N159">
        <v>1013</v>
      </c>
      <c r="O159" t="s">
        <v>59</v>
      </c>
      <c r="P159" t="s">
        <v>59</v>
      </c>
      <c r="Q159">
        <v>1</v>
      </c>
      <c r="W159">
        <v>0</v>
      </c>
      <c r="X159">
        <v>274903907</v>
      </c>
      <c r="Y159">
        <f>AT159</f>
        <v>2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 t="s">
        <v>185</v>
      </c>
      <c r="AT159">
        <v>2</v>
      </c>
      <c r="AU159" t="s">
        <v>185</v>
      </c>
      <c r="AV159">
        <v>0</v>
      </c>
      <c r="AW159">
        <v>2</v>
      </c>
      <c r="AX159">
        <v>85316839</v>
      </c>
      <c r="AY159">
        <v>1</v>
      </c>
      <c r="AZ159">
        <v>0</v>
      </c>
      <c r="BA159">
        <v>178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V159">
        <v>0</v>
      </c>
      <c r="CW159">
        <v>0</v>
      </c>
      <c r="CX159">
        <f>ROUND(Y159*Source!I102,7)</f>
        <v>0</v>
      </c>
      <c r="CY159">
        <f>AA159</f>
        <v>0</v>
      </c>
      <c r="CZ159">
        <f>AE159</f>
        <v>0</v>
      </c>
      <c r="DA159">
        <f>AI159</f>
        <v>1</v>
      </c>
      <c r="DB159">
        <f>ROUND(ROUND(AT159*CZ159,2),6)</f>
        <v>0</v>
      </c>
      <c r="DC159">
        <f>ROUND(ROUND(AT159*AG159,2),6)</f>
        <v>0</v>
      </c>
      <c r="DD159" t="s">
        <v>185</v>
      </c>
      <c r="DE159" t="s">
        <v>185</v>
      </c>
      <c r="DF159">
        <f t="shared" ref="DF159:DF165" si="71">ROUND(ROUND(AE159,2)*CX159,2)</f>
        <v>0</v>
      </c>
      <c r="DG159">
        <f t="shared" si="49"/>
        <v>0</v>
      </c>
      <c r="DH159">
        <f t="shared" si="60"/>
        <v>0</v>
      </c>
      <c r="DI159">
        <f t="shared" si="61"/>
        <v>0</v>
      </c>
      <c r="DJ159">
        <f>DF159</f>
        <v>0</v>
      </c>
      <c r="DK159">
        <v>0</v>
      </c>
      <c r="DL159" t="s">
        <v>185</v>
      </c>
      <c r="DM159">
        <v>0</v>
      </c>
      <c r="DN159" t="s">
        <v>185</v>
      </c>
      <c r="DO159">
        <v>0</v>
      </c>
    </row>
    <row r="160" spans="1:119">
      <c r="A160">
        <f>ROW(Source!A102)</f>
        <v>102</v>
      </c>
      <c r="B160">
        <v>85314433</v>
      </c>
      <c r="C160">
        <v>85316822</v>
      </c>
      <c r="D160">
        <v>0</v>
      </c>
      <c r="E160">
        <v>1</v>
      </c>
      <c r="F160">
        <v>1</v>
      </c>
      <c r="G160">
        <v>1</v>
      </c>
      <c r="H160">
        <v>3</v>
      </c>
      <c r="I160" t="s">
        <v>339</v>
      </c>
      <c r="J160" t="s">
        <v>185</v>
      </c>
      <c r="K160" t="s">
        <v>340</v>
      </c>
      <c r="L160">
        <v>1301</v>
      </c>
      <c r="N160">
        <v>1003</v>
      </c>
      <c r="O160" t="s">
        <v>341</v>
      </c>
      <c r="P160" t="s">
        <v>341</v>
      </c>
      <c r="Q160">
        <v>1</v>
      </c>
      <c r="W160">
        <v>0</v>
      </c>
      <c r="X160">
        <v>-1234687318</v>
      </c>
      <c r="Y160">
        <f>AT160</f>
        <v>30</v>
      </c>
      <c r="AA160">
        <v>235.1</v>
      </c>
      <c r="AB160">
        <v>0</v>
      </c>
      <c r="AC160">
        <v>0</v>
      </c>
      <c r="AD160">
        <v>0</v>
      </c>
      <c r="AE160">
        <v>235.1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M160">
        <v>0</v>
      </c>
      <c r="AN160">
        <v>0</v>
      </c>
      <c r="AO160">
        <v>0</v>
      </c>
      <c r="AP160">
        <v>1</v>
      </c>
      <c r="AQ160">
        <v>0</v>
      </c>
      <c r="AR160">
        <v>0</v>
      </c>
      <c r="AS160" t="s">
        <v>185</v>
      </c>
      <c r="AT160">
        <v>30</v>
      </c>
      <c r="AU160" t="s">
        <v>185</v>
      </c>
      <c r="AV160">
        <v>0</v>
      </c>
      <c r="AW160">
        <v>1</v>
      </c>
      <c r="AX160">
        <v>-1</v>
      </c>
      <c r="AY160">
        <v>0</v>
      </c>
      <c r="AZ160">
        <v>0</v>
      </c>
      <c r="BA160" t="s">
        <v>185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V160">
        <v>0</v>
      </c>
      <c r="CW160">
        <v>0</v>
      </c>
      <c r="CX160">
        <f>ROUND(Y160*Source!I102,7)</f>
        <v>0</v>
      </c>
      <c r="CY160">
        <f>AA160</f>
        <v>235.1</v>
      </c>
      <c r="CZ160">
        <f>AE160</f>
        <v>235.1</v>
      </c>
      <c r="DA160">
        <f>AI160</f>
        <v>1</v>
      </c>
      <c r="DB160">
        <f>ROUND(ROUND(AT160*CZ160,2),6)</f>
        <v>7053</v>
      </c>
      <c r="DC160">
        <f>ROUND(ROUND(AT160*AG160,2),6)</f>
        <v>0</v>
      </c>
      <c r="DD160" t="s">
        <v>185</v>
      </c>
      <c r="DE160" t="s">
        <v>185</v>
      </c>
      <c r="DF160">
        <f t="shared" si="71"/>
        <v>0</v>
      </c>
      <c r="DG160">
        <f t="shared" si="49"/>
        <v>0</v>
      </c>
      <c r="DH160">
        <f t="shared" si="60"/>
        <v>0</v>
      </c>
      <c r="DI160">
        <f t="shared" si="61"/>
        <v>0</v>
      </c>
      <c r="DJ160">
        <f>DF160</f>
        <v>0</v>
      </c>
      <c r="DK160">
        <v>0</v>
      </c>
      <c r="DL160" t="s">
        <v>185</v>
      </c>
      <c r="DM160">
        <v>0</v>
      </c>
      <c r="DN160" t="s">
        <v>185</v>
      </c>
      <c r="DO160">
        <v>0</v>
      </c>
    </row>
    <row r="161" spans="1:119">
      <c r="A161">
        <f>ROW(Source!A107)</f>
        <v>107</v>
      </c>
      <c r="B161">
        <v>85314498</v>
      </c>
      <c r="C161">
        <v>85316842</v>
      </c>
      <c r="D161">
        <v>82925840</v>
      </c>
      <c r="E161">
        <v>117</v>
      </c>
      <c r="F161">
        <v>1</v>
      </c>
      <c r="G161">
        <v>1</v>
      </c>
      <c r="H161">
        <v>1</v>
      </c>
      <c r="I161" t="s">
        <v>66</v>
      </c>
      <c r="J161" t="s">
        <v>185</v>
      </c>
      <c r="K161" t="s">
        <v>67</v>
      </c>
      <c r="L161">
        <v>1191</v>
      </c>
      <c r="N161">
        <v>1013</v>
      </c>
      <c r="O161" t="s">
        <v>28</v>
      </c>
      <c r="P161" t="s">
        <v>28</v>
      </c>
      <c r="Q161">
        <v>1</v>
      </c>
      <c r="W161">
        <v>0</v>
      </c>
      <c r="X161">
        <v>44848675</v>
      </c>
      <c r="Y161">
        <f>(AT161*ROUND((0.2+0.15+1),7))</f>
        <v>19.44</v>
      </c>
      <c r="AA161">
        <v>0</v>
      </c>
      <c r="AB161">
        <v>0</v>
      </c>
      <c r="AC161">
        <v>0</v>
      </c>
      <c r="AD161">
        <v>793.61</v>
      </c>
      <c r="AE161">
        <v>0</v>
      </c>
      <c r="AF161">
        <v>0</v>
      </c>
      <c r="AG161">
        <v>0</v>
      </c>
      <c r="AH161">
        <v>793.61</v>
      </c>
      <c r="AI161">
        <v>1</v>
      </c>
      <c r="AJ161">
        <v>1</v>
      </c>
      <c r="AK161">
        <v>1</v>
      </c>
      <c r="AL161">
        <v>1</v>
      </c>
      <c r="AM161">
        <v>-2</v>
      </c>
      <c r="AN161">
        <v>0</v>
      </c>
      <c r="AO161">
        <v>0</v>
      </c>
      <c r="AP161">
        <v>1</v>
      </c>
      <c r="AQ161">
        <v>1</v>
      </c>
      <c r="AR161">
        <v>0</v>
      </c>
      <c r="AS161" t="s">
        <v>185</v>
      </c>
      <c r="AT161">
        <v>14.4</v>
      </c>
      <c r="AU161" t="s">
        <v>217</v>
      </c>
      <c r="AV161">
        <v>1</v>
      </c>
      <c r="AW161">
        <v>2</v>
      </c>
      <c r="AX161">
        <v>85316852</v>
      </c>
      <c r="AY161">
        <v>1</v>
      </c>
      <c r="AZ161">
        <v>0</v>
      </c>
      <c r="BA161">
        <v>179</v>
      </c>
      <c r="BB161">
        <v>1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11427.984</v>
      </c>
      <c r="BN161">
        <v>14.4</v>
      </c>
      <c r="BO161">
        <v>0</v>
      </c>
      <c r="BP161">
        <v>1</v>
      </c>
      <c r="BQ161">
        <v>0</v>
      </c>
      <c r="BR161">
        <v>0</v>
      </c>
      <c r="BS161">
        <v>0</v>
      </c>
      <c r="BT161">
        <v>15427.7784</v>
      </c>
      <c r="BU161">
        <v>19.44</v>
      </c>
      <c r="BV161">
        <v>0</v>
      </c>
      <c r="BW161">
        <v>1</v>
      </c>
      <c r="CU161">
        <f>ROUND(AT161*Source!I107*AH161*AL161,2)</f>
        <v>0</v>
      </c>
      <c r="CV161">
        <f>ROUND(Y161*Source!I107,7)</f>
        <v>0</v>
      </c>
      <c r="CW161">
        <v>0</v>
      </c>
      <c r="CX161">
        <f>ROUND(Y161*Source!I107,7)</f>
        <v>0</v>
      </c>
      <c r="CY161">
        <f>AD161</f>
        <v>793.61</v>
      </c>
      <c r="CZ161">
        <f>AH161</f>
        <v>793.61</v>
      </c>
      <c r="DA161">
        <f>AL161</f>
        <v>1</v>
      </c>
      <c r="DB161">
        <f>ROUND((ROUND(AT161*CZ161,2)*ROUND((0.2+0.15+1),7)),6)</f>
        <v>15427.773</v>
      </c>
      <c r="DC161">
        <f>ROUND((ROUND(AT161*AG161,2)*ROUND((0.2+0.15+1),7)),6)</f>
        <v>0</v>
      </c>
      <c r="DD161" t="s">
        <v>185</v>
      </c>
      <c r="DE161" t="s">
        <v>185</v>
      </c>
      <c r="DF161">
        <f t="shared" si="71"/>
        <v>0</v>
      </c>
      <c r="DG161">
        <f t="shared" si="49"/>
        <v>0</v>
      </c>
      <c r="DH161">
        <f t="shared" si="60"/>
        <v>0</v>
      </c>
      <c r="DI161">
        <f t="shared" si="61"/>
        <v>0</v>
      </c>
      <c r="DJ161">
        <f>DI161</f>
        <v>0</v>
      </c>
      <c r="DK161">
        <v>1</v>
      </c>
      <c r="DL161" t="s">
        <v>185</v>
      </c>
      <c r="DM161">
        <v>0</v>
      </c>
      <c r="DN161" t="s">
        <v>185</v>
      </c>
      <c r="DO161">
        <v>0</v>
      </c>
    </row>
    <row r="162" spans="1:119">
      <c r="A162">
        <f>ROW(Source!A107)</f>
        <v>107</v>
      </c>
      <c r="B162">
        <v>85314498</v>
      </c>
      <c r="C162">
        <v>85316842</v>
      </c>
      <c r="D162">
        <v>82926016</v>
      </c>
      <c r="E162">
        <v>117</v>
      </c>
      <c r="F162">
        <v>1</v>
      </c>
      <c r="G162">
        <v>1</v>
      </c>
      <c r="H162">
        <v>1</v>
      </c>
      <c r="I162" t="s">
        <v>520</v>
      </c>
      <c r="J162" t="s">
        <v>185</v>
      </c>
      <c r="K162" t="s">
        <v>521</v>
      </c>
      <c r="L162">
        <v>1191</v>
      </c>
      <c r="N162">
        <v>1013</v>
      </c>
      <c r="O162" t="s">
        <v>28</v>
      </c>
      <c r="P162" t="s">
        <v>28</v>
      </c>
      <c r="Q162">
        <v>1</v>
      </c>
      <c r="W162">
        <v>0</v>
      </c>
      <c r="X162">
        <v>-1417349443</v>
      </c>
      <c r="Y162">
        <f>(AT162*ROUND((0.2+0.15+1),7))</f>
        <v>0.54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1</v>
      </c>
      <c r="AJ162">
        <v>1</v>
      </c>
      <c r="AK162">
        <v>1</v>
      </c>
      <c r="AL162">
        <v>1</v>
      </c>
      <c r="AM162">
        <v>-2</v>
      </c>
      <c r="AN162">
        <v>0</v>
      </c>
      <c r="AO162">
        <v>0</v>
      </c>
      <c r="AP162">
        <v>1</v>
      </c>
      <c r="AQ162">
        <v>1</v>
      </c>
      <c r="AR162">
        <v>0</v>
      </c>
      <c r="AS162" t="s">
        <v>185</v>
      </c>
      <c r="AT162">
        <v>0.4</v>
      </c>
      <c r="AU162" t="s">
        <v>217</v>
      </c>
      <c r="AV162">
        <v>2</v>
      </c>
      <c r="AW162">
        <v>2</v>
      </c>
      <c r="AX162">
        <v>85316853</v>
      </c>
      <c r="AY162">
        <v>1</v>
      </c>
      <c r="AZ162">
        <v>0</v>
      </c>
      <c r="BA162">
        <v>180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V162">
        <v>0</v>
      </c>
      <c r="CW162">
        <v>0</v>
      </c>
      <c r="CX162">
        <f>ROUND(Y162*Source!I107,7)</f>
        <v>0</v>
      </c>
      <c r="CY162">
        <f>AD162</f>
        <v>0</v>
      </c>
      <c r="CZ162">
        <f>AH162</f>
        <v>0</v>
      </c>
      <c r="DA162">
        <f>AL162</f>
        <v>1</v>
      </c>
      <c r="DB162">
        <f>ROUND((ROUND(AT162*CZ162,2)*ROUND((0.2+0.15+1),7)),6)</f>
        <v>0</v>
      </c>
      <c r="DC162">
        <f>ROUND((ROUND(AT162*AG162,2)*ROUND((0.2+0.15+1),7)),6)</f>
        <v>0</v>
      </c>
      <c r="DD162" t="s">
        <v>185</v>
      </c>
      <c r="DE162" t="s">
        <v>185</v>
      </c>
      <c r="DF162">
        <f t="shared" si="71"/>
        <v>0</v>
      </c>
      <c r="DG162">
        <f t="shared" si="49"/>
        <v>0</v>
      </c>
      <c r="DH162">
        <f t="shared" si="60"/>
        <v>0</v>
      </c>
      <c r="DI162">
        <f t="shared" si="61"/>
        <v>0</v>
      </c>
      <c r="DJ162">
        <f>DI162</f>
        <v>0</v>
      </c>
      <c r="DK162">
        <v>0</v>
      </c>
      <c r="DL162" t="s">
        <v>185</v>
      </c>
      <c r="DM162">
        <v>0</v>
      </c>
      <c r="DN162" t="s">
        <v>185</v>
      </c>
      <c r="DO162">
        <v>0</v>
      </c>
    </row>
    <row r="163" spans="1:119">
      <c r="A163">
        <f>ROW(Source!A107)</f>
        <v>107</v>
      </c>
      <c r="B163">
        <v>85314498</v>
      </c>
      <c r="C163">
        <v>85316842</v>
      </c>
      <c r="D163">
        <v>82932505</v>
      </c>
      <c r="E163">
        <v>1</v>
      </c>
      <c r="F163">
        <v>1</v>
      </c>
      <c r="G163">
        <v>1</v>
      </c>
      <c r="H163">
        <v>2</v>
      </c>
      <c r="I163" t="s">
        <v>70</v>
      </c>
      <c r="J163" t="s">
        <v>522</v>
      </c>
      <c r="K163" t="s">
        <v>71</v>
      </c>
      <c r="L163">
        <v>1368</v>
      </c>
      <c r="N163">
        <v>1011</v>
      </c>
      <c r="O163" t="s">
        <v>72</v>
      </c>
      <c r="P163" t="s">
        <v>72</v>
      </c>
      <c r="Q163">
        <v>1</v>
      </c>
      <c r="W163">
        <v>0</v>
      </c>
      <c r="X163">
        <v>639918019</v>
      </c>
      <c r="Y163">
        <f>(AT163*ROUND((0.2+0.15+1),7))</f>
        <v>0.27</v>
      </c>
      <c r="AA163">
        <v>0</v>
      </c>
      <c r="AB163">
        <v>1626.29</v>
      </c>
      <c r="AC163">
        <v>1090.46</v>
      </c>
      <c r="AD163">
        <v>0</v>
      </c>
      <c r="AE163">
        <v>0</v>
      </c>
      <c r="AF163">
        <v>1626.29</v>
      </c>
      <c r="AG163">
        <v>1090.46</v>
      </c>
      <c r="AH163">
        <v>0</v>
      </c>
      <c r="AI163">
        <v>1</v>
      </c>
      <c r="AJ163">
        <v>1</v>
      </c>
      <c r="AK163">
        <v>1</v>
      </c>
      <c r="AL163">
        <v>1</v>
      </c>
      <c r="AM163">
        <v>-2</v>
      </c>
      <c r="AN163">
        <v>0</v>
      </c>
      <c r="AO163">
        <v>0</v>
      </c>
      <c r="AP163">
        <v>1</v>
      </c>
      <c r="AQ163">
        <v>1</v>
      </c>
      <c r="AR163">
        <v>0</v>
      </c>
      <c r="AS163" t="s">
        <v>185</v>
      </c>
      <c r="AT163">
        <v>0.2</v>
      </c>
      <c r="AU163" t="s">
        <v>217</v>
      </c>
      <c r="AV163">
        <v>1</v>
      </c>
      <c r="AW163">
        <v>2</v>
      </c>
      <c r="AX163">
        <v>85316854</v>
      </c>
      <c r="AY163">
        <v>1</v>
      </c>
      <c r="AZ163">
        <v>0</v>
      </c>
      <c r="BA163">
        <v>181</v>
      </c>
      <c r="BB163">
        <v>1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325.258</v>
      </c>
      <c r="BL163">
        <v>218.092</v>
      </c>
      <c r="BM163">
        <v>0</v>
      </c>
      <c r="BN163">
        <v>0</v>
      </c>
      <c r="BO163">
        <v>0.2</v>
      </c>
      <c r="BP163">
        <v>1</v>
      </c>
      <c r="BQ163">
        <v>0</v>
      </c>
      <c r="BR163">
        <v>439.0983</v>
      </c>
      <c r="BS163">
        <v>294.4242</v>
      </c>
      <c r="BT163">
        <v>0</v>
      </c>
      <c r="BU163">
        <v>0</v>
      </c>
      <c r="BV163">
        <v>0.27</v>
      </c>
      <c r="BW163">
        <v>1</v>
      </c>
      <c r="CV163">
        <v>0</v>
      </c>
      <c r="CW163">
        <f>ROUND(Y163*Source!I107*DO163,7)</f>
        <v>0</v>
      </c>
      <c r="CX163">
        <f>ROUND(Y163*Source!I107,7)</f>
        <v>0</v>
      </c>
      <c r="CY163">
        <f>AB163</f>
        <v>1626.29</v>
      </c>
      <c r="CZ163">
        <f>AF163</f>
        <v>1626.29</v>
      </c>
      <c r="DA163">
        <f>AJ163</f>
        <v>1</v>
      </c>
      <c r="DB163">
        <f>ROUND((ROUND(AT163*CZ163,2)*ROUND((0.2+0.15+1),7)),6)</f>
        <v>439.101</v>
      </c>
      <c r="DC163">
        <f>ROUND((ROUND(AT163*AG163,2)*ROUND((0.2+0.15+1),7)),6)</f>
        <v>294.4215</v>
      </c>
      <c r="DD163" t="s">
        <v>185</v>
      </c>
      <c r="DE163" t="s">
        <v>185</v>
      </c>
      <c r="DF163">
        <f t="shared" si="71"/>
        <v>0</v>
      </c>
      <c r="DG163">
        <f t="shared" si="49"/>
        <v>0</v>
      </c>
      <c r="DH163">
        <f t="shared" si="60"/>
        <v>0</v>
      </c>
      <c r="DI163">
        <f t="shared" si="61"/>
        <v>0</v>
      </c>
      <c r="DJ163">
        <f>DG163+DH163</f>
        <v>0</v>
      </c>
      <c r="DK163">
        <v>1</v>
      </c>
      <c r="DL163" t="s">
        <v>73</v>
      </c>
      <c r="DM163">
        <v>6</v>
      </c>
      <c r="DN163" t="s">
        <v>28</v>
      </c>
      <c r="DO163">
        <v>1</v>
      </c>
    </row>
    <row r="164" spans="1:119">
      <c r="A164">
        <f>ROW(Source!A107)</f>
        <v>107</v>
      </c>
      <c r="B164">
        <v>85314498</v>
      </c>
      <c r="C164">
        <v>85316842</v>
      </c>
      <c r="D164">
        <v>82933400</v>
      </c>
      <c r="E164">
        <v>1</v>
      </c>
      <c r="F164">
        <v>1</v>
      </c>
      <c r="G164">
        <v>1</v>
      </c>
      <c r="H164">
        <v>2</v>
      </c>
      <c r="I164" t="s">
        <v>75</v>
      </c>
      <c r="J164" t="s">
        <v>523</v>
      </c>
      <c r="K164" t="s">
        <v>76</v>
      </c>
      <c r="L164">
        <v>1368</v>
      </c>
      <c r="N164">
        <v>1011</v>
      </c>
      <c r="O164" t="s">
        <v>72</v>
      </c>
      <c r="P164" t="s">
        <v>72</v>
      </c>
      <c r="Q164">
        <v>1</v>
      </c>
      <c r="W164">
        <v>0</v>
      </c>
      <c r="X164">
        <v>-849950259</v>
      </c>
      <c r="Y164">
        <f>(AT164*ROUND((0.2+0.15+1),7))</f>
        <v>0.27</v>
      </c>
      <c r="AA164">
        <v>0</v>
      </c>
      <c r="AB164">
        <v>641.7</v>
      </c>
      <c r="AC164">
        <v>811.79</v>
      </c>
      <c r="AD164">
        <v>0</v>
      </c>
      <c r="AE164">
        <v>0</v>
      </c>
      <c r="AF164">
        <v>641.7</v>
      </c>
      <c r="AG164">
        <v>811.79</v>
      </c>
      <c r="AH164">
        <v>0</v>
      </c>
      <c r="AI164">
        <v>1</v>
      </c>
      <c r="AJ164">
        <v>1</v>
      </c>
      <c r="AK164">
        <v>1</v>
      </c>
      <c r="AL164">
        <v>1</v>
      </c>
      <c r="AM164">
        <v>-2</v>
      </c>
      <c r="AN164">
        <v>0</v>
      </c>
      <c r="AO164">
        <v>0</v>
      </c>
      <c r="AP164">
        <v>1</v>
      </c>
      <c r="AQ164">
        <v>1</v>
      </c>
      <c r="AR164">
        <v>0</v>
      </c>
      <c r="AS164" t="s">
        <v>185</v>
      </c>
      <c r="AT164">
        <v>0.2</v>
      </c>
      <c r="AU164" t="s">
        <v>217</v>
      </c>
      <c r="AV164">
        <v>1</v>
      </c>
      <c r="AW164">
        <v>2</v>
      </c>
      <c r="AX164">
        <v>85316855</v>
      </c>
      <c r="AY164">
        <v>1</v>
      </c>
      <c r="AZ164">
        <v>0</v>
      </c>
      <c r="BA164">
        <v>182</v>
      </c>
      <c r="BB164">
        <v>1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128.34</v>
      </c>
      <c r="BL164">
        <v>162.358</v>
      </c>
      <c r="BM164">
        <v>0</v>
      </c>
      <c r="BN164">
        <v>0</v>
      </c>
      <c r="BO164">
        <v>0.2</v>
      </c>
      <c r="BP164">
        <v>1</v>
      </c>
      <c r="BQ164">
        <v>0</v>
      </c>
      <c r="BR164">
        <v>173.259</v>
      </c>
      <c r="BS164">
        <v>219.1833</v>
      </c>
      <c r="BT164">
        <v>0</v>
      </c>
      <c r="BU164">
        <v>0</v>
      </c>
      <c r="BV164">
        <v>0.27</v>
      </c>
      <c r="BW164">
        <v>1</v>
      </c>
      <c r="CV164">
        <v>0</v>
      </c>
      <c r="CW164">
        <f>ROUND(Y164*Source!I107*DO164,7)</f>
        <v>0</v>
      </c>
      <c r="CX164">
        <f>ROUND(Y164*Source!I107,7)</f>
        <v>0</v>
      </c>
      <c r="CY164">
        <f>AB164</f>
        <v>641.7</v>
      </c>
      <c r="CZ164">
        <f>AF164</f>
        <v>641.7</v>
      </c>
      <c r="DA164">
        <f>AJ164</f>
        <v>1</v>
      </c>
      <c r="DB164">
        <f>ROUND((ROUND(AT164*CZ164,2)*ROUND((0.2+0.15+1),7)),6)</f>
        <v>173.259</v>
      </c>
      <c r="DC164">
        <f>ROUND((ROUND(AT164*AG164,2)*ROUND((0.2+0.15+1),7)),6)</f>
        <v>219.186</v>
      </c>
      <c r="DD164" t="s">
        <v>185</v>
      </c>
      <c r="DE164" t="s">
        <v>185</v>
      </c>
      <c r="DF164">
        <f t="shared" si="71"/>
        <v>0</v>
      </c>
      <c r="DG164">
        <f t="shared" ref="DG164:DG216" si="72">ROUND(ROUND(AF164,2)*CX164,2)</f>
        <v>0</v>
      </c>
      <c r="DH164">
        <f t="shared" si="60"/>
        <v>0</v>
      </c>
      <c r="DI164">
        <f t="shared" si="61"/>
        <v>0</v>
      </c>
      <c r="DJ164">
        <f>DG164+DH164</f>
        <v>0</v>
      </c>
      <c r="DK164">
        <v>1</v>
      </c>
      <c r="DL164" t="s">
        <v>77</v>
      </c>
      <c r="DM164">
        <v>4</v>
      </c>
      <c r="DN164" t="s">
        <v>28</v>
      </c>
      <c r="DO164">
        <v>1</v>
      </c>
    </row>
    <row r="165" spans="1:119">
      <c r="A165">
        <f>ROW(Source!A107)</f>
        <v>107</v>
      </c>
      <c r="B165">
        <v>85314498</v>
      </c>
      <c r="C165">
        <v>85316842</v>
      </c>
      <c r="D165">
        <v>82933596</v>
      </c>
      <c r="E165">
        <v>1</v>
      </c>
      <c r="F165">
        <v>1</v>
      </c>
      <c r="G165">
        <v>1</v>
      </c>
      <c r="H165">
        <v>2</v>
      </c>
      <c r="I165" t="s">
        <v>79</v>
      </c>
      <c r="J165" t="s">
        <v>524</v>
      </c>
      <c r="K165" t="s">
        <v>80</v>
      </c>
      <c r="L165">
        <v>1368</v>
      </c>
      <c r="N165">
        <v>1011</v>
      </c>
      <c r="O165" t="s">
        <v>72</v>
      </c>
      <c r="P165" t="s">
        <v>72</v>
      </c>
      <c r="Q165">
        <v>1</v>
      </c>
      <c r="W165">
        <v>0</v>
      </c>
      <c r="X165">
        <v>303316554</v>
      </c>
      <c r="Y165">
        <f>(AT165*ROUND((0.2+0.15+1),7))</f>
        <v>3.645</v>
      </c>
      <c r="AA165">
        <v>0</v>
      </c>
      <c r="AB165">
        <v>34.61</v>
      </c>
      <c r="AC165">
        <v>0</v>
      </c>
      <c r="AD165">
        <v>0</v>
      </c>
      <c r="AE165">
        <v>0</v>
      </c>
      <c r="AF165">
        <v>34.61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M165">
        <v>-2</v>
      </c>
      <c r="AN165">
        <v>0</v>
      </c>
      <c r="AO165">
        <v>0</v>
      </c>
      <c r="AP165">
        <v>1</v>
      </c>
      <c r="AQ165">
        <v>1</v>
      </c>
      <c r="AR165">
        <v>0</v>
      </c>
      <c r="AS165" t="s">
        <v>185</v>
      </c>
      <c r="AT165">
        <v>2.7</v>
      </c>
      <c r="AU165" t="s">
        <v>217</v>
      </c>
      <c r="AV165">
        <v>1</v>
      </c>
      <c r="AW165">
        <v>2</v>
      </c>
      <c r="AX165">
        <v>85316856</v>
      </c>
      <c r="AY165">
        <v>1</v>
      </c>
      <c r="AZ165">
        <v>0</v>
      </c>
      <c r="BA165">
        <v>183</v>
      </c>
      <c r="BB165">
        <v>1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93.447</v>
      </c>
      <c r="BL165">
        <v>0</v>
      </c>
      <c r="BM165">
        <v>0</v>
      </c>
      <c r="BN165">
        <v>0</v>
      </c>
      <c r="BO165">
        <v>0</v>
      </c>
      <c r="BP165">
        <v>1</v>
      </c>
      <c r="BQ165">
        <v>0</v>
      </c>
      <c r="BR165">
        <v>126.15345</v>
      </c>
      <c r="BS165">
        <v>0</v>
      </c>
      <c r="BT165">
        <v>0</v>
      </c>
      <c r="BU165">
        <v>0</v>
      </c>
      <c r="BV165">
        <v>0</v>
      </c>
      <c r="BW165">
        <v>1</v>
      </c>
      <c r="CV165">
        <v>0</v>
      </c>
      <c r="CW165">
        <f>ROUND(Y165*Source!I107*DO165,7)</f>
        <v>0</v>
      </c>
      <c r="CX165">
        <f>ROUND(Y165*Source!I107,7)</f>
        <v>0</v>
      </c>
      <c r="CY165">
        <f>AB165</f>
        <v>34.61</v>
      </c>
      <c r="CZ165">
        <f>AF165</f>
        <v>34.61</v>
      </c>
      <c r="DA165">
        <f>AJ165</f>
        <v>1</v>
      </c>
      <c r="DB165">
        <f>ROUND((ROUND(AT165*CZ165,2)*ROUND((0.2+0.15+1),7)),6)</f>
        <v>126.1575</v>
      </c>
      <c r="DC165">
        <f>ROUND((ROUND(AT165*AG165,2)*ROUND((0.2+0.15+1),7)),6)</f>
        <v>0</v>
      </c>
      <c r="DD165" t="s">
        <v>185</v>
      </c>
      <c r="DE165" t="s">
        <v>185</v>
      </c>
      <c r="DF165">
        <f t="shared" si="71"/>
        <v>0</v>
      </c>
      <c r="DG165">
        <f t="shared" si="72"/>
        <v>0</v>
      </c>
      <c r="DH165">
        <f t="shared" si="60"/>
        <v>0</v>
      </c>
      <c r="DI165">
        <f t="shared" si="61"/>
        <v>0</v>
      </c>
      <c r="DJ165">
        <f>DG165+DH165</f>
        <v>0</v>
      </c>
      <c r="DK165">
        <v>1</v>
      </c>
      <c r="DL165" t="s">
        <v>185</v>
      </c>
      <c r="DM165">
        <v>0</v>
      </c>
      <c r="DN165" t="s">
        <v>185</v>
      </c>
      <c r="DO165">
        <v>0</v>
      </c>
    </row>
    <row r="166" spans="1:119">
      <c r="A166">
        <f>ROW(Source!A107)</f>
        <v>107</v>
      </c>
      <c r="B166">
        <v>85314498</v>
      </c>
      <c r="C166">
        <v>85316842</v>
      </c>
      <c r="D166">
        <v>83000909</v>
      </c>
      <c r="E166">
        <v>1</v>
      </c>
      <c r="F166">
        <v>1</v>
      </c>
      <c r="G166">
        <v>1</v>
      </c>
      <c r="H166">
        <v>3</v>
      </c>
      <c r="I166" t="s">
        <v>85</v>
      </c>
      <c r="J166" t="s">
        <v>525</v>
      </c>
      <c r="K166" t="s">
        <v>86</v>
      </c>
      <c r="L166">
        <v>1346</v>
      </c>
      <c r="N166">
        <v>1009</v>
      </c>
      <c r="O166" t="s">
        <v>87</v>
      </c>
      <c r="P166" t="s">
        <v>87</v>
      </c>
      <c r="Q166">
        <v>1</v>
      </c>
      <c r="W166">
        <v>0</v>
      </c>
      <c r="X166">
        <v>-163259778</v>
      </c>
      <c r="Y166">
        <f>AT166</f>
        <v>0.9</v>
      </c>
      <c r="AA166">
        <v>121.39</v>
      </c>
      <c r="AB166">
        <v>0</v>
      </c>
      <c r="AC166">
        <v>0</v>
      </c>
      <c r="AD166">
        <v>0</v>
      </c>
      <c r="AE166">
        <v>155.63</v>
      </c>
      <c r="AF166">
        <v>0</v>
      </c>
      <c r="AG166">
        <v>0</v>
      </c>
      <c r="AH166">
        <v>0</v>
      </c>
      <c r="AI166">
        <v>0.78</v>
      </c>
      <c r="AJ166">
        <v>1</v>
      </c>
      <c r="AK166">
        <v>1</v>
      </c>
      <c r="AL166">
        <v>1</v>
      </c>
      <c r="AM166">
        <v>2</v>
      </c>
      <c r="AN166">
        <v>0</v>
      </c>
      <c r="AO166">
        <v>0</v>
      </c>
      <c r="AP166">
        <v>1</v>
      </c>
      <c r="AQ166">
        <v>1</v>
      </c>
      <c r="AR166">
        <v>0</v>
      </c>
      <c r="AS166" t="s">
        <v>185</v>
      </c>
      <c r="AT166">
        <v>0.9</v>
      </c>
      <c r="AU166" t="s">
        <v>185</v>
      </c>
      <c r="AV166">
        <v>0</v>
      </c>
      <c r="AW166">
        <v>2</v>
      </c>
      <c r="AX166">
        <v>85316857</v>
      </c>
      <c r="AY166">
        <v>1</v>
      </c>
      <c r="AZ166">
        <v>0</v>
      </c>
      <c r="BA166">
        <v>184</v>
      </c>
      <c r="BB166">
        <v>1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140.067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1</v>
      </c>
      <c r="BQ166">
        <v>140.067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1</v>
      </c>
      <c r="CV166">
        <v>0</v>
      </c>
      <c r="CW166">
        <v>0</v>
      </c>
      <c r="CX166">
        <f>ROUND(Y166*Source!I107,7)</f>
        <v>0</v>
      </c>
      <c r="CY166">
        <f>AA166</f>
        <v>121.39</v>
      </c>
      <c r="CZ166">
        <f>AE166</f>
        <v>155.63</v>
      </c>
      <c r="DA166">
        <f>AI166</f>
        <v>0.78</v>
      </c>
      <c r="DB166">
        <f>ROUND(ROUND(AT166*CZ166,2),6)</f>
        <v>140.07</v>
      </c>
      <c r="DC166">
        <f>ROUND(ROUND(AT166*AG166,2),6)</f>
        <v>0</v>
      </c>
      <c r="DD166" t="s">
        <v>185</v>
      </c>
      <c r="DE166" t="s">
        <v>185</v>
      </c>
      <c r="DF166">
        <f>ROUND(ROUND(AE166*AI166,2)*CX166,2)</f>
        <v>0</v>
      </c>
      <c r="DG166">
        <f t="shared" si="72"/>
        <v>0</v>
      </c>
      <c r="DH166">
        <f t="shared" si="60"/>
        <v>0</v>
      </c>
      <c r="DI166">
        <f t="shared" si="61"/>
        <v>0</v>
      </c>
      <c r="DJ166">
        <f>DF166</f>
        <v>0</v>
      </c>
      <c r="DK166">
        <v>0</v>
      </c>
      <c r="DL166" t="s">
        <v>185</v>
      </c>
      <c r="DM166">
        <v>0</v>
      </c>
      <c r="DN166" t="s">
        <v>185</v>
      </c>
      <c r="DO166">
        <v>0</v>
      </c>
    </row>
    <row r="167" spans="1:119">
      <c r="A167">
        <f>ROW(Source!A107)</f>
        <v>107</v>
      </c>
      <c r="B167">
        <v>85314498</v>
      </c>
      <c r="C167">
        <v>85316842</v>
      </c>
      <c r="D167">
        <v>83018799</v>
      </c>
      <c r="E167">
        <v>1</v>
      </c>
      <c r="F167">
        <v>1</v>
      </c>
      <c r="G167">
        <v>1</v>
      </c>
      <c r="H167">
        <v>3</v>
      </c>
      <c r="I167" t="s">
        <v>594</v>
      </c>
      <c r="J167" t="s">
        <v>595</v>
      </c>
      <c r="K167" t="s">
        <v>596</v>
      </c>
      <c r="L167">
        <v>1346</v>
      </c>
      <c r="N167">
        <v>1009</v>
      </c>
      <c r="O167" t="s">
        <v>87</v>
      </c>
      <c r="P167" t="s">
        <v>87</v>
      </c>
      <c r="Q167">
        <v>1</v>
      </c>
      <c r="W167">
        <v>0</v>
      </c>
      <c r="X167">
        <v>72056734</v>
      </c>
      <c r="Y167">
        <f>AT167</f>
        <v>3.7</v>
      </c>
      <c r="AA167">
        <v>1139.45</v>
      </c>
      <c r="AB167">
        <v>0</v>
      </c>
      <c r="AC167">
        <v>0</v>
      </c>
      <c r="AD167">
        <v>0</v>
      </c>
      <c r="AE167">
        <v>911.56</v>
      </c>
      <c r="AF167">
        <v>0</v>
      </c>
      <c r="AG167">
        <v>0</v>
      </c>
      <c r="AH167">
        <v>0</v>
      </c>
      <c r="AI167">
        <v>1.25</v>
      </c>
      <c r="AJ167">
        <v>1</v>
      </c>
      <c r="AK167">
        <v>1</v>
      </c>
      <c r="AL167">
        <v>1</v>
      </c>
      <c r="AM167">
        <v>2</v>
      </c>
      <c r="AN167">
        <v>0</v>
      </c>
      <c r="AO167">
        <v>0</v>
      </c>
      <c r="AP167">
        <v>1</v>
      </c>
      <c r="AQ167">
        <v>1</v>
      </c>
      <c r="AR167">
        <v>0</v>
      </c>
      <c r="AS167" t="s">
        <v>185</v>
      </c>
      <c r="AT167">
        <v>3.7</v>
      </c>
      <c r="AU167" t="s">
        <v>185</v>
      </c>
      <c r="AV167">
        <v>0</v>
      </c>
      <c r="AW167">
        <v>2</v>
      </c>
      <c r="AX167">
        <v>85316858</v>
      </c>
      <c r="AY167">
        <v>1</v>
      </c>
      <c r="AZ167">
        <v>0</v>
      </c>
      <c r="BA167">
        <v>185</v>
      </c>
      <c r="BB167">
        <v>1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3372.772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1</v>
      </c>
      <c r="BQ167">
        <v>3372.772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1</v>
      </c>
      <c r="CV167">
        <v>0</v>
      </c>
      <c r="CW167">
        <v>0</v>
      </c>
      <c r="CX167">
        <f>ROUND(Y167*Source!I107,7)</f>
        <v>0</v>
      </c>
      <c r="CY167">
        <f>AA167</f>
        <v>1139.45</v>
      </c>
      <c r="CZ167">
        <f>AE167</f>
        <v>911.56</v>
      </c>
      <c r="DA167">
        <f>AI167</f>
        <v>1.25</v>
      </c>
      <c r="DB167">
        <f>ROUND(ROUND(AT167*CZ167,2),6)</f>
        <v>3372.77</v>
      </c>
      <c r="DC167">
        <f>ROUND(ROUND(AT167*AG167,2),6)</f>
        <v>0</v>
      </c>
      <c r="DD167" t="s">
        <v>185</v>
      </c>
      <c r="DE167" t="s">
        <v>185</v>
      </c>
      <c r="DF167">
        <f>ROUND(ROUND(AE167*AI167,2)*CX167,2)</f>
        <v>0</v>
      </c>
      <c r="DG167">
        <f t="shared" si="72"/>
        <v>0</v>
      </c>
      <c r="DH167">
        <f t="shared" si="60"/>
        <v>0</v>
      </c>
      <c r="DI167">
        <f t="shared" si="61"/>
        <v>0</v>
      </c>
      <c r="DJ167">
        <f>DF167</f>
        <v>0</v>
      </c>
      <c r="DK167">
        <v>0</v>
      </c>
      <c r="DL167" t="s">
        <v>185</v>
      </c>
      <c r="DM167">
        <v>0</v>
      </c>
      <c r="DN167" t="s">
        <v>185</v>
      </c>
      <c r="DO167">
        <v>0</v>
      </c>
    </row>
    <row r="168" spans="1:119">
      <c r="A168">
        <f>ROW(Source!A107)</f>
        <v>107</v>
      </c>
      <c r="B168">
        <v>85314498</v>
      </c>
      <c r="C168">
        <v>85316842</v>
      </c>
      <c r="D168">
        <v>82931850</v>
      </c>
      <c r="E168">
        <v>117</v>
      </c>
      <c r="F168">
        <v>1</v>
      </c>
      <c r="G168">
        <v>1</v>
      </c>
      <c r="H168">
        <v>3</v>
      </c>
      <c r="I168" t="s">
        <v>234</v>
      </c>
      <c r="J168" t="s">
        <v>185</v>
      </c>
      <c r="K168" t="s">
        <v>235</v>
      </c>
      <c r="L168">
        <v>3277935</v>
      </c>
      <c r="N168">
        <v>1013</v>
      </c>
      <c r="O168" t="s">
        <v>59</v>
      </c>
      <c r="P168" t="s">
        <v>59</v>
      </c>
      <c r="Q168">
        <v>1</v>
      </c>
      <c r="W168">
        <v>0</v>
      </c>
      <c r="X168">
        <v>274903907</v>
      </c>
      <c r="Y168">
        <f>AT168</f>
        <v>2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 t="s">
        <v>185</v>
      </c>
      <c r="AT168">
        <v>2</v>
      </c>
      <c r="AU168" t="s">
        <v>185</v>
      </c>
      <c r="AV168">
        <v>0</v>
      </c>
      <c r="AW168">
        <v>2</v>
      </c>
      <c r="AX168">
        <v>85316859</v>
      </c>
      <c r="AY168">
        <v>1</v>
      </c>
      <c r="AZ168">
        <v>0</v>
      </c>
      <c r="BA168">
        <v>186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v>0</v>
      </c>
      <c r="CX168">
        <f>ROUND(Y168*Source!I107,7)</f>
        <v>0</v>
      </c>
      <c r="CY168">
        <f>AA168</f>
        <v>0</v>
      </c>
      <c r="CZ168">
        <f>AE168</f>
        <v>0</v>
      </c>
      <c r="DA168">
        <f>AI168</f>
        <v>1</v>
      </c>
      <c r="DB168">
        <f>ROUND(ROUND(AT168*CZ168,2),6)</f>
        <v>0</v>
      </c>
      <c r="DC168">
        <f>ROUND(ROUND(AT168*AG168,2),6)</f>
        <v>0</v>
      </c>
      <c r="DD168" t="s">
        <v>185</v>
      </c>
      <c r="DE168" t="s">
        <v>185</v>
      </c>
      <c r="DF168">
        <f t="shared" ref="DF168:DF174" si="73">ROUND(ROUND(AE168,2)*CX168,2)</f>
        <v>0</v>
      </c>
      <c r="DG168">
        <f t="shared" si="72"/>
        <v>0</v>
      </c>
      <c r="DH168">
        <f t="shared" si="60"/>
        <v>0</v>
      </c>
      <c r="DI168">
        <f t="shared" si="61"/>
        <v>0</v>
      </c>
      <c r="DJ168">
        <f>DF168</f>
        <v>0</v>
      </c>
      <c r="DK168">
        <v>0</v>
      </c>
      <c r="DL168" t="s">
        <v>185</v>
      </c>
      <c r="DM168">
        <v>0</v>
      </c>
      <c r="DN168" t="s">
        <v>185</v>
      </c>
      <c r="DO168">
        <v>0</v>
      </c>
    </row>
    <row r="169" spans="1:119">
      <c r="A169">
        <f>ROW(Source!A107)</f>
        <v>107</v>
      </c>
      <c r="B169">
        <v>85314498</v>
      </c>
      <c r="C169">
        <v>85316842</v>
      </c>
      <c r="D169">
        <v>0</v>
      </c>
      <c r="E169">
        <v>1</v>
      </c>
      <c r="F169">
        <v>1</v>
      </c>
      <c r="G169">
        <v>1</v>
      </c>
      <c r="H169">
        <v>3</v>
      </c>
      <c r="I169" t="s">
        <v>339</v>
      </c>
      <c r="J169" t="s">
        <v>185</v>
      </c>
      <c r="K169" t="s">
        <v>349</v>
      </c>
      <c r="L169">
        <v>1301</v>
      </c>
      <c r="N169">
        <v>1003</v>
      </c>
      <c r="O169" t="s">
        <v>341</v>
      </c>
      <c r="P169" t="s">
        <v>341</v>
      </c>
      <c r="Q169">
        <v>1</v>
      </c>
      <c r="W169">
        <v>0</v>
      </c>
      <c r="X169">
        <v>-1071275316</v>
      </c>
      <c r="Y169">
        <f>AT169</f>
        <v>100</v>
      </c>
      <c r="AA169">
        <v>159.85</v>
      </c>
      <c r="AB169">
        <v>0</v>
      </c>
      <c r="AC169">
        <v>0</v>
      </c>
      <c r="AD169">
        <v>0</v>
      </c>
      <c r="AE169">
        <v>159.85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M169">
        <v>0</v>
      </c>
      <c r="AN169">
        <v>0</v>
      </c>
      <c r="AO169">
        <v>0</v>
      </c>
      <c r="AP169">
        <v>1</v>
      </c>
      <c r="AQ169">
        <v>0</v>
      </c>
      <c r="AR169">
        <v>0</v>
      </c>
      <c r="AS169" t="s">
        <v>185</v>
      </c>
      <c r="AT169">
        <v>100</v>
      </c>
      <c r="AU169" t="s">
        <v>185</v>
      </c>
      <c r="AV169">
        <v>0</v>
      </c>
      <c r="AW169">
        <v>1</v>
      </c>
      <c r="AX169">
        <v>-1</v>
      </c>
      <c r="AY169">
        <v>0</v>
      </c>
      <c r="AZ169">
        <v>0</v>
      </c>
      <c r="BA169" t="s">
        <v>185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V169">
        <v>0</v>
      </c>
      <c r="CW169">
        <v>0</v>
      </c>
      <c r="CX169">
        <f>ROUND(Y169*Source!I107,7)</f>
        <v>0</v>
      </c>
      <c r="CY169">
        <f>AA169</f>
        <v>159.85</v>
      </c>
      <c r="CZ169">
        <f>AE169</f>
        <v>159.85</v>
      </c>
      <c r="DA169">
        <f>AI169</f>
        <v>1</v>
      </c>
      <c r="DB169">
        <f>ROUND(ROUND(AT169*CZ169,2),6)</f>
        <v>15985</v>
      </c>
      <c r="DC169">
        <f>ROUND(ROUND(AT169*AG169,2),6)</f>
        <v>0</v>
      </c>
      <c r="DD169" t="s">
        <v>185</v>
      </c>
      <c r="DE169" t="s">
        <v>185</v>
      </c>
      <c r="DF169">
        <f t="shared" si="73"/>
        <v>0</v>
      </c>
      <c r="DG169">
        <f t="shared" si="72"/>
        <v>0</v>
      </c>
      <c r="DH169">
        <f t="shared" si="60"/>
        <v>0</v>
      </c>
      <c r="DI169">
        <f t="shared" si="61"/>
        <v>0</v>
      </c>
      <c r="DJ169">
        <f>DF169</f>
        <v>0</v>
      </c>
      <c r="DK169">
        <v>0</v>
      </c>
      <c r="DL169" t="s">
        <v>185</v>
      </c>
      <c r="DM169">
        <v>0</v>
      </c>
      <c r="DN169" t="s">
        <v>185</v>
      </c>
      <c r="DO169">
        <v>0</v>
      </c>
    </row>
    <row r="170" spans="1:119">
      <c r="A170">
        <f>ROW(Source!A108)</f>
        <v>108</v>
      </c>
      <c r="B170">
        <v>85314433</v>
      </c>
      <c r="C170">
        <v>85316842</v>
      </c>
      <c r="D170">
        <v>82925840</v>
      </c>
      <c r="E170">
        <v>117</v>
      </c>
      <c r="F170">
        <v>1</v>
      </c>
      <c r="G170">
        <v>1</v>
      </c>
      <c r="H170">
        <v>1</v>
      </c>
      <c r="I170" t="s">
        <v>66</v>
      </c>
      <c r="J170" t="s">
        <v>185</v>
      </c>
      <c r="K170" t="s">
        <v>67</v>
      </c>
      <c r="L170">
        <v>1191</v>
      </c>
      <c r="N170">
        <v>1013</v>
      </c>
      <c r="O170" t="s">
        <v>28</v>
      </c>
      <c r="P170" t="s">
        <v>28</v>
      </c>
      <c r="Q170">
        <v>1</v>
      </c>
      <c r="W170">
        <v>0</v>
      </c>
      <c r="X170">
        <v>44848675</v>
      </c>
      <c r="Y170">
        <f>(AT170*ROUND((0.2+0.15+1),7))</f>
        <v>19.44</v>
      </c>
      <c r="AA170">
        <v>0</v>
      </c>
      <c r="AB170">
        <v>0</v>
      </c>
      <c r="AC170">
        <v>0</v>
      </c>
      <c r="AD170">
        <v>793.61</v>
      </c>
      <c r="AE170">
        <v>0</v>
      </c>
      <c r="AF170">
        <v>0</v>
      </c>
      <c r="AG170">
        <v>0</v>
      </c>
      <c r="AH170">
        <v>793.61</v>
      </c>
      <c r="AI170">
        <v>1</v>
      </c>
      <c r="AJ170">
        <v>1</v>
      </c>
      <c r="AK170">
        <v>1</v>
      </c>
      <c r="AL170">
        <v>1</v>
      </c>
      <c r="AM170">
        <v>-2</v>
      </c>
      <c r="AN170">
        <v>0</v>
      </c>
      <c r="AO170">
        <v>0</v>
      </c>
      <c r="AP170">
        <v>1</v>
      </c>
      <c r="AQ170">
        <v>1</v>
      </c>
      <c r="AR170">
        <v>0</v>
      </c>
      <c r="AS170" t="s">
        <v>185</v>
      </c>
      <c r="AT170">
        <v>14.4</v>
      </c>
      <c r="AU170" t="s">
        <v>217</v>
      </c>
      <c r="AV170">
        <v>1</v>
      </c>
      <c r="AW170">
        <v>2</v>
      </c>
      <c r="AX170">
        <v>85316852</v>
      </c>
      <c r="AY170">
        <v>1</v>
      </c>
      <c r="AZ170">
        <v>0</v>
      </c>
      <c r="BA170">
        <v>187</v>
      </c>
      <c r="BB170">
        <v>1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11427.984</v>
      </c>
      <c r="BN170">
        <v>14.4</v>
      </c>
      <c r="BO170">
        <v>0</v>
      </c>
      <c r="BP170">
        <v>1</v>
      </c>
      <c r="BQ170">
        <v>0</v>
      </c>
      <c r="BR170">
        <v>0</v>
      </c>
      <c r="BS170">
        <v>0</v>
      </c>
      <c r="BT170">
        <v>15427.7784</v>
      </c>
      <c r="BU170">
        <v>19.44</v>
      </c>
      <c r="BV170">
        <v>0</v>
      </c>
      <c r="BW170">
        <v>1</v>
      </c>
      <c r="CU170">
        <f>ROUND(AT170*Source!I108*AH170*AL170,2)</f>
        <v>0</v>
      </c>
      <c r="CV170">
        <f>ROUND(Y170*Source!I108,7)</f>
        <v>0</v>
      </c>
      <c r="CW170">
        <v>0</v>
      </c>
      <c r="CX170">
        <f>ROUND(Y170*Source!I108,7)</f>
        <v>0</v>
      </c>
      <c r="CY170">
        <f>AD170</f>
        <v>793.61</v>
      </c>
      <c r="CZ170">
        <f>AH170</f>
        <v>793.61</v>
      </c>
      <c r="DA170">
        <f>AL170</f>
        <v>1</v>
      </c>
      <c r="DB170">
        <f>ROUND((ROUND(AT170*CZ170,2)*ROUND((0.2+0.15+1),7)),6)</f>
        <v>15427.773</v>
      </c>
      <c r="DC170">
        <f>ROUND((ROUND(AT170*AG170,2)*ROUND((0.2+0.15+1),7)),6)</f>
        <v>0</v>
      </c>
      <c r="DD170" t="s">
        <v>185</v>
      </c>
      <c r="DE170" t="s">
        <v>185</v>
      </c>
      <c r="DF170">
        <f t="shared" si="73"/>
        <v>0</v>
      </c>
      <c r="DG170">
        <f t="shared" si="72"/>
        <v>0</v>
      </c>
      <c r="DH170">
        <f t="shared" si="60"/>
        <v>0</v>
      </c>
      <c r="DI170">
        <f t="shared" si="61"/>
        <v>0</v>
      </c>
      <c r="DJ170">
        <f>DI170</f>
        <v>0</v>
      </c>
      <c r="DK170">
        <v>1</v>
      </c>
      <c r="DL170" t="s">
        <v>185</v>
      </c>
      <c r="DM170">
        <v>0</v>
      </c>
      <c r="DN170" t="s">
        <v>185</v>
      </c>
      <c r="DO170">
        <v>0</v>
      </c>
    </row>
    <row r="171" spans="1:119">
      <c r="A171">
        <f>ROW(Source!A108)</f>
        <v>108</v>
      </c>
      <c r="B171">
        <v>85314433</v>
      </c>
      <c r="C171">
        <v>85316842</v>
      </c>
      <c r="D171">
        <v>82926016</v>
      </c>
      <c r="E171">
        <v>117</v>
      </c>
      <c r="F171">
        <v>1</v>
      </c>
      <c r="G171">
        <v>1</v>
      </c>
      <c r="H171">
        <v>1</v>
      </c>
      <c r="I171" t="s">
        <v>520</v>
      </c>
      <c r="J171" t="s">
        <v>185</v>
      </c>
      <c r="K171" t="s">
        <v>521</v>
      </c>
      <c r="L171">
        <v>1191</v>
      </c>
      <c r="N171">
        <v>1013</v>
      </c>
      <c r="O171" t="s">
        <v>28</v>
      </c>
      <c r="P171" t="s">
        <v>28</v>
      </c>
      <c r="Q171">
        <v>1</v>
      </c>
      <c r="W171">
        <v>0</v>
      </c>
      <c r="X171">
        <v>-1417349443</v>
      </c>
      <c r="Y171">
        <f>(AT171*ROUND((0.2+0.15+1),7))</f>
        <v>0.54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1</v>
      </c>
      <c r="AJ171">
        <v>1</v>
      </c>
      <c r="AK171">
        <v>1</v>
      </c>
      <c r="AL171">
        <v>1</v>
      </c>
      <c r="AM171">
        <v>-2</v>
      </c>
      <c r="AN171">
        <v>0</v>
      </c>
      <c r="AO171">
        <v>0</v>
      </c>
      <c r="AP171">
        <v>1</v>
      </c>
      <c r="AQ171">
        <v>1</v>
      </c>
      <c r="AR171">
        <v>0</v>
      </c>
      <c r="AS171" t="s">
        <v>185</v>
      </c>
      <c r="AT171">
        <v>0.4</v>
      </c>
      <c r="AU171" t="s">
        <v>217</v>
      </c>
      <c r="AV171">
        <v>2</v>
      </c>
      <c r="AW171">
        <v>2</v>
      </c>
      <c r="AX171">
        <v>85316853</v>
      </c>
      <c r="AY171">
        <v>1</v>
      </c>
      <c r="AZ171">
        <v>0</v>
      </c>
      <c r="BA171">
        <v>188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V171">
        <v>0</v>
      </c>
      <c r="CW171">
        <v>0</v>
      </c>
      <c r="CX171">
        <f>ROUND(Y171*Source!I108,7)</f>
        <v>0</v>
      </c>
      <c r="CY171">
        <f>AD171</f>
        <v>0</v>
      </c>
      <c r="CZ171">
        <f>AH171</f>
        <v>0</v>
      </c>
      <c r="DA171">
        <f>AL171</f>
        <v>1</v>
      </c>
      <c r="DB171">
        <f>ROUND((ROUND(AT171*CZ171,2)*ROUND((0.2+0.15+1),7)),6)</f>
        <v>0</v>
      </c>
      <c r="DC171">
        <f>ROUND((ROUND(AT171*AG171,2)*ROUND((0.2+0.15+1),7)),6)</f>
        <v>0</v>
      </c>
      <c r="DD171" t="s">
        <v>185</v>
      </c>
      <c r="DE171" t="s">
        <v>185</v>
      </c>
      <c r="DF171">
        <f t="shared" si="73"/>
        <v>0</v>
      </c>
      <c r="DG171">
        <f t="shared" si="72"/>
        <v>0</v>
      </c>
      <c r="DH171">
        <f t="shared" si="60"/>
        <v>0</v>
      </c>
      <c r="DI171">
        <f t="shared" si="61"/>
        <v>0</v>
      </c>
      <c r="DJ171">
        <f>DI171</f>
        <v>0</v>
      </c>
      <c r="DK171">
        <v>0</v>
      </c>
      <c r="DL171" t="s">
        <v>185</v>
      </c>
      <c r="DM171">
        <v>0</v>
      </c>
      <c r="DN171" t="s">
        <v>185</v>
      </c>
      <c r="DO171">
        <v>0</v>
      </c>
    </row>
    <row r="172" spans="1:119">
      <c r="A172">
        <f>ROW(Source!A108)</f>
        <v>108</v>
      </c>
      <c r="B172">
        <v>85314433</v>
      </c>
      <c r="C172">
        <v>85316842</v>
      </c>
      <c r="D172">
        <v>82932505</v>
      </c>
      <c r="E172">
        <v>1</v>
      </c>
      <c r="F172">
        <v>1</v>
      </c>
      <c r="G172">
        <v>1</v>
      </c>
      <c r="H172">
        <v>2</v>
      </c>
      <c r="I172" t="s">
        <v>70</v>
      </c>
      <c r="J172" t="s">
        <v>522</v>
      </c>
      <c r="K172" t="s">
        <v>71</v>
      </c>
      <c r="L172">
        <v>1368</v>
      </c>
      <c r="N172">
        <v>1011</v>
      </c>
      <c r="O172" t="s">
        <v>72</v>
      </c>
      <c r="P172" t="s">
        <v>72</v>
      </c>
      <c r="Q172">
        <v>1</v>
      </c>
      <c r="W172">
        <v>0</v>
      </c>
      <c r="X172">
        <v>639918019</v>
      </c>
      <c r="Y172">
        <f>(AT172*ROUND((0.2+0.15+1),7))</f>
        <v>0.27</v>
      </c>
      <c r="AA172">
        <v>0</v>
      </c>
      <c r="AB172">
        <v>1626.29</v>
      </c>
      <c r="AC172">
        <v>1090.46</v>
      </c>
      <c r="AD172">
        <v>0</v>
      </c>
      <c r="AE172">
        <v>0</v>
      </c>
      <c r="AF172">
        <v>1626.29</v>
      </c>
      <c r="AG172">
        <v>1090.46</v>
      </c>
      <c r="AH172">
        <v>0</v>
      </c>
      <c r="AI172">
        <v>1</v>
      </c>
      <c r="AJ172">
        <v>1</v>
      </c>
      <c r="AK172">
        <v>1</v>
      </c>
      <c r="AL172">
        <v>1</v>
      </c>
      <c r="AM172">
        <v>-2</v>
      </c>
      <c r="AN172">
        <v>0</v>
      </c>
      <c r="AO172">
        <v>0</v>
      </c>
      <c r="AP172">
        <v>1</v>
      </c>
      <c r="AQ172">
        <v>1</v>
      </c>
      <c r="AR172">
        <v>0</v>
      </c>
      <c r="AS172" t="s">
        <v>185</v>
      </c>
      <c r="AT172">
        <v>0.2</v>
      </c>
      <c r="AU172" t="s">
        <v>217</v>
      </c>
      <c r="AV172">
        <v>1</v>
      </c>
      <c r="AW172">
        <v>2</v>
      </c>
      <c r="AX172">
        <v>85316854</v>
      </c>
      <c r="AY172">
        <v>1</v>
      </c>
      <c r="AZ172">
        <v>0</v>
      </c>
      <c r="BA172">
        <v>189</v>
      </c>
      <c r="BB172">
        <v>1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325.258</v>
      </c>
      <c r="BL172">
        <v>218.092</v>
      </c>
      <c r="BM172">
        <v>0</v>
      </c>
      <c r="BN172">
        <v>0</v>
      </c>
      <c r="BO172">
        <v>0.2</v>
      </c>
      <c r="BP172">
        <v>1</v>
      </c>
      <c r="BQ172">
        <v>0</v>
      </c>
      <c r="BR172">
        <v>439.0983</v>
      </c>
      <c r="BS172">
        <v>294.4242</v>
      </c>
      <c r="BT172">
        <v>0</v>
      </c>
      <c r="BU172">
        <v>0</v>
      </c>
      <c r="BV172">
        <v>0.27</v>
      </c>
      <c r="BW172">
        <v>1</v>
      </c>
      <c r="CV172">
        <v>0</v>
      </c>
      <c r="CW172">
        <f>ROUND(Y172*Source!I108*DO172,7)</f>
        <v>0</v>
      </c>
      <c r="CX172">
        <f>ROUND(Y172*Source!I108,7)</f>
        <v>0</v>
      </c>
      <c r="CY172">
        <f>AB172</f>
        <v>1626.29</v>
      </c>
      <c r="CZ172">
        <f>AF172</f>
        <v>1626.29</v>
      </c>
      <c r="DA172">
        <f>AJ172</f>
        <v>1</v>
      </c>
      <c r="DB172">
        <f>ROUND((ROUND(AT172*CZ172,2)*ROUND((0.2+0.15+1),7)),6)</f>
        <v>439.101</v>
      </c>
      <c r="DC172">
        <f>ROUND((ROUND(AT172*AG172,2)*ROUND((0.2+0.15+1),7)),6)</f>
        <v>294.4215</v>
      </c>
      <c r="DD172" t="s">
        <v>185</v>
      </c>
      <c r="DE172" t="s">
        <v>185</v>
      </c>
      <c r="DF172">
        <f t="shared" si="73"/>
        <v>0</v>
      </c>
      <c r="DG172">
        <f t="shared" si="72"/>
        <v>0</v>
      </c>
      <c r="DH172">
        <f t="shared" si="60"/>
        <v>0</v>
      </c>
      <c r="DI172">
        <f t="shared" si="61"/>
        <v>0</v>
      </c>
      <c r="DJ172">
        <f>DG172+DH172</f>
        <v>0</v>
      </c>
      <c r="DK172">
        <v>1</v>
      </c>
      <c r="DL172" t="s">
        <v>73</v>
      </c>
      <c r="DM172">
        <v>6</v>
      </c>
      <c r="DN172" t="s">
        <v>28</v>
      </c>
      <c r="DO172">
        <v>1</v>
      </c>
    </row>
    <row r="173" spans="1:119">
      <c r="A173">
        <f>ROW(Source!A108)</f>
        <v>108</v>
      </c>
      <c r="B173">
        <v>85314433</v>
      </c>
      <c r="C173">
        <v>85316842</v>
      </c>
      <c r="D173">
        <v>82933400</v>
      </c>
      <c r="E173">
        <v>1</v>
      </c>
      <c r="F173">
        <v>1</v>
      </c>
      <c r="G173">
        <v>1</v>
      </c>
      <c r="H173">
        <v>2</v>
      </c>
      <c r="I173" t="s">
        <v>75</v>
      </c>
      <c r="J173" t="s">
        <v>523</v>
      </c>
      <c r="K173" t="s">
        <v>76</v>
      </c>
      <c r="L173">
        <v>1368</v>
      </c>
      <c r="N173">
        <v>1011</v>
      </c>
      <c r="O173" t="s">
        <v>72</v>
      </c>
      <c r="P173" t="s">
        <v>72</v>
      </c>
      <c r="Q173">
        <v>1</v>
      </c>
      <c r="W173">
        <v>0</v>
      </c>
      <c r="X173">
        <v>-849950259</v>
      </c>
      <c r="Y173">
        <f>(AT173*ROUND((0.2+0.15+1),7))</f>
        <v>0.27</v>
      </c>
      <c r="AA173">
        <v>0</v>
      </c>
      <c r="AB173">
        <v>641.7</v>
      </c>
      <c r="AC173">
        <v>811.79</v>
      </c>
      <c r="AD173">
        <v>0</v>
      </c>
      <c r="AE173">
        <v>0</v>
      </c>
      <c r="AF173">
        <v>641.7</v>
      </c>
      <c r="AG173">
        <v>811.79</v>
      </c>
      <c r="AH173">
        <v>0</v>
      </c>
      <c r="AI173">
        <v>1</v>
      </c>
      <c r="AJ173">
        <v>1</v>
      </c>
      <c r="AK173">
        <v>1</v>
      </c>
      <c r="AL173">
        <v>1</v>
      </c>
      <c r="AM173">
        <v>-2</v>
      </c>
      <c r="AN173">
        <v>0</v>
      </c>
      <c r="AO173">
        <v>0</v>
      </c>
      <c r="AP173">
        <v>1</v>
      </c>
      <c r="AQ173">
        <v>1</v>
      </c>
      <c r="AR173">
        <v>0</v>
      </c>
      <c r="AS173" t="s">
        <v>185</v>
      </c>
      <c r="AT173">
        <v>0.2</v>
      </c>
      <c r="AU173" t="s">
        <v>217</v>
      </c>
      <c r="AV173">
        <v>1</v>
      </c>
      <c r="AW173">
        <v>2</v>
      </c>
      <c r="AX173">
        <v>85316855</v>
      </c>
      <c r="AY173">
        <v>1</v>
      </c>
      <c r="AZ173">
        <v>0</v>
      </c>
      <c r="BA173">
        <v>190</v>
      </c>
      <c r="BB173">
        <v>1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128.34</v>
      </c>
      <c r="BL173">
        <v>162.358</v>
      </c>
      <c r="BM173">
        <v>0</v>
      </c>
      <c r="BN173">
        <v>0</v>
      </c>
      <c r="BO173">
        <v>0.2</v>
      </c>
      <c r="BP173">
        <v>1</v>
      </c>
      <c r="BQ173">
        <v>0</v>
      </c>
      <c r="BR173">
        <v>173.259</v>
      </c>
      <c r="BS173">
        <v>219.1833</v>
      </c>
      <c r="BT173">
        <v>0</v>
      </c>
      <c r="BU173">
        <v>0</v>
      </c>
      <c r="BV173">
        <v>0.27</v>
      </c>
      <c r="BW173">
        <v>1</v>
      </c>
      <c r="CV173">
        <v>0</v>
      </c>
      <c r="CW173">
        <f>ROUND(Y173*Source!I108*DO173,7)</f>
        <v>0</v>
      </c>
      <c r="CX173">
        <f>ROUND(Y173*Source!I108,7)</f>
        <v>0</v>
      </c>
      <c r="CY173">
        <f>AB173</f>
        <v>641.7</v>
      </c>
      <c r="CZ173">
        <f>AF173</f>
        <v>641.7</v>
      </c>
      <c r="DA173">
        <f>AJ173</f>
        <v>1</v>
      </c>
      <c r="DB173">
        <f>ROUND((ROUND(AT173*CZ173,2)*ROUND((0.2+0.15+1),7)),6)</f>
        <v>173.259</v>
      </c>
      <c r="DC173">
        <f>ROUND((ROUND(AT173*AG173,2)*ROUND((0.2+0.15+1),7)),6)</f>
        <v>219.186</v>
      </c>
      <c r="DD173" t="s">
        <v>185</v>
      </c>
      <c r="DE173" t="s">
        <v>185</v>
      </c>
      <c r="DF173">
        <f t="shared" si="73"/>
        <v>0</v>
      </c>
      <c r="DG173">
        <f t="shared" si="72"/>
        <v>0</v>
      </c>
      <c r="DH173">
        <f t="shared" si="60"/>
        <v>0</v>
      </c>
      <c r="DI173">
        <f t="shared" si="61"/>
        <v>0</v>
      </c>
      <c r="DJ173">
        <f>DG173+DH173</f>
        <v>0</v>
      </c>
      <c r="DK173">
        <v>1</v>
      </c>
      <c r="DL173" t="s">
        <v>77</v>
      </c>
      <c r="DM173">
        <v>4</v>
      </c>
      <c r="DN173" t="s">
        <v>28</v>
      </c>
      <c r="DO173">
        <v>1</v>
      </c>
    </row>
    <row r="174" spans="1:119">
      <c r="A174">
        <f>ROW(Source!A108)</f>
        <v>108</v>
      </c>
      <c r="B174">
        <v>85314433</v>
      </c>
      <c r="C174">
        <v>85316842</v>
      </c>
      <c r="D174">
        <v>82933596</v>
      </c>
      <c r="E174">
        <v>1</v>
      </c>
      <c r="F174">
        <v>1</v>
      </c>
      <c r="G174">
        <v>1</v>
      </c>
      <c r="H174">
        <v>2</v>
      </c>
      <c r="I174" t="s">
        <v>79</v>
      </c>
      <c r="J174" t="s">
        <v>524</v>
      </c>
      <c r="K174" t="s">
        <v>80</v>
      </c>
      <c r="L174">
        <v>1368</v>
      </c>
      <c r="N174">
        <v>1011</v>
      </c>
      <c r="O174" t="s">
        <v>72</v>
      </c>
      <c r="P174" t="s">
        <v>72</v>
      </c>
      <c r="Q174">
        <v>1</v>
      </c>
      <c r="W174">
        <v>0</v>
      </c>
      <c r="X174">
        <v>303316554</v>
      </c>
      <c r="Y174">
        <f>(AT174*ROUND((0.2+0.15+1),7))</f>
        <v>3.645</v>
      </c>
      <c r="AA174">
        <v>0</v>
      </c>
      <c r="AB174">
        <v>34.61</v>
      </c>
      <c r="AC174">
        <v>0</v>
      </c>
      <c r="AD174">
        <v>0</v>
      </c>
      <c r="AE174">
        <v>0</v>
      </c>
      <c r="AF174">
        <v>34.61</v>
      </c>
      <c r="AG174">
        <v>0</v>
      </c>
      <c r="AH174">
        <v>0</v>
      </c>
      <c r="AI174">
        <v>1</v>
      </c>
      <c r="AJ174">
        <v>1</v>
      </c>
      <c r="AK174">
        <v>1</v>
      </c>
      <c r="AL174">
        <v>1</v>
      </c>
      <c r="AM174">
        <v>-2</v>
      </c>
      <c r="AN174">
        <v>0</v>
      </c>
      <c r="AO174">
        <v>0</v>
      </c>
      <c r="AP174">
        <v>1</v>
      </c>
      <c r="AQ174">
        <v>1</v>
      </c>
      <c r="AR174">
        <v>0</v>
      </c>
      <c r="AS174" t="s">
        <v>185</v>
      </c>
      <c r="AT174">
        <v>2.7</v>
      </c>
      <c r="AU174" t="s">
        <v>217</v>
      </c>
      <c r="AV174">
        <v>1</v>
      </c>
      <c r="AW174">
        <v>2</v>
      </c>
      <c r="AX174">
        <v>85316856</v>
      </c>
      <c r="AY174">
        <v>1</v>
      </c>
      <c r="AZ174">
        <v>0</v>
      </c>
      <c r="BA174">
        <v>191</v>
      </c>
      <c r="BB174">
        <v>1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93.447</v>
      </c>
      <c r="BL174">
        <v>0</v>
      </c>
      <c r="BM174">
        <v>0</v>
      </c>
      <c r="BN174">
        <v>0</v>
      </c>
      <c r="BO174">
        <v>0</v>
      </c>
      <c r="BP174">
        <v>1</v>
      </c>
      <c r="BQ174">
        <v>0</v>
      </c>
      <c r="BR174">
        <v>126.15345</v>
      </c>
      <c r="BS174">
        <v>0</v>
      </c>
      <c r="BT174">
        <v>0</v>
      </c>
      <c r="BU174">
        <v>0</v>
      </c>
      <c r="BV174">
        <v>0</v>
      </c>
      <c r="BW174">
        <v>1</v>
      </c>
      <c r="CV174">
        <v>0</v>
      </c>
      <c r="CW174">
        <f>ROUND(Y174*Source!I108*DO174,7)</f>
        <v>0</v>
      </c>
      <c r="CX174">
        <f>ROUND(Y174*Source!I108,7)</f>
        <v>0</v>
      </c>
      <c r="CY174">
        <f>AB174</f>
        <v>34.61</v>
      </c>
      <c r="CZ174">
        <f>AF174</f>
        <v>34.61</v>
      </c>
      <c r="DA174">
        <f>AJ174</f>
        <v>1</v>
      </c>
      <c r="DB174">
        <f>ROUND((ROUND(AT174*CZ174,2)*ROUND((0.2+0.15+1),7)),6)</f>
        <v>126.1575</v>
      </c>
      <c r="DC174">
        <f>ROUND((ROUND(AT174*AG174,2)*ROUND((0.2+0.15+1),7)),6)</f>
        <v>0</v>
      </c>
      <c r="DD174" t="s">
        <v>185</v>
      </c>
      <c r="DE174" t="s">
        <v>185</v>
      </c>
      <c r="DF174">
        <f t="shared" si="73"/>
        <v>0</v>
      </c>
      <c r="DG174">
        <f t="shared" si="72"/>
        <v>0</v>
      </c>
      <c r="DH174">
        <f t="shared" si="60"/>
        <v>0</v>
      </c>
      <c r="DI174">
        <f t="shared" si="61"/>
        <v>0</v>
      </c>
      <c r="DJ174">
        <f>DG174+DH174</f>
        <v>0</v>
      </c>
      <c r="DK174">
        <v>1</v>
      </c>
      <c r="DL174" t="s">
        <v>185</v>
      </c>
      <c r="DM174">
        <v>0</v>
      </c>
      <c r="DN174" t="s">
        <v>185</v>
      </c>
      <c r="DO174">
        <v>0</v>
      </c>
    </row>
    <row r="175" spans="1:119">
      <c r="A175">
        <f>ROW(Source!A108)</f>
        <v>108</v>
      </c>
      <c r="B175">
        <v>85314433</v>
      </c>
      <c r="C175">
        <v>85316842</v>
      </c>
      <c r="D175">
        <v>83000909</v>
      </c>
      <c r="E175">
        <v>1</v>
      </c>
      <c r="F175">
        <v>1</v>
      </c>
      <c r="G175">
        <v>1</v>
      </c>
      <c r="H175">
        <v>3</v>
      </c>
      <c r="I175" t="s">
        <v>85</v>
      </c>
      <c r="J175" t="s">
        <v>525</v>
      </c>
      <c r="K175" t="s">
        <v>86</v>
      </c>
      <c r="L175">
        <v>1346</v>
      </c>
      <c r="N175">
        <v>1009</v>
      </c>
      <c r="O175" t="s">
        <v>87</v>
      </c>
      <c r="P175" t="s">
        <v>87</v>
      </c>
      <c r="Q175">
        <v>1</v>
      </c>
      <c r="W175">
        <v>0</v>
      </c>
      <c r="X175">
        <v>-163259778</v>
      </c>
      <c r="Y175">
        <f>AT175</f>
        <v>0.9</v>
      </c>
      <c r="AA175">
        <v>121.39</v>
      </c>
      <c r="AB175">
        <v>0</v>
      </c>
      <c r="AC175">
        <v>0</v>
      </c>
      <c r="AD175">
        <v>0</v>
      </c>
      <c r="AE175">
        <v>155.63</v>
      </c>
      <c r="AF175">
        <v>0</v>
      </c>
      <c r="AG175">
        <v>0</v>
      </c>
      <c r="AH175">
        <v>0</v>
      </c>
      <c r="AI175">
        <v>0.78</v>
      </c>
      <c r="AJ175">
        <v>1</v>
      </c>
      <c r="AK175">
        <v>1</v>
      </c>
      <c r="AL175">
        <v>1</v>
      </c>
      <c r="AM175">
        <v>2</v>
      </c>
      <c r="AN175">
        <v>0</v>
      </c>
      <c r="AO175">
        <v>0</v>
      </c>
      <c r="AP175">
        <v>1</v>
      </c>
      <c r="AQ175">
        <v>1</v>
      </c>
      <c r="AR175">
        <v>0</v>
      </c>
      <c r="AS175" t="s">
        <v>185</v>
      </c>
      <c r="AT175">
        <v>0.9</v>
      </c>
      <c r="AU175" t="s">
        <v>185</v>
      </c>
      <c r="AV175">
        <v>0</v>
      </c>
      <c r="AW175">
        <v>2</v>
      </c>
      <c r="AX175">
        <v>85316857</v>
      </c>
      <c r="AY175">
        <v>1</v>
      </c>
      <c r="AZ175">
        <v>0</v>
      </c>
      <c r="BA175">
        <v>192</v>
      </c>
      <c r="BB175">
        <v>1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140.067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1</v>
      </c>
      <c r="BQ175">
        <v>140.067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1</v>
      </c>
      <c r="CV175">
        <v>0</v>
      </c>
      <c r="CW175">
        <v>0</v>
      </c>
      <c r="CX175">
        <f>ROUND(Y175*Source!I108,7)</f>
        <v>0</v>
      </c>
      <c r="CY175">
        <f>AA175</f>
        <v>121.39</v>
      </c>
      <c r="CZ175">
        <f>AE175</f>
        <v>155.63</v>
      </c>
      <c r="DA175">
        <f>AI175</f>
        <v>0.78</v>
      </c>
      <c r="DB175">
        <f>ROUND(ROUND(AT175*CZ175,2),6)</f>
        <v>140.07</v>
      </c>
      <c r="DC175">
        <f>ROUND(ROUND(AT175*AG175,2),6)</f>
        <v>0</v>
      </c>
      <c r="DD175" t="s">
        <v>185</v>
      </c>
      <c r="DE175" t="s">
        <v>185</v>
      </c>
      <c r="DF175">
        <f>ROUND(ROUND(AE175*AI175,2)*CX175,2)</f>
        <v>0</v>
      </c>
      <c r="DG175">
        <f t="shared" si="72"/>
        <v>0</v>
      </c>
      <c r="DH175">
        <f t="shared" si="60"/>
        <v>0</v>
      </c>
      <c r="DI175">
        <f t="shared" si="61"/>
        <v>0</v>
      </c>
      <c r="DJ175">
        <f>DF175</f>
        <v>0</v>
      </c>
      <c r="DK175">
        <v>0</v>
      </c>
      <c r="DL175" t="s">
        <v>185</v>
      </c>
      <c r="DM175">
        <v>0</v>
      </c>
      <c r="DN175" t="s">
        <v>185</v>
      </c>
      <c r="DO175">
        <v>0</v>
      </c>
    </row>
    <row r="176" spans="1:119">
      <c r="A176">
        <f>ROW(Source!A108)</f>
        <v>108</v>
      </c>
      <c r="B176">
        <v>85314433</v>
      </c>
      <c r="C176">
        <v>85316842</v>
      </c>
      <c r="D176">
        <v>83018799</v>
      </c>
      <c r="E176">
        <v>1</v>
      </c>
      <c r="F176">
        <v>1</v>
      </c>
      <c r="G176">
        <v>1</v>
      </c>
      <c r="H176">
        <v>3</v>
      </c>
      <c r="I176" t="s">
        <v>594</v>
      </c>
      <c r="J176" t="s">
        <v>595</v>
      </c>
      <c r="K176" t="s">
        <v>596</v>
      </c>
      <c r="L176">
        <v>1346</v>
      </c>
      <c r="N176">
        <v>1009</v>
      </c>
      <c r="O176" t="s">
        <v>87</v>
      </c>
      <c r="P176" t="s">
        <v>87</v>
      </c>
      <c r="Q176">
        <v>1</v>
      </c>
      <c r="W176">
        <v>0</v>
      </c>
      <c r="X176">
        <v>72056734</v>
      </c>
      <c r="Y176">
        <f>AT176</f>
        <v>3.7</v>
      </c>
      <c r="AA176">
        <v>1139.45</v>
      </c>
      <c r="AB176">
        <v>0</v>
      </c>
      <c r="AC176">
        <v>0</v>
      </c>
      <c r="AD176">
        <v>0</v>
      </c>
      <c r="AE176">
        <v>911.56</v>
      </c>
      <c r="AF176">
        <v>0</v>
      </c>
      <c r="AG176">
        <v>0</v>
      </c>
      <c r="AH176">
        <v>0</v>
      </c>
      <c r="AI176">
        <v>1.25</v>
      </c>
      <c r="AJ176">
        <v>1</v>
      </c>
      <c r="AK176">
        <v>1</v>
      </c>
      <c r="AL176">
        <v>1</v>
      </c>
      <c r="AM176">
        <v>2</v>
      </c>
      <c r="AN176">
        <v>0</v>
      </c>
      <c r="AO176">
        <v>0</v>
      </c>
      <c r="AP176">
        <v>1</v>
      </c>
      <c r="AQ176">
        <v>1</v>
      </c>
      <c r="AR176">
        <v>0</v>
      </c>
      <c r="AS176" t="s">
        <v>185</v>
      </c>
      <c r="AT176">
        <v>3.7</v>
      </c>
      <c r="AU176" t="s">
        <v>185</v>
      </c>
      <c r="AV176">
        <v>0</v>
      </c>
      <c r="AW176">
        <v>2</v>
      </c>
      <c r="AX176">
        <v>85316858</v>
      </c>
      <c r="AY176">
        <v>1</v>
      </c>
      <c r="AZ176">
        <v>0</v>
      </c>
      <c r="BA176">
        <v>193</v>
      </c>
      <c r="BB176">
        <v>1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3372.772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1</v>
      </c>
      <c r="BQ176">
        <v>3372.772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1</v>
      </c>
      <c r="CV176">
        <v>0</v>
      </c>
      <c r="CW176">
        <v>0</v>
      </c>
      <c r="CX176">
        <f>ROUND(Y176*Source!I108,7)</f>
        <v>0</v>
      </c>
      <c r="CY176">
        <f>AA176</f>
        <v>1139.45</v>
      </c>
      <c r="CZ176">
        <f>AE176</f>
        <v>911.56</v>
      </c>
      <c r="DA176">
        <f>AI176</f>
        <v>1.25</v>
      </c>
      <c r="DB176">
        <f>ROUND(ROUND(AT176*CZ176,2),6)</f>
        <v>3372.77</v>
      </c>
      <c r="DC176">
        <f>ROUND(ROUND(AT176*AG176,2),6)</f>
        <v>0</v>
      </c>
      <c r="DD176" t="s">
        <v>185</v>
      </c>
      <c r="DE176" t="s">
        <v>185</v>
      </c>
      <c r="DF176">
        <f>ROUND(ROUND(AE176*AI176,2)*CX176,2)</f>
        <v>0</v>
      </c>
      <c r="DG176">
        <f t="shared" si="72"/>
        <v>0</v>
      </c>
      <c r="DH176">
        <f t="shared" si="60"/>
        <v>0</v>
      </c>
      <c r="DI176">
        <f t="shared" si="61"/>
        <v>0</v>
      </c>
      <c r="DJ176">
        <f>DF176</f>
        <v>0</v>
      </c>
      <c r="DK176">
        <v>0</v>
      </c>
      <c r="DL176" t="s">
        <v>185</v>
      </c>
      <c r="DM176">
        <v>0</v>
      </c>
      <c r="DN176" t="s">
        <v>185</v>
      </c>
      <c r="DO176">
        <v>0</v>
      </c>
    </row>
    <row r="177" spans="1:119">
      <c r="A177">
        <f>ROW(Source!A108)</f>
        <v>108</v>
      </c>
      <c r="B177">
        <v>85314433</v>
      </c>
      <c r="C177">
        <v>85316842</v>
      </c>
      <c r="D177">
        <v>82931850</v>
      </c>
      <c r="E177">
        <v>117</v>
      </c>
      <c r="F177">
        <v>1</v>
      </c>
      <c r="G177">
        <v>1</v>
      </c>
      <c r="H177">
        <v>3</v>
      </c>
      <c r="I177" t="s">
        <v>234</v>
      </c>
      <c r="J177" t="s">
        <v>185</v>
      </c>
      <c r="K177" t="s">
        <v>235</v>
      </c>
      <c r="L177">
        <v>3277935</v>
      </c>
      <c r="N177">
        <v>1013</v>
      </c>
      <c r="O177" t="s">
        <v>59</v>
      </c>
      <c r="P177" t="s">
        <v>59</v>
      </c>
      <c r="Q177">
        <v>1</v>
      </c>
      <c r="W177">
        <v>0</v>
      </c>
      <c r="X177">
        <v>274903907</v>
      </c>
      <c r="Y177">
        <f>AT177</f>
        <v>2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1</v>
      </c>
      <c r="AJ177">
        <v>1</v>
      </c>
      <c r="AK177">
        <v>1</v>
      </c>
      <c r="AL177">
        <v>1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 t="s">
        <v>185</v>
      </c>
      <c r="AT177">
        <v>2</v>
      </c>
      <c r="AU177" t="s">
        <v>185</v>
      </c>
      <c r="AV177">
        <v>0</v>
      </c>
      <c r="AW177">
        <v>2</v>
      </c>
      <c r="AX177">
        <v>85316859</v>
      </c>
      <c r="AY177">
        <v>1</v>
      </c>
      <c r="AZ177">
        <v>0</v>
      </c>
      <c r="BA177">
        <v>194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V177">
        <v>0</v>
      </c>
      <c r="CW177">
        <v>0</v>
      </c>
      <c r="CX177">
        <f>ROUND(Y177*Source!I108,7)</f>
        <v>0</v>
      </c>
      <c r="CY177">
        <f>AA177</f>
        <v>0</v>
      </c>
      <c r="CZ177">
        <f>AE177</f>
        <v>0</v>
      </c>
      <c r="DA177">
        <f>AI177</f>
        <v>1</v>
      </c>
      <c r="DB177">
        <f>ROUND(ROUND(AT177*CZ177,2),6)</f>
        <v>0</v>
      </c>
      <c r="DC177">
        <f>ROUND(ROUND(AT177*AG177,2),6)</f>
        <v>0</v>
      </c>
      <c r="DD177" t="s">
        <v>185</v>
      </c>
      <c r="DE177" t="s">
        <v>185</v>
      </c>
      <c r="DF177">
        <f t="shared" ref="DF177:DF216" si="74">ROUND(ROUND(AE177,2)*CX177,2)</f>
        <v>0</v>
      </c>
      <c r="DG177">
        <f t="shared" si="72"/>
        <v>0</v>
      </c>
      <c r="DH177">
        <f t="shared" si="60"/>
        <v>0</v>
      </c>
      <c r="DI177">
        <f t="shared" si="61"/>
        <v>0</v>
      </c>
      <c r="DJ177">
        <f>DF177</f>
        <v>0</v>
      </c>
      <c r="DK177">
        <v>0</v>
      </c>
      <c r="DL177" t="s">
        <v>185</v>
      </c>
      <c r="DM177">
        <v>0</v>
      </c>
      <c r="DN177" t="s">
        <v>185</v>
      </c>
      <c r="DO177">
        <v>0</v>
      </c>
    </row>
    <row r="178" spans="1:119">
      <c r="A178">
        <f>ROW(Source!A108)</f>
        <v>108</v>
      </c>
      <c r="B178">
        <v>85314433</v>
      </c>
      <c r="C178">
        <v>85316842</v>
      </c>
      <c r="D178">
        <v>0</v>
      </c>
      <c r="E178">
        <v>1</v>
      </c>
      <c r="F178">
        <v>1</v>
      </c>
      <c r="G178">
        <v>1</v>
      </c>
      <c r="H178">
        <v>3</v>
      </c>
      <c r="I178" t="s">
        <v>339</v>
      </c>
      <c r="J178" t="s">
        <v>185</v>
      </c>
      <c r="K178" t="s">
        <v>349</v>
      </c>
      <c r="L178">
        <v>1301</v>
      </c>
      <c r="N178">
        <v>1003</v>
      </c>
      <c r="O178" t="s">
        <v>341</v>
      </c>
      <c r="P178" t="s">
        <v>341</v>
      </c>
      <c r="Q178">
        <v>1</v>
      </c>
      <c r="W178">
        <v>0</v>
      </c>
      <c r="X178">
        <v>-1071275316</v>
      </c>
      <c r="Y178">
        <f>AT178</f>
        <v>100</v>
      </c>
      <c r="AA178">
        <v>159.85</v>
      </c>
      <c r="AB178">
        <v>0</v>
      </c>
      <c r="AC178">
        <v>0</v>
      </c>
      <c r="AD178">
        <v>0</v>
      </c>
      <c r="AE178">
        <v>159.85</v>
      </c>
      <c r="AF178">
        <v>0</v>
      </c>
      <c r="AG178">
        <v>0</v>
      </c>
      <c r="AH178">
        <v>0</v>
      </c>
      <c r="AI178">
        <v>1</v>
      </c>
      <c r="AJ178">
        <v>1</v>
      </c>
      <c r="AK178">
        <v>1</v>
      </c>
      <c r="AL178">
        <v>1</v>
      </c>
      <c r="AM178">
        <v>0</v>
      </c>
      <c r="AN178">
        <v>0</v>
      </c>
      <c r="AO178">
        <v>0</v>
      </c>
      <c r="AP178">
        <v>1</v>
      </c>
      <c r="AQ178">
        <v>0</v>
      </c>
      <c r="AR178">
        <v>0</v>
      </c>
      <c r="AS178" t="s">
        <v>185</v>
      </c>
      <c r="AT178">
        <v>100</v>
      </c>
      <c r="AU178" t="s">
        <v>185</v>
      </c>
      <c r="AV178">
        <v>0</v>
      </c>
      <c r="AW178">
        <v>1</v>
      </c>
      <c r="AX178">
        <v>-1</v>
      </c>
      <c r="AY178">
        <v>0</v>
      </c>
      <c r="AZ178">
        <v>0</v>
      </c>
      <c r="BA178" t="s">
        <v>185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V178">
        <v>0</v>
      </c>
      <c r="CW178">
        <v>0</v>
      </c>
      <c r="CX178">
        <f>ROUND(Y178*Source!I108,7)</f>
        <v>0</v>
      </c>
      <c r="CY178">
        <f>AA178</f>
        <v>159.85</v>
      </c>
      <c r="CZ178">
        <f>AE178</f>
        <v>159.85</v>
      </c>
      <c r="DA178">
        <f>AI178</f>
        <v>1</v>
      </c>
      <c r="DB178">
        <f>ROUND(ROUND(AT178*CZ178,2),6)</f>
        <v>15985</v>
      </c>
      <c r="DC178">
        <f>ROUND(ROUND(AT178*AG178,2),6)</f>
        <v>0</v>
      </c>
      <c r="DD178" t="s">
        <v>185</v>
      </c>
      <c r="DE178" t="s">
        <v>185</v>
      </c>
      <c r="DF178">
        <f t="shared" si="74"/>
        <v>0</v>
      </c>
      <c r="DG178">
        <f t="shared" si="72"/>
        <v>0</v>
      </c>
      <c r="DH178">
        <f t="shared" si="60"/>
        <v>0</v>
      </c>
      <c r="DI178">
        <f t="shared" si="61"/>
        <v>0</v>
      </c>
      <c r="DJ178">
        <f>DF178</f>
        <v>0</v>
      </c>
      <c r="DK178">
        <v>0</v>
      </c>
      <c r="DL178" t="s">
        <v>185</v>
      </c>
      <c r="DM178">
        <v>0</v>
      </c>
      <c r="DN178" t="s">
        <v>185</v>
      </c>
      <c r="DO178">
        <v>0</v>
      </c>
    </row>
    <row r="179" spans="1:119">
      <c r="A179">
        <f>ROW(Source!A278)</f>
        <v>278</v>
      </c>
      <c r="B179">
        <v>85314498</v>
      </c>
      <c r="C179">
        <v>85316870</v>
      </c>
      <c r="D179">
        <v>82925986</v>
      </c>
      <c r="E179">
        <v>117</v>
      </c>
      <c r="F179">
        <v>1</v>
      </c>
      <c r="G179">
        <v>1</v>
      </c>
      <c r="H179">
        <v>1</v>
      </c>
      <c r="I179" t="s">
        <v>155</v>
      </c>
      <c r="J179" t="s">
        <v>185</v>
      </c>
      <c r="K179" t="s">
        <v>156</v>
      </c>
      <c r="L179">
        <v>1369</v>
      </c>
      <c r="N179">
        <v>1013</v>
      </c>
      <c r="O179" t="s">
        <v>157</v>
      </c>
      <c r="P179" t="s">
        <v>157</v>
      </c>
      <c r="Q179">
        <v>1</v>
      </c>
      <c r="W179">
        <v>0</v>
      </c>
      <c r="X179">
        <v>286205319</v>
      </c>
      <c r="Y179">
        <f t="shared" ref="Y179:Y216" si="75">(AT179*ROUND(1.2,7))</f>
        <v>0.6</v>
      </c>
      <c r="AA179">
        <v>0</v>
      </c>
      <c r="AB179">
        <v>0</v>
      </c>
      <c r="AC179">
        <v>0</v>
      </c>
      <c r="AD179">
        <v>1090.46</v>
      </c>
      <c r="AE179">
        <v>0</v>
      </c>
      <c r="AF179">
        <v>0</v>
      </c>
      <c r="AG179">
        <v>0</v>
      </c>
      <c r="AH179">
        <v>1090.46</v>
      </c>
      <c r="AI179">
        <v>1</v>
      </c>
      <c r="AJ179">
        <v>1</v>
      </c>
      <c r="AK179">
        <v>1</v>
      </c>
      <c r="AL179">
        <v>1</v>
      </c>
      <c r="AM179">
        <v>-2</v>
      </c>
      <c r="AN179">
        <v>0</v>
      </c>
      <c r="AO179">
        <v>0</v>
      </c>
      <c r="AP179">
        <v>1</v>
      </c>
      <c r="AQ179">
        <v>1</v>
      </c>
      <c r="AR179">
        <v>0</v>
      </c>
      <c r="AS179" t="s">
        <v>185</v>
      </c>
      <c r="AT179">
        <v>0.5</v>
      </c>
      <c r="AU179" t="s">
        <v>410</v>
      </c>
      <c r="AV179">
        <v>1</v>
      </c>
      <c r="AW179">
        <v>2</v>
      </c>
      <c r="AX179">
        <v>85316873</v>
      </c>
      <c r="AY179">
        <v>1</v>
      </c>
      <c r="AZ179">
        <v>0</v>
      </c>
      <c r="BA179">
        <v>195</v>
      </c>
      <c r="BB179">
        <v>1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545.23</v>
      </c>
      <c r="BN179">
        <v>0.5</v>
      </c>
      <c r="BO179">
        <v>0</v>
      </c>
      <c r="BP179">
        <v>1</v>
      </c>
      <c r="BQ179">
        <v>0</v>
      </c>
      <c r="BR179">
        <v>0</v>
      </c>
      <c r="BS179">
        <v>0</v>
      </c>
      <c r="BT179">
        <v>654.276</v>
      </c>
      <c r="BU179">
        <v>0.6</v>
      </c>
      <c r="BV179">
        <v>0</v>
      </c>
      <c r="BW179">
        <v>1</v>
      </c>
      <c r="CU179">
        <f>ROUND(AT179*Source!I278*AH179*AL179,2)</f>
        <v>1635.69</v>
      </c>
      <c r="CV179">
        <f>ROUND(Y179*Source!I278,7)</f>
        <v>1.8</v>
      </c>
      <c r="CW179">
        <v>0</v>
      </c>
      <c r="CX179">
        <f>ROUND(Y179*Source!I278,7)</f>
        <v>1.8</v>
      </c>
      <c r="CY179">
        <f t="shared" ref="CY179:CY216" si="76">AD179</f>
        <v>1090.46</v>
      </c>
      <c r="CZ179">
        <f t="shared" ref="CZ179:CZ216" si="77">AH179</f>
        <v>1090.46</v>
      </c>
      <c r="DA179">
        <f t="shared" ref="DA179:DA216" si="78">AL179</f>
        <v>1</v>
      </c>
      <c r="DB179">
        <f t="shared" ref="DB179:DB216" si="79">ROUND((ROUND(AT179*CZ179,2)*ROUND(1.2,7)),6)</f>
        <v>654.276</v>
      </c>
      <c r="DC179">
        <f t="shared" ref="DC179:DC216" si="80">ROUND((ROUND(AT179*AG179,2)*ROUND(1.2,7)),6)</f>
        <v>0</v>
      </c>
      <c r="DD179" t="s">
        <v>185</v>
      </c>
      <c r="DE179" t="s">
        <v>185</v>
      </c>
      <c r="DF179">
        <f t="shared" si="74"/>
        <v>0</v>
      </c>
      <c r="DG179">
        <f t="shared" si="72"/>
        <v>0</v>
      </c>
      <c r="DH179">
        <f t="shared" si="60"/>
        <v>0</v>
      </c>
      <c r="DI179">
        <f t="shared" si="61"/>
        <v>1962.83</v>
      </c>
      <c r="DJ179">
        <f t="shared" ref="DJ179:DJ216" si="81">DI179</f>
        <v>1962.83</v>
      </c>
      <c r="DK179">
        <v>1</v>
      </c>
      <c r="DL179" t="s">
        <v>185</v>
      </c>
      <c r="DM179">
        <v>0</v>
      </c>
      <c r="DN179" t="s">
        <v>185</v>
      </c>
      <c r="DO179">
        <v>0</v>
      </c>
    </row>
    <row r="180" spans="1:119">
      <c r="A180">
        <f>ROW(Source!A278)</f>
        <v>278</v>
      </c>
      <c r="B180">
        <v>85314498</v>
      </c>
      <c r="C180">
        <v>85316870</v>
      </c>
      <c r="D180">
        <v>82926010</v>
      </c>
      <c r="E180">
        <v>117</v>
      </c>
      <c r="F180">
        <v>1</v>
      </c>
      <c r="G180">
        <v>1</v>
      </c>
      <c r="H180">
        <v>1</v>
      </c>
      <c r="I180" t="s">
        <v>158</v>
      </c>
      <c r="J180" t="s">
        <v>185</v>
      </c>
      <c r="K180" t="s">
        <v>159</v>
      </c>
      <c r="L180">
        <v>1369</v>
      </c>
      <c r="N180">
        <v>1013</v>
      </c>
      <c r="O180" t="s">
        <v>157</v>
      </c>
      <c r="P180" t="s">
        <v>157</v>
      </c>
      <c r="Q180">
        <v>1</v>
      </c>
      <c r="W180">
        <v>0</v>
      </c>
      <c r="X180">
        <v>126826561</v>
      </c>
      <c r="Y180">
        <f t="shared" si="75"/>
        <v>0.6</v>
      </c>
      <c r="AA180">
        <v>0</v>
      </c>
      <c r="AB180">
        <v>0</v>
      </c>
      <c r="AC180">
        <v>0</v>
      </c>
      <c r="AD180">
        <v>1066.23</v>
      </c>
      <c r="AE180">
        <v>0</v>
      </c>
      <c r="AF180">
        <v>0</v>
      </c>
      <c r="AG180">
        <v>0</v>
      </c>
      <c r="AH180">
        <v>1066.23</v>
      </c>
      <c r="AI180">
        <v>1</v>
      </c>
      <c r="AJ180">
        <v>1</v>
      </c>
      <c r="AK180">
        <v>1</v>
      </c>
      <c r="AL180">
        <v>1</v>
      </c>
      <c r="AM180">
        <v>-2</v>
      </c>
      <c r="AN180">
        <v>0</v>
      </c>
      <c r="AO180">
        <v>0</v>
      </c>
      <c r="AP180">
        <v>1</v>
      </c>
      <c r="AQ180">
        <v>1</v>
      </c>
      <c r="AR180">
        <v>0</v>
      </c>
      <c r="AS180" t="s">
        <v>185</v>
      </c>
      <c r="AT180">
        <v>0.5</v>
      </c>
      <c r="AU180" t="s">
        <v>410</v>
      </c>
      <c r="AV180">
        <v>1</v>
      </c>
      <c r="AW180">
        <v>2</v>
      </c>
      <c r="AX180">
        <v>85316874</v>
      </c>
      <c r="AY180">
        <v>1</v>
      </c>
      <c r="AZ180">
        <v>0</v>
      </c>
      <c r="BA180">
        <v>196</v>
      </c>
      <c r="BB180">
        <v>1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533.115</v>
      </c>
      <c r="BN180">
        <v>0.5</v>
      </c>
      <c r="BO180">
        <v>0</v>
      </c>
      <c r="BP180">
        <v>1</v>
      </c>
      <c r="BQ180">
        <v>0</v>
      </c>
      <c r="BR180">
        <v>0</v>
      </c>
      <c r="BS180">
        <v>0</v>
      </c>
      <c r="BT180">
        <v>639.738</v>
      </c>
      <c r="BU180">
        <v>0.6</v>
      </c>
      <c r="BV180">
        <v>0</v>
      </c>
      <c r="BW180">
        <v>1</v>
      </c>
      <c r="CU180">
        <f>ROUND(AT180*Source!I278*AH180*AL180,2)</f>
        <v>1599.35</v>
      </c>
      <c r="CV180">
        <f>ROUND(Y180*Source!I278,7)</f>
        <v>1.8</v>
      </c>
      <c r="CW180">
        <v>0</v>
      </c>
      <c r="CX180">
        <f>ROUND(Y180*Source!I278,7)</f>
        <v>1.8</v>
      </c>
      <c r="CY180">
        <f t="shared" si="76"/>
        <v>1066.23</v>
      </c>
      <c r="CZ180">
        <f t="shared" si="77"/>
        <v>1066.23</v>
      </c>
      <c r="DA180">
        <f t="shared" si="78"/>
        <v>1</v>
      </c>
      <c r="DB180">
        <f t="shared" si="79"/>
        <v>639.744</v>
      </c>
      <c r="DC180">
        <f t="shared" si="80"/>
        <v>0</v>
      </c>
      <c r="DD180" t="s">
        <v>185</v>
      </c>
      <c r="DE180" t="s">
        <v>185</v>
      </c>
      <c r="DF180">
        <f t="shared" si="74"/>
        <v>0</v>
      </c>
      <c r="DG180">
        <f t="shared" si="72"/>
        <v>0</v>
      </c>
      <c r="DH180">
        <f t="shared" si="60"/>
        <v>0</v>
      </c>
      <c r="DI180">
        <f t="shared" si="61"/>
        <v>1919.21</v>
      </c>
      <c r="DJ180">
        <f t="shared" si="81"/>
        <v>1919.21</v>
      </c>
      <c r="DK180">
        <v>1</v>
      </c>
      <c r="DL180" t="s">
        <v>185</v>
      </c>
      <c r="DM180">
        <v>0</v>
      </c>
      <c r="DN180" t="s">
        <v>185</v>
      </c>
      <c r="DO180">
        <v>0</v>
      </c>
    </row>
    <row r="181" spans="1:119">
      <c r="A181">
        <f>ROW(Source!A279)</f>
        <v>279</v>
      </c>
      <c r="B181">
        <v>85314433</v>
      </c>
      <c r="C181">
        <v>85316870</v>
      </c>
      <c r="D181">
        <v>82925986</v>
      </c>
      <c r="E181">
        <v>117</v>
      </c>
      <c r="F181">
        <v>1</v>
      </c>
      <c r="G181">
        <v>1</v>
      </c>
      <c r="H181">
        <v>1</v>
      </c>
      <c r="I181" t="s">
        <v>155</v>
      </c>
      <c r="J181" t="s">
        <v>185</v>
      </c>
      <c r="K181" t="s">
        <v>156</v>
      </c>
      <c r="L181">
        <v>1369</v>
      </c>
      <c r="N181">
        <v>1013</v>
      </c>
      <c r="O181" t="s">
        <v>157</v>
      </c>
      <c r="P181" t="s">
        <v>157</v>
      </c>
      <c r="Q181">
        <v>1</v>
      </c>
      <c r="W181">
        <v>0</v>
      </c>
      <c r="X181">
        <v>286205319</v>
      </c>
      <c r="Y181">
        <f t="shared" si="75"/>
        <v>0.6</v>
      </c>
      <c r="AA181">
        <v>0</v>
      </c>
      <c r="AB181">
        <v>0</v>
      </c>
      <c r="AC181">
        <v>0</v>
      </c>
      <c r="AD181">
        <v>1090.46</v>
      </c>
      <c r="AE181">
        <v>0</v>
      </c>
      <c r="AF181">
        <v>0</v>
      </c>
      <c r="AG181">
        <v>0</v>
      </c>
      <c r="AH181">
        <v>1090.46</v>
      </c>
      <c r="AI181">
        <v>1</v>
      </c>
      <c r="AJ181">
        <v>1</v>
      </c>
      <c r="AK181">
        <v>1</v>
      </c>
      <c r="AL181">
        <v>1</v>
      </c>
      <c r="AM181">
        <v>-2</v>
      </c>
      <c r="AN181">
        <v>0</v>
      </c>
      <c r="AO181">
        <v>0</v>
      </c>
      <c r="AP181">
        <v>1</v>
      </c>
      <c r="AQ181">
        <v>1</v>
      </c>
      <c r="AR181">
        <v>0</v>
      </c>
      <c r="AS181" t="s">
        <v>185</v>
      </c>
      <c r="AT181">
        <v>0.5</v>
      </c>
      <c r="AU181" t="s">
        <v>410</v>
      </c>
      <c r="AV181">
        <v>1</v>
      </c>
      <c r="AW181">
        <v>2</v>
      </c>
      <c r="AX181">
        <v>85316873</v>
      </c>
      <c r="AY181">
        <v>1</v>
      </c>
      <c r="AZ181">
        <v>0</v>
      </c>
      <c r="BA181">
        <v>197</v>
      </c>
      <c r="BB181">
        <v>1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545.23</v>
      </c>
      <c r="BN181">
        <v>0.5</v>
      </c>
      <c r="BO181">
        <v>0</v>
      </c>
      <c r="BP181">
        <v>1</v>
      </c>
      <c r="BQ181">
        <v>0</v>
      </c>
      <c r="BR181">
        <v>0</v>
      </c>
      <c r="BS181">
        <v>0</v>
      </c>
      <c r="BT181">
        <v>654.276</v>
      </c>
      <c r="BU181">
        <v>0.6</v>
      </c>
      <c r="BV181">
        <v>0</v>
      </c>
      <c r="BW181">
        <v>1</v>
      </c>
      <c r="CU181">
        <f>ROUND(AT181*Source!I279*AH181*AL181,2)</f>
        <v>1635.69</v>
      </c>
      <c r="CV181">
        <f>ROUND(Y181*Source!I279,7)</f>
        <v>1.8</v>
      </c>
      <c r="CW181">
        <v>0</v>
      </c>
      <c r="CX181">
        <f>ROUND(Y181*Source!I279,7)</f>
        <v>1.8</v>
      </c>
      <c r="CY181">
        <f t="shared" si="76"/>
        <v>1090.46</v>
      </c>
      <c r="CZ181">
        <f t="shared" si="77"/>
        <v>1090.46</v>
      </c>
      <c r="DA181">
        <f t="shared" si="78"/>
        <v>1</v>
      </c>
      <c r="DB181">
        <f t="shared" si="79"/>
        <v>654.276</v>
      </c>
      <c r="DC181">
        <f t="shared" si="80"/>
        <v>0</v>
      </c>
      <c r="DD181" t="s">
        <v>185</v>
      </c>
      <c r="DE181" t="s">
        <v>185</v>
      </c>
      <c r="DF181">
        <f t="shared" si="74"/>
        <v>0</v>
      </c>
      <c r="DG181">
        <f t="shared" si="72"/>
        <v>0</v>
      </c>
      <c r="DH181">
        <f t="shared" si="60"/>
        <v>0</v>
      </c>
      <c r="DI181">
        <f t="shared" si="61"/>
        <v>1962.83</v>
      </c>
      <c r="DJ181">
        <f t="shared" si="81"/>
        <v>1962.83</v>
      </c>
      <c r="DK181">
        <v>1</v>
      </c>
      <c r="DL181" t="s">
        <v>185</v>
      </c>
      <c r="DM181">
        <v>0</v>
      </c>
      <c r="DN181" t="s">
        <v>185</v>
      </c>
      <c r="DO181">
        <v>0</v>
      </c>
    </row>
    <row r="182" spans="1:119">
      <c r="A182">
        <f>ROW(Source!A279)</f>
        <v>279</v>
      </c>
      <c r="B182">
        <v>85314433</v>
      </c>
      <c r="C182">
        <v>85316870</v>
      </c>
      <c r="D182">
        <v>82926010</v>
      </c>
      <c r="E182">
        <v>117</v>
      </c>
      <c r="F182">
        <v>1</v>
      </c>
      <c r="G182">
        <v>1</v>
      </c>
      <c r="H182">
        <v>1</v>
      </c>
      <c r="I182" t="s">
        <v>158</v>
      </c>
      <c r="J182" t="s">
        <v>185</v>
      </c>
      <c r="K182" t="s">
        <v>159</v>
      </c>
      <c r="L182">
        <v>1369</v>
      </c>
      <c r="N182">
        <v>1013</v>
      </c>
      <c r="O182" t="s">
        <v>157</v>
      </c>
      <c r="P182" t="s">
        <v>157</v>
      </c>
      <c r="Q182">
        <v>1</v>
      </c>
      <c r="W182">
        <v>0</v>
      </c>
      <c r="X182">
        <v>126826561</v>
      </c>
      <c r="Y182">
        <f t="shared" si="75"/>
        <v>0.6</v>
      </c>
      <c r="AA182">
        <v>0</v>
      </c>
      <c r="AB182">
        <v>0</v>
      </c>
      <c r="AC182">
        <v>0</v>
      </c>
      <c r="AD182">
        <v>1066.23</v>
      </c>
      <c r="AE182">
        <v>0</v>
      </c>
      <c r="AF182">
        <v>0</v>
      </c>
      <c r="AG182">
        <v>0</v>
      </c>
      <c r="AH182">
        <v>1066.23</v>
      </c>
      <c r="AI182">
        <v>1</v>
      </c>
      <c r="AJ182">
        <v>1</v>
      </c>
      <c r="AK182">
        <v>1</v>
      </c>
      <c r="AL182">
        <v>1</v>
      </c>
      <c r="AM182">
        <v>-2</v>
      </c>
      <c r="AN182">
        <v>0</v>
      </c>
      <c r="AO182">
        <v>0</v>
      </c>
      <c r="AP182">
        <v>1</v>
      </c>
      <c r="AQ182">
        <v>1</v>
      </c>
      <c r="AR182">
        <v>0</v>
      </c>
      <c r="AS182" t="s">
        <v>185</v>
      </c>
      <c r="AT182">
        <v>0.5</v>
      </c>
      <c r="AU182" t="s">
        <v>410</v>
      </c>
      <c r="AV182">
        <v>1</v>
      </c>
      <c r="AW182">
        <v>2</v>
      </c>
      <c r="AX182">
        <v>85316874</v>
      </c>
      <c r="AY182">
        <v>1</v>
      </c>
      <c r="AZ182">
        <v>0</v>
      </c>
      <c r="BA182">
        <v>198</v>
      </c>
      <c r="BB182">
        <v>1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533.115</v>
      </c>
      <c r="BN182">
        <v>0.5</v>
      </c>
      <c r="BO182">
        <v>0</v>
      </c>
      <c r="BP182">
        <v>1</v>
      </c>
      <c r="BQ182">
        <v>0</v>
      </c>
      <c r="BR182">
        <v>0</v>
      </c>
      <c r="BS182">
        <v>0</v>
      </c>
      <c r="BT182">
        <v>639.738</v>
      </c>
      <c r="BU182">
        <v>0.6</v>
      </c>
      <c r="BV182">
        <v>0</v>
      </c>
      <c r="BW182">
        <v>1</v>
      </c>
      <c r="CU182">
        <f>ROUND(AT182*Source!I279*AH182*AL182,2)</f>
        <v>1599.35</v>
      </c>
      <c r="CV182">
        <f>ROUND(Y182*Source!I279,7)</f>
        <v>1.8</v>
      </c>
      <c r="CW182">
        <v>0</v>
      </c>
      <c r="CX182">
        <f>ROUND(Y182*Source!I279,7)</f>
        <v>1.8</v>
      </c>
      <c r="CY182">
        <f t="shared" si="76"/>
        <v>1066.23</v>
      </c>
      <c r="CZ182">
        <f t="shared" si="77"/>
        <v>1066.23</v>
      </c>
      <c r="DA182">
        <f t="shared" si="78"/>
        <v>1</v>
      </c>
      <c r="DB182">
        <f t="shared" si="79"/>
        <v>639.744</v>
      </c>
      <c r="DC182">
        <f t="shared" si="80"/>
        <v>0</v>
      </c>
      <c r="DD182" t="s">
        <v>185</v>
      </c>
      <c r="DE182" t="s">
        <v>185</v>
      </c>
      <c r="DF182">
        <f t="shared" si="74"/>
        <v>0</v>
      </c>
      <c r="DG182">
        <f t="shared" si="72"/>
        <v>0</v>
      </c>
      <c r="DH182">
        <f t="shared" si="60"/>
        <v>0</v>
      </c>
      <c r="DI182">
        <f t="shared" si="61"/>
        <v>1919.21</v>
      </c>
      <c r="DJ182">
        <f t="shared" si="81"/>
        <v>1919.21</v>
      </c>
      <c r="DK182">
        <v>1</v>
      </c>
      <c r="DL182" t="s">
        <v>185</v>
      </c>
      <c r="DM182">
        <v>0</v>
      </c>
      <c r="DN182" t="s">
        <v>185</v>
      </c>
      <c r="DO182">
        <v>0</v>
      </c>
    </row>
    <row r="183" spans="1:119">
      <c r="A183">
        <f>ROW(Source!A280)</f>
        <v>280</v>
      </c>
      <c r="B183">
        <v>85314498</v>
      </c>
      <c r="C183">
        <v>85316875</v>
      </c>
      <c r="D183">
        <v>82925986</v>
      </c>
      <c r="E183">
        <v>117</v>
      </c>
      <c r="F183">
        <v>1</v>
      </c>
      <c r="G183">
        <v>1</v>
      </c>
      <c r="H183">
        <v>1</v>
      </c>
      <c r="I183" t="s">
        <v>155</v>
      </c>
      <c r="J183" t="s">
        <v>185</v>
      </c>
      <c r="K183" t="s">
        <v>156</v>
      </c>
      <c r="L183">
        <v>1369</v>
      </c>
      <c r="N183">
        <v>1013</v>
      </c>
      <c r="O183" t="s">
        <v>157</v>
      </c>
      <c r="P183" t="s">
        <v>157</v>
      </c>
      <c r="Q183">
        <v>1</v>
      </c>
      <c r="W183">
        <v>0</v>
      </c>
      <c r="X183">
        <v>286205319</v>
      </c>
      <c r="Y183">
        <f t="shared" si="75"/>
        <v>7.776</v>
      </c>
      <c r="AA183">
        <v>0</v>
      </c>
      <c r="AB183">
        <v>0</v>
      </c>
      <c r="AC183">
        <v>0</v>
      </c>
      <c r="AD183">
        <v>1090.46</v>
      </c>
      <c r="AE183">
        <v>0</v>
      </c>
      <c r="AF183">
        <v>0</v>
      </c>
      <c r="AG183">
        <v>0</v>
      </c>
      <c r="AH183">
        <v>1090.46</v>
      </c>
      <c r="AI183">
        <v>1</v>
      </c>
      <c r="AJ183">
        <v>1</v>
      </c>
      <c r="AK183">
        <v>1</v>
      </c>
      <c r="AL183">
        <v>1</v>
      </c>
      <c r="AM183">
        <v>-2</v>
      </c>
      <c r="AN183">
        <v>0</v>
      </c>
      <c r="AO183">
        <v>0</v>
      </c>
      <c r="AP183">
        <v>1</v>
      </c>
      <c r="AQ183">
        <v>1</v>
      </c>
      <c r="AR183">
        <v>0</v>
      </c>
      <c r="AS183" t="s">
        <v>185</v>
      </c>
      <c r="AT183">
        <v>6.48</v>
      </c>
      <c r="AU183" t="s">
        <v>410</v>
      </c>
      <c r="AV183">
        <v>1</v>
      </c>
      <c r="AW183">
        <v>2</v>
      </c>
      <c r="AX183">
        <v>85316878</v>
      </c>
      <c r="AY183">
        <v>1</v>
      </c>
      <c r="AZ183">
        <v>0</v>
      </c>
      <c r="BA183">
        <v>199</v>
      </c>
      <c r="BB183">
        <v>1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7066.1808</v>
      </c>
      <c r="BN183">
        <v>6.48</v>
      </c>
      <c r="BO183">
        <v>0</v>
      </c>
      <c r="BP183">
        <v>1</v>
      </c>
      <c r="BQ183">
        <v>0</v>
      </c>
      <c r="BR183">
        <v>0</v>
      </c>
      <c r="BS183">
        <v>0</v>
      </c>
      <c r="BT183">
        <v>8479.41696</v>
      </c>
      <c r="BU183">
        <v>7.776</v>
      </c>
      <c r="BV183">
        <v>0</v>
      </c>
      <c r="BW183">
        <v>1</v>
      </c>
      <c r="CU183">
        <f>ROUND(AT183*Source!I280*AH183*AL183,2)</f>
        <v>423.97</v>
      </c>
      <c r="CV183">
        <f>ROUND(Y183*Source!I280,7)</f>
        <v>0.46656</v>
      </c>
      <c r="CW183">
        <v>0</v>
      </c>
      <c r="CX183">
        <f>ROUND(Y183*Source!I280,7)</f>
        <v>0.46656</v>
      </c>
      <c r="CY183">
        <f t="shared" si="76"/>
        <v>1090.46</v>
      </c>
      <c r="CZ183">
        <f t="shared" si="77"/>
        <v>1090.46</v>
      </c>
      <c r="DA183">
        <f t="shared" si="78"/>
        <v>1</v>
      </c>
      <c r="DB183">
        <f t="shared" si="79"/>
        <v>8479.416</v>
      </c>
      <c r="DC183">
        <f t="shared" si="80"/>
        <v>0</v>
      </c>
      <c r="DD183" t="s">
        <v>185</v>
      </c>
      <c r="DE183" t="s">
        <v>185</v>
      </c>
      <c r="DF183">
        <f t="shared" si="74"/>
        <v>0</v>
      </c>
      <c r="DG183">
        <f t="shared" si="72"/>
        <v>0</v>
      </c>
      <c r="DH183">
        <f t="shared" si="60"/>
        <v>0</v>
      </c>
      <c r="DI183">
        <f t="shared" si="61"/>
        <v>508.77</v>
      </c>
      <c r="DJ183">
        <f t="shared" si="81"/>
        <v>508.77</v>
      </c>
      <c r="DK183">
        <v>1</v>
      </c>
      <c r="DL183" t="s">
        <v>185</v>
      </c>
      <c r="DM183">
        <v>0</v>
      </c>
      <c r="DN183" t="s">
        <v>185</v>
      </c>
      <c r="DO183">
        <v>0</v>
      </c>
    </row>
    <row r="184" spans="1:119">
      <c r="A184">
        <f>ROW(Source!A280)</f>
        <v>280</v>
      </c>
      <c r="B184">
        <v>85314498</v>
      </c>
      <c r="C184">
        <v>85316875</v>
      </c>
      <c r="D184">
        <v>82926010</v>
      </c>
      <c r="E184">
        <v>117</v>
      </c>
      <c r="F184">
        <v>1</v>
      </c>
      <c r="G184">
        <v>1</v>
      </c>
      <c r="H184">
        <v>1</v>
      </c>
      <c r="I184" t="s">
        <v>158</v>
      </c>
      <c r="J184" t="s">
        <v>185</v>
      </c>
      <c r="K184" t="s">
        <v>159</v>
      </c>
      <c r="L184">
        <v>1369</v>
      </c>
      <c r="N184">
        <v>1013</v>
      </c>
      <c r="O184" t="s">
        <v>157</v>
      </c>
      <c r="P184" t="s">
        <v>157</v>
      </c>
      <c r="Q184">
        <v>1</v>
      </c>
      <c r="W184">
        <v>0</v>
      </c>
      <c r="X184">
        <v>126826561</v>
      </c>
      <c r="Y184">
        <f t="shared" si="75"/>
        <v>7.776</v>
      </c>
      <c r="AA184">
        <v>0</v>
      </c>
      <c r="AB184">
        <v>0</v>
      </c>
      <c r="AC184">
        <v>0</v>
      </c>
      <c r="AD184">
        <v>1066.23</v>
      </c>
      <c r="AE184">
        <v>0</v>
      </c>
      <c r="AF184">
        <v>0</v>
      </c>
      <c r="AG184">
        <v>0</v>
      </c>
      <c r="AH184">
        <v>1066.23</v>
      </c>
      <c r="AI184">
        <v>1</v>
      </c>
      <c r="AJ184">
        <v>1</v>
      </c>
      <c r="AK184">
        <v>1</v>
      </c>
      <c r="AL184">
        <v>1</v>
      </c>
      <c r="AM184">
        <v>-2</v>
      </c>
      <c r="AN184">
        <v>0</v>
      </c>
      <c r="AO184">
        <v>0</v>
      </c>
      <c r="AP184">
        <v>1</v>
      </c>
      <c r="AQ184">
        <v>1</v>
      </c>
      <c r="AR184">
        <v>0</v>
      </c>
      <c r="AS184" t="s">
        <v>185</v>
      </c>
      <c r="AT184">
        <v>6.48</v>
      </c>
      <c r="AU184" t="s">
        <v>410</v>
      </c>
      <c r="AV184">
        <v>1</v>
      </c>
      <c r="AW184">
        <v>2</v>
      </c>
      <c r="AX184">
        <v>85316879</v>
      </c>
      <c r="AY184">
        <v>1</v>
      </c>
      <c r="AZ184">
        <v>0</v>
      </c>
      <c r="BA184">
        <v>200</v>
      </c>
      <c r="BB184">
        <v>1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6909.1704</v>
      </c>
      <c r="BN184">
        <v>6.48</v>
      </c>
      <c r="BO184">
        <v>0</v>
      </c>
      <c r="BP184">
        <v>1</v>
      </c>
      <c r="BQ184">
        <v>0</v>
      </c>
      <c r="BR184">
        <v>0</v>
      </c>
      <c r="BS184">
        <v>0</v>
      </c>
      <c r="BT184">
        <v>8291.00448</v>
      </c>
      <c r="BU184">
        <v>7.776</v>
      </c>
      <c r="BV184">
        <v>0</v>
      </c>
      <c r="BW184">
        <v>1</v>
      </c>
      <c r="CU184">
        <f>ROUND(AT184*Source!I280*AH184*AL184,2)</f>
        <v>414.55</v>
      </c>
      <c r="CV184">
        <f>ROUND(Y184*Source!I280,7)</f>
        <v>0.46656</v>
      </c>
      <c r="CW184">
        <v>0</v>
      </c>
      <c r="CX184">
        <f>ROUND(Y184*Source!I280,7)</f>
        <v>0.46656</v>
      </c>
      <c r="CY184">
        <f t="shared" si="76"/>
        <v>1066.23</v>
      </c>
      <c r="CZ184">
        <f t="shared" si="77"/>
        <v>1066.23</v>
      </c>
      <c r="DA184">
        <f t="shared" si="78"/>
        <v>1</v>
      </c>
      <c r="DB184">
        <f t="shared" si="79"/>
        <v>8291.004</v>
      </c>
      <c r="DC184">
        <f t="shared" si="80"/>
        <v>0</v>
      </c>
      <c r="DD184" t="s">
        <v>185</v>
      </c>
      <c r="DE184" t="s">
        <v>185</v>
      </c>
      <c r="DF184">
        <f t="shared" si="74"/>
        <v>0</v>
      </c>
      <c r="DG184">
        <f t="shared" si="72"/>
        <v>0</v>
      </c>
      <c r="DH184">
        <f t="shared" si="60"/>
        <v>0</v>
      </c>
      <c r="DI184">
        <f t="shared" si="61"/>
        <v>497.46</v>
      </c>
      <c r="DJ184">
        <f t="shared" si="81"/>
        <v>497.46</v>
      </c>
      <c r="DK184">
        <v>1</v>
      </c>
      <c r="DL184" t="s">
        <v>185</v>
      </c>
      <c r="DM184">
        <v>0</v>
      </c>
      <c r="DN184" t="s">
        <v>185</v>
      </c>
      <c r="DO184">
        <v>0</v>
      </c>
    </row>
    <row r="185" spans="1:119">
      <c r="A185">
        <f>ROW(Source!A281)</f>
        <v>281</v>
      </c>
      <c r="B185">
        <v>85314433</v>
      </c>
      <c r="C185">
        <v>85316875</v>
      </c>
      <c r="D185">
        <v>82925986</v>
      </c>
      <c r="E185">
        <v>117</v>
      </c>
      <c r="F185">
        <v>1</v>
      </c>
      <c r="G185">
        <v>1</v>
      </c>
      <c r="H185">
        <v>1</v>
      </c>
      <c r="I185" t="s">
        <v>155</v>
      </c>
      <c r="J185" t="s">
        <v>185</v>
      </c>
      <c r="K185" t="s">
        <v>156</v>
      </c>
      <c r="L185">
        <v>1369</v>
      </c>
      <c r="N185">
        <v>1013</v>
      </c>
      <c r="O185" t="s">
        <v>157</v>
      </c>
      <c r="P185" t="s">
        <v>157</v>
      </c>
      <c r="Q185">
        <v>1</v>
      </c>
      <c r="W185">
        <v>0</v>
      </c>
      <c r="X185">
        <v>286205319</v>
      </c>
      <c r="Y185">
        <f t="shared" si="75"/>
        <v>7.776</v>
      </c>
      <c r="AA185">
        <v>0</v>
      </c>
      <c r="AB185">
        <v>0</v>
      </c>
      <c r="AC185">
        <v>0</v>
      </c>
      <c r="AD185">
        <v>1090.46</v>
      </c>
      <c r="AE185">
        <v>0</v>
      </c>
      <c r="AF185">
        <v>0</v>
      </c>
      <c r="AG185">
        <v>0</v>
      </c>
      <c r="AH185">
        <v>1090.46</v>
      </c>
      <c r="AI185">
        <v>1</v>
      </c>
      <c r="AJ185">
        <v>1</v>
      </c>
      <c r="AK185">
        <v>1</v>
      </c>
      <c r="AL185">
        <v>1</v>
      </c>
      <c r="AM185">
        <v>-2</v>
      </c>
      <c r="AN185">
        <v>0</v>
      </c>
      <c r="AO185">
        <v>0</v>
      </c>
      <c r="AP185">
        <v>1</v>
      </c>
      <c r="AQ185">
        <v>1</v>
      </c>
      <c r="AR185">
        <v>0</v>
      </c>
      <c r="AS185" t="s">
        <v>185</v>
      </c>
      <c r="AT185">
        <v>6.48</v>
      </c>
      <c r="AU185" t="s">
        <v>410</v>
      </c>
      <c r="AV185">
        <v>1</v>
      </c>
      <c r="AW185">
        <v>2</v>
      </c>
      <c r="AX185">
        <v>85316878</v>
      </c>
      <c r="AY185">
        <v>1</v>
      </c>
      <c r="AZ185">
        <v>0</v>
      </c>
      <c r="BA185">
        <v>201</v>
      </c>
      <c r="BB185">
        <v>1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7066.1808</v>
      </c>
      <c r="BN185">
        <v>6.48</v>
      </c>
      <c r="BO185">
        <v>0</v>
      </c>
      <c r="BP185">
        <v>1</v>
      </c>
      <c r="BQ185">
        <v>0</v>
      </c>
      <c r="BR185">
        <v>0</v>
      </c>
      <c r="BS185">
        <v>0</v>
      </c>
      <c r="BT185">
        <v>8479.41696</v>
      </c>
      <c r="BU185">
        <v>7.776</v>
      </c>
      <c r="BV185">
        <v>0</v>
      </c>
      <c r="BW185">
        <v>1</v>
      </c>
      <c r="CU185">
        <f>ROUND(AT185*Source!I281*AH185*AL185,2)</f>
        <v>423.97</v>
      </c>
      <c r="CV185">
        <f>ROUND(Y185*Source!I281,7)</f>
        <v>0.46656</v>
      </c>
      <c r="CW185">
        <v>0</v>
      </c>
      <c r="CX185">
        <f>ROUND(Y185*Source!I281,7)</f>
        <v>0.46656</v>
      </c>
      <c r="CY185">
        <f t="shared" si="76"/>
        <v>1090.46</v>
      </c>
      <c r="CZ185">
        <f t="shared" si="77"/>
        <v>1090.46</v>
      </c>
      <c r="DA185">
        <f t="shared" si="78"/>
        <v>1</v>
      </c>
      <c r="DB185">
        <f t="shared" si="79"/>
        <v>8479.416</v>
      </c>
      <c r="DC185">
        <f t="shared" si="80"/>
        <v>0</v>
      </c>
      <c r="DD185" t="s">
        <v>185</v>
      </c>
      <c r="DE185" t="s">
        <v>185</v>
      </c>
      <c r="DF185">
        <f t="shared" si="74"/>
        <v>0</v>
      </c>
      <c r="DG185">
        <f t="shared" si="72"/>
        <v>0</v>
      </c>
      <c r="DH185">
        <f t="shared" si="60"/>
        <v>0</v>
      </c>
      <c r="DI185">
        <f t="shared" si="61"/>
        <v>508.77</v>
      </c>
      <c r="DJ185">
        <f t="shared" si="81"/>
        <v>508.77</v>
      </c>
      <c r="DK185">
        <v>1</v>
      </c>
      <c r="DL185" t="s">
        <v>185</v>
      </c>
      <c r="DM185">
        <v>0</v>
      </c>
      <c r="DN185" t="s">
        <v>185</v>
      </c>
      <c r="DO185">
        <v>0</v>
      </c>
    </row>
    <row r="186" spans="1:119">
      <c r="A186">
        <f>ROW(Source!A281)</f>
        <v>281</v>
      </c>
      <c r="B186">
        <v>85314433</v>
      </c>
      <c r="C186">
        <v>85316875</v>
      </c>
      <c r="D186">
        <v>82926010</v>
      </c>
      <c r="E186">
        <v>117</v>
      </c>
      <c r="F186">
        <v>1</v>
      </c>
      <c r="G186">
        <v>1</v>
      </c>
      <c r="H186">
        <v>1</v>
      </c>
      <c r="I186" t="s">
        <v>158</v>
      </c>
      <c r="J186" t="s">
        <v>185</v>
      </c>
      <c r="K186" t="s">
        <v>159</v>
      </c>
      <c r="L186">
        <v>1369</v>
      </c>
      <c r="N186">
        <v>1013</v>
      </c>
      <c r="O186" t="s">
        <v>157</v>
      </c>
      <c r="P186" t="s">
        <v>157</v>
      </c>
      <c r="Q186">
        <v>1</v>
      </c>
      <c r="W186">
        <v>0</v>
      </c>
      <c r="X186">
        <v>126826561</v>
      </c>
      <c r="Y186">
        <f t="shared" si="75"/>
        <v>7.776</v>
      </c>
      <c r="AA186">
        <v>0</v>
      </c>
      <c r="AB186">
        <v>0</v>
      </c>
      <c r="AC186">
        <v>0</v>
      </c>
      <c r="AD186">
        <v>1066.23</v>
      </c>
      <c r="AE186">
        <v>0</v>
      </c>
      <c r="AF186">
        <v>0</v>
      </c>
      <c r="AG186">
        <v>0</v>
      </c>
      <c r="AH186">
        <v>1066.23</v>
      </c>
      <c r="AI186">
        <v>1</v>
      </c>
      <c r="AJ186">
        <v>1</v>
      </c>
      <c r="AK186">
        <v>1</v>
      </c>
      <c r="AL186">
        <v>1</v>
      </c>
      <c r="AM186">
        <v>-2</v>
      </c>
      <c r="AN186">
        <v>0</v>
      </c>
      <c r="AO186">
        <v>0</v>
      </c>
      <c r="AP186">
        <v>1</v>
      </c>
      <c r="AQ186">
        <v>1</v>
      </c>
      <c r="AR186">
        <v>0</v>
      </c>
      <c r="AS186" t="s">
        <v>185</v>
      </c>
      <c r="AT186">
        <v>6.48</v>
      </c>
      <c r="AU186" t="s">
        <v>410</v>
      </c>
      <c r="AV186">
        <v>1</v>
      </c>
      <c r="AW186">
        <v>2</v>
      </c>
      <c r="AX186">
        <v>85316879</v>
      </c>
      <c r="AY186">
        <v>1</v>
      </c>
      <c r="AZ186">
        <v>0</v>
      </c>
      <c r="BA186">
        <v>202</v>
      </c>
      <c r="BB186">
        <v>1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6909.1704</v>
      </c>
      <c r="BN186">
        <v>6.48</v>
      </c>
      <c r="BO186">
        <v>0</v>
      </c>
      <c r="BP186">
        <v>1</v>
      </c>
      <c r="BQ186">
        <v>0</v>
      </c>
      <c r="BR186">
        <v>0</v>
      </c>
      <c r="BS186">
        <v>0</v>
      </c>
      <c r="BT186">
        <v>8291.00448</v>
      </c>
      <c r="BU186">
        <v>7.776</v>
      </c>
      <c r="BV186">
        <v>0</v>
      </c>
      <c r="BW186">
        <v>1</v>
      </c>
      <c r="CU186">
        <f>ROUND(AT186*Source!I281*AH186*AL186,2)</f>
        <v>414.55</v>
      </c>
      <c r="CV186">
        <f>ROUND(Y186*Source!I281,7)</f>
        <v>0.46656</v>
      </c>
      <c r="CW186">
        <v>0</v>
      </c>
      <c r="CX186">
        <f>ROUND(Y186*Source!I281,7)</f>
        <v>0.46656</v>
      </c>
      <c r="CY186">
        <f t="shared" si="76"/>
        <v>1066.23</v>
      </c>
      <c r="CZ186">
        <f t="shared" si="77"/>
        <v>1066.23</v>
      </c>
      <c r="DA186">
        <f t="shared" si="78"/>
        <v>1</v>
      </c>
      <c r="DB186">
        <f t="shared" si="79"/>
        <v>8291.004</v>
      </c>
      <c r="DC186">
        <f t="shared" si="80"/>
        <v>0</v>
      </c>
      <c r="DD186" t="s">
        <v>185</v>
      </c>
      <c r="DE186" t="s">
        <v>185</v>
      </c>
      <c r="DF186">
        <f t="shared" si="74"/>
        <v>0</v>
      </c>
      <c r="DG186">
        <f t="shared" si="72"/>
        <v>0</v>
      </c>
      <c r="DH186">
        <f t="shared" si="60"/>
        <v>0</v>
      </c>
      <c r="DI186">
        <f t="shared" si="61"/>
        <v>497.46</v>
      </c>
      <c r="DJ186">
        <f t="shared" si="81"/>
        <v>497.46</v>
      </c>
      <c r="DK186">
        <v>1</v>
      </c>
      <c r="DL186" t="s">
        <v>185</v>
      </c>
      <c r="DM186">
        <v>0</v>
      </c>
      <c r="DN186" t="s">
        <v>185</v>
      </c>
      <c r="DO186">
        <v>0</v>
      </c>
    </row>
    <row r="187" spans="1:119">
      <c r="A187">
        <f>ROW(Source!A282)</f>
        <v>282</v>
      </c>
      <c r="B187">
        <v>85314498</v>
      </c>
      <c r="C187">
        <v>85316880</v>
      </c>
      <c r="D187">
        <v>82925986</v>
      </c>
      <c r="E187">
        <v>117</v>
      </c>
      <c r="F187">
        <v>1</v>
      </c>
      <c r="G187">
        <v>1</v>
      </c>
      <c r="H187">
        <v>1</v>
      </c>
      <c r="I187" t="s">
        <v>155</v>
      </c>
      <c r="J187" t="s">
        <v>185</v>
      </c>
      <c r="K187" t="s">
        <v>156</v>
      </c>
      <c r="L187">
        <v>1369</v>
      </c>
      <c r="N187">
        <v>1013</v>
      </c>
      <c r="O187" t="s">
        <v>157</v>
      </c>
      <c r="P187" t="s">
        <v>157</v>
      </c>
      <c r="Q187">
        <v>1</v>
      </c>
      <c r="W187">
        <v>0</v>
      </c>
      <c r="X187">
        <v>286205319</v>
      </c>
      <c r="Y187">
        <f t="shared" si="75"/>
        <v>1.944</v>
      </c>
      <c r="AA187">
        <v>0</v>
      </c>
      <c r="AB187">
        <v>0</v>
      </c>
      <c r="AC187">
        <v>0</v>
      </c>
      <c r="AD187">
        <v>1090.46</v>
      </c>
      <c r="AE187">
        <v>0</v>
      </c>
      <c r="AF187">
        <v>0</v>
      </c>
      <c r="AG187">
        <v>0</v>
      </c>
      <c r="AH187">
        <v>1090.46</v>
      </c>
      <c r="AI187">
        <v>1</v>
      </c>
      <c r="AJ187">
        <v>1</v>
      </c>
      <c r="AK187">
        <v>1</v>
      </c>
      <c r="AL187">
        <v>1</v>
      </c>
      <c r="AM187">
        <v>-2</v>
      </c>
      <c r="AN187">
        <v>0</v>
      </c>
      <c r="AO187">
        <v>0</v>
      </c>
      <c r="AP187">
        <v>1</v>
      </c>
      <c r="AQ187">
        <v>1</v>
      </c>
      <c r="AR187">
        <v>0</v>
      </c>
      <c r="AS187" t="s">
        <v>185</v>
      </c>
      <c r="AT187">
        <v>1.62</v>
      </c>
      <c r="AU187" t="s">
        <v>410</v>
      </c>
      <c r="AV187">
        <v>1</v>
      </c>
      <c r="AW187">
        <v>2</v>
      </c>
      <c r="AX187">
        <v>85316883</v>
      </c>
      <c r="AY187">
        <v>1</v>
      </c>
      <c r="AZ187">
        <v>0</v>
      </c>
      <c r="BA187">
        <v>203</v>
      </c>
      <c r="BB187">
        <v>1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1766.5452</v>
      </c>
      <c r="BN187">
        <v>1.62</v>
      </c>
      <c r="BO187">
        <v>0</v>
      </c>
      <c r="BP187">
        <v>1</v>
      </c>
      <c r="BQ187">
        <v>0</v>
      </c>
      <c r="BR187">
        <v>0</v>
      </c>
      <c r="BS187">
        <v>0</v>
      </c>
      <c r="BT187">
        <v>2119.85424</v>
      </c>
      <c r="BU187">
        <v>1.944</v>
      </c>
      <c r="BV187">
        <v>0</v>
      </c>
      <c r="BW187">
        <v>1</v>
      </c>
      <c r="CU187">
        <f>ROUND(AT187*Source!I282*AH187*AL187,2)</f>
        <v>1766.55</v>
      </c>
      <c r="CV187">
        <f>ROUND(Y187*Source!I282,7)</f>
        <v>1.944</v>
      </c>
      <c r="CW187">
        <v>0</v>
      </c>
      <c r="CX187">
        <f>ROUND(Y187*Source!I282,7)</f>
        <v>1.944</v>
      </c>
      <c r="CY187">
        <f t="shared" si="76"/>
        <v>1090.46</v>
      </c>
      <c r="CZ187">
        <f t="shared" si="77"/>
        <v>1090.46</v>
      </c>
      <c r="DA187">
        <f t="shared" si="78"/>
        <v>1</v>
      </c>
      <c r="DB187">
        <f t="shared" si="79"/>
        <v>2119.86</v>
      </c>
      <c r="DC187">
        <f t="shared" si="80"/>
        <v>0</v>
      </c>
      <c r="DD187" t="s">
        <v>185</v>
      </c>
      <c r="DE187" t="s">
        <v>185</v>
      </c>
      <c r="DF187">
        <f t="shared" si="74"/>
        <v>0</v>
      </c>
      <c r="DG187">
        <f t="shared" si="72"/>
        <v>0</v>
      </c>
      <c r="DH187">
        <f t="shared" si="60"/>
        <v>0</v>
      </c>
      <c r="DI187">
        <f t="shared" si="61"/>
        <v>2119.85</v>
      </c>
      <c r="DJ187">
        <f t="shared" si="81"/>
        <v>2119.85</v>
      </c>
      <c r="DK187">
        <v>1</v>
      </c>
      <c r="DL187" t="s">
        <v>185</v>
      </c>
      <c r="DM187">
        <v>0</v>
      </c>
      <c r="DN187" t="s">
        <v>185</v>
      </c>
      <c r="DO187">
        <v>0</v>
      </c>
    </row>
    <row r="188" spans="1:119">
      <c r="A188">
        <f>ROW(Source!A282)</f>
        <v>282</v>
      </c>
      <c r="B188">
        <v>85314498</v>
      </c>
      <c r="C188">
        <v>85316880</v>
      </c>
      <c r="D188">
        <v>82926010</v>
      </c>
      <c r="E188">
        <v>117</v>
      </c>
      <c r="F188">
        <v>1</v>
      </c>
      <c r="G188">
        <v>1</v>
      </c>
      <c r="H188">
        <v>1</v>
      </c>
      <c r="I188" t="s">
        <v>158</v>
      </c>
      <c r="J188" t="s">
        <v>185</v>
      </c>
      <c r="K188" t="s">
        <v>159</v>
      </c>
      <c r="L188">
        <v>1369</v>
      </c>
      <c r="N188">
        <v>1013</v>
      </c>
      <c r="O188" t="s">
        <v>157</v>
      </c>
      <c r="P188" t="s">
        <v>157</v>
      </c>
      <c r="Q188">
        <v>1</v>
      </c>
      <c r="W188">
        <v>0</v>
      </c>
      <c r="X188">
        <v>126826561</v>
      </c>
      <c r="Y188">
        <f t="shared" si="75"/>
        <v>1.944</v>
      </c>
      <c r="AA188">
        <v>0</v>
      </c>
      <c r="AB188">
        <v>0</v>
      </c>
      <c r="AC188">
        <v>0</v>
      </c>
      <c r="AD188">
        <v>1066.23</v>
      </c>
      <c r="AE188">
        <v>0</v>
      </c>
      <c r="AF188">
        <v>0</v>
      </c>
      <c r="AG188">
        <v>0</v>
      </c>
      <c r="AH188">
        <v>1066.23</v>
      </c>
      <c r="AI188">
        <v>1</v>
      </c>
      <c r="AJ188">
        <v>1</v>
      </c>
      <c r="AK188">
        <v>1</v>
      </c>
      <c r="AL188">
        <v>1</v>
      </c>
      <c r="AM188">
        <v>-2</v>
      </c>
      <c r="AN188">
        <v>0</v>
      </c>
      <c r="AO188">
        <v>0</v>
      </c>
      <c r="AP188">
        <v>1</v>
      </c>
      <c r="AQ188">
        <v>1</v>
      </c>
      <c r="AR188">
        <v>0</v>
      </c>
      <c r="AS188" t="s">
        <v>185</v>
      </c>
      <c r="AT188">
        <v>1.62</v>
      </c>
      <c r="AU188" t="s">
        <v>410</v>
      </c>
      <c r="AV188">
        <v>1</v>
      </c>
      <c r="AW188">
        <v>2</v>
      </c>
      <c r="AX188">
        <v>85316884</v>
      </c>
      <c r="AY188">
        <v>1</v>
      </c>
      <c r="AZ188">
        <v>0</v>
      </c>
      <c r="BA188">
        <v>204</v>
      </c>
      <c r="BB188">
        <v>1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1727.2926</v>
      </c>
      <c r="BN188">
        <v>1.62</v>
      </c>
      <c r="BO188">
        <v>0</v>
      </c>
      <c r="BP188">
        <v>1</v>
      </c>
      <c r="BQ188">
        <v>0</v>
      </c>
      <c r="BR188">
        <v>0</v>
      </c>
      <c r="BS188">
        <v>0</v>
      </c>
      <c r="BT188">
        <v>2072.75112</v>
      </c>
      <c r="BU188">
        <v>1.944</v>
      </c>
      <c r="BV188">
        <v>0</v>
      </c>
      <c r="BW188">
        <v>1</v>
      </c>
      <c r="CU188">
        <f>ROUND(AT188*Source!I282*AH188*AL188,2)</f>
        <v>1727.29</v>
      </c>
      <c r="CV188">
        <f>ROUND(Y188*Source!I282,7)</f>
        <v>1.944</v>
      </c>
      <c r="CW188">
        <v>0</v>
      </c>
      <c r="CX188">
        <f>ROUND(Y188*Source!I282,7)</f>
        <v>1.944</v>
      </c>
      <c r="CY188">
        <f t="shared" si="76"/>
        <v>1066.23</v>
      </c>
      <c r="CZ188">
        <f t="shared" si="77"/>
        <v>1066.23</v>
      </c>
      <c r="DA188">
        <f t="shared" si="78"/>
        <v>1</v>
      </c>
      <c r="DB188">
        <f t="shared" si="79"/>
        <v>2072.748</v>
      </c>
      <c r="DC188">
        <f t="shared" si="80"/>
        <v>0</v>
      </c>
      <c r="DD188" t="s">
        <v>185</v>
      </c>
      <c r="DE188" t="s">
        <v>185</v>
      </c>
      <c r="DF188">
        <f t="shared" si="74"/>
        <v>0</v>
      </c>
      <c r="DG188">
        <f t="shared" si="72"/>
        <v>0</v>
      </c>
      <c r="DH188">
        <f t="shared" si="60"/>
        <v>0</v>
      </c>
      <c r="DI188">
        <f t="shared" si="61"/>
        <v>2072.75</v>
      </c>
      <c r="DJ188">
        <f t="shared" si="81"/>
        <v>2072.75</v>
      </c>
      <c r="DK188">
        <v>1</v>
      </c>
      <c r="DL188" t="s">
        <v>185</v>
      </c>
      <c r="DM188">
        <v>0</v>
      </c>
      <c r="DN188" t="s">
        <v>185</v>
      </c>
      <c r="DO188">
        <v>0</v>
      </c>
    </row>
    <row r="189" spans="1:119">
      <c r="A189">
        <f>ROW(Source!A283)</f>
        <v>283</v>
      </c>
      <c r="B189">
        <v>85314433</v>
      </c>
      <c r="C189">
        <v>85316880</v>
      </c>
      <c r="D189">
        <v>82925986</v>
      </c>
      <c r="E189">
        <v>117</v>
      </c>
      <c r="F189">
        <v>1</v>
      </c>
      <c r="G189">
        <v>1</v>
      </c>
      <c r="H189">
        <v>1</v>
      </c>
      <c r="I189" t="s">
        <v>155</v>
      </c>
      <c r="J189" t="s">
        <v>185</v>
      </c>
      <c r="K189" t="s">
        <v>156</v>
      </c>
      <c r="L189">
        <v>1369</v>
      </c>
      <c r="N189">
        <v>1013</v>
      </c>
      <c r="O189" t="s">
        <v>157</v>
      </c>
      <c r="P189" t="s">
        <v>157</v>
      </c>
      <c r="Q189">
        <v>1</v>
      </c>
      <c r="W189">
        <v>0</v>
      </c>
      <c r="X189">
        <v>286205319</v>
      </c>
      <c r="Y189">
        <f t="shared" si="75"/>
        <v>1.944</v>
      </c>
      <c r="AA189">
        <v>0</v>
      </c>
      <c r="AB189">
        <v>0</v>
      </c>
      <c r="AC189">
        <v>0</v>
      </c>
      <c r="AD189">
        <v>1090.46</v>
      </c>
      <c r="AE189">
        <v>0</v>
      </c>
      <c r="AF189">
        <v>0</v>
      </c>
      <c r="AG189">
        <v>0</v>
      </c>
      <c r="AH189">
        <v>1090.46</v>
      </c>
      <c r="AI189">
        <v>1</v>
      </c>
      <c r="AJ189">
        <v>1</v>
      </c>
      <c r="AK189">
        <v>1</v>
      </c>
      <c r="AL189">
        <v>1</v>
      </c>
      <c r="AM189">
        <v>-2</v>
      </c>
      <c r="AN189">
        <v>0</v>
      </c>
      <c r="AO189">
        <v>0</v>
      </c>
      <c r="AP189">
        <v>1</v>
      </c>
      <c r="AQ189">
        <v>1</v>
      </c>
      <c r="AR189">
        <v>0</v>
      </c>
      <c r="AS189" t="s">
        <v>185</v>
      </c>
      <c r="AT189">
        <v>1.62</v>
      </c>
      <c r="AU189" t="s">
        <v>410</v>
      </c>
      <c r="AV189">
        <v>1</v>
      </c>
      <c r="AW189">
        <v>2</v>
      </c>
      <c r="AX189">
        <v>85316883</v>
      </c>
      <c r="AY189">
        <v>1</v>
      </c>
      <c r="AZ189">
        <v>0</v>
      </c>
      <c r="BA189">
        <v>205</v>
      </c>
      <c r="BB189">
        <v>1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1766.5452</v>
      </c>
      <c r="BN189">
        <v>1.62</v>
      </c>
      <c r="BO189">
        <v>0</v>
      </c>
      <c r="BP189">
        <v>1</v>
      </c>
      <c r="BQ189">
        <v>0</v>
      </c>
      <c r="BR189">
        <v>0</v>
      </c>
      <c r="BS189">
        <v>0</v>
      </c>
      <c r="BT189">
        <v>2119.85424</v>
      </c>
      <c r="BU189">
        <v>1.944</v>
      </c>
      <c r="BV189">
        <v>0</v>
      </c>
      <c r="BW189">
        <v>1</v>
      </c>
      <c r="CU189">
        <f>ROUND(AT189*Source!I283*AH189*AL189,2)</f>
        <v>1766.55</v>
      </c>
      <c r="CV189">
        <f>ROUND(Y189*Source!I283,7)</f>
        <v>1.944</v>
      </c>
      <c r="CW189">
        <v>0</v>
      </c>
      <c r="CX189">
        <f>ROUND(Y189*Source!I283,7)</f>
        <v>1.944</v>
      </c>
      <c r="CY189">
        <f t="shared" si="76"/>
        <v>1090.46</v>
      </c>
      <c r="CZ189">
        <f t="shared" si="77"/>
        <v>1090.46</v>
      </c>
      <c r="DA189">
        <f t="shared" si="78"/>
        <v>1</v>
      </c>
      <c r="DB189">
        <f t="shared" si="79"/>
        <v>2119.86</v>
      </c>
      <c r="DC189">
        <f t="shared" si="80"/>
        <v>0</v>
      </c>
      <c r="DD189" t="s">
        <v>185</v>
      </c>
      <c r="DE189" t="s">
        <v>185</v>
      </c>
      <c r="DF189">
        <f t="shared" si="74"/>
        <v>0</v>
      </c>
      <c r="DG189">
        <f t="shared" si="72"/>
        <v>0</v>
      </c>
      <c r="DH189">
        <f t="shared" si="60"/>
        <v>0</v>
      </c>
      <c r="DI189">
        <f t="shared" si="61"/>
        <v>2119.85</v>
      </c>
      <c r="DJ189">
        <f t="shared" si="81"/>
        <v>2119.85</v>
      </c>
      <c r="DK189">
        <v>1</v>
      </c>
      <c r="DL189" t="s">
        <v>185</v>
      </c>
      <c r="DM189">
        <v>0</v>
      </c>
      <c r="DN189" t="s">
        <v>185</v>
      </c>
      <c r="DO189">
        <v>0</v>
      </c>
    </row>
    <row r="190" spans="1:119">
      <c r="A190">
        <f>ROW(Source!A283)</f>
        <v>283</v>
      </c>
      <c r="B190">
        <v>85314433</v>
      </c>
      <c r="C190">
        <v>85316880</v>
      </c>
      <c r="D190">
        <v>82926010</v>
      </c>
      <c r="E190">
        <v>117</v>
      </c>
      <c r="F190">
        <v>1</v>
      </c>
      <c r="G190">
        <v>1</v>
      </c>
      <c r="H190">
        <v>1</v>
      </c>
      <c r="I190" t="s">
        <v>158</v>
      </c>
      <c r="J190" t="s">
        <v>185</v>
      </c>
      <c r="K190" t="s">
        <v>159</v>
      </c>
      <c r="L190">
        <v>1369</v>
      </c>
      <c r="N190">
        <v>1013</v>
      </c>
      <c r="O190" t="s">
        <v>157</v>
      </c>
      <c r="P190" t="s">
        <v>157</v>
      </c>
      <c r="Q190">
        <v>1</v>
      </c>
      <c r="W190">
        <v>0</v>
      </c>
      <c r="X190">
        <v>126826561</v>
      </c>
      <c r="Y190">
        <f t="shared" si="75"/>
        <v>1.944</v>
      </c>
      <c r="AA190">
        <v>0</v>
      </c>
      <c r="AB190">
        <v>0</v>
      </c>
      <c r="AC190">
        <v>0</v>
      </c>
      <c r="AD190">
        <v>1066.23</v>
      </c>
      <c r="AE190">
        <v>0</v>
      </c>
      <c r="AF190">
        <v>0</v>
      </c>
      <c r="AG190">
        <v>0</v>
      </c>
      <c r="AH190">
        <v>1066.23</v>
      </c>
      <c r="AI190">
        <v>1</v>
      </c>
      <c r="AJ190">
        <v>1</v>
      </c>
      <c r="AK190">
        <v>1</v>
      </c>
      <c r="AL190">
        <v>1</v>
      </c>
      <c r="AM190">
        <v>-2</v>
      </c>
      <c r="AN190">
        <v>0</v>
      </c>
      <c r="AO190">
        <v>0</v>
      </c>
      <c r="AP190">
        <v>1</v>
      </c>
      <c r="AQ190">
        <v>1</v>
      </c>
      <c r="AR190">
        <v>0</v>
      </c>
      <c r="AS190" t="s">
        <v>185</v>
      </c>
      <c r="AT190">
        <v>1.62</v>
      </c>
      <c r="AU190" t="s">
        <v>410</v>
      </c>
      <c r="AV190">
        <v>1</v>
      </c>
      <c r="AW190">
        <v>2</v>
      </c>
      <c r="AX190">
        <v>85316884</v>
      </c>
      <c r="AY190">
        <v>1</v>
      </c>
      <c r="AZ190">
        <v>0</v>
      </c>
      <c r="BA190">
        <v>206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1727.2926</v>
      </c>
      <c r="BN190">
        <v>1.62</v>
      </c>
      <c r="BO190">
        <v>0</v>
      </c>
      <c r="BP190">
        <v>1</v>
      </c>
      <c r="BQ190">
        <v>0</v>
      </c>
      <c r="BR190">
        <v>0</v>
      </c>
      <c r="BS190">
        <v>0</v>
      </c>
      <c r="BT190">
        <v>2072.75112</v>
      </c>
      <c r="BU190">
        <v>1.944</v>
      </c>
      <c r="BV190">
        <v>0</v>
      </c>
      <c r="BW190">
        <v>1</v>
      </c>
      <c r="CU190">
        <f>ROUND(AT190*Source!I283*AH190*AL190,2)</f>
        <v>1727.29</v>
      </c>
      <c r="CV190">
        <f>ROUND(Y190*Source!I283,7)</f>
        <v>1.944</v>
      </c>
      <c r="CW190">
        <v>0</v>
      </c>
      <c r="CX190">
        <f>ROUND(Y190*Source!I283,7)</f>
        <v>1.944</v>
      </c>
      <c r="CY190">
        <f t="shared" si="76"/>
        <v>1066.23</v>
      </c>
      <c r="CZ190">
        <f t="shared" si="77"/>
        <v>1066.23</v>
      </c>
      <c r="DA190">
        <f t="shared" si="78"/>
        <v>1</v>
      </c>
      <c r="DB190">
        <f t="shared" si="79"/>
        <v>2072.748</v>
      </c>
      <c r="DC190">
        <f t="shared" si="80"/>
        <v>0</v>
      </c>
      <c r="DD190" t="s">
        <v>185</v>
      </c>
      <c r="DE190" t="s">
        <v>185</v>
      </c>
      <c r="DF190">
        <f t="shared" si="74"/>
        <v>0</v>
      </c>
      <c r="DG190">
        <f t="shared" si="72"/>
        <v>0</v>
      </c>
      <c r="DH190">
        <f t="shared" si="60"/>
        <v>0</v>
      </c>
      <c r="DI190">
        <f t="shared" si="61"/>
        <v>2072.75</v>
      </c>
      <c r="DJ190">
        <f t="shared" si="81"/>
        <v>2072.75</v>
      </c>
      <c r="DK190">
        <v>1</v>
      </c>
      <c r="DL190" t="s">
        <v>185</v>
      </c>
      <c r="DM190">
        <v>0</v>
      </c>
      <c r="DN190" t="s">
        <v>185</v>
      </c>
      <c r="DO190">
        <v>0</v>
      </c>
    </row>
    <row r="191" spans="1:119">
      <c r="A191">
        <f>ROW(Source!A284)</f>
        <v>284</v>
      </c>
      <c r="B191">
        <v>85314498</v>
      </c>
      <c r="C191">
        <v>85316885</v>
      </c>
      <c r="D191">
        <v>82925986</v>
      </c>
      <c r="E191">
        <v>117</v>
      </c>
      <c r="F191">
        <v>1</v>
      </c>
      <c r="G191">
        <v>1</v>
      </c>
      <c r="H191">
        <v>1</v>
      </c>
      <c r="I191" t="s">
        <v>155</v>
      </c>
      <c r="J191" t="s">
        <v>185</v>
      </c>
      <c r="K191" t="s">
        <v>156</v>
      </c>
      <c r="L191">
        <v>1369</v>
      </c>
      <c r="N191">
        <v>1013</v>
      </c>
      <c r="O191" t="s">
        <v>157</v>
      </c>
      <c r="P191" t="s">
        <v>157</v>
      </c>
      <c r="Q191">
        <v>1</v>
      </c>
      <c r="W191">
        <v>0</v>
      </c>
      <c r="X191">
        <v>286205319</v>
      </c>
      <c r="Y191">
        <f t="shared" si="75"/>
        <v>0.972</v>
      </c>
      <c r="AA191">
        <v>0</v>
      </c>
      <c r="AB191">
        <v>0</v>
      </c>
      <c r="AC191">
        <v>0</v>
      </c>
      <c r="AD191">
        <v>1090.46</v>
      </c>
      <c r="AE191">
        <v>0</v>
      </c>
      <c r="AF191">
        <v>0</v>
      </c>
      <c r="AG191">
        <v>0</v>
      </c>
      <c r="AH191">
        <v>1090.46</v>
      </c>
      <c r="AI191">
        <v>1</v>
      </c>
      <c r="AJ191">
        <v>1</v>
      </c>
      <c r="AK191">
        <v>1</v>
      </c>
      <c r="AL191">
        <v>1</v>
      </c>
      <c r="AM191">
        <v>-2</v>
      </c>
      <c r="AN191">
        <v>0</v>
      </c>
      <c r="AO191">
        <v>0</v>
      </c>
      <c r="AP191">
        <v>1</v>
      </c>
      <c r="AQ191">
        <v>1</v>
      </c>
      <c r="AR191">
        <v>0</v>
      </c>
      <c r="AS191" t="s">
        <v>185</v>
      </c>
      <c r="AT191">
        <v>0.81</v>
      </c>
      <c r="AU191" t="s">
        <v>410</v>
      </c>
      <c r="AV191">
        <v>1</v>
      </c>
      <c r="AW191">
        <v>2</v>
      </c>
      <c r="AX191">
        <v>85316888</v>
      </c>
      <c r="AY191">
        <v>1</v>
      </c>
      <c r="AZ191">
        <v>0</v>
      </c>
      <c r="BA191">
        <v>207</v>
      </c>
      <c r="BB191">
        <v>1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883.2726</v>
      </c>
      <c r="BN191">
        <v>0.81</v>
      </c>
      <c r="BO191">
        <v>0</v>
      </c>
      <c r="BP191">
        <v>1</v>
      </c>
      <c r="BQ191">
        <v>0</v>
      </c>
      <c r="BR191">
        <v>0</v>
      </c>
      <c r="BS191">
        <v>0</v>
      </c>
      <c r="BT191">
        <v>1059.92712</v>
      </c>
      <c r="BU191">
        <v>0.972</v>
      </c>
      <c r="BV191">
        <v>0</v>
      </c>
      <c r="BW191">
        <v>1</v>
      </c>
      <c r="CU191">
        <f>ROUND(AT191*Source!I284*AH191*AL191,2)</f>
        <v>883.27</v>
      </c>
      <c r="CV191">
        <f>ROUND(Y191*Source!I284,7)</f>
        <v>0.972</v>
      </c>
      <c r="CW191">
        <v>0</v>
      </c>
      <c r="CX191">
        <f>ROUND(Y191*Source!I284,7)</f>
        <v>0.972</v>
      </c>
      <c r="CY191">
        <f t="shared" si="76"/>
        <v>1090.46</v>
      </c>
      <c r="CZ191">
        <f t="shared" si="77"/>
        <v>1090.46</v>
      </c>
      <c r="DA191">
        <f t="shared" si="78"/>
        <v>1</v>
      </c>
      <c r="DB191">
        <f t="shared" si="79"/>
        <v>1059.924</v>
      </c>
      <c r="DC191">
        <f t="shared" si="80"/>
        <v>0</v>
      </c>
      <c r="DD191" t="s">
        <v>185</v>
      </c>
      <c r="DE191" t="s">
        <v>185</v>
      </c>
      <c r="DF191">
        <f t="shared" si="74"/>
        <v>0</v>
      </c>
      <c r="DG191">
        <f t="shared" si="72"/>
        <v>0</v>
      </c>
      <c r="DH191">
        <f t="shared" si="60"/>
        <v>0</v>
      </c>
      <c r="DI191">
        <f t="shared" si="61"/>
        <v>1059.93</v>
      </c>
      <c r="DJ191">
        <f t="shared" si="81"/>
        <v>1059.93</v>
      </c>
      <c r="DK191">
        <v>1</v>
      </c>
      <c r="DL191" t="s">
        <v>185</v>
      </c>
      <c r="DM191">
        <v>0</v>
      </c>
      <c r="DN191" t="s">
        <v>185</v>
      </c>
      <c r="DO191">
        <v>0</v>
      </c>
    </row>
    <row r="192" spans="1:119">
      <c r="A192">
        <f>ROW(Source!A284)</f>
        <v>284</v>
      </c>
      <c r="B192">
        <v>85314498</v>
      </c>
      <c r="C192">
        <v>85316885</v>
      </c>
      <c r="D192">
        <v>82926010</v>
      </c>
      <c r="E192">
        <v>117</v>
      </c>
      <c r="F192">
        <v>1</v>
      </c>
      <c r="G192">
        <v>1</v>
      </c>
      <c r="H192">
        <v>1</v>
      </c>
      <c r="I192" t="s">
        <v>158</v>
      </c>
      <c r="J192" t="s">
        <v>185</v>
      </c>
      <c r="K192" t="s">
        <v>159</v>
      </c>
      <c r="L192">
        <v>1369</v>
      </c>
      <c r="N192">
        <v>1013</v>
      </c>
      <c r="O192" t="s">
        <v>157</v>
      </c>
      <c r="P192" t="s">
        <v>157</v>
      </c>
      <c r="Q192">
        <v>1</v>
      </c>
      <c r="W192">
        <v>0</v>
      </c>
      <c r="X192">
        <v>126826561</v>
      </c>
      <c r="Y192">
        <f t="shared" si="75"/>
        <v>0.972</v>
      </c>
      <c r="AA192">
        <v>0</v>
      </c>
      <c r="AB192">
        <v>0</v>
      </c>
      <c r="AC192">
        <v>0</v>
      </c>
      <c r="AD192">
        <v>1066.23</v>
      </c>
      <c r="AE192">
        <v>0</v>
      </c>
      <c r="AF192">
        <v>0</v>
      </c>
      <c r="AG192">
        <v>0</v>
      </c>
      <c r="AH192">
        <v>1066.23</v>
      </c>
      <c r="AI192">
        <v>1</v>
      </c>
      <c r="AJ192">
        <v>1</v>
      </c>
      <c r="AK192">
        <v>1</v>
      </c>
      <c r="AL192">
        <v>1</v>
      </c>
      <c r="AM192">
        <v>-2</v>
      </c>
      <c r="AN192">
        <v>0</v>
      </c>
      <c r="AO192">
        <v>0</v>
      </c>
      <c r="AP192">
        <v>1</v>
      </c>
      <c r="AQ192">
        <v>1</v>
      </c>
      <c r="AR192">
        <v>0</v>
      </c>
      <c r="AS192" t="s">
        <v>185</v>
      </c>
      <c r="AT192">
        <v>0.81</v>
      </c>
      <c r="AU192" t="s">
        <v>410</v>
      </c>
      <c r="AV192">
        <v>1</v>
      </c>
      <c r="AW192">
        <v>2</v>
      </c>
      <c r="AX192">
        <v>85316889</v>
      </c>
      <c r="AY192">
        <v>1</v>
      </c>
      <c r="AZ192">
        <v>0</v>
      </c>
      <c r="BA192">
        <v>208</v>
      </c>
      <c r="BB192">
        <v>1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863.6463</v>
      </c>
      <c r="BN192">
        <v>0.81</v>
      </c>
      <c r="BO192">
        <v>0</v>
      </c>
      <c r="BP192">
        <v>1</v>
      </c>
      <c r="BQ192">
        <v>0</v>
      </c>
      <c r="BR192">
        <v>0</v>
      </c>
      <c r="BS192">
        <v>0</v>
      </c>
      <c r="BT192">
        <v>1036.37556</v>
      </c>
      <c r="BU192">
        <v>0.972</v>
      </c>
      <c r="BV192">
        <v>0</v>
      </c>
      <c r="BW192">
        <v>1</v>
      </c>
      <c r="CU192">
        <f>ROUND(AT192*Source!I284*AH192*AL192,2)</f>
        <v>863.65</v>
      </c>
      <c r="CV192">
        <f>ROUND(Y192*Source!I284,7)</f>
        <v>0.972</v>
      </c>
      <c r="CW192">
        <v>0</v>
      </c>
      <c r="CX192">
        <f>ROUND(Y192*Source!I284,7)</f>
        <v>0.972</v>
      </c>
      <c r="CY192">
        <f t="shared" si="76"/>
        <v>1066.23</v>
      </c>
      <c r="CZ192">
        <f t="shared" si="77"/>
        <v>1066.23</v>
      </c>
      <c r="DA192">
        <f t="shared" si="78"/>
        <v>1</v>
      </c>
      <c r="DB192">
        <f t="shared" si="79"/>
        <v>1036.38</v>
      </c>
      <c r="DC192">
        <f t="shared" si="80"/>
        <v>0</v>
      </c>
      <c r="DD192" t="s">
        <v>185</v>
      </c>
      <c r="DE192" t="s">
        <v>185</v>
      </c>
      <c r="DF192">
        <f t="shared" si="74"/>
        <v>0</v>
      </c>
      <c r="DG192">
        <f t="shared" si="72"/>
        <v>0</v>
      </c>
      <c r="DH192">
        <f t="shared" si="60"/>
        <v>0</v>
      </c>
      <c r="DI192">
        <f t="shared" si="61"/>
        <v>1036.38</v>
      </c>
      <c r="DJ192">
        <f t="shared" si="81"/>
        <v>1036.38</v>
      </c>
      <c r="DK192">
        <v>1</v>
      </c>
      <c r="DL192" t="s">
        <v>185</v>
      </c>
      <c r="DM192">
        <v>0</v>
      </c>
      <c r="DN192" t="s">
        <v>185</v>
      </c>
      <c r="DO192">
        <v>0</v>
      </c>
    </row>
    <row r="193" spans="1:119">
      <c r="A193">
        <f>ROW(Source!A285)</f>
        <v>285</v>
      </c>
      <c r="B193">
        <v>85314433</v>
      </c>
      <c r="C193">
        <v>85316885</v>
      </c>
      <c r="D193">
        <v>82925986</v>
      </c>
      <c r="E193">
        <v>117</v>
      </c>
      <c r="F193">
        <v>1</v>
      </c>
      <c r="G193">
        <v>1</v>
      </c>
      <c r="H193">
        <v>1</v>
      </c>
      <c r="I193" t="s">
        <v>155</v>
      </c>
      <c r="J193" t="s">
        <v>185</v>
      </c>
      <c r="K193" t="s">
        <v>156</v>
      </c>
      <c r="L193">
        <v>1369</v>
      </c>
      <c r="N193">
        <v>1013</v>
      </c>
      <c r="O193" t="s">
        <v>157</v>
      </c>
      <c r="P193" t="s">
        <v>157</v>
      </c>
      <c r="Q193">
        <v>1</v>
      </c>
      <c r="W193">
        <v>0</v>
      </c>
      <c r="X193">
        <v>286205319</v>
      </c>
      <c r="Y193">
        <f t="shared" si="75"/>
        <v>0.972</v>
      </c>
      <c r="AA193">
        <v>0</v>
      </c>
      <c r="AB193">
        <v>0</v>
      </c>
      <c r="AC193">
        <v>0</v>
      </c>
      <c r="AD193">
        <v>1090.46</v>
      </c>
      <c r="AE193">
        <v>0</v>
      </c>
      <c r="AF193">
        <v>0</v>
      </c>
      <c r="AG193">
        <v>0</v>
      </c>
      <c r="AH193">
        <v>1090.46</v>
      </c>
      <c r="AI193">
        <v>1</v>
      </c>
      <c r="AJ193">
        <v>1</v>
      </c>
      <c r="AK193">
        <v>1</v>
      </c>
      <c r="AL193">
        <v>1</v>
      </c>
      <c r="AM193">
        <v>-2</v>
      </c>
      <c r="AN193">
        <v>0</v>
      </c>
      <c r="AO193">
        <v>0</v>
      </c>
      <c r="AP193">
        <v>1</v>
      </c>
      <c r="AQ193">
        <v>1</v>
      </c>
      <c r="AR193">
        <v>0</v>
      </c>
      <c r="AS193" t="s">
        <v>185</v>
      </c>
      <c r="AT193">
        <v>0.81</v>
      </c>
      <c r="AU193" t="s">
        <v>410</v>
      </c>
      <c r="AV193">
        <v>1</v>
      </c>
      <c r="AW193">
        <v>2</v>
      </c>
      <c r="AX193">
        <v>85316888</v>
      </c>
      <c r="AY193">
        <v>1</v>
      </c>
      <c r="AZ193">
        <v>0</v>
      </c>
      <c r="BA193">
        <v>209</v>
      </c>
      <c r="BB193">
        <v>1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883.2726</v>
      </c>
      <c r="BN193">
        <v>0.81</v>
      </c>
      <c r="BO193">
        <v>0</v>
      </c>
      <c r="BP193">
        <v>1</v>
      </c>
      <c r="BQ193">
        <v>0</v>
      </c>
      <c r="BR193">
        <v>0</v>
      </c>
      <c r="BS193">
        <v>0</v>
      </c>
      <c r="BT193">
        <v>1059.92712</v>
      </c>
      <c r="BU193">
        <v>0.972</v>
      </c>
      <c r="BV193">
        <v>0</v>
      </c>
      <c r="BW193">
        <v>1</v>
      </c>
      <c r="CU193">
        <f>ROUND(AT193*Source!I285*AH193*AL193,2)</f>
        <v>883.27</v>
      </c>
      <c r="CV193">
        <f>ROUND(Y193*Source!I285,7)</f>
        <v>0.972</v>
      </c>
      <c r="CW193">
        <v>0</v>
      </c>
      <c r="CX193">
        <f>ROUND(Y193*Source!I285,7)</f>
        <v>0.972</v>
      </c>
      <c r="CY193">
        <f t="shared" si="76"/>
        <v>1090.46</v>
      </c>
      <c r="CZ193">
        <f t="shared" si="77"/>
        <v>1090.46</v>
      </c>
      <c r="DA193">
        <f t="shared" si="78"/>
        <v>1</v>
      </c>
      <c r="DB193">
        <f t="shared" si="79"/>
        <v>1059.924</v>
      </c>
      <c r="DC193">
        <f t="shared" si="80"/>
        <v>0</v>
      </c>
      <c r="DD193" t="s">
        <v>185</v>
      </c>
      <c r="DE193" t="s">
        <v>185</v>
      </c>
      <c r="DF193">
        <f t="shared" si="74"/>
        <v>0</v>
      </c>
      <c r="DG193">
        <f t="shared" si="72"/>
        <v>0</v>
      </c>
      <c r="DH193">
        <f t="shared" ref="DH193:DH216" si="82">ROUND(ROUND(AG193,2)*CX193,2)</f>
        <v>0</v>
      </c>
      <c r="DI193">
        <f t="shared" ref="DI193:DI216" si="83">ROUND(ROUND(AH193,2)*CX193,2)</f>
        <v>1059.93</v>
      </c>
      <c r="DJ193">
        <f t="shared" si="81"/>
        <v>1059.93</v>
      </c>
      <c r="DK193">
        <v>1</v>
      </c>
      <c r="DL193" t="s">
        <v>185</v>
      </c>
      <c r="DM193">
        <v>0</v>
      </c>
      <c r="DN193" t="s">
        <v>185</v>
      </c>
      <c r="DO193">
        <v>0</v>
      </c>
    </row>
    <row r="194" spans="1:119">
      <c r="A194">
        <f>ROW(Source!A285)</f>
        <v>285</v>
      </c>
      <c r="B194">
        <v>85314433</v>
      </c>
      <c r="C194">
        <v>85316885</v>
      </c>
      <c r="D194">
        <v>82926010</v>
      </c>
      <c r="E194">
        <v>117</v>
      </c>
      <c r="F194">
        <v>1</v>
      </c>
      <c r="G194">
        <v>1</v>
      </c>
      <c r="H194">
        <v>1</v>
      </c>
      <c r="I194" t="s">
        <v>158</v>
      </c>
      <c r="J194" t="s">
        <v>185</v>
      </c>
      <c r="K194" t="s">
        <v>159</v>
      </c>
      <c r="L194">
        <v>1369</v>
      </c>
      <c r="N194">
        <v>1013</v>
      </c>
      <c r="O194" t="s">
        <v>157</v>
      </c>
      <c r="P194" t="s">
        <v>157</v>
      </c>
      <c r="Q194">
        <v>1</v>
      </c>
      <c r="W194">
        <v>0</v>
      </c>
      <c r="X194">
        <v>126826561</v>
      </c>
      <c r="Y194">
        <f t="shared" si="75"/>
        <v>0.972</v>
      </c>
      <c r="AA194">
        <v>0</v>
      </c>
      <c r="AB194">
        <v>0</v>
      </c>
      <c r="AC194">
        <v>0</v>
      </c>
      <c r="AD194">
        <v>1066.23</v>
      </c>
      <c r="AE194">
        <v>0</v>
      </c>
      <c r="AF194">
        <v>0</v>
      </c>
      <c r="AG194">
        <v>0</v>
      </c>
      <c r="AH194">
        <v>1066.23</v>
      </c>
      <c r="AI194">
        <v>1</v>
      </c>
      <c r="AJ194">
        <v>1</v>
      </c>
      <c r="AK194">
        <v>1</v>
      </c>
      <c r="AL194">
        <v>1</v>
      </c>
      <c r="AM194">
        <v>-2</v>
      </c>
      <c r="AN194">
        <v>0</v>
      </c>
      <c r="AO194">
        <v>0</v>
      </c>
      <c r="AP194">
        <v>1</v>
      </c>
      <c r="AQ194">
        <v>1</v>
      </c>
      <c r="AR194">
        <v>0</v>
      </c>
      <c r="AS194" t="s">
        <v>185</v>
      </c>
      <c r="AT194">
        <v>0.81</v>
      </c>
      <c r="AU194" t="s">
        <v>410</v>
      </c>
      <c r="AV194">
        <v>1</v>
      </c>
      <c r="AW194">
        <v>2</v>
      </c>
      <c r="AX194">
        <v>85316889</v>
      </c>
      <c r="AY194">
        <v>1</v>
      </c>
      <c r="AZ194">
        <v>0</v>
      </c>
      <c r="BA194">
        <v>210</v>
      </c>
      <c r="BB194">
        <v>1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863.6463</v>
      </c>
      <c r="BN194">
        <v>0.81</v>
      </c>
      <c r="BO194">
        <v>0</v>
      </c>
      <c r="BP194">
        <v>1</v>
      </c>
      <c r="BQ194">
        <v>0</v>
      </c>
      <c r="BR194">
        <v>0</v>
      </c>
      <c r="BS194">
        <v>0</v>
      </c>
      <c r="BT194">
        <v>1036.37556</v>
      </c>
      <c r="BU194">
        <v>0.972</v>
      </c>
      <c r="BV194">
        <v>0</v>
      </c>
      <c r="BW194">
        <v>1</v>
      </c>
      <c r="CU194">
        <f>ROUND(AT194*Source!I285*AH194*AL194,2)</f>
        <v>863.65</v>
      </c>
      <c r="CV194">
        <f>ROUND(Y194*Source!I285,7)</f>
        <v>0.972</v>
      </c>
      <c r="CW194">
        <v>0</v>
      </c>
      <c r="CX194">
        <f>ROUND(Y194*Source!I285,7)</f>
        <v>0.972</v>
      </c>
      <c r="CY194">
        <f t="shared" si="76"/>
        <v>1066.23</v>
      </c>
      <c r="CZ194">
        <f t="shared" si="77"/>
        <v>1066.23</v>
      </c>
      <c r="DA194">
        <f t="shared" si="78"/>
        <v>1</v>
      </c>
      <c r="DB194">
        <f t="shared" si="79"/>
        <v>1036.38</v>
      </c>
      <c r="DC194">
        <f t="shared" si="80"/>
        <v>0</v>
      </c>
      <c r="DD194" t="s">
        <v>185</v>
      </c>
      <c r="DE194" t="s">
        <v>185</v>
      </c>
      <c r="DF194">
        <f t="shared" si="74"/>
        <v>0</v>
      </c>
      <c r="DG194">
        <f t="shared" si="72"/>
        <v>0</v>
      </c>
      <c r="DH194">
        <f t="shared" si="82"/>
        <v>0</v>
      </c>
      <c r="DI194">
        <f t="shared" si="83"/>
        <v>1036.38</v>
      </c>
      <c r="DJ194">
        <f t="shared" si="81"/>
        <v>1036.38</v>
      </c>
      <c r="DK194">
        <v>1</v>
      </c>
      <c r="DL194" t="s">
        <v>185</v>
      </c>
      <c r="DM194">
        <v>0</v>
      </c>
      <c r="DN194" t="s">
        <v>185</v>
      </c>
      <c r="DO194">
        <v>0</v>
      </c>
    </row>
    <row r="195" spans="1:119">
      <c r="A195">
        <f>ROW(Source!A286)</f>
        <v>286</v>
      </c>
      <c r="B195">
        <v>85314498</v>
      </c>
      <c r="C195">
        <v>85316890</v>
      </c>
      <c r="D195">
        <v>82925980</v>
      </c>
      <c r="E195">
        <v>117</v>
      </c>
      <c r="F195">
        <v>1</v>
      </c>
      <c r="G195">
        <v>1</v>
      </c>
      <c r="H195">
        <v>1</v>
      </c>
      <c r="I195" t="s">
        <v>171</v>
      </c>
      <c r="J195" t="s">
        <v>185</v>
      </c>
      <c r="K195" t="s">
        <v>172</v>
      </c>
      <c r="L195">
        <v>1369</v>
      </c>
      <c r="N195">
        <v>1013</v>
      </c>
      <c r="O195" t="s">
        <v>157</v>
      </c>
      <c r="P195" t="s">
        <v>157</v>
      </c>
      <c r="Q195">
        <v>1</v>
      </c>
      <c r="W195">
        <v>0</v>
      </c>
      <c r="X195">
        <v>-512803540</v>
      </c>
      <c r="Y195">
        <f t="shared" si="75"/>
        <v>1.296</v>
      </c>
      <c r="AA195">
        <v>0</v>
      </c>
      <c r="AB195">
        <v>0</v>
      </c>
      <c r="AC195">
        <v>0</v>
      </c>
      <c r="AD195">
        <v>811.79</v>
      </c>
      <c r="AE195">
        <v>0</v>
      </c>
      <c r="AF195">
        <v>0</v>
      </c>
      <c r="AG195">
        <v>0</v>
      </c>
      <c r="AH195">
        <v>811.79</v>
      </c>
      <c r="AI195">
        <v>1</v>
      </c>
      <c r="AJ195">
        <v>1</v>
      </c>
      <c r="AK195">
        <v>1</v>
      </c>
      <c r="AL195">
        <v>1</v>
      </c>
      <c r="AM195">
        <v>-2</v>
      </c>
      <c r="AN195">
        <v>0</v>
      </c>
      <c r="AO195">
        <v>0</v>
      </c>
      <c r="AP195">
        <v>1</v>
      </c>
      <c r="AQ195">
        <v>1</v>
      </c>
      <c r="AR195">
        <v>0</v>
      </c>
      <c r="AS195" t="s">
        <v>185</v>
      </c>
      <c r="AT195">
        <v>1.08</v>
      </c>
      <c r="AU195" t="s">
        <v>410</v>
      </c>
      <c r="AV195">
        <v>1</v>
      </c>
      <c r="AW195">
        <v>2</v>
      </c>
      <c r="AX195">
        <v>85316894</v>
      </c>
      <c r="AY195">
        <v>1</v>
      </c>
      <c r="AZ195">
        <v>0</v>
      </c>
      <c r="BA195">
        <v>211</v>
      </c>
      <c r="BB195">
        <v>1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876.7332</v>
      </c>
      <c r="BN195">
        <v>1.08</v>
      </c>
      <c r="BO195">
        <v>0</v>
      </c>
      <c r="BP195">
        <v>1</v>
      </c>
      <c r="BQ195">
        <v>0</v>
      </c>
      <c r="BR195">
        <v>0</v>
      </c>
      <c r="BS195">
        <v>0</v>
      </c>
      <c r="BT195">
        <v>1052.07984</v>
      </c>
      <c r="BU195">
        <v>1.296</v>
      </c>
      <c r="BV195">
        <v>0</v>
      </c>
      <c r="BW195">
        <v>1</v>
      </c>
      <c r="CU195">
        <f>ROUND(AT195*Source!I286*AH195*AL195,2)</f>
        <v>876.73</v>
      </c>
      <c r="CV195">
        <f>ROUND(Y195*Source!I286,7)</f>
        <v>1.296</v>
      </c>
      <c r="CW195">
        <v>0</v>
      </c>
      <c r="CX195">
        <f>ROUND(Y195*Source!I286,7)</f>
        <v>1.296</v>
      </c>
      <c r="CY195">
        <f t="shared" si="76"/>
        <v>811.79</v>
      </c>
      <c r="CZ195">
        <f t="shared" si="77"/>
        <v>811.79</v>
      </c>
      <c r="DA195">
        <f t="shared" si="78"/>
        <v>1</v>
      </c>
      <c r="DB195">
        <f t="shared" si="79"/>
        <v>1052.076</v>
      </c>
      <c r="DC195">
        <f t="shared" si="80"/>
        <v>0</v>
      </c>
      <c r="DD195" t="s">
        <v>185</v>
      </c>
      <c r="DE195" t="s">
        <v>185</v>
      </c>
      <c r="DF195">
        <f t="shared" si="74"/>
        <v>0</v>
      </c>
      <c r="DG195">
        <f t="shared" si="72"/>
        <v>0</v>
      </c>
      <c r="DH195">
        <f t="shared" si="82"/>
        <v>0</v>
      </c>
      <c r="DI195">
        <f t="shared" si="83"/>
        <v>1052.08</v>
      </c>
      <c r="DJ195">
        <f t="shared" si="81"/>
        <v>1052.08</v>
      </c>
      <c r="DK195">
        <v>1</v>
      </c>
      <c r="DL195" t="s">
        <v>185</v>
      </c>
      <c r="DM195">
        <v>0</v>
      </c>
      <c r="DN195" t="s">
        <v>185</v>
      </c>
      <c r="DO195">
        <v>0</v>
      </c>
    </row>
    <row r="196" spans="1:119">
      <c r="A196">
        <f>ROW(Source!A286)</f>
        <v>286</v>
      </c>
      <c r="B196">
        <v>85314498</v>
      </c>
      <c r="C196">
        <v>85316890</v>
      </c>
      <c r="D196">
        <v>82925998</v>
      </c>
      <c r="E196">
        <v>117</v>
      </c>
      <c r="F196">
        <v>1</v>
      </c>
      <c r="G196">
        <v>1</v>
      </c>
      <c r="H196">
        <v>1</v>
      </c>
      <c r="I196" t="s">
        <v>173</v>
      </c>
      <c r="J196" t="s">
        <v>185</v>
      </c>
      <c r="K196" t="s">
        <v>174</v>
      </c>
      <c r="L196">
        <v>1369</v>
      </c>
      <c r="N196">
        <v>1013</v>
      </c>
      <c r="O196" t="s">
        <v>157</v>
      </c>
      <c r="P196" t="s">
        <v>157</v>
      </c>
      <c r="Q196">
        <v>1</v>
      </c>
      <c r="W196">
        <v>0</v>
      </c>
      <c r="X196">
        <v>-1275334932</v>
      </c>
      <c r="Y196">
        <f t="shared" si="75"/>
        <v>1.296</v>
      </c>
      <c r="AA196">
        <v>0</v>
      </c>
      <c r="AB196">
        <v>0</v>
      </c>
      <c r="AC196">
        <v>0</v>
      </c>
      <c r="AD196">
        <v>775.44</v>
      </c>
      <c r="AE196">
        <v>0</v>
      </c>
      <c r="AF196">
        <v>0</v>
      </c>
      <c r="AG196">
        <v>0</v>
      </c>
      <c r="AH196">
        <v>775.44</v>
      </c>
      <c r="AI196">
        <v>1</v>
      </c>
      <c r="AJ196">
        <v>1</v>
      </c>
      <c r="AK196">
        <v>1</v>
      </c>
      <c r="AL196">
        <v>1</v>
      </c>
      <c r="AM196">
        <v>-2</v>
      </c>
      <c r="AN196">
        <v>0</v>
      </c>
      <c r="AO196">
        <v>0</v>
      </c>
      <c r="AP196">
        <v>1</v>
      </c>
      <c r="AQ196">
        <v>1</v>
      </c>
      <c r="AR196">
        <v>0</v>
      </c>
      <c r="AS196" t="s">
        <v>185</v>
      </c>
      <c r="AT196">
        <v>1.08</v>
      </c>
      <c r="AU196" t="s">
        <v>410</v>
      </c>
      <c r="AV196">
        <v>1</v>
      </c>
      <c r="AW196">
        <v>2</v>
      </c>
      <c r="AX196">
        <v>85316895</v>
      </c>
      <c r="AY196">
        <v>1</v>
      </c>
      <c r="AZ196">
        <v>0</v>
      </c>
      <c r="BA196">
        <v>212</v>
      </c>
      <c r="BB196">
        <v>1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837.4752</v>
      </c>
      <c r="BN196">
        <v>1.08</v>
      </c>
      <c r="BO196">
        <v>0</v>
      </c>
      <c r="BP196">
        <v>1</v>
      </c>
      <c r="BQ196">
        <v>0</v>
      </c>
      <c r="BR196">
        <v>0</v>
      </c>
      <c r="BS196">
        <v>0</v>
      </c>
      <c r="BT196">
        <v>1004.97024</v>
      </c>
      <c r="BU196">
        <v>1.296</v>
      </c>
      <c r="BV196">
        <v>0</v>
      </c>
      <c r="BW196">
        <v>1</v>
      </c>
      <c r="CU196">
        <f>ROUND(AT196*Source!I286*AH196*AL196,2)</f>
        <v>837.48</v>
      </c>
      <c r="CV196">
        <f>ROUND(Y196*Source!I286,7)</f>
        <v>1.296</v>
      </c>
      <c r="CW196">
        <v>0</v>
      </c>
      <c r="CX196">
        <f>ROUND(Y196*Source!I286,7)</f>
        <v>1.296</v>
      </c>
      <c r="CY196">
        <f t="shared" si="76"/>
        <v>775.44</v>
      </c>
      <c r="CZ196">
        <f t="shared" si="77"/>
        <v>775.44</v>
      </c>
      <c r="DA196">
        <f t="shared" si="78"/>
        <v>1</v>
      </c>
      <c r="DB196">
        <f t="shared" si="79"/>
        <v>1004.976</v>
      </c>
      <c r="DC196">
        <f t="shared" si="80"/>
        <v>0</v>
      </c>
      <c r="DD196" t="s">
        <v>185</v>
      </c>
      <c r="DE196" t="s">
        <v>185</v>
      </c>
      <c r="DF196">
        <f t="shared" si="74"/>
        <v>0</v>
      </c>
      <c r="DG196">
        <f t="shared" si="72"/>
        <v>0</v>
      </c>
      <c r="DH196">
        <f t="shared" si="82"/>
        <v>0</v>
      </c>
      <c r="DI196">
        <f t="shared" si="83"/>
        <v>1004.97</v>
      </c>
      <c r="DJ196">
        <f t="shared" si="81"/>
        <v>1004.97</v>
      </c>
      <c r="DK196">
        <v>1</v>
      </c>
      <c r="DL196" t="s">
        <v>185</v>
      </c>
      <c r="DM196">
        <v>0</v>
      </c>
      <c r="DN196" t="s">
        <v>185</v>
      </c>
      <c r="DO196">
        <v>0</v>
      </c>
    </row>
    <row r="197" spans="1:119">
      <c r="A197">
        <f>ROW(Source!A286)</f>
        <v>286</v>
      </c>
      <c r="B197">
        <v>85314498</v>
      </c>
      <c r="C197">
        <v>85316890</v>
      </c>
      <c r="D197">
        <v>82926008</v>
      </c>
      <c r="E197">
        <v>117</v>
      </c>
      <c r="F197">
        <v>1</v>
      </c>
      <c r="G197">
        <v>1</v>
      </c>
      <c r="H197">
        <v>1</v>
      </c>
      <c r="I197" t="s">
        <v>175</v>
      </c>
      <c r="J197" t="s">
        <v>185</v>
      </c>
      <c r="K197" t="s">
        <v>176</v>
      </c>
      <c r="L197">
        <v>1369</v>
      </c>
      <c r="N197">
        <v>1013</v>
      </c>
      <c r="O197" t="s">
        <v>157</v>
      </c>
      <c r="P197" t="s">
        <v>157</v>
      </c>
      <c r="Q197">
        <v>1</v>
      </c>
      <c r="W197">
        <v>0</v>
      </c>
      <c r="X197">
        <v>-2140504649</v>
      </c>
      <c r="Y197">
        <f t="shared" si="75"/>
        <v>3.888</v>
      </c>
      <c r="AA197">
        <v>0</v>
      </c>
      <c r="AB197">
        <v>0</v>
      </c>
      <c r="AC197">
        <v>0</v>
      </c>
      <c r="AD197">
        <v>1187.39</v>
      </c>
      <c r="AE197">
        <v>0</v>
      </c>
      <c r="AF197">
        <v>0</v>
      </c>
      <c r="AG197">
        <v>0</v>
      </c>
      <c r="AH197">
        <v>1187.39</v>
      </c>
      <c r="AI197">
        <v>1</v>
      </c>
      <c r="AJ197">
        <v>1</v>
      </c>
      <c r="AK197">
        <v>1</v>
      </c>
      <c r="AL197">
        <v>1</v>
      </c>
      <c r="AM197">
        <v>-2</v>
      </c>
      <c r="AN197">
        <v>0</v>
      </c>
      <c r="AO197">
        <v>0</v>
      </c>
      <c r="AP197">
        <v>1</v>
      </c>
      <c r="AQ197">
        <v>1</v>
      </c>
      <c r="AR197">
        <v>0</v>
      </c>
      <c r="AS197" t="s">
        <v>185</v>
      </c>
      <c r="AT197">
        <v>3.24</v>
      </c>
      <c r="AU197" t="s">
        <v>410</v>
      </c>
      <c r="AV197">
        <v>1</v>
      </c>
      <c r="AW197">
        <v>2</v>
      </c>
      <c r="AX197">
        <v>85316896</v>
      </c>
      <c r="AY197">
        <v>1</v>
      </c>
      <c r="AZ197">
        <v>0</v>
      </c>
      <c r="BA197">
        <v>213</v>
      </c>
      <c r="BB197">
        <v>1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3847.1436</v>
      </c>
      <c r="BN197">
        <v>3.24</v>
      </c>
      <c r="BO197">
        <v>0</v>
      </c>
      <c r="BP197">
        <v>1</v>
      </c>
      <c r="BQ197">
        <v>0</v>
      </c>
      <c r="BR197">
        <v>0</v>
      </c>
      <c r="BS197">
        <v>0</v>
      </c>
      <c r="BT197">
        <v>4616.57232</v>
      </c>
      <c r="BU197">
        <v>3.888</v>
      </c>
      <c r="BV197">
        <v>0</v>
      </c>
      <c r="BW197">
        <v>1</v>
      </c>
      <c r="CU197">
        <f>ROUND(AT197*Source!I286*AH197*AL197,2)</f>
        <v>3847.14</v>
      </c>
      <c r="CV197">
        <f>ROUND(Y197*Source!I286,7)</f>
        <v>3.888</v>
      </c>
      <c r="CW197">
        <v>0</v>
      </c>
      <c r="CX197">
        <f>ROUND(Y197*Source!I286,7)</f>
        <v>3.888</v>
      </c>
      <c r="CY197">
        <f t="shared" si="76"/>
        <v>1187.39</v>
      </c>
      <c r="CZ197">
        <f t="shared" si="77"/>
        <v>1187.39</v>
      </c>
      <c r="DA197">
        <f t="shared" si="78"/>
        <v>1</v>
      </c>
      <c r="DB197">
        <f t="shared" si="79"/>
        <v>4616.568</v>
      </c>
      <c r="DC197">
        <f t="shared" si="80"/>
        <v>0</v>
      </c>
      <c r="DD197" t="s">
        <v>185</v>
      </c>
      <c r="DE197" t="s">
        <v>185</v>
      </c>
      <c r="DF197">
        <f t="shared" si="74"/>
        <v>0</v>
      </c>
      <c r="DG197">
        <f t="shared" si="72"/>
        <v>0</v>
      </c>
      <c r="DH197">
        <f t="shared" si="82"/>
        <v>0</v>
      </c>
      <c r="DI197">
        <f t="shared" si="83"/>
        <v>4616.57</v>
      </c>
      <c r="DJ197">
        <f t="shared" si="81"/>
        <v>4616.57</v>
      </c>
      <c r="DK197">
        <v>1</v>
      </c>
      <c r="DL197" t="s">
        <v>185</v>
      </c>
      <c r="DM197">
        <v>0</v>
      </c>
      <c r="DN197" t="s">
        <v>185</v>
      </c>
      <c r="DO197">
        <v>0</v>
      </c>
    </row>
    <row r="198" spans="1:119">
      <c r="A198">
        <f>ROW(Source!A287)</f>
        <v>287</v>
      </c>
      <c r="B198">
        <v>85314433</v>
      </c>
      <c r="C198">
        <v>85316890</v>
      </c>
      <c r="D198">
        <v>82925980</v>
      </c>
      <c r="E198">
        <v>117</v>
      </c>
      <c r="F198">
        <v>1</v>
      </c>
      <c r="G198">
        <v>1</v>
      </c>
      <c r="H198">
        <v>1</v>
      </c>
      <c r="I198" t="s">
        <v>171</v>
      </c>
      <c r="J198" t="s">
        <v>185</v>
      </c>
      <c r="K198" t="s">
        <v>172</v>
      </c>
      <c r="L198">
        <v>1369</v>
      </c>
      <c r="N198">
        <v>1013</v>
      </c>
      <c r="O198" t="s">
        <v>157</v>
      </c>
      <c r="P198" t="s">
        <v>157</v>
      </c>
      <c r="Q198">
        <v>1</v>
      </c>
      <c r="W198">
        <v>0</v>
      </c>
      <c r="X198">
        <v>-512803540</v>
      </c>
      <c r="Y198">
        <f t="shared" si="75"/>
        <v>1.296</v>
      </c>
      <c r="AA198">
        <v>0</v>
      </c>
      <c r="AB198">
        <v>0</v>
      </c>
      <c r="AC198">
        <v>0</v>
      </c>
      <c r="AD198">
        <v>811.79</v>
      </c>
      <c r="AE198">
        <v>0</v>
      </c>
      <c r="AF198">
        <v>0</v>
      </c>
      <c r="AG198">
        <v>0</v>
      </c>
      <c r="AH198">
        <v>811.79</v>
      </c>
      <c r="AI198">
        <v>1</v>
      </c>
      <c r="AJ198">
        <v>1</v>
      </c>
      <c r="AK198">
        <v>1</v>
      </c>
      <c r="AL198">
        <v>1</v>
      </c>
      <c r="AM198">
        <v>-2</v>
      </c>
      <c r="AN198">
        <v>0</v>
      </c>
      <c r="AO198">
        <v>0</v>
      </c>
      <c r="AP198">
        <v>1</v>
      </c>
      <c r="AQ198">
        <v>1</v>
      </c>
      <c r="AR198">
        <v>0</v>
      </c>
      <c r="AS198" t="s">
        <v>185</v>
      </c>
      <c r="AT198">
        <v>1.08</v>
      </c>
      <c r="AU198" t="s">
        <v>410</v>
      </c>
      <c r="AV198">
        <v>1</v>
      </c>
      <c r="AW198">
        <v>2</v>
      </c>
      <c r="AX198">
        <v>85316894</v>
      </c>
      <c r="AY198">
        <v>1</v>
      </c>
      <c r="AZ198">
        <v>0</v>
      </c>
      <c r="BA198">
        <v>214</v>
      </c>
      <c r="BB198">
        <v>1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876.7332</v>
      </c>
      <c r="BN198">
        <v>1.08</v>
      </c>
      <c r="BO198">
        <v>0</v>
      </c>
      <c r="BP198">
        <v>1</v>
      </c>
      <c r="BQ198">
        <v>0</v>
      </c>
      <c r="BR198">
        <v>0</v>
      </c>
      <c r="BS198">
        <v>0</v>
      </c>
      <c r="BT198">
        <v>1052.07984</v>
      </c>
      <c r="BU198">
        <v>1.296</v>
      </c>
      <c r="BV198">
        <v>0</v>
      </c>
      <c r="BW198">
        <v>1</v>
      </c>
      <c r="CU198">
        <f>ROUND(AT198*Source!I287*AH198*AL198,2)</f>
        <v>876.73</v>
      </c>
      <c r="CV198">
        <f>ROUND(Y198*Source!I287,7)</f>
        <v>1.296</v>
      </c>
      <c r="CW198">
        <v>0</v>
      </c>
      <c r="CX198">
        <f>ROUND(Y198*Source!I287,7)</f>
        <v>1.296</v>
      </c>
      <c r="CY198">
        <f t="shared" si="76"/>
        <v>811.79</v>
      </c>
      <c r="CZ198">
        <f t="shared" si="77"/>
        <v>811.79</v>
      </c>
      <c r="DA198">
        <f t="shared" si="78"/>
        <v>1</v>
      </c>
      <c r="DB198">
        <f t="shared" si="79"/>
        <v>1052.076</v>
      </c>
      <c r="DC198">
        <f t="shared" si="80"/>
        <v>0</v>
      </c>
      <c r="DD198" t="s">
        <v>185</v>
      </c>
      <c r="DE198" t="s">
        <v>185</v>
      </c>
      <c r="DF198">
        <f t="shared" si="74"/>
        <v>0</v>
      </c>
      <c r="DG198">
        <f t="shared" si="72"/>
        <v>0</v>
      </c>
      <c r="DH198">
        <f t="shared" si="82"/>
        <v>0</v>
      </c>
      <c r="DI198">
        <f t="shared" si="83"/>
        <v>1052.08</v>
      </c>
      <c r="DJ198">
        <f t="shared" si="81"/>
        <v>1052.08</v>
      </c>
      <c r="DK198">
        <v>1</v>
      </c>
      <c r="DL198" t="s">
        <v>185</v>
      </c>
      <c r="DM198">
        <v>0</v>
      </c>
      <c r="DN198" t="s">
        <v>185</v>
      </c>
      <c r="DO198">
        <v>0</v>
      </c>
    </row>
    <row r="199" spans="1:119">
      <c r="A199">
        <f>ROW(Source!A287)</f>
        <v>287</v>
      </c>
      <c r="B199">
        <v>85314433</v>
      </c>
      <c r="C199">
        <v>85316890</v>
      </c>
      <c r="D199">
        <v>82925998</v>
      </c>
      <c r="E199">
        <v>117</v>
      </c>
      <c r="F199">
        <v>1</v>
      </c>
      <c r="G199">
        <v>1</v>
      </c>
      <c r="H199">
        <v>1</v>
      </c>
      <c r="I199" t="s">
        <v>173</v>
      </c>
      <c r="J199" t="s">
        <v>185</v>
      </c>
      <c r="K199" t="s">
        <v>174</v>
      </c>
      <c r="L199">
        <v>1369</v>
      </c>
      <c r="N199">
        <v>1013</v>
      </c>
      <c r="O199" t="s">
        <v>157</v>
      </c>
      <c r="P199" t="s">
        <v>157</v>
      </c>
      <c r="Q199">
        <v>1</v>
      </c>
      <c r="W199">
        <v>0</v>
      </c>
      <c r="X199">
        <v>-1275334932</v>
      </c>
      <c r="Y199">
        <f t="shared" si="75"/>
        <v>1.296</v>
      </c>
      <c r="AA199">
        <v>0</v>
      </c>
      <c r="AB199">
        <v>0</v>
      </c>
      <c r="AC199">
        <v>0</v>
      </c>
      <c r="AD199">
        <v>775.44</v>
      </c>
      <c r="AE199">
        <v>0</v>
      </c>
      <c r="AF199">
        <v>0</v>
      </c>
      <c r="AG199">
        <v>0</v>
      </c>
      <c r="AH199">
        <v>775.44</v>
      </c>
      <c r="AI199">
        <v>1</v>
      </c>
      <c r="AJ199">
        <v>1</v>
      </c>
      <c r="AK199">
        <v>1</v>
      </c>
      <c r="AL199">
        <v>1</v>
      </c>
      <c r="AM199">
        <v>-2</v>
      </c>
      <c r="AN199">
        <v>0</v>
      </c>
      <c r="AO199">
        <v>0</v>
      </c>
      <c r="AP199">
        <v>1</v>
      </c>
      <c r="AQ199">
        <v>1</v>
      </c>
      <c r="AR199">
        <v>0</v>
      </c>
      <c r="AS199" t="s">
        <v>185</v>
      </c>
      <c r="AT199">
        <v>1.08</v>
      </c>
      <c r="AU199" t="s">
        <v>410</v>
      </c>
      <c r="AV199">
        <v>1</v>
      </c>
      <c r="AW199">
        <v>2</v>
      </c>
      <c r="AX199">
        <v>85316895</v>
      </c>
      <c r="AY199">
        <v>1</v>
      </c>
      <c r="AZ199">
        <v>0</v>
      </c>
      <c r="BA199">
        <v>215</v>
      </c>
      <c r="BB199">
        <v>1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837.4752</v>
      </c>
      <c r="BN199">
        <v>1.08</v>
      </c>
      <c r="BO199">
        <v>0</v>
      </c>
      <c r="BP199">
        <v>1</v>
      </c>
      <c r="BQ199">
        <v>0</v>
      </c>
      <c r="BR199">
        <v>0</v>
      </c>
      <c r="BS199">
        <v>0</v>
      </c>
      <c r="BT199">
        <v>1004.97024</v>
      </c>
      <c r="BU199">
        <v>1.296</v>
      </c>
      <c r="BV199">
        <v>0</v>
      </c>
      <c r="BW199">
        <v>1</v>
      </c>
      <c r="CU199">
        <f>ROUND(AT199*Source!I287*AH199*AL199,2)</f>
        <v>837.48</v>
      </c>
      <c r="CV199">
        <f>ROUND(Y199*Source!I287,7)</f>
        <v>1.296</v>
      </c>
      <c r="CW199">
        <v>0</v>
      </c>
      <c r="CX199">
        <f>ROUND(Y199*Source!I287,7)</f>
        <v>1.296</v>
      </c>
      <c r="CY199">
        <f t="shared" si="76"/>
        <v>775.44</v>
      </c>
      <c r="CZ199">
        <f t="shared" si="77"/>
        <v>775.44</v>
      </c>
      <c r="DA199">
        <f t="shared" si="78"/>
        <v>1</v>
      </c>
      <c r="DB199">
        <f t="shared" si="79"/>
        <v>1004.976</v>
      </c>
      <c r="DC199">
        <f t="shared" si="80"/>
        <v>0</v>
      </c>
      <c r="DD199" t="s">
        <v>185</v>
      </c>
      <c r="DE199" t="s">
        <v>185</v>
      </c>
      <c r="DF199">
        <f t="shared" si="74"/>
        <v>0</v>
      </c>
      <c r="DG199">
        <f t="shared" si="72"/>
        <v>0</v>
      </c>
      <c r="DH199">
        <f t="shared" si="82"/>
        <v>0</v>
      </c>
      <c r="DI199">
        <f t="shared" si="83"/>
        <v>1004.97</v>
      </c>
      <c r="DJ199">
        <f t="shared" si="81"/>
        <v>1004.97</v>
      </c>
      <c r="DK199">
        <v>1</v>
      </c>
      <c r="DL199" t="s">
        <v>185</v>
      </c>
      <c r="DM199">
        <v>0</v>
      </c>
      <c r="DN199" t="s">
        <v>185</v>
      </c>
      <c r="DO199">
        <v>0</v>
      </c>
    </row>
    <row r="200" spans="1:119">
      <c r="A200">
        <f>ROW(Source!A287)</f>
        <v>287</v>
      </c>
      <c r="B200">
        <v>85314433</v>
      </c>
      <c r="C200">
        <v>85316890</v>
      </c>
      <c r="D200">
        <v>82926008</v>
      </c>
      <c r="E200">
        <v>117</v>
      </c>
      <c r="F200">
        <v>1</v>
      </c>
      <c r="G200">
        <v>1</v>
      </c>
      <c r="H200">
        <v>1</v>
      </c>
      <c r="I200" t="s">
        <v>175</v>
      </c>
      <c r="J200" t="s">
        <v>185</v>
      </c>
      <c r="K200" t="s">
        <v>176</v>
      </c>
      <c r="L200">
        <v>1369</v>
      </c>
      <c r="N200">
        <v>1013</v>
      </c>
      <c r="O200" t="s">
        <v>157</v>
      </c>
      <c r="P200" t="s">
        <v>157</v>
      </c>
      <c r="Q200">
        <v>1</v>
      </c>
      <c r="W200">
        <v>0</v>
      </c>
      <c r="X200">
        <v>-2140504649</v>
      </c>
      <c r="Y200">
        <f t="shared" si="75"/>
        <v>3.888</v>
      </c>
      <c r="AA200">
        <v>0</v>
      </c>
      <c r="AB200">
        <v>0</v>
      </c>
      <c r="AC200">
        <v>0</v>
      </c>
      <c r="AD200">
        <v>1187.39</v>
      </c>
      <c r="AE200">
        <v>0</v>
      </c>
      <c r="AF200">
        <v>0</v>
      </c>
      <c r="AG200">
        <v>0</v>
      </c>
      <c r="AH200">
        <v>1187.39</v>
      </c>
      <c r="AI200">
        <v>1</v>
      </c>
      <c r="AJ200">
        <v>1</v>
      </c>
      <c r="AK200">
        <v>1</v>
      </c>
      <c r="AL200">
        <v>1</v>
      </c>
      <c r="AM200">
        <v>-2</v>
      </c>
      <c r="AN200">
        <v>0</v>
      </c>
      <c r="AO200">
        <v>0</v>
      </c>
      <c r="AP200">
        <v>1</v>
      </c>
      <c r="AQ200">
        <v>1</v>
      </c>
      <c r="AR200">
        <v>0</v>
      </c>
      <c r="AS200" t="s">
        <v>185</v>
      </c>
      <c r="AT200">
        <v>3.24</v>
      </c>
      <c r="AU200" t="s">
        <v>410</v>
      </c>
      <c r="AV200">
        <v>1</v>
      </c>
      <c r="AW200">
        <v>2</v>
      </c>
      <c r="AX200">
        <v>85316896</v>
      </c>
      <c r="AY200">
        <v>1</v>
      </c>
      <c r="AZ200">
        <v>0</v>
      </c>
      <c r="BA200">
        <v>216</v>
      </c>
      <c r="BB200">
        <v>1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3847.1436</v>
      </c>
      <c r="BN200">
        <v>3.24</v>
      </c>
      <c r="BO200">
        <v>0</v>
      </c>
      <c r="BP200">
        <v>1</v>
      </c>
      <c r="BQ200">
        <v>0</v>
      </c>
      <c r="BR200">
        <v>0</v>
      </c>
      <c r="BS200">
        <v>0</v>
      </c>
      <c r="BT200">
        <v>4616.57232</v>
      </c>
      <c r="BU200">
        <v>3.888</v>
      </c>
      <c r="BV200">
        <v>0</v>
      </c>
      <c r="BW200">
        <v>1</v>
      </c>
      <c r="CU200">
        <f>ROUND(AT200*Source!I287*AH200*AL200,2)</f>
        <v>3847.14</v>
      </c>
      <c r="CV200">
        <f>ROUND(Y200*Source!I287,7)</f>
        <v>3.888</v>
      </c>
      <c r="CW200">
        <v>0</v>
      </c>
      <c r="CX200">
        <f>ROUND(Y200*Source!I287,7)</f>
        <v>3.888</v>
      </c>
      <c r="CY200">
        <f t="shared" si="76"/>
        <v>1187.39</v>
      </c>
      <c r="CZ200">
        <f t="shared" si="77"/>
        <v>1187.39</v>
      </c>
      <c r="DA200">
        <f t="shared" si="78"/>
        <v>1</v>
      </c>
      <c r="DB200">
        <f t="shared" si="79"/>
        <v>4616.568</v>
      </c>
      <c r="DC200">
        <f t="shared" si="80"/>
        <v>0</v>
      </c>
      <c r="DD200" t="s">
        <v>185</v>
      </c>
      <c r="DE200" t="s">
        <v>185</v>
      </c>
      <c r="DF200">
        <f t="shared" si="74"/>
        <v>0</v>
      </c>
      <c r="DG200">
        <f t="shared" si="72"/>
        <v>0</v>
      </c>
      <c r="DH200">
        <f t="shared" si="82"/>
        <v>0</v>
      </c>
      <c r="DI200">
        <f t="shared" si="83"/>
        <v>4616.57</v>
      </c>
      <c r="DJ200">
        <f t="shared" si="81"/>
        <v>4616.57</v>
      </c>
      <c r="DK200">
        <v>1</v>
      </c>
      <c r="DL200" t="s">
        <v>185</v>
      </c>
      <c r="DM200">
        <v>0</v>
      </c>
      <c r="DN200" t="s">
        <v>185</v>
      </c>
      <c r="DO200">
        <v>0</v>
      </c>
    </row>
    <row r="201" spans="1:119">
      <c r="A201">
        <f>ROW(Source!A288)</f>
        <v>288</v>
      </c>
      <c r="B201">
        <v>85314498</v>
      </c>
      <c r="C201">
        <v>85316897</v>
      </c>
      <c r="D201">
        <v>82925980</v>
      </c>
      <c r="E201">
        <v>117</v>
      </c>
      <c r="F201">
        <v>1</v>
      </c>
      <c r="G201">
        <v>1</v>
      </c>
      <c r="H201">
        <v>1</v>
      </c>
      <c r="I201" t="s">
        <v>171</v>
      </c>
      <c r="J201" t="s">
        <v>185</v>
      </c>
      <c r="K201" t="s">
        <v>172</v>
      </c>
      <c r="L201">
        <v>1369</v>
      </c>
      <c r="N201">
        <v>1013</v>
      </c>
      <c r="O201" t="s">
        <v>157</v>
      </c>
      <c r="P201" t="s">
        <v>157</v>
      </c>
      <c r="Q201">
        <v>1</v>
      </c>
      <c r="W201">
        <v>0</v>
      </c>
      <c r="X201">
        <v>-512803540</v>
      </c>
      <c r="Y201">
        <f t="shared" si="75"/>
        <v>1.62</v>
      </c>
      <c r="AA201">
        <v>0</v>
      </c>
      <c r="AB201">
        <v>0</v>
      </c>
      <c r="AC201">
        <v>0</v>
      </c>
      <c r="AD201">
        <v>811.79</v>
      </c>
      <c r="AE201">
        <v>0</v>
      </c>
      <c r="AF201">
        <v>0</v>
      </c>
      <c r="AG201">
        <v>0</v>
      </c>
      <c r="AH201">
        <v>811.79</v>
      </c>
      <c r="AI201">
        <v>1</v>
      </c>
      <c r="AJ201">
        <v>1</v>
      </c>
      <c r="AK201">
        <v>1</v>
      </c>
      <c r="AL201">
        <v>1</v>
      </c>
      <c r="AM201">
        <v>-2</v>
      </c>
      <c r="AN201">
        <v>0</v>
      </c>
      <c r="AO201">
        <v>0</v>
      </c>
      <c r="AP201">
        <v>1</v>
      </c>
      <c r="AQ201">
        <v>1</v>
      </c>
      <c r="AR201">
        <v>0</v>
      </c>
      <c r="AS201" t="s">
        <v>185</v>
      </c>
      <c r="AT201">
        <v>1.35</v>
      </c>
      <c r="AU201" t="s">
        <v>410</v>
      </c>
      <c r="AV201">
        <v>1</v>
      </c>
      <c r="AW201">
        <v>2</v>
      </c>
      <c r="AX201">
        <v>85316900</v>
      </c>
      <c r="AY201">
        <v>1</v>
      </c>
      <c r="AZ201">
        <v>0</v>
      </c>
      <c r="BA201">
        <v>217</v>
      </c>
      <c r="BB201">
        <v>1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1095.9165</v>
      </c>
      <c r="BN201">
        <v>1.35</v>
      </c>
      <c r="BO201">
        <v>0</v>
      </c>
      <c r="BP201">
        <v>1</v>
      </c>
      <c r="BQ201">
        <v>0</v>
      </c>
      <c r="BR201">
        <v>0</v>
      </c>
      <c r="BS201">
        <v>0</v>
      </c>
      <c r="BT201">
        <v>1315.0998</v>
      </c>
      <c r="BU201">
        <v>1.62</v>
      </c>
      <c r="BV201">
        <v>0</v>
      </c>
      <c r="BW201">
        <v>1</v>
      </c>
      <c r="CU201">
        <f>ROUND(AT201*Source!I288*AH201*AL201,2)</f>
        <v>1095.92</v>
      </c>
      <c r="CV201">
        <f>ROUND(Y201*Source!I288,7)</f>
        <v>1.62</v>
      </c>
      <c r="CW201">
        <v>0</v>
      </c>
      <c r="CX201">
        <f>ROUND(Y201*Source!I288,7)</f>
        <v>1.62</v>
      </c>
      <c r="CY201">
        <f t="shared" si="76"/>
        <v>811.79</v>
      </c>
      <c r="CZ201">
        <f t="shared" si="77"/>
        <v>811.79</v>
      </c>
      <c r="DA201">
        <f t="shared" si="78"/>
        <v>1</v>
      </c>
      <c r="DB201">
        <f t="shared" si="79"/>
        <v>1315.104</v>
      </c>
      <c r="DC201">
        <f t="shared" si="80"/>
        <v>0</v>
      </c>
      <c r="DD201" t="s">
        <v>185</v>
      </c>
      <c r="DE201" t="s">
        <v>185</v>
      </c>
      <c r="DF201">
        <f t="shared" si="74"/>
        <v>0</v>
      </c>
      <c r="DG201">
        <f t="shared" si="72"/>
        <v>0</v>
      </c>
      <c r="DH201">
        <f t="shared" si="82"/>
        <v>0</v>
      </c>
      <c r="DI201">
        <f t="shared" si="83"/>
        <v>1315.1</v>
      </c>
      <c r="DJ201">
        <f t="shared" si="81"/>
        <v>1315.1</v>
      </c>
      <c r="DK201">
        <v>1</v>
      </c>
      <c r="DL201" t="s">
        <v>185</v>
      </c>
      <c r="DM201">
        <v>0</v>
      </c>
      <c r="DN201" t="s">
        <v>185</v>
      </c>
      <c r="DO201">
        <v>0</v>
      </c>
    </row>
    <row r="202" spans="1:119">
      <c r="A202">
        <f>ROW(Source!A288)</f>
        <v>288</v>
      </c>
      <c r="B202">
        <v>85314498</v>
      </c>
      <c r="C202">
        <v>85316897</v>
      </c>
      <c r="D202">
        <v>82925998</v>
      </c>
      <c r="E202">
        <v>117</v>
      </c>
      <c r="F202">
        <v>1</v>
      </c>
      <c r="G202">
        <v>1</v>
      </c>
      <c r="H202">
        <v>1</v>
      </c>
      <c r="I202" t="s">
        <v>173</v>
      </c>
      <c r="J202" t="s">
        <v>185</v>
      </c>
      <c r="K202" t="s">
        <v>174</v>
      </c>
      <c r="L202">
        <v>1369</v>
      </c>
      <c r="N202">
        <v>1013</v>
      </c>
      <c r="O202" t="s">
        <v>157</v>
      </c>
      <c r="P202" t="s">
        <v>157</v>
      </c>
      <c r="Q202">
        <v>1</v>
      </c>
      <c r="W202">
        <v>0</v>
      </c>
      <c r="X202">
        <v>-1275334932</v>
      </c>
      <c r="Y202">
        <f t="shared" si="75"/>
        <v>1.62</v>
      </c>
      <c r="AA202">
        <v>0</v>
      </c>
      <c r="AB202">
        <v>0</v>
      </c>
      <c r="AC202">
        <v>0</v>
      </c>
      <c r="AD202">
        <v>775.44</v>
      </c>
      <c r="AE202">
        <v>0</v>
      </c>
      <c r="AF202">
        <v>0</v>
      </c>
      <c r="AG202">
        <v>0</v>
      </c>
      <c r="AH202">
        <v>775.44</v>
      </c>
      <c r="AI202">
        <v>1</v>
      </c>
      <c r="AJ202">
        <v>1</v>
      </c>
      <c r="AK202">
        <v>1</v>
      </c>
      <c r="AL202">
        <v>1</v>
      </c>
      <c r="AM202">
        <v>-2</v>
      </c>
      <c r="AN202">
        <v>0</v>
      </c>
      <c r="AO202">
        <v>0</v>
      </c>
      <c r="AP202">
        <v>1</v>
      </c>
      <c r="AQ202">
        <v>1</v>
      </c>
      <c r="AR202">
        <v>0</v>
      </c>
      <c r="AS202" t="s">
        <v>185</v>
      </c>
      <c r="AT202">
        <v>1.35</v>
      </c>
      <c r="AU202" t="s">
        <v>410</v>
      </c>
      <c r="AV202">
        <v>1</v>
      </c>
      <c r="AW202">
        <v>2</v>
      </c>
      <c r="AX202">
        <v>85316901</v>
      </c>
      <c r="AY202">
        <v>1</v>
      </c>
      <c r="AZ202">
        <v>0</v>
      </c>
      <c r="BA202">
        <v>218</v>
      </c>
      <c r="BB202">
        <v>1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1046.844</v>
      </c>
      <c r="BN202">
        <v>1.35</v>
      </c>
      <c r="BO202">
        <v>0</v>
      </c>
      <c r="BP202">
        <v>1</v>
      </c>
      <c r="BQ202">
        <v>0</v>
      </c>
      <c r="BR202">
        <v>0</v>
      </c>
      <c r="BS202">
        <v>0</v>
      </c>
      <c r="BT202">
        <v>1256.2128</v>
      </c>
      <c r="BU202">
        <v>1.62</v>
      </c>
      <c r="BV202">
        <v>0</v>
      </c>
      <c r="BW202">
        <v>1</v>
      </c>
      <c r="CU202">
        <f>ROUND(AT202*Source!I288*AH202*AL202,2)</f>
        <v>1046.84</v>
      </c>
      <c r="CV202">
        <f>ROUND(Y202*Source!I288,7)</f>
        <v>1.62</v>
      </c>
      <c r="CW202">
        <v>0</v>
      </c>
      <c r="CX202">
        <f>ROUND(Y202*Source!I288,7)</f>
        <v>1.62</v>
      </c>
      <c r="CY202">
        <f t="shared" si="76"/>
        <v>775.44</v>
      </c>
      <c r="CZ202">
        <f t="shared" si="77"/>
        <v>775.44</v>
      </c>
      <c r="DA202">
        <f t="shared" si="78"/>
        <v>1</v>
      </c>
      <c r="DB202">
        <f t="shared" si="79"/>
        <v>1256.208</v>
      </c>
      <c r="DC202">
        <f t="shared" si="80"/>
        <v>0</v>
      </c>
      <c r="DD202" t="s">
        <v>185</v>
      </c>
      <c r="DE202" t="s">
        <v>185</v>
      </c>
      <c r="DF202">
        <f t="shared" si="74"/>
        <v>0</v>
      </c>
      <c r="DG202">
        <f t="shared" si="72"/>
        <v>0</v>
      </c>
      <c r="DH202">
        <f t="shared" si="82"/>
        <v>0</v>
      </c>
      <c r="DI202">
        <f t="shared" si="83"/>
        <v>1256.21</v>
      </c>
      <c r="DJ202">
        <f t="shared" si="81"/>
        <v>1256.21</v>
      </c>
      <c r="DK202">
        <v>1</v>
      </c>
      <c r="DL202" t="s">
        <v>185</v>
      </c>
      <c r="DM202">
        <v>0</v>
      </c>
      <c r="DN202" t="s">
        <v>185</v>
      </c>
      <c r="DO202">
        <v>0</v>
      </c>
    </row>
    <row r="203" spans="1:119">
      <c r="A203">
        <f>ROW(Source!A289)</f>
        <v>289</v>
      </c>
      <c r="B203">
        <v>85314433</v>
      </c>
      <c r="C203">
        <v>85316897</v>
      </c>
      <c r="D203">
        <v>82925980</v>
      </c>
      <c r="E203">
        <v>117</v>
      </c>
      <c r="F203">
        <v>1</v>
      </c>
      <c r="G203">
        <v>1</v>
      </c>
      <c r="H203">
        <v>1</v>
      </c>
      <c r="I203" t="s">
        <v>171</v>
      </c>
      <c r="J203" t="s">
        <v>185</v>
      </c>
      <c r="K203" t="s">
        <v>172</v>
      </c>
      <c r="L203">
        <v>1369</v>
      </c>
      <c r="N203">
        <v>1013</v>
      </c>
      <c r="O203" t="s">
        <v>157</v>
      </c>
      <c r="P203" t="s">
        <v>157</v>
      </c>
      <c r="Q203">
        <v>1</v>
      </c>
      <c r="W203">
        <v>0</v>
      </c>
      <c r="X203">
        <v>-512803540</v>
      </c>
      <c r="Y203">
        <f t="shared" si="75"/>
        <v>1.62</v>
      </c>
      <c r="AA203">
        <v>0</v>
      </c>
      <c r="AB203">
        <v>0</v>
      </c>
      <c r="AC203">
        <v>0</v>
      </c>
      <c r="AD203">
        <v>811.79</v>
      </c>
      <c r="AE203">
        <v>0</v>
      </c>
      <c r="AF203">
        <v>0</v>
      </c>
      <c r="AG203">
        <v>0</v>
      </c>
      <c r="AH203">
        <v>811.79</v>
      </c>
      <c r="AI203">
        <v>1</v>
      </c>
      <c r="AJ203">
        <v>1</v>
      </c>
      <c r="AK203">
        <v>1</v>
      </c>
      <c r="AL203">
        <v>1</v>
      </c>
      <c r="AM203">
        <v>-2</v>
      </c>
      <c r="AN203">
        <v>0</v>
      </c>
      <c r="AO203">
        <v>0</v>
      </c>
      <c r="AP203">
        <v>1</v>
      </c>
      <c r="AQ203">
        <v>1</v>
      </c>
      <c r="AR203">
        <v>0</v>
      </c>
      <c r="AS203" t="s">
        <v>185</v>
      </c>
      <c r="AT203">
        <v>1.35</v>
      </c>
      <c r="AU203" t="s">
        <v>410</v>
      </c>
      <c r="AV203">
        <v>1</v>
      </c>
      <c r="AW203">
        <v>2</v>
      </c>
      <c r="AX203">
        <v>85316900</v>
      </c>
      <c r="AY203">
        <v>1</v>
      </c>
      <c r="AZ203">
        <v>0</v>
      </c>
      <c r="BA203">
        <v>219</v>
      </c>
      <c r="BB203">
        <v>1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1095.9165</v>
      </c>
      <c r="BN203">
        <v>1.35</v>
      </c>
      <c r="BO203">
        <v>0</v>
      </c>
      <c r="BP203">
        <v>1</v>
      </c>
      <c r="BQ203">
        <v>0</v>
      </c>
      <c r="BR203">
        <v>0</v>
      </c>
      <c r="BS203">
        <v>0</v>
      </c>
      <c r="BT203">
        <v>1315.0998</v>
      </c>
      <c r="BU203">
        <v>1.62</v>
      </c>
      <c r="BV203">
        <v>0</v>
      </c>
      <c r="BW203">
        <v>1</v>
      </c>
      <c r="CU203">
        <f>ROUND(AT203*Source!I289*AH203*AL203,2)</f>
        <v>1095.92</v>
      </c>
      <c r="CV203">
        <f>ROUND(Y203*Source!I289,7)</f>
        <v>1.62</v>
      </c>
      <c r="CW203">
        <v>0</v>
      </c>
      <c r="CX203">
        <f>ROUND(Y203*Source!I289,7)</f>
        <v>1.62</v>
      </c>
      <c r="CY203">
        <f t="shared" si="76"/>
        <v>811.79</v>
      </c>
      <c r="CZ203">
        <f t="shared" si="77"/>
        <v>811.79</v>
      </c>
      <c r="DA203">
        <f t="shared" si="78"/>
        <v>1</v>
      </c>
      <c r="DB203">
        <f t="shared" si="79"/>
        <v>1315.104</v>
      </c>
      <c r="DC203">
        <f t="shared" si="80"/>
        <v>0</v>
      </c>
      <c r="DD203" t="s">
        <v>185</v>
      </c>
      <c r="DE203" t="s">
        <v>185</v>
      </c>
      <c r="DF203">
        <f t="shared" si="74"/>
        <v>0</v>
      </c>
      <c r="DG203">
        <f t="shared" si="72"/>
        <v>0</v>
      </c>
      <c r="DH203">
        <f t="shared" si="82"/>
        <v>0</v>
      </c>
      <c r="DI203">
        <f t="shared" si="83"/>
        <v>1315.1</v>
      </c>
      <c r="DJ203">
        <f t="shared" si="81"/>
        <v>1315.1</v>
      </c>
      <c r="DK203">
        <v>1</v>
      </c>
      <c r="DL203" t="s">
        <v>185</v>
      </c>
      <c r="DM203">
        <v>0</v>
      </c>
      <c r="DN203" t="s">
        <v>185</v>
      </c>
      <c r="DO203">
        <v>0</v>
      </c>
    </row>
    <row r="204" spans="1:119">
      <c r="A204">
        <f>ROW(Source!A289)</f>
        <v>289</v>
      </c>
      <c r="B204">
        <v>85314433</v>
      </c>
      <c r="C204">
        <v>85316897</v>
      </c>
      <c r="D204">
        <v>82925998</v>
      </c>
      <c r="E204">
        <v>117</v>
      </c>
      <c r="F204">
        <v>1</v>
      </c>
      <c r="G204">
        <v>1</v>
      </c>
      <c r="H204">
        <v>1</v>
      </c>
      <c r="I204" t="s">
        <v>173</v>
      </c>
      <c r="J204" t="s">
        <v>185</v>
      </c>
      <c r="K204" t="s">
        <v>174</v>
      </c>
      <c r="L204">
        <v>1369</v>
      </c>
      <c r="N204">
        <v>1013</v>
      </c>
      <c r="O204" t="s">
        <v>157</v>
      </c>
      <c r="P204" t="s">
        <v>157</v>
      </c>
      <c r="Q204">
        <v>1</v>
      </c>
      <c r="W204">
        <v>0</v>
      </c>
      <c r="X204">
        <v>-1275334932</v>
      </c>
      <c r="Y204">
        <f t="shared" si="75"/>
        <v>1.62</v>
      </c>
      <c r="AA204">
        <v>0</v>
      </c>
      <c r="AB204">
        <v>0</v>
      </c>
      <c r="AC204">
        <v>0</v>
      </c>
      <c r="AD204">
        <v>775.44</v>
      </c>
      <c r="AE204">
        <v>0</v>
      </c>
      <c r="AF204">
        <v>0</v>
      </c>
      <c r="AG204">
        <v>0</v>
      </c>
      <c r="AH204">
        <v>775.44</v>
      </c>
      <c r="AI204">
        <v>1</v>
      </c>
      <c r="AJ204">
        <v>1</v>
      </c>
      <c r="AK204">
        <v>1</v>
      </c>
      <c r="AL204">
        <v>1</v>
      </c>
      <c r="AM204">
        <v>-2</v>
      </c>
      <c r="AN204">
        <v>0</v>
      </c>
      <c r="AO204">
        <v>0</v>
      </c>
      <c r="AP204">
        <v>1</v>
      </c>
      <c r="AQ204">
        <v>1</v>
      </c>
      <c r="AR204">
        <v>0</v>
      </c>
      <c r="AS204" t="s">
        <v>185</v>
      </c>
      <c r="AT204">
        <v>1.35</v>
      </c>
      <c r="AU204" t="s">
        <v>410</v>
      </c>
      <c r="AV204">
        <v>1</v>
      </c>
      <c r="AW204">
        <v>2</v>
      </c>
      <c r="AX204">
        <v>85316901</v>
      </c>
      <c r="AY204">
        <v>1</v>
      </c>
      <c r="AZ204">
        <v>0</v>
      </c>
      <c r="BA204">
        <v>220</v>
      </c>
      <c r="BB204">
        <v>1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1046.844</v>
      </c>
      <c r="BN204">
        <v>1.35</v>
      </c>
      <c r="BO204">
        <v>0</v>
      </c>
      <c r="BP204">
        <v>1</v>
      </c>
      <c r="BQ204">
        <v>0</v>
      </c>
      <c r="BR204">
        <v>0</v>
      </c>
      <c r="BS204">
        <v>0</v>
      </c>
      <c r="BT204">
        <v>1256.2128</v>
      </c>
      <c r="BU204">
        <v>1.62</v>
      </c>
      <c r="BV204">
        <v>0</v>
      </c>
      <c r="BW204">
        <v>1</v>
      </c>
      <c r="CU204">
        <f>ROUND(AT204*Source!I289*AH204*AL204,2)</f>
        <v>1046.84</v>
      </c>
      <c r="CV204">
        <f>ROUND(Y204*Source!I289,7)</f>
        <v>1.62</v>
      </c>
      <c r="CW204">
        <v>0</v>
      </c>
      <c r="CX204">
        <f>ROUND(Y204*Source!I289,7)</f>
        <v>1.62</v>
      </c>
      <c r="CY204">
        <f t="shared" si="76"/>
        <v>775.44</v>
      </c>
      <c r="CZ204">
        <f t="shared" si="77"/>
        <v>775.44</v>
      </c>
      <c r="DA204">
        <f t="shared" si="78"/>
        <v>1</v>
      </c>
      <c r="DB204">
        <f t="shared" si="79"/>
        <v>1256.208</v>
      </c>
      <c r="DC204">
        <f t="shared" si="80"/>
        <v>0</v>
      </c>
      <c r="DD204" t="s">
        <v>185</v>
      </c>
      <c r="DE204" t="s">
        <v>185</v>
      </c>
      <c r="DF204">
        <f t="shared" si="74"/>
        <v>0</v>
      </c>
      <c r="DG204">
        <f t="shared" si="72"/>
        <v>0</v>
      </c>
      <c r="DH204">
        <f t="shared" si="82"/>
        <v>0</v>
      </c>
      <c r="DI204">
        <f t="shared" si="83"/>
        <v>1256.21</v>
      </c>
      <c r="DJ204">
        <f t="shared" si="81"/>
        <v>1256.21</v>
      </c>
      <c r="DK204">
        <v>1</v>
      </c>
      <c r="DL204" t="s">
        <v>185</v>
      </c>
      <c r="DM204">
        <v>0</v>
      </c>
      <c r="DN204" t="s">
        <v>185</v>
      </c>
      <c r="DO204">
        <v>0</v>
      </c>
    </row>
    <row r="205" spans="1:119">
      <c r="A205">
        <f>ROW(Source!A290)</f>
        <v>290</v>
      </c>
      <c r="B205">
        <v>85314498</v>
      </c>
      <c r="C205">
        <v>85316902</v>
      </c>
      <c r="D205">
        <v>82925980</v>
      </c>
      <c r="E205">
        <v>117</v>
      </c>
      <c r="F205">
        <v>1</v>
      </c>
      <c r="G205">
        <v>1</v>
      </c>
      <c r="H205">
        <v>1</v>
      </c>
      <c r="I205" t="s">
        <v>171</v>
      </c>
      <c r="J205" t="s">
        <v>185</v>
      </c>
      <c r="K205" t="s">
        <v>172</v>
      </c>
      <c r="L205">
        <v>1369</v>
      </c>
      <c r="N205">
        <v>1013</v>
      </c>
      <c r="O205" t="s">
        <v>157</v>
      </c>
      <c r="P205" t="s">
        <v>157</v>
      </c>
      <c r="Q205">
        <v>1</v>
      </c>
      <c r="W205">
        <v>0</v>
      </c>
      <c r="X205">
        <v>-512803540</v>
      </c>
      <c r="Y205">
        <f t="shared" si="75"/>
        <v>2.16</v>
      </c>
      <c r="AA205">
        <v>0</v>
      </c>
      <c r="AB205">
        <v>0</v>
      </c>
      <c r="AC205">
        <v>0</v>
      </c>
      <c r="AD205">
        <v>811.79</v>
      </c>
      <c r="AE205">
        <v>0</v>
      </c>
      <c r="AF205">
        <v>0</v>
      </c>
      <c r="AG205">
        <v>0</v>
      </c>
      <c r="AH205">
        <v>811.79</v>
      </c>
      <c r="AI205">
        <v>1</v>
      </c>
      <c r="AJ205">
        <v>1</v>
      </c>
      <c r="AK205">
        <v>1</v>
      </c>
      <c r="AL205">
        <v>1</v>
      </c>
      <c r="AM205">
        <v>-2</v>
      </c>
      <c r="AN205">
        <v>0</v>
      </c>
      <c r="AO205">
        <v>0</v>
      </c>
      <c r="AP205">
        <v>1</v>
      </c>
      <c r="AQ205">
        <v>1</v>
      </c>
      <c r="AR205">
        <v>0</v>
      </c>
      <c r="AS205" t="s">
        <v>185</v>
      </c>
      <c r="AT205">
        <v>1.8</v>
      </c>
      <c r="AU205" t="s">
        <v>410</v>
      </c>
      <c r="AV205">
        <v>1</v>
      </c>
      <c r="AW205">
        <v>2</v>
      </c>
      <c r="AX205">
        <v>85316905</v>
      </c>
      <c r="AY205">
        <v>1</v>
      </c>
      <c r="AZ205">
        <v>0</v>
      </c>
      <c r="BA205">
        <v>221</v>
      </c>
      <c r="BB205">
        <v>1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1461.222</v>
      </c>
      <c r="BN205">
        <v>1.8</v>
      </c>
      <c r="BO205">
        <v>0</v>
      </c>
      <c r="BP205">
        <v>1</v>
      </c>
      <c r="BQ205">
        <v>0</v>
      </c>
      <c r="BR205">
        <v>0</v>
      </c>
      <c r="BS205">
        <v>0</v>
      </c>
      <c r="BT205">
        <v>1753.4664</v>
      </c>
      <c r="BU205">
        <v>2.16</v>
      </c>
      <c r="BV205">
        <v>0</v>
      </c>
      <c r="BW205">
        <v>1</v>
      </c>
      <c r="CU205">
        <f>ROUND(AT205*Source!I290*AH205*AL205,2)</f>
        <v>0</v>
      </c>
      <c r="CV205">
        <f>ROUND(Y205*Source!I290,7)</f>
        <v>0</v>
      </c>
      <c r="CW205">
        <v>0</v>
      </c>
      <c r="CX205">
        <f>ROUND(Y205*Source!I290,7)</f>
        <v>0</v>
      </c>
      <c r="CY205">
        <f t="shared" si="76"/>
        <v>811.79</v>
      </c>
      <c r="CZ205">
        <f t="shared" si="77"/>
        <v>811.79</v>
      </c>
      <c r="DA205">
        <f t="shared" si="78"/>
        <v>1</v>
      </c>
      <c r="DB205">
        <f t="shared" si="79"/>
        <v>1753.464</v>
      </c>
      <c r="DC205">
        <f t="shared" si="80"/>
        <v>0</v>
      </c>
      <c r="DD205" t="s">
        <v>185</v>
      </c>
      <c r="DE205" t="s">
        <v>185</v>
      </c>
      <c r="DF205">
        <f t="shared" si="74"/>
        <v>0</v>
      </c>
      <c r="DG205">
        <f t="shared" si="72"/>
        <v>0</v>
      </c>
      <c r="DH205">
        <f t="shared" si="82"/>
        <v>0</v>
      </c>
      <c r="DI205">
        <f t="shared" si="83"/>
        <v>0</v>
      </c>
      <c r="DJ205">
        <f t="shared" si="81"/>
        <v>0</v>
      </c>
      <c r="DK205">
        <v>1</v>
      </c>
      <c r="DL205" t="s">
        <v>185</v>
      </c>
      <c r="DM205">
        <v>0</v>
      </c>
      <c r="DN205" t="s">
        <v>185</v>
      </c>
      <c r="DO205">
        <v>0</v>
      </c>
    </row>
    <row r="206" spans="1:119">
      <c r="A206">
        <f>ROW(Source!A290)</f>
        <v>290</v>
      </c>
      <c r="B206">
        <v>85314498</v>
      </c>
      <c r="C206">
        <v>85316902</v>
      </c>
      <c r="D206">
        <v>82925998</v>
      </c>
      <c r="E206">
        <v>117</v>
      </c>
      <c r="F206">
        <v>1</v>
      </c>
      <c r="G206">
        <v>1</v>
      </c>
      <c r="H206">
        <v>1</v>
      </c>
      <c r="I206" t="s">
        <v>173</v>
      </c>
      <c r="J206" t="s">
        <v>185</v>
      </c>
      <c r="K206" t="s">
        <v>174</v>
      </c>
      <c r="L206">
        <v>1369</v>
      </c>
      <c r="N206">
        <v>1013</v>
      </c>
      <c r="O206" t="s">
        <v>157</v>
      </c>
      <c r="P206" t="s">
        <v>157</v>
      </c>
      <c r="Q206">
        <v>1</v>
      </c>
      <c r="W206">
        <v>0</v>
      </c>
      <c r="X206">
        <v>-1275334932</v>
      </c>
      <c r="Y206">
        <f t="shared" si="75"/>
        <v>2.16</v>
      </c>
      <c r="AA206">
        <v>0</v>
      </c>
      <c r="AB206">
        <v>0</v>
      </c>
      <c r="AC206">
        <v>0</v>
      </c>
      <c r="AD206">
        <v>775.44</v>
      </c>
      <c r="AE206">
        <v>0</v>
      </c>
      <c r="AF206">
        <v>0</v>
      </c>
      <c r="AG206">
        <v>0</v>
      </c>
      <c r="AH206">
        <v>775.44</v>
      </c>
      <c r="AI206">
        <v>1</v>
      </c>
      <c r="AJ206">
        <v>1</v>
      </c>
      <c r="AK206">
        <v>1</v>
      </c>
      <c r="AL206">
        <v>1</v>
      </c>
      <c r="AM206">
        <v>-2</v>
      </c>
      <c r="AN206">
        <v>0</v>
      </c>
      <c r="AO206">
        <v>0</v>
      </c>
      <c r="AP206">
        <v>1</v>
      </c>
      <c r="AQ206">
        <v>1</v>
      </c>
      <c r="AR206">
        <v>0</v>
      </c>
      <c r="AS206" t="s">
        <v>185</v>
      </c>
      <c r="AT206">
        <v>1.8</v>
      </c>
      <c r="AU206" t="s">
        <v>410</v>
      </c>
      <c r="AV206">
        <v>1</v>
      </c>
      <c r="AW206">
        <v>2</v>
      </c>
      <c r="AX206">
        <v>85316906</v>
      </c>
      <c r="AY206">
        <v>1</v>
      </c>
      <c r="AZ206">
        <v>0</v>
      </c>
      <c r="BA206">
        <v>222</v>
      </c>
      <c r="BB206">
        <v>1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1395.792</v>
      </c>
      <c r="BN206">
        <v>1.8</v>
      </c>
      <c r="BO206">
        <v>0</v>
      </c>
      <c r="BP206">
        <v>1</v>
      </c>
      <c r="BQ206">
        <v>0</v>
      </c>
      <c r="BR206">
        <v>0</v>
      </c>
      <c r="BS206">
        <v>0</v>
      </c>
      <c r="BT206">
        <v>1674.9504</v>
      </c>
      <c r="BU206">
        <v>2.16</v>
      </c>
      <c r="BV206">
        <v>0</v>
      </c>
      <c r="BW206">
        <v>1</v>
      </c>
      <c r="CU206">
        <f>ROUND(AT206*Source!I290*AH206*AL206,2)</f>
        <v>0</v>
      </c>
      <c r="CV206">
        <f>ROUND(Y206*Source!I290,7)</f>
        <v>0</v>
      </c>
      <c r="CW206">
        <v>0</v>
      </c>
      <c r="CX206">
        <f>ROUND(Y206*Source!I290,7)</f>
        <v>0</v>
      </c>
      <c r="CY206">
        <f t="shared" si="76"/>
        <v>775.44</v>
      </c>
      <c r="CZ206">
        <f t="shared" si="77"/>
        <v>775.44</v>
      </c>
      <c r="DA206">
        <f t="shared" si="78"/>
        <v>1</v>
      </c>
      <c r="DB206">
        <f t="shared" si="79"/>
        <v>1674.948</v>
      </c>
      <c r="DC206">
        <f t="shared" si="80"/>
        <v>0</v>
      </c>
      <c r="DD206" t="s">
        <v>185</v>
      </c>
      <c r="DE206" t="s">
        <v>185</v>
      </c>
      <c r="DF206">
        <f t="shared" si="74"/>
        <v>0</v>
      </c>
      <c r="DG206">
        <f t="shared" si="72"/>
        <v>0</v>
      </c>
      <c r="DH206">
        <f t="shared" si="82"/>
        <v>0</v>
      </c>
      <c r="DI206">
        <f t="shared" si="83"/>
        <v>0</v>
      </c>
      <c r="DJ206">
        <f t="shared" si="81"/>
        <v>0</v>
      </c>
      <c r="DK206">
        <v>1</v>
      </c>
      <c r="DL206" t="s">
        <v>185</v>
      </c>
      <c r="DM206">
        <v>0</v>
      </c>
      <c r="DN206" t="s">
        <v>185</v>
      </c>
      <c r="DO206">
        <v>0</v>
      </c>
    </row>
    <row r="207" spans="1:119">
      <c r="A207">
        <f>ROW(Source!A291)</f>
        <v>291</v>
      </c>
      <c r="B207">
        <v>85314433</v>
      </c>
      <c r="C207">
        <v>85316902</v>
      </c>
      <c r="D207">
        <v>82925980</v>
      </c>
      <c r="E207">
        <v>117</v>
      </c>
      <c r="F207">
        <v>1</v>
      </c>
      <c r="G207">
        <v>1</v>
      </c>
      <c r="H207">
        <v>1</v>
      </c>
      <c r="I207" t="s">
        <v>171</v>
      </c>
      <c r="J207" t="s">
        <v>185</v>
      </c>
      <c r="K207" t="s">
        <v>172</v>
      </c>
      <c r="L207">
        <v>1369</v>
      </c>
      <c r="N207">
        <v>1013</v>
      </c>
      <c r="O207" t="s">
        <v>157</v>
      </c>
      <c r="P207" t="s">
        <v>157</v>
      </c>
      <c r="Q207">
        <v>1</v>
      </c>
      <c r="W207">
        <v>0</v>
      </c>
      <c r="X207">
        <v>-512803540</v>
      </c>
      <c r="Y207">
        <f t="shared" si="75"/>
        <v>2.16</v>
      </c>
      <c r="AA207">
        <v>0</v>
      </c>
      <c r="AB207">
        <v>0</v>
      </c>
      <c r="AC207">
        <v>0</v>
      </c>
      <c r="AD207">
        <v>811.79</v>
      </c>
      <c r="AE207">
        <v>0</v>
      </c>
      <c r="AF207">
        <v>0</v>
      </c>
      <c r="AG207">
        <v>0</v>
      </c>
      <c r="AH207">
        <v>811.79</v>
      </c>
      <c r="AI207">
        <v>1</v>
      </c>
      <c r="AJ207">
        <v>1</v>
      </c>
      <c r="AK207">
        <v>1</v>
      </c>
      <c r="AL207">
        <v>1</v>
      </c>
      <c r="AM207">
        <v>-2</v>
      </c>
      <c r="AN207">
        <v>0</v>
      </c>
      <c r="AO207">
        <v>0</v>
      </c>
      <c r="AP207">
        <v>1</v>
      </c>
      <c r="AQ207">
        <v>1</v>
      </c>
      <c r="AR207">
        <v>0</v>
      </c>
      <c r="AS207" t="s">
        <v>185</v>
      </c>
      <c r="AT207">
        <v>1.8</v>
      </c>
      <c r="AU207" t="s">
        <v>410</v>
      </c>
      <c r="AV207">
        <v>1</v>
      </c>
      <c r="AW207">
        <v>2</v>
      </c>
      <c r="AX207">
        <v>85316905</v>
      </c>
      <c r="AY207">
        <v>1</v>
      </c>
      <c r="AZ207">
        <v>0</v>
      </c>
      <c r="BA207">
        <v>223</v>
      </c>
      <c r="BB207">
        <v>1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1461.222</v>
      </c>
      <c r="BN207">
        <v>1.8</v>
      </c>
      <c r="BO207">
        <v>0</v>
      </c>
      <c r="BP207">
        <v>1</v>
      </c>
      <c r="BQ207">
        <v>0</v>
      </c>
      <c r="BR207">
        <v>0</v>
      </c>
      <c r="BS207">
        <v>0</v>
      </c>
      <c r="BT207">
        <v>1753.4664</v>
      </c>
      <c r="BU207">
        <v>2.16</v>
      </c>
      <c r="BV207">
        <v>0</v>
      </c>
      <c r="BW207">
        <v>1</v>
      </c>
      <c r="CU207">
        <f>ROUND(AT207*Source!I291*AH207*AL207,2)</f>
        <v>0</v>
      </c>
      <c r="CV207">
        <f>ROUND(Y207*Source!I291,7)</f>
        <v>0</v>
      </c>
      <c r="CW207">
        <v>0</v>
      </c>
      <c r="CX207">
        <f>ROUND(Y207*Source!I291,7)</f>
        <v>0</v>
      </c>
      <c r="CY207">
        <f t="shared" si="76"/>
        <v>811.79</v>
      </c>
      <c r="CZ207">
        <f t="shared" si="77"/>
        <v>811.79</v>
      </c>
      <c r="DA207">
        <f t="shared" si="78"/>
        <v>1</v>
      </c>
      <c r="DB207">
        <f t="shared" si="79"/>
        <v>1753.464</v>
      </c>
      <c r="DC207">
        <f t="shared" si="80"/>
        <v>0</v>
      </c>
      <c r="DD207" t="s">
        <v>185</v>
      </c>
      <c r="DE207" t="s">
        <v>185</v>
      </c>
      <c r="DF207">
        <f t="shared" si="74"/>
        <v>0</v>
      </c>
      <c r="DG207">
        <f t="shared" si="72"/>
        <v>0</v>
      </c>
      <c r="DH207">
        <f t="shared" si="82"/>
        <v>0</v>
      </c>
      <c r="DI207">
        <f t="shared" si="83"/>
        <v>0</v>
      </c>
      <c r="DJ207">
        <f t="shared" si="81"/>
        <v>0</v>
      </c>
      <c r="DK207">
        <v>1</v>
      </c>
      <c r="DL207" t="s">
        <v>185</v>
      </c>
      <c r="DM207">
        <v>0</v>
      </c>
      <c r="DN207" t="s">
        <v>185</v>
      </c>
      <c r="DO207">
        <v>0</v>
      </c>
    </row>
    <row r="208" spans="1:119">
      <c r="A208">
        <f>ROW(Source!A291)</f>
        <v>291</v>
      </c>
      <c r="B208">
        <v>85314433</v>
      </c>
      <c r="C208">
        <v>85316902</v>
      </c>
      <c r="D208">
        <v>82925998</v>
      </c>
      <c r="E208">
        <v>117</v>
      </c>
      <c r="F208">
        <v>1</v>
      </c>
      <c r="G208">
        <v>1</v>
      </c>
      <c r="H208">
        <v>1</v>
      </c>
      <c r="I208" t="s">
        <v>173</v>
      </c>
      <c r="J208" t="s">
        <v>185</v>
      </c>
      <c r="K208" t="s">
        <v>174</v>
      </c>
      <c r="L208">
        <v>1369</v>
      </c>
      <c r="N208">
        <v>1013</v>
      </c>
      <c r="O208" t="s">
        <v>157</v>
      </c>
      <c r="P208" t="s">
        <v>157</v>
      </c>
      <c r="Q208">
        <v>1</v>
      </c>
      <c r="W208">
        <v>0</v>
      </c>
      <c r="X208">
        <v>-1275334932</v>
      </c>
      <c r="Y208">
        <f t="shared" si="75"/>
        <v>2.16</v>
      </c>
      <c r="AA208">
        <v>0</v>
      </c>
      <c r="AB208">
        <v>0</v>
      </c>
      <c r="AC208">
        <v>0</v>
      </c>
      <c r="AD208">
        <v>775.44</v>
      </c>
      <c r="AE208">
        <v>0</v>
      </c>
      <c r="AF208">
        <v>0</v>
      </c>
      <c r="AG208">
        <v>0</v>
      </c>
      <c r="AH208">
        <v>775.44</v>
      </c>
      <c r="AI208">
        <v>1</v>
      </c>
      <c r="AJ208">
        <v>1</v>
      </c>
      <c r="AK208">
        <v>1</v>
      </c>
      <c r="AL208">
        <v>1</v>
      </c>
      <c r="AM208">
        <v>-2</v>
      </c>
      <c r="AN208">
        <v>0</v>
      </c>
      <c r="AO208">
        <v>0</v>
      </c>
      <c r="AP208">
        <v>1</v>
      </c>
      <c r="AQ208">
        <v>1</v>
      </c>
      <c r="AR208">
        <v>0</v>
      </c>
      <c r="AS208" t="s">
        <v>185</v>
      </c>
      <c r="AT208">
        <v>1.8</v>
      </c>
      <c r="AU208" t="s">
        <v>410</v>
      </c>
      <c r="AV208">
        <v>1</v>
      </c>
      <c r="AW208">
        <v>2</v>
      </c>
      <c r="AX208">
        <v>85316906</v>
      </c>
      <c r="AY208">
        <v>1</v>
      </c>
      <c r="AZ208">
        <v>0</v>
      </c>
      <c r="BA208">
        <v>224</v>
      </c>
      <c r="BB208">
        <v>1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1395.792</v>
      </c>
      <c r="BN208">
        <v>1.8</v>
      </c>
      <c r="BO208">
        <v>0</v>
      </c>
      <c r="BP208">
        <v>1</v>
      </c>
      <c r="BQ208">
        <v>0</v>
      </c>
      <c r="BR208">
        <v>0</v>
      </c>
      <c r="BS208">
        <v>0</v>
      </c>
      <c r="BT208">
        <v>1674.9504</v>
      </c>
      <c r="BU208">
        <v>2.16</v>
      </c>
      <c r="BV208">
        <v>0</v>
      </c>
      <c r="BW208">
        <v>1</v>
      </c>
      <c r="CU208">
        <f>ROUND(AT208*Source!I291*AH208*AL208,2)</f>
        <v>0</v>
      </c>
      <c r="CV208">
        <f>ROUND(Y208*Source!I291,7)</f>
        <v>0</v>
      </c>
      <c r="CW208">
        <v>0</v>
      </c>
      <c r="CX208">
        <f>ROUND(Y208*Source!I291,7)</f>
        <v>0</v>
      </c>
      <c r="CY208">
        <f t="shared" si="76"/>
        <v>775.44</v>
      </c>
      <c r="CZ208">
        <f t="shared" si="77"/>
        <v>775.44</v>
      </c>
      <c r="DA208">
        <f t="shared" si="78"/>
        <v>1</v>
      </c>
      <c r="DB208">
        <f t="shared" si="79"/>
        <v>1674.948</v>
      </c>
      <c r="DC208">
        <f t="shared" si="80"/>
        <v>0</v>
      </c>
      <c r="DD208" t="s">
        <v>185</v>
      </c>
      <c r="DE208" t="s">
        <v>185</v>
      </c>
      <c r="DF208">
        <f t="shared" si="74"/>
        <v>0</v>
      </c>
      <c r="DG208">
        <f t="shared" si="72"/>
        <v>0</v>
      </c>
      <c r="DH208">
        <f t="shared" si="82"/>
        <v>0</v>
      </c>
      <c r="DI208">
        <f t="shared" si="83"/>
        <v>0</v>
      </c>
      <c r="DJ208">
        <f t="shared" si="81"/>
        <v>0</v>
      </c>
      <c r="DK208">
        <v>1</v>
      </c>
      <c r="DL208" t="s">
        <v>185</v>
      </c>
      <c r="DM208">
        <v>0</v>
      </c>
      <c r="DN208" t="s">
        <v>185</v>
      </c>
      <c r="DO208">
        <v>0</v>
      </c>
    </row>
    <row r="209" spans="1:119">
      <c r="A209">
        <f>ROW(Source!A292)</f>
        <v>292</v>
      </c>
      <c r="B209">
        <v>85314498</v>
      </c>
      <c r="C209">
        <v>85316907</v>
      </c>
      <c r="D209">
        <v>82925986</v>
      </c>
      <c r="E209">
        <v>117</v>
      </c>
      <c r="F209">
        <v>1</v>
      </c>
      <c r="G209">
        <v>1</v>
      </c>
      <c r="H209">
        <v>1</v>
      </c>
      <c r="I209" t="s">
        <v>155</v>
      </c>
      <c r="J209" t="s">
        <v>185</v>
      </c>
      <c r="K209" t="s">
        <v>156</v>
      </c>
      <c r="L209">
        <v>1369</v>
      </c>
      <c r="N209">
        <v>1013</v>
      </c>
      <c r="O209" t="s">
        <v>157</v>
      </c>
      <c r="P209" t="s">
        <v>157</v>
      </c>
      <c r="Q209">
        <v>1</v>
      </c>
      <c r="W209">
        <v>0</v>
      </c>
      <c r="X209">
        <v>286205319</v>
      </c>
      <c r="Y209">
        <f t="shared" si="75"/>
        <v>0.192</v>
      </c>
      <c r="AA209">
        <v>0</v>
      </c>
      <c r="AB209">
        <v>0</v>
      </c>
      <c r="AC209">
        <v>0</v>
      </c>
      <c r="AD209">
        <v>1090.46</v>
      </c>
      <c r="AE209">
        <v>0</v>
      </c>
      <c r="AF209">
        <v>0</v>
      </c>
      <c r="AG209">
        <v>0</v>
      </c>
      <c r="AH209">
        <v>1090.46</v>
      </c>
      <c r="AI209">
        <v>1</v>
      </c>
      <c r="AJ209">
        <v>1</v>
      </c>
      <c r="AK209">
        <v>1</v>
      </c>
      <c r="AL209">
        <v>1</v>
      </c>
      <c r="AM209">
        <v>-2</v>
      </c>
      <c r="AN209">
        <v>0</v>
      </c>
      <c r="AO209">
        <v>0</v>
      </c>
      <c r="AP209">
        <v>1</v>
      </c>
      <c r="AQ209">
        <v>1</v>
      </c>
      <c r="AR209">
        <v>0</v>
      </c>
      <c r="AS209" t="s">
        <v>185</v>
      </c>
      <c r="AT209">
        <v>0.16</v>
      </c>
      <c r="AU209" t="s">
        <v>410</v>
      </c>
      <c r="AV209">
        <v>1</v>
      </c>
      <c r="AW209">
        <v>2</v>
      </c>
      <c r="AX209">
        <v>85316910</v>
      </c>
      <c r="AY209">
        <v>1</v>
      </c>
      <c r="AZ209">
        <v>0</v>
      </c>
      <c r="BA209">
        <v>225</v>
      </c>
      <c r="BB209">
        <v>1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174.4736</v>
      </c>
      <c r="BN209">
        <v>0.16</v>
      </c>
      <c r="BO209">
        <v>0</v>
      </c>
      <c r="BP209">
        <v>1</v>
      </c>
      <c r="BQ209">
        <v>0</v>
      </c>
      <c r="BR209">
        <v>0</v>
      </c>
      <c r="BS209">
        <v>0</v>
      </c>
      <c r="BT209">
        <v>209.36832</v>
      </c>
      <c r="BU209">
        <v>0.192</v>
      </c>
      <c r="BV209">
        <v>0</v>
      </c>
      <c r="BW209">
        <v>1</v>
      </c>
      <c r="CU209">
        <f>ROUND(AT209*Source!I292*AH209*AL209,2)</f>
        <v>174.47</v>
      </c>
      <c r="CV209">
        <f>ROUND(Y209*Source!I292,7)</f>
        <v>0.192</v>
      </c>
      <c r="CW209">
        <v>0</v>
      </c>
      <c r="CX209">
        <f>ROUND(Y209*Source!I292,7)</f>
        <v>0.192</v>
      </c>
      <c r="CY209">
        <f t="shared" si="76"/>
        <v>1090.46</v>
      </c>
      <c r="CZ209">
        <f t="shared" si="77"/>
        <v>1090.46</v>
      </c>
      <c r="DA209">
        <f t="shared" si="78"/>
        <v>1</v>
      </c>
      <c r="DB209">
        <f t="shared" si="79"/>
        <v>209.364</v>
      </c>
      <c r="DC209">
        <f t="shared" si="80"/>
        <v>0</v>
      </c>
      <c r="DD209" t="s">
        <v>185</v>
      </c>
      <c r="DE209" t="s">
        <v>185</v>
      </c>
      <c r="DF209">
        <f t="shared" si="74"/>
        <v>0</v>
      </c>
      <c r="DG209">
        <f t="shared" si="72"/>
        <v>0</v>
      </c>
      <c r="DH209">
        <f t="shared" si="82"/>
        <v>0</v>
      </c>
      <c r="DI209">
        <f t="shared" si="83"/>
        <v>209.37</v>
      </c>
      <c r="DJ209">
        <f t="shared" si="81"/>
        <v>209.37</v>
      </c>
      <c r="DK209">
        <v>1</v>
      </c>
      <c r="DL209" t="s">
        <v>185</v>
      </c>
      <c r="DM209">
        <v>0</v>
      </c>
      <c r="DN209" t="s">
        <v>185</v>
      </c>
      <c r="DO209">
        <v>0</v>
      </c>
    </row>
    <row r="210" spans="1:119">
      <c r="A210">
        <f>ROW(Source!A292)</f>
        <v>292</v>
      </c>
      <c r="B210">
        <v>85314498</v>
      </c>
      <c r="C210">
        <v>85316907</v>
      </c>
      <c r="D210">
        <v>82926010</v>
      </c>
      <c r="E210">
        <v>117</v>
      </c>
      <c r="F210">
        <v>1</v>
      </c>
      <c r="G210">
        <v>1</v>
      </c>
      <c r="H210">
        <v>1</v>
      </c>
      <c r="I210" t="s">
        <v>158</v>
      </c>
      <c r="J210" t="s">
        <v>185</v>
      </c>
      <c r="K210" t="s">
        <v>159</v>
      </c>
      <c r="L210">
        <v>1369</v>
      </c>
      <c r="N210">
        <v>1013</v>
      </c>
      <c r="O210" t="s">
        <v>157</v>
      </c>
      <c r="P210" t="s">
        <v>157</v>
      </c>
      <c r="Q210">
        <v>1</v>
      </c>
      <c r="W210">
        <v>0</v>
      </c>
      <c r="X210">
        <v>126826561</v>
      </c>
      <c r="Y210">
        <f t="shared" si="75"/>
        <v>0.192</v>
      </c>
      <c r="AA210">
        <v>0</v>
      </c>
      <c r="AB210">
        <v>0</v>
      </c>
      <c r="AC210">
        <v>0</v>
      </c>
      <c r="AD210">
        <v>1066.23</v>
      </c>
      <c r="AE210">
        <v>0</v>
      </c>
      <c r="AF210">
        <v>0</v>
      </c>
      <c r="AG210">
        <v>0</v>
      </c>
      <c r="AH210">
        <v>1066.23</v>
      </c>
      <c r="AI210">
        <v>1</v>
      </c>
      <c r="AJ210">
        <v>1</v>
      </c>
      <c r="AK210">
        <v>1</v>
      </c>
      <c r="AL210">
        <v>1</v>
      </c>
      <c r="AM210">
        <v>-2</v>
      </c>
      <c r="AN210">
        <v>0</v>
      </c>
      <c r="AO210">
        <v>0</v>
      </c>
      <c r="AP210">
        <v>1</v>
      </c>
      <c r="AQ210">
        <v>1</v>
      </c>
      <c r="AR210">
        <v>0</v>
      </c>
      <c r="AS210" t="s">
        <v>185</v>
      </c>
      <c r="AT210">
        <v>0.16</v>
      </c>
      <c r="AU210" t="s">
        <v>410</v>
      </c>
      <c r="AV210">
        <v>1</v>
      </c>
      <c r="AW210">
        <v>2</v>
      </c>
      <c r="AX210">
        <v>85316911</v>
      </c>
      <c r="AY210">
        <v>1</v>
      </c>
      <c r="AZ210">
        <v>0</v>
      </c>
      <c r="BA210">
        <v>226</v>
      </c>
      <c r="BB210">
        <v>1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170.5968</v>
      </c>
      <c r="BN210">
        <v>0.16</v>
      </c>
      <c r="BO210">
        <v>0</v>
      </c>
      <c r="BP210">
        <v>1</v>
      </c>
      <c r="BQ210">
        <v>0</v>
      </c>
      <c r="BR210">
        <v>0</v>
      </c>
      <c r="BS210">
        <v>0</v>
      </c>
      <c r="BT210">
        <v>204.71616</v>
      </c>
      <c r="BU210">
        <v>0.192</v>
      </c>
      <c r="BV210">
        <v>0</v>
      </c>
      <c r="BW210">
        <v>1</v>
      </c>
      <c r="CU210">
        <f>ROUND(AT210*Source!I292*AH210*AL210,2)</f>
        <v>170.6</v>
      </c>
      <c r="CV210">
        <f>ROUND(Y210*Source!I292,7)</f>
        <v>0.192</v>
      </c>
      <c r="CW210">
        <v>0</v>
      </c>
      <c r="CX210">
        <f>ROUND(Y210*Source!I292,7)</f>
        <v>0.192</v>
      </c>
      <c r="CY210">
        <f t="shared" si="76"/>
        <v>1066.23</v>
      </c>
      <c r="CZ210">
        <f t="shared" si="77"/>
        <v>1066.23</v>
      </c>
      <c r="DA210">
        <f t="shared" si="78"/>
        <v>1</v>
      </c>
      <c r="DB210">
        <f t="shared" si="79"/>
        <v>204.72</v>
      </c>
      <c r="DC210">
        <f t="shared" si="80"/>
        <v>0</v>
      </c>
      <c r="DD210" t="s">
        <v>185</v>
      </c>
      <c r="DE210" t="s">
        <v>185</v>
      </c>
      <c r="DF210">
        <f t="shared" si="74"/>
        <v>0</v>
      </c>
      <c r="DG210">
        <f t="shared" si="72"/>
        <v>0</v>
      </c>
      <c r="DH210">
        <f t="shared" si="82"/>
        <v>0</v>
      </c>
      <c r="DI210">
        <f t="shared" si="83"/>
        <v>204.72</v>
      </c>
      <c r="DJ210">
        <f t="shared" si="81"/>
        <v>204.72</v>
      </c>
      <c r="DK210">
        <v>1</v>
      </c>
      <c r="DL210" t="s">
        <v>185</v>
      </c>
      <c r="DM210">
        <v>0</v>
      </c>
      <c r="DN210" t="s">
        <v>185</v>
      </c>
      <c r="DO210">
        <v>0</v>
      </c>
    </row>
    <row r="211" spans="1:119">
      <c r="A211">
        <f>ROW(Source!A293)</f>
        <v>293</v>
      </c>
      <c r="B211">
        <v>85314433</v>
      </c>
      <c r="C211">
        <v>85316907</v>
      </c>
      <c r="D211">
        <v>82925986</v>
      </c>
      <c r="E211">
        <v>117</v>
      </c>
      <c r="F211">
        <v>1</v>
      </c>
      <c r="G211">
        <v>1</v>
      </c>
      <c r="H211">
        <v>1</v>
      </c>
      <c r="I211" t="s">
        <v>155</v>
      </c>
      <c r="J211" t="s">
        <v>185</v>
      </c>
      <c r="K211" t="s">
        <v>156</v>
      </c>
      <c r="L211">
        <v>1369</v>
      </c>
      <c r="N211">
        <v>1013</v>
      </c>
      <c r="O211" t="s">
        <v>157</v>
      </c>
      <c r="P211" t="s">
        <v>157</v>
      </c>
      <c r="Q211">
        <v>1</v>
      </c>
      <c r="W211">
        <v>0</v>
      </c>
      <c r="X211">
        <v>286205319</v>
      </c>
      <c r="Y211">
        <f t="shared" si="75"/>
        <v>0.192</v>
      </c>
      <c r="AA211">
        <v>0</v>
      </c>
      <c r="AB211">
        <v>0</v>
      </c>
      <c r="AC211">
        <v>0</v>
      </c>
      <c r="AD211">
        <v>1090.46</v>
      </c>
      <c r="AE211">
        <v>0</v>
      </c>
      <c r="AF211">
        <v>0</v>
      </c>
      <c r="AG211">
        <v>0</v>
      </c>
      <c r="AH211">
        <v>1090.46</v>
      </c>
      <c r="AI211">
        <v>1</v>
      </c>
      <c r="AJ211">
        <v>1</v>
      </c>
      <c r="AK211">
        <v>1</v>
      </c>
      <c r="AL211">
        <v>1</v>
      </c>
      <c r="AM211">
        <v>-2</v>
      </c>
      <c r="AN211">
        <v>0</v>
      </c>
      <c r="AO211">
        <v>0</v>
      </c>
      <c r="AP211">
        <v>1</v>
      </c>
      <c r="AQ211">
        <v>1</v>
      </c>
      <c r="AR211">
        <v>0</v>
      </c>
      <c r="AS211" t="s">
        <v>185</v>
      </c>
      <c r="AT211">
        <v>0.16</v>
      </c>
      <c r="AU211" t="s">
        <v>410</v>
      </c>
      <c r="AV211">
        <v>1</v>
      </c>
      <c r="AW211">
        <v>2</v>
      </c>
      <c r="AX211">
        <v>85316910</v>
      </c>
      <c r="AY211">
        <v>1</v>
      </c>
      <c r="AZ211">
        <v>0</v>
      </c>
      <c r="BA211">
        <v>227</v>
      </c>
      <c r="BB211">
        <v>1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174.4736</v>
      </c>
      <c r="BN211">
        <v>0.16</v>
      </c>
      <c r="BO211">
        <v>0</v>
      </c>
      <c r="BP211">
        <v>1</v>
      </c>
      <c r="BQ211">
        <v>0</v>
      </c>
      <c r="BR211">
        <v>0</v>
      </c>
      <c r="BS211">
        <v>0</v>
      </c>
      <c r="BT211">
        <v>209.36832</v>
      </c>
      <c r="BU211">
        <v>0.192</v>
      </c>
      <c r="BV211">
        <v>0</v>
      </c>
      <c r="BW211">
        <v>1</v>
      </c>
      <c r="CU211">
        <f>ROUND(AT211*Source!I293*AH211*AL211,2)</f>
        <v>174.47</v>
      </c>
      <c r="CV211">
        <f>ROUND(Y211*Source!I293,7)</f>
        <v>0.192</v>
      </c>
      <c r="CW211">
        <v>0</v>
      </c>
      <c r="CX211">
        <f>ROUND(Y211*Source!I293,7)</f>
        <v>0.192</v>
      </c>
      <c r="CY211">
        <f t="shared" si="76"/>
        <v>1090.46</v>
      </c>
      <c r="CZ211">
        <f t="shared" si="77"/>
        <v>1090.46</v>
      </c>
      <c r="DA211">
        <f t="shared" si="78"/>
        <v>1</v>
      </c>
      <c r="DB211">
        <f t="shared" si="79"/>
        <v>209.364</v>
      </c>
      <c r="DC211">
        <f t="shared" si="80"/>
        <v>0</v>
      </c>
      <c r="DD211" t="s">
        <v>185</v>
      </c>
      <c r="DE211" t="s">
        <v>185</v>
      </c>
      <c r="DF211">
        <f t="shared" si="74"/>
        <v>0</v>
      </c>
      <c r="DG211">
        <f t="shared" si="72"/>
        <v>0</v>
      </c>
      <c r="DH211">
        <f t="shared" si="82"/>
        <v>0</v>
      </c>
      <c r="DI211">
        <f t="shared" si="83"/>
        <v>209.37</v>
      </c>
      <c r="DJ211">
        <f t="shared" si="81"/>
        <v>209.37</v>
      </c>
      <c r="DK211">
        <v>1</v>
      </c>
      <c r="DL211" t="s">
        <v>185</v>
      </c>
      <c r="DM211">
        <v>0</v>
      </c>
      <c r="DN211" t="s">
        <v>185</v>
      </c>
      <c r="DO211">
        <v>0</v>
      </c>
    </row>
    <row r="212" spans="1:119">
      <c r="A212">
        <f>ROW(Source!A293)</f>
        <v>293</v>
      </c>
      <c r="B212">
        <v>85314433</v>
      </c>
      <c r="C212">
        <v>85316907</v>
      </c>
      <c r="D212">
        <v>82926010</v>
      </c>
      <c r="E212">
        <v>117</v>
      </c>
      <c r="F212">
        <v>1</v>
      </c>
      <c r="G212">
        <v>1</v>
      </c>
      <c r="H212">
        <v>1</v>
      </c>
      <c r="I212" t="s">
        <v>158</v>
      </c>
      <c r="J212" t="s">
        <v>185</v>
      </c>
      <c r="K212" t="s">
        <v>159</v>
      </c>
      <c r="L212">
        <v>1369</v>
      </c>
      <c r="N212">
        <v>1013</v>
      </c>
      <c r="O212" t="s">
        <v>157</v>
      </c>
      <c r="P212" t="s">
        <v>157</v>
      </c>
      <c r="Q212">
        <v>1</v>
      </c>
      <c r="W212">
        <v>0</v>
      </c>
      <c r="X212">
        <v>126826561</v>
      </c>
      <c r="Y212">
        <f t="shared" si="75"/>
        <v>0.192</v>
      </c>
      <c r="AA212">
        <v>0</v>
      </c>
      <c r="AB212">
        <v>0</v>
      </c>
      <c r="AC212">
        <v>0</v>
      </c>
      <c r="AD212">
        <v>1066.23</v>
      </c>
      <c r="AE212">
        <v>0</v>
      </c>
      <c r="AF212">
        <v>0</v>
      </c>
      <c r="AG212">
        <v>0</v>
      </c>
      <c r="AH212">
        <v>1066.23</v>
      </c>
      <c r="AI212">
        <v>1</v>
      </c>
      <c r="AJ212">
        <v>1</v>
      </c>
      <c r="AK212">
        <v>1</v>
      </c>
      <c r="AL212">
        <v>1</v>
      </c>
      <c r="AM212">
        <v>-2</v>
      </c>
      <c r="AN212">
        <v>0</v>
      </c>
      <c r="AO212">
        <v>0</v>
      </c>
      <c r="AP212">
        <v>1</v>
      </c>
      <c r="AQ212">
        <v>1</v>
      </c>
      <c r="AR212">
        <v>0</v>
      </c>
      <c r="AS212" t="s">
        <v>185</v>
      </c>
      <c r="AT212">
        <v>0.16</v>
      </c>
      <c r="AU212" t="s">
        <v>410</v>
      </c>
      <c r="AV212">
        <v>1</v>
      </c>
      <c r="AW212">
        <v>2</v>
      </c>
      <c r="AX212">
        <v>85316911</v>
      </c>
      <c r="AY212">
        <v>1</v>
      </c>
      <c r="AZ212">
        <v>0</v>
      </c>
      <c r="BA212">
        <v>228</v>
      </c>
      <c r="BB212">
        <v>1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170.5968</v>
      </c>
      <c r="BN212">
        <v>0.16</v>
      </c>
      <c r="BO212">
        <v>0</v>
      </c>
      <c r="BP212">
        <v>1</v>
      </c>
      <c r="BQ212">
        <v>0</v>
      </c>
      <c r="BR212">
        <v>0</v>
      </c>
      <c r="BS212">
        <v>0</v>
      </c>
      <c r="BT212">
        <v>204.71616</v>
      </c>
      <c r="BU212">
        <v>0.192</v>
      </c>
      <c r="BV212">
        <v>0</v>
      </c>
      <c r="BW212">
        <v>1</v>
      </c>
      <c r="CU212">
        <f>ROUND(AT212*Source!I293*AH212*AL212,2)</f>
        <v>170.6</v>
      </c>
      <c r="CV212">
        <f>ROUND(Y212*Source!I293,7)</f>
        <v>0.192</v>
      </c>
      <c r="CW212">
        <v>0</v>
      </c>
      <c r="CX212">
        <f>ROUND(Y212*Source!I293,7)</f>
        <v>0.192</v>
      </c>
      <c r="CY212">
        <f t="shared" si="76"/>
        <v>1066.23</v>
      </c>
      <c r="CZ212">
        <f t="shared" si="77"/>
        <v>1066.23</v>
      </c>
      <c r="DA212">
        <f t="shared" si="78"/>
        <v>1</v>
      </c>
      <c r="DB212">
        <f t="shared" si="79"/>
        <v>204.72</v>
      </c>
      <c r="DC212">
        <f t="shared" si="80"/>
        <v>0</v>
      </c>
      <c r="DD212" t="s">
        <v>185</v>
      </c>
      <c r="DE212" t="s">
        <v>185</v>
      </c>
      <c r="DF212">
        <f t="shared" si="74"/>
        <v>0</v>
      </c>
      <c r="DG212">
        <f t="shared" si="72"/>
        <v>0</v>
      </c>
      <c r="DH212">
        <f t="shared" si="82"/>
        <v>0</v>
      </c>
      <c r="DI212">
        <f t="shared" si="83"/>
        <v>204.72</v>
      </c>
      <c r="DJ212">
        <f t="shared" si="81"/>
        <v>204.72</v>
      </c>
      <c r="DK212">
        <v>1</v>
      </c>
      <c r="DL212" t="s">
        <v>185</v>
      </c>
      <c r="DM212">
        <v>0</v>
      </c>
      <c r="DN212" t="s">
        <v>185</v>
      </c>
      <c r="DO212">
        <v>0</v>
      </c>
    </row>
    <row r="213" spans="1:119">
      <c r="A213">
        <f>ROW(Source!A294)</f>
        <v>294</v>
      </c>
      <c r="B213">
        <v>85314498</v>
      </c>
      <c r="C213">
        <v>85316912</v>
      </c>
      <c r="D213">
        <v>82925986</v>
      </c>
      <c r="E213">
        <v>117</v>
      </c>
      <c r="F213">
        <v>1</v>
      </c>
      <c r="G213">
        <v>1</v>
      </c>
      <c r="H213">
        <v>1</v>
      </c>
      <c r="I213" t="s">
        <v>155</v>
      </c>
      <c r="J213" t="s">
        <v>185</v>
      </c>
      <c r="K213" t="s">
        <v>156</v>
      </c>
      <c r="L213">
        <v>1369</v>
      </c>
      <c r="N213">
        <v>1013</v>
      </c>
      <c r="O213" t="s">
        <v>157</v>
      </c>
      <c r="P213" t="s">
        <v>157</v>
      </c>
      <c r="Q213">
        <v>1</v>
      </c>
      <c r="W213">
        <v>0</v>
      </c>
      <c r="X213">
        <v>286205319</v>
      </c>
      <c r="Y213">
        <f t="shared" si="75"/>
        <v>0.6</v>
      </c>
      <c r="AA213">
        <v>0</v>
      </c>
      <c r="AB213">
        <v>0</v>
      </c>
      <c r="AC213">
        <v>0</v>
      </c>
      <c r="AD213">
        <v>1090.46</v>
      </c>
      <c r="AE213">
        <v>0</v>
      </c>
      <c r="AF213">
        <v>0</v>
      </c>
      <c r="AG213">
        <v>0</v>
      </c>
      <c r="AH213">
        <v>1090.46</v>
      </c>
      <c r="AI213">
        <v>1</v>
      </c>
      <c r="AJ213">
        <v>1</v>
      </c>
      <c r="AK213">
        <v>1</v>
      </c>
      <c r="AL213">
        <v>1</v>
      </c>
      <c r="AM213">
        <v>-2</v>
      </c>
      <c r="AN213">
        <v>0</v>
      </c>
      <c r="AO213">
        <v>0</v>
      </c>
      <c r="AP213">
        <v>1</v>
      </c>
      <c r="AQ213">
        <v>1</v>
      </c>
      <c r="AR213">
        <v>0</v>
      </c>
      <c r="AS213" t="s">
        <v>185</v>
      </c>
      <c r="AT213">
        <v>0.5</v>
      </c>
      <c r="AU213" t="s">
        <v>410</v>
      </c>
      <c r="AV213">
        <v>1</v>
      </c>
      <c r="AW213">
        <v>2</v>
      </c>
      <c r="AX213">
        <v>85316915</v>
      </c>
      <c r="AY213">
        <v>1</v>
      </c>
      <c r="AZ213">
        <v>0</v>
      </c>
      <c r="BA213">
        <v>229</v>
      </c>
      <c r="BB213">
        <v>1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545.23</v>
      </c>
      <c r="BN213">
        <v>0.5</v>
      </c>
      <c r="BO213">
        <v>0</v>
      </c>
      <c r="BP213">
        <v>1</v>
      </c>
      <c r="BQ213">
        <v>0</v>
      </c>
      <c r="BR213">
        <v>0</v>
      </c>
      <c r="BS213">
        <v>0</v>
      </c>
      <c r="BT213">
        <v>654.276</v>
      </c>
      <c r="BU213">
        <v>0.6</v>
      </c>
      <c r="BV213">
        <v>0</v>
      </c>
      <c r="BW213">
        <v>1</v>
      </c>
      <c r="CU213">
        <f>ROUND(AT213*Source!I294*AH213*AL213,2)</f>
        <v>545.23</v>
      </c>
      <c r="CV213">
        <f>ROUND(Y213*Source!I294,7)</f>
        <v>0.6</v>
      </c>
      <c r="CW213">
        <v>0</v>
      </c>
      <c r="CX213">
        <f>ROUND(Y213*Source!I294,7)</f>
        <v>0.6</v>
      </c>
      <c r="CY213">
        <f t="shared" si="76"/>
        <v>1090.46</v>
      </c>
      <c r="CZ213">
        <f t="shared" si="77"/>
        <v>1090.46</v>
      </c>
      <c r="DA213">
        <f t="shared" si="78"/>
        <v>1</v>
      </c>
      <c r="DB213">
        <f t="shared" si="79"/>
        <v>654.276</v>
      </c>
      <c r="DC213">
        <f t="shared" si="80"/>
        <v>0</v>
      </c>
      <c r="DD213" t="s">
        <v>185</v>
      </c>
      <c r="DE213" t="s">
        <v>185</v>
      </c>
      <c r="DF213">
        <f t="shared" si="74"/>
        <v>0</v>
      </c>
      <c r="DG213">
        <f t="shared" si="72"/>
        <v>0</v>
      </c>
      <c r="DH213">
        <f t="shared" si="82"/>
        <v>0</v>
      </c>
      <c r="DI213">
        <f t="shared" si="83"/>
        <v>654.28</v>
      </c>
      <c r="DJ213">
        <f t="shared" si="81"/>
        <v>654.28</v>
      </c>
      <c r="DK213">
        <v>1</v>
      </c>
      <c r="DL213" t="s">
        <v>185</v>
      </c>
      <c r="DM213">
        <v>0</v>
      </c>
      <c r="DN213" t="s">
        <v>185</v>
      </c>
      <c r="DO213">
        <v>0</v>
      </c>
    </row>
    <row r="214" spans="1:119">
      <c r="A214">
        <f>ROW(Source!A294)</f>
        <v>294</v>
      </c>
      <c r="B214">
        <v>85314498</v>
      </c>
      <c r="C214">
        <v>85316912</v>
      </c>
      <c r="D214">
        <v>82926010</v>
      </c>
      <c r="E214">
        <v>117</v>
      </c>
      <c r="F214">
        <v>1</v>
      </c>
      <c r="G214">
        <v>1</v>
      </c>
      <c r="H214">
        <v>1</v>
      </c>
      <c r="I214" t="s">
        <v>158</v>
      </c>
      <c r="J214" t="s">
        <v>185</v>
      </c>
      <c r="K214" t="s">
        <v>159</v>
      </c>
      <c r="L214">
        <v>1369</v>
      </c>
      <c r="N214">
        <v>1013</v>
      </c>
      <c r="O214" t="s">
        <v>157</v>
      </c>
      <c r="P214" t="s">
        <v>157</v>
      </c>
      <c r="Q214">
        <v>1</v>
      </c>
      <c r="W214">
        <v>0</v>
      </c>
      <c r="X214">
        <v>126826561</v>
      </c>
      <c r="Y214">
        <f t="shared" si="75"/>
        <v>0.6</v>
      </c>
      <c r="AA214">
        <v>0</v>
      </c>
      <c r="AB214">
        <v>0</v>
      </c>
      <c r="AC214">
        <v>0</v>
      </c>
      <c r="AD214">
        <v>1066.23</v>
      </c>
      <c r="AE214">
        <v>0</v>
      </c>
      <c r="AF214">
        <v>0</v>
      </c>
      <c r="AG214">
        <v>0</v>
      </c>
      <c r="AH214">
        <v>1066.23</v>
      </c>
      <c r="AI214">
        <v>1</v>
      </c>
      <c r="AJ214">
        <v>1</v>
      </c>
      <c r="AK214">
        <v>1</v>
      </c>
      <c r="AL214">
        <v>1</v>
      </c>
      <c r="AM214">
        <v>-2</v>
      </c>
      <c r="AN214">
        <v>0</v>
      </c>
      <c r="AO214">
        <v>0</v>
      </c>
      <c r="AP214">
        <v>1</v>
      </c>
      <c r="AQ214">
        <v>1</v>
      </c>
      <c r="AR214">
        <v>0</v>
      </c>
      <c r="AS214" t="s">
        <v>185</v>
      </c>
      <c r="AT214">
        <v>0.5</v>
      </c>
      <c r="AU214" t="s">
        <v>410</v>
      </c>
      <c r="AV214">
        <v>1</v>
      </c>
      <c r="AW214">
        <v>2</v>
      </c>
      <c r="AX214">
        <v>85316916</v>
      </c>
      <c r="AY214">
        <v>1</v>
      </c>
      <c r="AZ214">
        <v>0</v>
      </c>
      <c r="BA214">
        <v>230</v>
      </c>
      <c r="BB214">
        <v>1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533.115</v>
      </c>
      <c r="BN214">
        <v>0.5</v>
      </c>
      <c r="BO214">
        <v>0</v>
      </c>
      <c r="BP214">
        <v>1</v>
      </c>
      <c r="BQ214">
        <v>0</v>
      </c>
      <c r="BR214">
        <v>0</v>
      </c>
      <c r="BS214">
        <v>0</v>
      </c>
      <c r="BT214">
        <v>639.738</v>
      </c>
      <c r="BU214">
        <v>0.6</v>
      </c>
      <c r="BV214">
        <v>0</v>
      </c>
      <c r="BW214">
        <v>1</v>
      </c>
      <c r="CU214">
        <f>ROUND(AT214*Source!I294*AH214*AL214,2)</f>
        <v>533.12</v>
      </c>
      <c r="CV214">
        <f>ROUND(Y214*Source!I294,7)</f>
        <v>0.6</v>
      </c>
      <c r="CW214">
        <v>0</v>
      </c>
      <c r="CX214">
        <f>ROUND(Y214*Source!I294,7)</f>
        <v>0.6</v>
      </c>
      <c r="CY214">
        <f t="shared" si="76"/>
        <v>1066.23</v>
      </c>
      <c r="CZ214">
        <f t="shared" si="77"/>
        <v>1066.23</v>
      </c>
      <c r="DA214">
        <f t="shared" si="78"/>
        <v>1</v>
      </c>
      <c r="DB214">
        <f t="shared" si="79"/>
        <v>639.744</v>
      </c>
      <c r="DC214">
        <f t="shared" si="80"/>
        <v>0</v>
      </c>
      <c r="DD214" t="s">
        <v>185</v>
      </c>
      <c r="DE214" t="s">
        <v>185</v>
      </c>
      <c r="DF214">
        <f t="shared" si="74"/>
        <v>0</v>
      </c>
      <c r="DG214">
        <f t="shared" si="72"/>
        <v>0</v>
      </c>
      <c r="DH214">
        <f t="shared" si="82"/>
        <v>0</v>
      </c>
      <c r="DI214">
        <f t="shared" si="83"/>
        <v>639.74</v>
      </c>
      <c r="DJ214">
        <f t="shared" si="81"/>
        <v>639.74</v>
      </c>
      <c r="DK214">
        <v>1</v>
      </c>
      <c r="DL214" t="s">
        <v>185</v>
      </c>
      <c r="DM214">
        <v>0</v>
      </c>
      <c r="DN214" t="s">
        <v>185</v>
      </c>
      <c r="DO214">
        <v>0</v>
      </c>
    </row>
    <row r="215" spans="1:119">
      <c r="A215">
        <f>ROW(Source!A295)</f>
        <v>295</v>
      </c>
      <c r="B215">
        <v>85314433</v>
      </c>
      <c r="C215">
        <v>85316912</v>
      </c>
      <c r="D215">
        <v>82925986</v>
      </c>
      <c r="E215">
        <v>117</v>
      </c>
      <c r="F215">
        <v>1</v>
      </c>
      <c r="G215">
        <v>1</v>
      </c>
      <c r="H215">
        <v>1</v>
      </c>
      <c r="I215" t="s">
        <v>155</v>
      </c>
      <c r="J215" t="s">
        <v>185</v>
      </c>
      <c r="K215" t="s">
        <v>156</v>
      </c>
      <c r="L215">
        <v>1369</v>
      </c>
      <c r="N215">
        <v>1013</v>
      </c>
      <c r="O215" t="s">
        <v>157</v>
      </c>
      <c r="P215" t="s">
        <v>157</v>
      </c>
      <c r="Q215">
        <v>1</v>
      </c>
      <c r="W215">
        <v>0</v>
      </c>
      <c r="X215">
        <v>286205319</v>
      </c>
      <c r="Y215">
        <f t="shared" si="75"/>
        <v>0.6</v>
      </c>
      <c r="AA215">
        <v>0</v>
      </c>
      <c r="AB215">
        <v>0</v>
      </c>
      <c r="AC215">
        <v>0</v>
      </c>
      <c r="AD215">
        <v>1090.46</v>
      </c>
      <c r="AE215">
        <v>0</v>
      </c>
      <c r="AF215">
        <v>0</v>
      </c>
      <c r="AG215">
        <v>0</v>
      </c>
      <c r="AH215">
        <v>1090.46</v>
      </c>
      <c r="AI215">
        <v>1</v>
      </c>
      <c r="AJ215">
        <v>1</v>
      </c>
      <c r="AK215">
        <v>1</v>
      </c>
      <c r="AL215">
        <v>1</v>
      </c>
      <c r="AM215">
        <v>-2</v>
      </c>
      <c r="AN215">
        <v>0</v>
      </c>
      <c r="AO215">
        <v>0</v>
      </c>
      <c r="AP215">
        <v>1</v>
      </c>
      <c r="AQ215">
        <v>1</v>
      </c>
      <c r="AR215">
        <v>0</v>
      </c>
      <c r="AS215" t="s">
        <v>185</v>
      </c>
      <c r="AT215">
        <v>0.5</v>
      </c>
      <c r="AU215" t="s">
        <v>410</v>
      </c>
      <c r="AV215">
        <v>1</v>
      </c>
      <c r="AW215">
        <v>2</v>
      </c>
      <c r="AX215">
        <v>85316915</v>
      </c>
      <c r="AY215">
        <v>1</v>
      </c>
      <c r="AZ215">
        <v>0</v>
      </c>
      <c r="BA215">
        <v>231</v>
      </c>
      <c r="BB215">
        <v>1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545.23</v>
      </c>
      <c r="BN215">
        <v>0.5</v>
      </c>
      <c r="BO215">
        <v>0</v>
      </c>
      <c r="BP215">
        <v>1</v>
      </c>
      <c r="BQ215">
        <v>0</v>
      </c>
      <c r="BR215">
        <v>0</v>
      </c>
      <c r="BS215">
        <v>0</v>
      </c>
      <c r="BT215">
        <v>654.276</v>
      </c>
      <c r="BU215">
        <v>0.6</v>
      </c>
      <c r="BV215">
        <v>0</v>
      </c>
      <c r="BW215">
        <v>1</v>
      </c>
      <c r="CU215">
        <f>ROUND(AT215*Source!I295*AH215*AL215,2)</f>
        <v>545.23</v>
      </c>
      <c r="CV215">
        <f>ROUND(Y215*Source!I295,7)</f>
        <v>0.6</v>
      </c>
      <c r="CW215">
        <v>0</v>
      </c>
      <c r="CX215">
        <f>ROUND(Y215*Source!I295,7)</f>
        <v>0.6</v>
      </c>
      <c r="CY215">
        <f t="shared" si="76"/>
        <v>1090.46</v>
      </c>
      <c r="CZ215">
        <f t="shared" si="77"/>
        <v>1090.46</v>
      </c>
      <c r="DA215">
        <f t="shared" si="78"/>
        <v>1</v>
      </c>
      <c r="DB215">
        <f t="shared" si="79"/>
        <v>654.276</v>
      </c>
      <c r="DC215">
        <f t="shared" si="80"/>
        <v>0</v>
      </c>
      <c r="DD215" t="s">
        <v>185</v>
      </c>
      <c r="DE215" t="s">
        <v>185</v>
      </c>
      <c r="DF215">
        <f t="shared" si="74"/>
        <v>0</v>
      </c>
      <c r="DG215">
        <f t="shared" si="72"/>
        <v>0</v>
      </c>
      <c r="DH215">
        <f t="shared" si="82"/>
        <v>0</v>
      </c>
      <c r="DI215">
        <f t="shared" si="83"/>
        <v>654.28</v>
      </c>
      <c r="DJ215">
        <f t="shared" si="81"/>
        <v>654.28</v>
      </c>
      <c r="DK215">
        <v>1</v>
      </c>
      <c r="DL215" t="s">
        <v>185</v>
      </c>
      <c r="DM215">
        <v>0</v>
      </c>
      <c r="DN215" t="s">
        <v>185</v>
      </c>
      <c r="DO215">
        <v>0</v>
      </c>
    </row>
    <row r="216" spans="1:119">
      <c r="A216">
        <f>ROW(Source!A295)</f>
        <v>295</v>
      </c>
      <c r="B216">
        <v>85314433</v>
      </c>
      <c r="C216">
        <v>85316912</v>
      </c>
      <c r="D216">
        <v>82926010</v>
      </c>
      <c r="E216">
        <v>117</v>
      </c>
      <c r="F216">
        <v>1</v>
      </c>
      <c r="G216">
        <v>1</v>
      </c>
      <c r="H216">
        <v>1</v>
      </c>
      <c r="I216" t="s">
        <v>158</v>
      </c>
      <c r="J216" t="s">
        <v>185</v>
      </c>
      <c r="K216" t="s">
        <v>159</v>
      </c>
      <c r="L216">
        <v>1369</v>
      </c>
      <c r="N216">
        <v>1013</v>
      </c>
      <c r="O216" t="s">
        <v>157</v>
      </c>
      <c r="P216" t="s">
        <v>157</v>
      </c>
      <c r="Q216">
        <v>1</v>
      </c>
      <c r="W216">
        <v>0</v>
      </c>
      <c r="X216">
        <v>126826561</v>
      </c>
      <c r="Y216">
        <f t="shared" si="75"/>
        <v>0.6</v>
      </c>
      <c r="AA216">
        <v>0</v>
      </c>
      <c r="AB216">
        <v>0</v>
      </c>
      <c r="AC216">
        <v>0</v>
      </c>
      <c r="AD216">
        <v>1066.23</v>
      </c>
      <c r="AE216">
        <v>0</v>
      </c>
      <c r="AF216">
        <v>0</v>
      </c>
      <c r="AG216">
        <v>0</v>
      </c>
      <c r="AH216">
        <v>1066.23</v>
      </c>
      <c r="AI216">
        <v>1</v>
      </c>
      <c r="AJ216">
        <v>1</v>
      </c>
      <c r="AK216">
        <v>1</v>
      </c>
      <c r="AL216">
        <v>1</v>
      </c>
      <c r="AM216">
        <v>-2</v>
      </c>
      <c r="AN216">
        <v>0</v>
      </c>
      <c r="AO216">
        <v>0</v>
      </c>
      <c r="AP216">
        <v>1</v>
      </c>
      <c r="AQ216">
        <v>1</v>
      </c>
      <c r="AR216">
        <v>0</v>
      </c>
      <c r="AS216" t="s">
        <v>185</v>
      </c>
      <c r="AT216">
        <v>0.5</v>
      </c>
      <c r="AU216" t="s">
        <v>410</v>
      </c>
      <c r="AV216">
        <v>1</v>
      </c>
      <c r="AW216">
        <v>2</v>
      </c>
      <c r="AX216">
        <v>85316916</v>
      </c>
      <c r="AY216">
        <v>1</v>
      </c>
      <c r="AZ216">
        <v>0</v>
      </c>
      <c r="BA216">
        <v>232</v>
      </c>
      <c r="BB216">
        <v>1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533.115</v>
      </c>
      <c r="BN216">
        <v>0.5</v>
      </c>
      <c r="BO216">
        <v>0</v>
      </c>
      <c r="BP216">
        <v>1</v>
      </c>
      <c r="BQ216">
        <v>0</v>
      </c>
      <c r="BR216">
        <v>0</v>
      </c>
      <c r="BS216">
        <v>0</v>
      </c>
      <c r="BT216">
        <v>639.738</v>
      </c>
      <c r="BU216">
        <v>0.6</v>
      </c>
      <c r="BV216">
        <v>0</v>
      </c>
      <c r="BW216">
        <v>1</v>
      </c>
      <c r="CU216">
        <f>ROUND(AT216*Source!I295*AH216*AL216,2)</f>
        <v>533.12</v>
      </c>
      <c r="CV216">
        <f>ROUND(Y216*Source!I295,7)</f>
        <v>0.6</v>
      </c>
      <c r="CW216">
        <v>0</v>
      </c>
      <c r="CX216">
        <f>ROUND(Y216*Source!I295,7)</f>
        <v>0.6</v>
      </c>
      <c r="CY216">
        <f t="shared" si="76"/>
        <v>1066.23</v>
      </c>
      <c r="CZ216">
        <f t="shared" si="77"/>
        <v>1066.23</v>
      </c>
      <c r="DA216">
        <f t="shared" si="78"/>
        <v>1</v>
      </c>
      <c r="DB216">
        <f t="shared" si="79"/>
        <v>639.744</v>
      </c>
      <c r="DC216">
        <f t="shared" si="80"/>
        <v>0</v>
      </c>
      <c r="DD216" t="s">
        <v>185</v>
      </c>
      <c r="DE216" t="s">
        <v>185</v>
      </c>
      <c r="DF216">
        <f t="shared" si="74"/>
        <v>0</v>
      </c>
      <c r="DG216">
        <f t="shared" si="72"/>
        <v>0</v>
      </c>
      <c r="DH216">
        <f t="shared" si="82"/>
        <v>0</v>
      </c>
      <c r="DI216">
        <f t="shared" si="83"/>
        <v>639.74</v>
      </c>
      <c r="DJ216">
        <f t="shared" si="81"/>
        <v>639.74</v>
      </c>
      <c r="DK216">
        <v>1</v>
      </c>
      <c r="DL216" t="s">
        <v>185</v>
      </c>
      <c r="DM216">
        <v>0</v>
      </c>
      <c r="DN216" t="s">
        <v>185</v>
      </c>
      <c r="DO216">
        <v>0</v>
      </c>
    </row>
    <row r="411" spans="9:9">
      <c r="I411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2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44">
      <c r="A1">
        <f>ROW(Source!A28)</f>
        <v>28</v>
      </c>
      <c r="B1">
        <v>85316653</v>
      </c>
      <c r="C1">
        <v>85316651</v>
      </c>
      <c r="D1">
        <v>82925782</v>
      </c>
      <c r="E1">
        <v>117</v>
      </c>
      <c r="F1">
        <v>1</v>
      </c>
      <c r="G1">
        <v>1</v>
      </c>
      <c r="H1">
        <v>1</v>
      </c>
      <c r="I1" t="s">
        <v>516</v>
      </c>
      <c r="J1" t="s">
        <v>185</v>
      </c>
      <c r="K1" t="s">
        <v>517</v>
      </c>
      <c r="L1">
        <v>1191</v>
      </c>
      <c r="N1">
        <v>1013</v>
      </c>
      <c r="O1" t="s">
        <v>28</v>
      </c>
      <c r="P1" t="s">
        <v>28</v>
      </c>
      <c r="Q1">
        <v>1</v>
      </c>
      <c r="X1">
        <v>154</v>
      </c>
      <c r="Y1">
        <v>0</v>
      </c>
      <c r="Z1">
        <v>0</v>
      </c>
      <c r="AA1">
        <v>0</v>
      </c>
      <c r="AB1">
        <v>660.33</v>
      </c>
      <c r="AC1">
        <v>0</v>
      </c>
      <c r="AD1">
        <v>1</v>
      </c>
      <c r="AE1">
        <v>1</v>
      </c>
      <c r="AF1" t="s">
        <v>217</v>
      </c>
      <c r="AG1">
        <v>207.9</v>
      </c>
      <c r="AH1">
        <v>2</v>
      </c>
      <c r="AI1">
        <v>85316652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ROW(Source!A29)</f>
        <v>29</v>
      </c>
      <c r="B2">
        <v>85316653</v>
      </c>
      <c r="C2">
        <v>85316651</v>
      </c>
      <c r="D2">
        <v>82925782</v>
      </c>
      <c r="E2">
        <v>117</v>
      </c>
      <c r="F2">
        <v>1</v>
      </c>
      <c r="G2">
        <v>1</v>
      </c>
      <c r="H2">
        <v>1</v>
      </c>
      <c r="I2" t="s">
        <v>516</v>
      </c>
      <c r="J2" t="s">
        <v>185</v>
      </c>
      <c r="K2" t="s">
        <v>517</v>
      </c>
      <c r="L2">
        <v>1191</v>
      </c>
      <c r="N2">
        <v>1013</v>
      </c>
      <c r="O2" t="s">
        <v>28</v>
      </c>
      <c r="P2" t="s">
        <v>28</v>
      </c>
      <c r="Q2">
        <v>1</v>
      </c>
      <c r="X2">
        <v>154</v>
      </c>
      <c r="Y2">
        <v>0</v>
      </c>
      <c r="Z2">
        <v>0</v>
      </c>
      <c r="AA2">
        <v>0</v>
      </c>
      <c r="AB2">
        <v>660.33</v>
      </c>
      <c r="AC2">
        <v>0</v>
      </c>
      <c r="AD2">
        <v>1</v>
      </c>
      <c r="AE2">
        <v>1</v>
      </c>
      <c r="AF2" t="s">
        <v>217</v>
      </c>
      <c r="AG2">
        <v>207.9</v>
      </c>
      <c r="AH2">
        <v>2</v>
      </c>
      <c r="AI2">
        <v>85316652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ROW(Source!A30)</f>
        <v>30</v>
      </c>
      <c r="B3">
        <v>85316656</v>
      </c>
      <c r="C3">
        <v>85316654</v>
      </c>
      <c r="D3">
        <v>82925772</v>
      </c>
      <c r="E3">
        <v>117</v>
      </c>
      <c r="F3">
        <v>1</v>
      </c>
      <c r="G3">
        <v>1</v>
      </c>
      <c r="H3">
        <v>1</v>
      </c>
      <c r="I3" t="s">
        <v>53</v>
      </c>
      <c r="J3" t="s">
        <v>185</v>
      </c>
      <c r="K3" t="s">
        <v>54</v>
      </c>
      <c r="L3">
        <v>1191</v>
      </c>
      <c r="N3">
        <v>1013</v>
      </c>
      <c r="O3" t="s">
        <v>28</v>
      </c>
      <c r="P3" t="s">
        <v>28</v>
      </c>
      <c r="Q3">
        <v>1</v>
      </c>
      <c r="X3">
        <v>97.2</v>
      </c>
      <c r="Y3">
        <v>0</v>
      </c>
      <c r="Z3">
        <v>0</v>
      </c>
      <c r="AA3">
        <v>0</v>
      </c>
      <c r="AB3">
        <v>633.07</v>
      </c>
      <c r="AC3">
        <v>0</v>
      </c>
      <c r="AD3">
        <v>1</v>
      </c>
      <c r="AE3">
        <v>1</v>
      </c>
      <c r="AF3" t="s">
        <v>217</v>
      </c>
      <c r="AG3">
        <v>131.22</v>
      </c>
      <c r="AH3">
        <v>2</v>
      </c>
      <c r="AI3">
        <v>85316655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ROW(Source!A31)</f>
        <v>31</v>
      </c>
      <c r="B4">
        <v>85316656</v>
      </c>
      <c r="C4">
        <v>85316654</v>
      </c>
      <c r="D4">
        <v>82925772</v>
      </c>
      <c r="E4">
        <v>117</v>
      </c>
      <c r="F4">
        <v>1</v>
      </c>
      <c r="G4">
        <v>1</v>
      </c>
      <c r="H4">
        <v>1</v>
      </c>
      <c r="I4" t="s">
        <v>53</v>
      </c>
      <c r="J4" t="s">
        <v>185</v>
      </c>
      <c r="K4" t="s">
        <v>54</v>
      </c>
      <c r="L4">
        <v>1191</v>
      </c>
      <c r="N4">
        <v>1013</v>
      </c>
      <c r="O4" t="s">
        <v>28</v>
      </c>
      <c r="P4" t="s">
        <v>28</v>
      </c>
      <c r="Q4">
        <v>1</v>
      </c>
      <c r="X4">
        <v>97.2</v>
      </c>
      <c r="Y4">
        <v>0</v>
      </c>
      <c r="Z4">
        <v>0</v>
      </c>
      <c r="AA4">
        <v>0</v>
      </c>
      <c r="AB4">
        <v>633.07</v>
      </c>
      <c r="AC4">
        <v>0</v>
      </c>
      <c r="AD4">
        <v>1</v>
      </c>
      <c r="AE4">
        <v>1</v>
      </c>
      <c r="AF4" t="s">
        <v>217</v>
      </c>
      <c r="AG4">
        <v>131.22</v>
      </c>
      <c r="AH4">
        <v>2</v>
      </c>
      <c r="AI4">
        <v>85316655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ROW(Source!A32)</f>
        <v>32</v>
      </c>
      <c r="B5">
        <v>85316667</v>
      </c>
      <c r="C5">
        <v>85316657</v>
      </c>
      <c r="D5">
        <v>82925846</v>
      </c>
      <c r="E5">
        <v>117</v>
      </c>
      <c r="F5">
        <v>1</v>
      </c>
      <c r="G5">
        <v>1</v>
      </c>
      <c r="H5">
        <v>1</v>
      </c>
      <c r="I5" t="s">
        <v>518</v>
      </c>
      <c r="J5" t="s">
        <v>185</v>
      </c>
      <c r="K5" t="s">
        <v>519</v>
      </c>
      <c r="L5">
        <v>1191</v>
      </c>
      <c r="N5">
        <v>1013</v>
      </c>
      <c r="O5" t="s">
        <v>28</v>
      </c>
      <c r="P5" t="s">
        <v>28</v>
      </c>
      <c r="Q5">
        <v>1</v>
      </c>
      <c r="X5">
        <v>53.6</v>
      </c>
      <c r="Y5">
        <v>0</v>
      </c>
      <c r="Z5">
        <v>0</v>
      </c>
      <c r="AA5">
        <v>0</v>
      </c>
      <c r="AB5">
        <v>811.79</v>
      </c>
      <c r="AC5">
        <v>0</v>
      </c>
      <c r="AD5">
        <v>1</v>
      </c>
      <c r="AE5">
        <v>1</v>
      </c>
      <c r="AF5" t="s">
        <v>217</v>
      </c>
      <c r="AG5">
        <v>72.36</v>
      </c>
      <c r="AH5">
        <v>2</v>
      </c>
      <c r="AI5">
        <v>85316658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ROW(Source!A32)</f>
        <v>32</v>
      </c>
      <c r="B6">
        <v>85316668</v>
      </c>
      <c r="C6">
        <v>85316657</v>
      </c>
      <c r="D6">
        <v>82926016</v>
      </c>
      <c r="E6">
        <v>117</v>
      </c>
      <c r="F6">
        <v>1</v>
      </c>
      <c r="G6">
        <v>1</v>
      </c>
      <c r="H6">
        <v>1</v>
      </c>
      <c r="I6" t="s">
        <v>520</v>
      </c>
      <c r="J6" t="s">
        <v>185</v>
      </c>
      <c r="K6" t="s">
        <v>521</v>
      </c>
      <c r="L6">
        <v>1191</v>
      </c>
      <c r="N6">
        <v>1013</v>
      </c>
      <c r="O6" t="s">
        <v>28</v>
      </c>
      <c r="P6" t="s">
        <v>28</v>
      </c>
      <c r="Q6">
        <v>1</v>
      </c>
      <c r="X6">
        <v>3.2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2</v>
      </c>
      <c r="AF6" t="s">
        <v>217</v>
      </c>
      <c r="AG6">
        <v>4.32</v>
      </c>
      <c r="AH6">
        <v>2</v>
      </c>
      <c r="AI6">
        <v>85316659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ROW(Source!A32)</f>
        <v>32</v>
      </c>
      <c r="B7">
        <v>85316669</v>
      </c>
      <c r="C7">
        <v>85316657</v>
      </c>
      <c r="D7">
        <v>82932505</v>
      </c>
      <c r="E7">
        <v>1</v>
      </c>
      <c r="F7">
        <v>1</v>
      </c>
      <c r="G7">
        <v>1</v>
      </c>
      <c r="H7">
        <v>2</v>
      </c>
      <c r="I7" t="s">
        <v>70</v>
      </c>
      <c r="J7" t="s">
        <v>522</v>
      </c>
      <c r="K7" t="s">
        <v>71</v>
      </c>
      <c r="L7">
        <v>1368</v>
      </c>
      <c r="N7">
        <v>1011</v>
      </c>
      <c r="O7" t="s">
        <v>72</v>
      </c>
      <c r="P7" t="s">
        <v>72</v>
      </c>
      <c r="Q7">
        <v>1</v>
      </c>
      <c r="X7">
        <v>1.6</v>
      </c>
      <c r="Y7">
        <v>0</v>
      </c>
      <c r="Z7">
        <v>1626.29</v>
      </c>
      <c r="AA7">
        <v>1090.46</v>
      </c>
      <c r="AB7">
        <v>0</v>
      </c>
      <c r="AC7">
        <v>0</v>
      </c>
      <c r="AD7">
        <v>1</v>
      </c>
      <c r="AE7">
        <v>0</v>
      </c>
      <c r="AF7" t="s">
        <v>217</v>
      </c>
      <c r="AG7">
        <v>2.16</v>
      </c>
      <c r="AH7">
        <v>2</v>
      </c>
      <c r="AI7">
        <v>85316660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ROW(Source!A32)</f>
        <v>32</v>
      </c>
      <c r="B8">
        <v>85316670</v>
      </c>
      <c r="C8">
        <v>85316657</v>
      </c>
      <c r="D8">
        <v>82933400</v>
      </c>
      <c r="E8">
        <v>1</v>
      </c>
      <c r="F8">
        <v>1</v>
      </c>
      <c r="G8">
        <v>1</v>
      </c>
      <c r="H8">
        <v>2</v>
      </c>
      <c r="I8" t="s">
        <v>75</v>
      </c>
      <c r="J8" t="s">
        <v>523</v>
      </c>
      <c r="K8" t="s">
        <v>76</v>
      </c>
      <c r="L8">
        <v>1368</v>
      </c>
      <c r="N8">
        <v>1011</v>
      </c>
      <c r="O8" t="s">
        <v>72</v>
      </c>
      <c r="P8" t="s">
        <v>72</v>
      </c>
      <c r="Q8">
        <v>1</v>
      </c>
      <c r="X8">
        <v>1.6</v>
      </c>
      <c r="Y8">
        <v>0</v>
      </c>
      <c r="Z8">
        <v>641.7</v>
      </c>
      <c r="AA8">
        <v>811.79</v>
      </c>
      <c r="AB8">
        <v>0</v>
      </c>
      <c r="AC8">
        <v>0</v>
      </c>
      <c r="AD8">
        <v>1</v>
      </c>
      <c r="AE8">
        <v>0</v>
      </c>
      <c r="AF8" t="s">
        <v>217</v>
      </c>
      <c r="AG8">
        <v>2.16</v>
      </c>
      <c r="AH8">
        <v>2</v>
      </c>
      <c r="AI8">
        <v>85316661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ROW(Source!A32)</f>
        <v>32</v>
      </c>
      <c r="B9">
        <v>85316671</v>
      </c>
      <c r="C9">
        <v>85316657</v>
      </c>
      <c r="D9">
        <v>82933596</v>
      </c>
      <c r="E9">
        <v>1</v>
      </c>
      <c r="F9">
        <v>1</v>
      </c>
      <c r="G9">
        <v>1</v>
      </c>
      <c r="H9">
        <v>2</v>
      </c>
      <c r="I9" t="s">
        <v>79</v>
      </c>
      <c r="J9" t="s">
        <v>524</v>
      </c>
      <c r="K9" t="s">
        <v>80</v>
      </c>
      <c r="L9">
        <v>1368</v>
      </c>
      <c r="N9">
        <v>1011</v>
      </c>
      <c r="O9" t="s">
        <v>72</v>
      </c>
      <c r="P9" t="s">
        <v>72</v>
      </c>
      <c r="Q9">
        <v>1</v>
      </c>
      <c r="X9">
        <v>13.07</v>
      </c>
      <c r="Y9">
        <v>0</v>
      </c>
      <c r="Z9">
        <v>34.61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217</v>
      </c>
      <c r="AG9">
        <v>17.6445</v>
      </c>
      <c r="AH9">
        <v>2</v>
      </c>
      <c r="AI9">
        <v>85316662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ROW(Source!A32)</f>
        <v>32</v>
      </c>
      <c r="B10">
        <v>85316672</v>
      </c>
      <c r="C10">
        <v>85316657</v>
      </c>
      <c r="D10">
        <v>83000909</v>
      </c>
      <c r="E10">
        <v>1</v>
      </c>
      <c r="F10">
        <v>1</v>
      </c>
      <c r="G10">
        <v>1</v>
      </c>
      <c r="H10">
        <v>3</v>
      </c>
      <c r="I10" t="s">
        <v>85</v>
      </c>
      <c r="J10" t="s">
        <v>525</v>
      </c>
      <c r="K10" t="s">
        <v>86</v>
      </c>
      <c r="L10">
        <v>1346</v>
      </c>
      <c r="N10">
        <v>1009</v>
      </c>
      <c r="O10" t="s">
        <v>87</v>
      </c>
      <c r="P10" t="s">
        <v>87</v>
      </c>
      <c r="Q10">
        <v>1</v>
      </c>
      <c r="X10">
        <v>4.2</v>
      </c>
      <c r="Y10">
        <v>155.63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185</v>
      </c>
      <c r="AG10">
        <v>4.2</v>
      </c>
      <c r="AH10">
        <v>2</v>
      </c>
      <c r="AI10">
        <v>85316663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ROW(Source!A32)</f>
        <v>32</v>
      </c>
      <c r="B11">
        <v>85316673</v>
      </c>
      <c r="C11">
        <v>85316657</v>
      </c>
      <c r="D11">
        <v>83001670</v>
      </c>
      <c r="E11">
        <v>1</v>
      </c>
      <c r="F11">
        <v>1</v>
      </c>
      <c r="G11">
        <v>1</v>
      </c>
      <c r="H11">
        <v>3</v>
      </c>
      <c r="I11" t="s">
        <v>526</v>
      </c>
      <c r="J11" t="s">
        <v>527</v>
      </c>
      <c r="K11" t="s">
        <v>528</v>
      </c>
      <c r="L11">
        <v>1346</v>
      </c>
      <c r="N11">
        <v>1009</v>
      </c>
      <c r="O11" t="s">
        <v>87</v>
      </c>
      <c r="P11" t="s">
        <v>87</v>
      </c>
      <c r="Q11">
        <v>1</v>
      </c>
      <c r="X11">
        <v>27</v>
      </c>
      <c r="Y11">
        <v>174.93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185</v>
      </c>
      <c r="AG11">
        <v>27</v>
      </c>
      <c r="AH11">
        <v>2</v>
      </c>
      <c r="AI11">
        <v>85316664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ROW(Source!A32)</f>
        <v>32</v>
      </c>
      <c r="B12">
        <v>85316674</v>
      </c>
      <c r="C12">
        <v>85316657</v>
      </c>
      <c r="D12">
        <v>83001742</v>
      </c>
      <c r="E12">
        <v>1</v>
      </c>
      <c r="F12">
        <v>1</v>
      </c>
      <c r="G12">
        <v>1</v>
      </c>
      <c r="H12">
        <v>3</v>
      </c>
      <c r="I12" t="s">
        <v>529</v>
      </c>
      <c r="J12" t="s">
        <v>530</v>
      </c>
      <c r="K12" t="s">
        <v>531</v>
      </c>
      <c r="L12">
        <v>1425</v>
      </c>
      <c r="N12">
        <v>1013</v>
      </c>
      <c r="O12" t="s">
        <v>99</v>
      </c>
      <c r="P12" t="s">
        <v>99</v>
      </c>
      <c r="Q12">
        <v>1</v>
      </c>
      <c r="X12">
        <v>0.8</v>
      </c>
      <c r="Y12">
        <v>237.77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185</v>
      </c>
      <c r="AG12">
        <v>0.8</v>
      </c>
      <c r="AH12">
        <v>2</v>
      </c>
      <c r="AI12">
        <v>85316665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ROW(Source!A32)</f>
        <v>32</v>
      </c>
      <c r="B13">
        <v>85316675</v>
      </c>
      <c r="C13">
        <v>85316657</v>
      </c>
      <c r="D13">
        <v>83003245</v>
      </c>
      <c r="E13">
        <v>1</v>
      </c>
      <c r="F13">
        <v>1</v>
      </c>
      <c r="G13">
        <v>1</v>
      </c>
      <c r="H13">
        <v>3</v>
      </c>
      <c r="I13" t="s">
        <v>597</v>
      </c>
      <c r="J13" t="s">
        <v>598</v>
      </c>
      <c r="K13" t="s">
        <v>599</v>
      </c>
      <c r="L13">
        <v>1339</v>
      </c>
      <c r="N13">
        <v>1007</v>
      </c>
      <c r="O13" t="s">
        <v>600</v>
      </c>
      <c r="P13" t="s">
        <v>600</v>
      </c>
      <c r="Q13">
        <v>1</v>
      </c>
      <c r="X13">
        <v>0.15</v>
      </c>
      <c r="Y13">
        <v>908.22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185</v>
      </c>
      <c r="AG13">
        <v>0.15</v>
      </c>
      <c r="AH13">
        <v>3</v>
      </c>
      <c r="AI13">
        <v>-1</v>
      </c>
      <c r="AJ13" t="s">
        <v>185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ROW(Source!A32)</f>
        <v>32</v>
      </c>
      <c r="B14">
        <v>85316676</v>
      </c>
      <c r="C14">
        <v>85316657</v>
      </c>
      <c r="D14">
        <v>83003535</v>
      </c>
      <c r="E14">
        <v>1</v>
      </c>
      <c r="F14">
        <v>1</v>
      </c>
      <c r="G14">
        <v>1</v>
      </c>
      <c r="H14">
        <v>3</v>
      </c>
      <c r="I14" t="s">
        <v>601</v>
      </c>
      <c r="J14" t="s">
        <v>602</v>
      </c>
      <c r="K14" t="s">
        <v>603</v>
      </c>
      <c r="L14">
        <v>1348</v>
      </c>
      <c r="N14">
        <v>1009</v>
      </c>
      <c r="O14" t="s">
        <v>228</v>
      </c>
      <c r="P14" t="s">
        <v>228</v>
      </c>
      <c r="Q14">
        <v>1000</v>
      </c>
      <c r="X14">
        <v>0.18</v>
      </c>
      <c r="Y14">
        <v>7613.48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185</v>
      </c>
      <c r="AG14">
        <v>0.18</v>
      </c>
      <c r="AH14">
        <v>3</v>
      </c>
      <c r="AI14">
        <v>-1</v>
      </c>
      <c r="AJ14" t="s">
        <v>185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ROW(Source!A32)</f>
        <v>32</v>
      </c>
      <c r="B15">
        <v>85316677</v>
      </c>
      <c r="C15">
        <v>85316657</v>
      </c>
      <c r="D15">
        <v>83006816</v>
      </c>
      <c r="E15">
        <v>1</v>
      </c>
      <c r="F15">
        <v>1</v>
      </c>
      <c r="G15">
        <v>1</v>
      </c>
      <c r="H15">
        <v>3</v>
      </c>
      <c r="I15" t="s">
        <v>604</v>
      </c>
      <c r="J15" t="s">
        <v>605</v>
      </c>
      <c r="K15" t="s">
        <v>606</v>
      </c>
      <c r="L15">
        <v>1348</v>
      </c>
      <c r="N15">
        <v>1009</v>
      </c>
      <c r="O15" t="s">
        <v>228</v>
      </c>
      <c r="P15" t="s">
        <v>228</v>
      </c>
      <c r="Q15">
        <v>1000</v>
      </c>
      <c r="X15">
        <v>1</v>
      </c>
      <c r="Y15">
        <v>105278.81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185</v>
      </c>
      <c r="AG15">
        <v>1</v>
      </c>
      <c r="AH15">
        <v>3</v>
      </c>
      <c r="AI15">
        <v>-1</v>
      </c>
      <c r="AJ15" t="s">
        <v>185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ROW(Source!A32)</f>
        <v>32</v>
      </c>
      <c r="B16">
        <v>85316678</v>
      </c>
      <c r="C16">
        <v>85316657</v>
      </c>
      <c r="D16">
        <v>82931850</v>
      </c>
      <c r="E16">
        <v>117</v>
      </c>
      <c r="F16">
        <v>1</v>
      </c>
      <c r="G16">
        <v>1</v>
      </c>
      <c r="H16">
        <v>3</v>
      </c>
      <c r="I16" t="s">
        <v>234</v>
      </c>
      <c r="J16" t="s">
        <v>185</v>
      </c>
      <c r="K16" t="s">
        <v>235</v>
      </c>
      <c r="L16">
        <v>3277935</v>
      </c>
      <c r="N16">
        <v>1013</v>
      </c>
      <c r="O16" t="s">
        <v>59</v>
      </c>
      <c r="P16" t="s">
        <v>59</v>
      </c>
      <c r="Q16">
        <v>1</v>
      </c>
      <c r="X16">
        <v>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 t="s">
        <v>185</v>
      </c>
      <c r="AG16">
        <v>2</v>
      </c>
      <c r="AH16">
        <v>2</v>
      </c>
      <c r="AI16">
        <v>85316666</v>
      </c>
      <c r="AJ16">
        <v>13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ROW(Source!A33)</f>
        <v>33</v>
      </c>
      <c r="B17">
        <v>85316667</v>
      </c>
      <c r="C17">
        <v>85316657</v>
      </c>
      <c r="D17">
        <v>82925846</v>
      </c>
      <c r="E17">
        <v>117</v>
      </c>
      <c r="F17">
        <v>1</v>
      </c>
      <c r="G17">
        <v>1</v>
      </c>
      <c r="H17">
        <v>1</v>
      </c>
      <c r="I17" t="s">
        <v>518</v>
      </c>
      <c r="J17" t="s">
        <v>185</v>
      </c>
      <c r="K17" t="s">
        <v>519</v>
      </c>
      <c r="L17">
        <v>1191</v>
      </c>
      <c r="N17">
        <v>1013</v>
      </c>
      <c r="O17" t="s">
        <v>28</v>
      </c>
      <c r="P17" t="s">
        <v>28</v>
      </c>
      <c r="Q17">
        <v>1</v>
      </c>
      <c r="X17">
        <v>53.6</v>
      </c>
      <c r="Y17">
        <v>0</v>
      </c>
      <c r="Z17">
        <v>0</v>
      </c>
      <c r="AA17">
        <v>0</v>
      </c>
      <c r="AB17">
        <v>811.79</v>
      </c>
      <c r="AC17">
        <v>0</v>
      </c>
      <c r="AD17">
        <v>1</v>
      </c>
      <c r="AE17">
        <v>1</v>
      </c>
      <c r="AF17" t="s">
        <v>217</v>
      </c>
      <c r="AG17">
        <v>72.36</v>
      </c>
      <c r="AH17">
        <v>2</v>
      </c>
      <c r="AI17">
        <v>85316658</v>
      </c>
      <c r="AJ17">
        <v>14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ROW(Source!A33)</f>
        <v>33</v>
      </c>
      <c r="B18">
        <v>85316668</v>
      </c>
      <c r="C18">
        <v>85316657</v>
      </c>
      <c r="D18">
        <v>82926016</v>
      </c>
      <c r="E18">
        <v>117</v>
      </c>
      <c r="F18">
        <v>1</v>
      </c>
      <c r="G18">
        <v>1</v>
      </c>
      <c r="H18">
        <v>1</v>
      </c>
      <c r="I18" t="s">
        <v>520</v>
      </c>
      <c r="J18" t="s">
        <v>185</v>
      </c>
      <c r="K18" t="s">
        <v>521</v>
      </c>
      <c r="L18">
        <v>1191</v>
      </c>
      <c r="N18">
        <v>1013</v>
      </c>
      <c r="O18" t="s">
        <v>28</v>
      </c>
      <c r="P18" t="s">
        <v>28</v>
      </c>
      <c r="Q18">
        <v>1</v>
      </c>
      <c r="X18">
        <v>3.2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217</v>
      </c>
      <c r="AG18">
        <v>4.32</v>
      </c>
      <c r="AH18">
        <v>2</v>
      </c>
      <c r="AI18">
        <v>85316659</v>
      </c>
      <c r="AJ18">
        <v>15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ROW(Source!A33)</f>
        <v>33</v>
      </c>
      <c r="B19">
        <v>85316669</v>
      </c>
      <c r="C19">
        <v>85316657</v>
      </c>
      <c r="D19">
        <v>82932505</v>
      </c>
      <c r="E19">
        <v>1</v>
      </c>
      <c r="F19">
        <v>1</v>
      </c>
      <c r="G19">
        <v>1</v>
      </c>
      <c r="H19">
        <v>2</v>
      </c>
      <c r="I19" t="s">
        <v>70</v>
      </c>
      <c r="J19" t="s">
        <v>522</v>
      </c>
      <c r="K19" t="s">
        <v>71</v>
      </c>
      <c r="L19">
        <v>1368</v>
      </c>
      <c r="N19">
        <v>1011</v>
      </c>
      <c r="O19" t="s">
        <v>72</v>
      </c>
      <c r="P19" t="s">
        <v>72</v>
      </c>
      <c r="Q19">
        <v>1</v>
      </c>
      <c r="X19">
        <v>1.6</v>
      </c>
      <c r="Y19">
        <v>0</v>
      </c>
      <c r="Z19">
        <v>1626.29</v>
      </c>
      <c r="AA19">
        <v>1090.46</v>
      </c>
      <c r="AB19">
        <v>0</v>
      </c>
      <c r="AC19">
        <v>0</v>
      </c>
      <c r="AD19">
        <v>1</v>
      </c>
      <c r="AE19">
        <v>0</v>
      </c>
      <c r="AF19" t="s">
        <v>217</v>
      </c>
      <c r="AG19">
        <v>2.16</v>
      </c>
      <c r="AH19">
        <v>2</v>
      </c>
      <c r="AI19">
        <v>85316660</v>
      </c>
      <c r="AJ19">
        <v>16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ROW(Source!A33)</f>
        <v>33</v>
      </c>
      <c r="B20">
        <v>85316670</v>
      </c>
      <c r="C20">
        <v>85316657</v>
      </c>
      <c r="D20">
        <v>82933400</v>
      </c>
      <c r="E20">
        <v>1</v>
      </c>
      <c r="F20">
        <v>1</v>
      </c>
      <c r="G20">
        <v>1</v>
      </c>
      <c r="H20">
        <v>2</v>
      </c>
      <c r="I20" t="s">
        <v>75</v>
      </c>
      <c r="J20" t="s">
        <v>523</v>
      </c>
      <c r="K20" t="s">
        <v>76</v>
      </c>
      <c r="L20">
        <v>1368</v>
      </c>
      <c r="N20">
        <v>1011</v>
      </c>
      <c r="O20" t="s">
        <v>72</v>
      </c>
      <c r="P20" t="s">
        <v>72</v>
      </c>
      <c r="Q20">
        <v>1</v>
      </c>
      <c r="X20">
        <v>1.6</v>
      </c>
      <c r="Y20">
        <v>0</v>
      </c>
      <c r="Z20">
        <v>641.7</v>
      </c>
      <c r="AA20">
        <v>811.79</v>
      </c>
      <c r="AB20">
        <v>0</v>
      </c>
      <c r="AC20">
        <v>0</v>
      </c>
      <c r="AD20">
        <v>1</v>
      </c>
      <c r="AE20">
        <v>0</v>
      </c>
      <c r="AF20" t="s">
        <v>217</v>
      </c>
      <c r="AG20">
        <v>2.16</v>
      </c>
      <c r="AH20">
        <v>2</v>
      </c>
      <c r="AI20">
        <v>85316661</v>
      </c>
      <c r="AJ20">
        <v>17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ROW(Source!A33)</f>
        <v>33</v>
      </c>
      <c r="B21">
        <v>85316671</v>
      </c>
      <c r="C21">
        <v>85316657</v>
      </c>
      <c r="D21">
        <v>82933596</v>
      </c>
      <c r="E21">
        <v>1</v>
      </c>
      <c r="F21">
        <v>1</v>
      </c>
      <c r="G21">
        <v>1</v>
      </c>
      <c r="H21">
        <v>2</v>
      </c>
      <c r="I21" t="s">
        <v>79</v>
      </c>
      <c r="J21" t="s">
        <v>524</v>
      </c>
      <c r="K21" t="s">
        <v>80</v>
      </c>
      <c r="L21">
        <v>1368</v>
      </c>
      <c r="N21">
        <v>1011</v>
      </c>
      <c r="O21" t="s">
        <v>72</v>
      </c>
      <c r="P21" t="s">
        <v>72</v>
      </c>
      <c r="Q21">
        <v>1</v>
      </c>
      <c r="X21">
        <v>13.07</v>
      </c>
      <c r="Y21">
        <v>0</v>
      </c>
      <c r="Z21">
        <v>34.61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217</v>
      </c>
      <c r="AG21">
        <v>17.6445</v>
      </c>
      <c r="AH21">
        <v>2</v>
      </c>
      <c r="AI21">
        <v>85316662</v>
      </c>
      <c r="AJ21">
        <v>18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ROW(Source!A33)</f>
        <v>33</v>
      </c>
      <c r="B22">
        <v>85316672</v>
      </c>
      <c r="C22">
        <v>85316657</v>
      </c>
      <c r="D22">
        <v>83000909</v>
      </c>
      <c r="E22">
        <v>1</v>
      </c>
      <c r="F22">
        <v>1</v>
      </c>
      <c r="G22">
        <v>1</v>
      </c>
      <c r="H22">
        <v>3</v>
      </c>
      <c r="I22" t="s">
        <v>85</v>
      </c>
      <c r="J22" t="s">
        <v>525</v>
      </c>
      <c r="K22" t="s">
        <v>86</v>
      </c>
      <c r="L22">
        <v>1346</v>
      </c>
      <c r="N22">
        <v>1009</v>
      </c>
      <c r="O22" t="s">
        <v>87</v>
      </c>
      <c r="P22" t="s">
        <v>87</v>
      </c>
      <c r="Q22">
        <v>1</v>
      </c>
      <c r="X22">
        <v>4.2</v>
      </c>
      <c r="Y22">
        <v>155.63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185</v>
      </c>
      <c r="AG22">
        <v>4.2</v>
      </c>
      <c r="AH22">
        <v>2</v>
      </c>
      <c r="AI22">
        <v>85316663</v>
      </c>
      <c r="AJ22">
        <v>19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ROW(Source!A33)</f>
        <v>33</v>
      </c>
      <c r="B23">
        <v>85316673</v>
      </c>
      <c r="C23">
        <v>85316657</v>
      </c>
      <c r="D23">
        <v>83001670</v>
      </c>
      <c r="E23">
        <v>1</v>
      </c>
      <c r="F23">
        <v>1</v>
      </c>
      <c r="G23">
        <v>1</v>
      </c>
      <c r="H23">
        <v>3</v>
      </c>
      <c r="I23" t="s">
        <v>526</v>
      </c>
      <c r="J23" t="s">
        <v>527</v>
      </c>
      <c r="K23" t="s">
        <v>528</v>
      </c>
      <c r="L23">
        <v>1346</v>
      </c>
      <c r="N23">
        <v>1009</v>
      </c>
      <c r="O23" t="s">
        <v>87</v>
      </c>
      <c r="P23" t="s">
        <v>87</v>
      </c>
      <c r="Q23">
        <v>1</v>
      </c>
      <c r="X23">
        <v>27</v>
      </c>
      <c r="Y23">
        <v>174.93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185</v>
      </c>
      <c r="AG23">
        <v>27</v>
      </c>
      <c r="AH23">
        <v>2</v>
      </c>
      <c r="AI23">
        <v>85316664</v>
      </c>
      <c r="AJ23">
        <v>20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ROW(Source!A33)</f>
        <v>33</v>
      </c>
      <c r="B24">
        <v>85316674</v>
      </c>
      <c r="C24">
        <v>85316657</v>
      </c>
      <c r="D24">
        <v>83001742</v>
      </c>
      <c r="E24">
        <v>1</v>
      </c>
      <c r="F24">
        <v>1</v>
      </c>
      <c r="G24">
        <v>1</v>
      </c>
      <c r="H24">
        <v>3</v>
      </c>
      <c r="I24" t="s">
        <v>529</v>
      </c>
      <c r="J24" t="s">
        <v>530</v>
      </c>
      <c r="K24" t="s">
        <v>531</v>
      </c>
      <c r="L24">
        <v>1425</v>
      </c>
      <c r="N24">
        <v>1013</v>
      </c>
      <c r="O24" t="s">
        <v>99</v>
      </c>
      <c r="P24" t="s">
        <v>99</v>
      </c>
      <c r="Q24">
        <v>1</v>
      </c>
      <c r="X24">
        <v>0.8</v>
      </c>
      <c r="Y24">
        <v>237.77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185</v>
      </c>
      <c r="AG24">
        <v>0.8</v>
      </c>
      <c r="AH24">
        <v>2</v>
      </c>
      <c r="AI24">
        <v>85316665</v>
      </c>
      <c r="AJ24">
        <v>21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ROW(Source!A33)</f>
        <v>33</v>
      </c>
      <c r="B25">
        <v>85316675</v>
      </c>
      <c r="C25">
        <v>85316657</v>
      </c>
      <c r="D25">
        <v>83003245</v>
      </c>
      <c r="E25">
        <v>1</v>
      </c>
      <c r="F25">
        <v>1</v>
      </c>
      <c r="G25">
        <v>1</v>
      </c>
      <c r="H25">
        <v>3</v>
      </c>
      <c r="I25" t="s">
        <v>597</v>
      </c>
      <c r="J25" t="s">
        <v>598</v>
      </c>
      <c r="K25" t="s">
        <v>599</v>
      </c>
      <c r="L25">
        <v>1339</v>
      </c>
      <c r="N25">
        <v>1007</v>
      </c>
      <c r="O25" t="s">
        <v>600</v>
      </c>
      <c r="P25" t="s">
        <v>600</v>
      </c>
      <c r="Q25">
        <v>1</v>
      </c>
      <c r="X25">
        <v>0.15</v>
      </c>
      <c r="Y25">
        <v>908.22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185</v>
      </c>
      <c r="AG25">
        <v>0.15</v>
      </c>
      <c r="AH25">
        <v>3</v>
      </c>
      <c r="AI25">
        <v>-1</v>
      </c>
      <c r="AJ25" t="s">
        <v>185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ROW(Source!A33)</f>
        <v>33</v>
      </c>
      <c r="B26">
        <v>85316676</v>
      </c>
      <c r="C26">
        <v>85316657</v>
      </c>
      <c r="D26">
        <v>83003535</v>
      </c>
      <c r="E26">
        <v>1</v>
      </c>
      <c r="F26">
        <v>1</v>
      </c>
      <c r="G26">
        <v>1</v>
      </c>
      <c r="H26">
        <v>3</v>
      </c>
      <c r="I26" t="s">
        <v>601</v>
      </c>
      <c r="J26" t="s">
        <v>602</v>
      </c>
      <c r="K26" t="s">
        <v>603</v>
      </c>
      <c r="L26">
        <v>1348</v>
      </c>
      <c r="N26">
        <v>1009</v>
      </c>
      <c r="O26" t="s">
        <v>228</v>
      </c>
      <c r="P26" t="s">
        <v>228</v>
      </c>
      <c r="Q26">
        <v>1000</v>
      </c>
      <c r="X26">
        <v>0.18</v>
      </c>
      <c r="Y26">
        <v>7613.48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185</v>
      </c>
      <c r="AG26">
        <v>0.18</v>
      </c>
      <c r="AH26">
        <v>3</v>
      </c>
      <c r="AI26">
        <v>-1</v>
      </c>
      <c r="AJ26" t="s">
        <v>185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ROW(Source!A33)</f>
        <v>33</v>
      </c>
      <c r="B27">
        <v>85316677</v>
      </c>
      <c r="C27">
        <v>85316657</v>
      </c>
      <c r="D27">
        <v>83006816</v>
      </c>
      <c r="E27">
        <v>1</v>
      </c>
      <c r="F27">
        <v>1</v>
      </c>
      <c r="G27">
        <v>1</v>
      </c>
      <c r="H27">
        <v>3</v>
      </c>
      <c r="I27" t="s">
        <v>604</v>
      </c>
      <c r="J27" t="s">
        <v>605</v>
      </c>
      <c r="K27" t="s">
        <v>606</v>
      </c>
      <c r="L27">
        <v>1348</v>
      </c>
      <c r="N27">
        <v>1009</v>
      </c>
      <c r="O27" t="s">
        <v>228</v>
      </c>
      <c r="P27" t="s">
        <v>228</v>
      </c>
      <c r="Q27">
        <v>1000</v>
      </c>
      <c r="X27">
        <v>1</v>
      </c>
      <c r="Y27">
        <v>105278.81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185</v>
      </c>
      <c r="AG27">
        <v>1</v>
      </c>
      <c r="AH27">
        <v>3</v>
      </c>
      <c r="AI27">
        <v>-1</v>
      </c>
      <c r="AJ27" t="s">
        <v>185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ROW(Source!A33)</f>
        <v>33</v>
      </c>
      <c r="B28">
        <v>85316678</v>
      </c>
      <c r="C28">
        <v>85316657</v>
      </c>
      <c r="D28">
        <v>82931850</v>
      </c>
      <c r="E28">
        <v>117</v>
      </c>
      <c r="F28">
        <v>1</v>
      </c>
      <c r="G28">
        <v>1</v>
      </c>
      <c r="H28">
        <v>3</v>
      </c>
      <c r="I28" t="s">
        <v>234</v>
      </c>
      <c r="J28" t="s">
        <v>185</v>
      </c>
      <c r="K28" t="s">
        <v>235</v>
      </c>
      <c r="L28">
        <v>3277935</v>
      </c>
      <c r="N28">
        <v>1013</v>
      </c>
      <c r="O28" t="s">
        <v>59</v>
      </c>
      <c r="P28" t="s">
        <v>59</v>
      </c>
      <c r="Q28">
        <v>1</v>
      </c>
      <c r="X28">
        <v>2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 t="s">
        <v>185</v>
      </c>
      <c r="AG28">
        <v>2</v>
      </c>
      <c r="AH28">
        <v>2</v>
      </c>
      <c r="AI28">
        <v>85316666</v>
      </c>
      <c r="AJ28">
        <v>22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ROW(Source!A36)</f>
        <v>36</v>
      </c>
      <c r="B29">
        <v>85316688</v>
      </c>
      <c r="C29">
        <v>85316680</v>
      </c>
      <c r="D29">
        <v>82925832</v>
      </c>
      <c r="E29">
        <v>117</v>
      </c>
      <c r="F29">
        <v>1</v>
      </c>
      <c r="G29">
        <v>1</v>
      </c>
      <c r="H29">
        <v>1</v>
      </c>
      <c r="I29" t="s">
        <v>532</v>
      </c>
      <c r="J29" t="s">
        <v>185</v>
      </c>
      <c r="K29" t="s">
        <v>533</v>
      </c>
      <c r="L29">
        <v>1191</v>
      </c>
      <c r="N29">
        <v>1013</v>
      </c>
      <c r="O29" t="s">
        <v>28</v>
      </c>
      <c r="P29" t="s">
        <v>28</v>
      </c>
      <c r="Q29">
        <v>1</v>
      </c>
      <c r="X29">
        <v>2.13</v>
      </c>
      <c r="Y29">
        <v>0</v>
      </c>
      <c r="Z29">
        <v>0</v>
      </c>
      <c r="AA29">
        <v>0</v>
      </c>
      <c r="AB29">
        <v>766.35</v>
      </c>
      <c r="AC29">
        <v>0</v>
      </c>
      <c r="AD29">
        <v>1</v>
      </c>
      <c r="AE29">
        <v>1</v>
      </c>
      <c r="AF29" t="s">
        <v>217</v>
      </c>
      <c r="AG29">
        <v>2.8755</v>
      </c>
      <c r="AH29">
        <v>2</v>
      </c>
      <c r="AI29">
        <v>85316681</v>
      </c>
      <c r="AJ29">
        <v>23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ROW(Source!A36)</f>
        <v>36</v>
      </c>
      <c r="B30">
        <v>85316689</v>
      </c>
      <c r="C30">
        <v>85316680</v>
      </c>
      <c r="D30">
        <v>82926016</v>
      </c>
      <c r="E30">
        <v>117</v>
      </c>
      <c r="F30">
        <v>1</v>
      </c>
      <c r="G30">
        <v>1</v>
      </c>
      <c r="H30">
        <v>1</v>
      </c>
      <c r="I30" t="s">
        <v>520</v>
      </c>
      <c r="J30" t="s">
        <v>185</v>
      </c>
      <c r="K30" t="s">
        <v>521</v>
      </c>
      <c r="L30">
        <v>1191</v>
      </c>
      <c r="N30">
        <v>1013</v>
      </c>
      <c r="O30" t="s">
        <v>28</v>
      </c>
      <c r="P30" t="s">
        <v>28</v>
      </c>
      <c r="Q30">
        <v>1</v>
      </c>
      <c r="X30">
        <v>0.02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2</v>
      </c>
      <c r="AF30" t="s">
        <v>217</v>
      </c>
      <c r="AG30">
        <v>0.027</v>
      </c>
      <c r="AH30">
        <v>2</v>
      </c>
      <c r="AI30">
        <v>85316682</v>
      </c>
      <c r="AJ30">
        <v>24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ROW(Source!A36)</f>
        <v>36</v>
      </c>
      <c r="B31">
        <v>85316690</v>
      </c>
      <c r="C31">
        <v>85316680</v>
      </c>
      <c r="D31">
        <v>82932644</v>
      </c>
      <c r="E31">
        <v>1</v>
      </c>
      <c r="F31">
        <v>1</v>
      </c>
      <c r="G31">
        <v>1</v>
      </c>
      <c r="H31">
        <v>2</v>
      </c>
      <c r="I31" t="s">
        <v>534</v>
      </c>
      <c r="J31" t="s">
        <v>535</v>
      </c>
      <c r="K31" t="s">
        <v>536</v>
      </c>
      <c r="L31">
        <v>1368</v>
      </c>
      <c r="N31">
        <v>1011</v>
      </c>
      <c r="O31" t="s">
        <v>72</v>
      </c>
      <c r="P31" t="s">
        <v>72</v>
      </c>
      <c r="Q31">
        <v>1</v>
      </c>
      <c r="X31">
        <v>0.01</v>
      </c>
      <c r="Y31">
        <v>0</v>
      </c>
      <c r="Z31">
        <v>6.62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217</v>
      </c>
      <c r="AG31">
        <v>0.0135</v>
      </c>
      <c r="AH31">
        <v>2</v>
      </c>
      <c r="AI31">
        <v>85316683</v>
      </c>
      <c r="AJ31">
        <v>25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ROW(Source!A36)</f>
        <v>36</v>
      </c>
      <c r="B32">
        <v>85316691</v>
      </c>
      <c r="C32">
        <v>85316680</v>
      </c>
      <c r="D32">
        <v>82932662</v>
      </c>
      <c r="E32">
        <v>1</v>
      </c>
      <c r="F32">
        <v>1</v>
      </c>
      <c r="G32">
        <v>1</v>
      </c>
      <c r="H32">
        <v>2</v>
      </c>
      <c r="I32" t="s">
        <v>537</v>
      </c>
      <c r="J32" t="s">
        <v>538</v>
      </c>
      <c r="K32" t="s">
        <v>539</v>
      </c>
      <c r="L32">
        <v>1368</v>
      </c>
      <c r="N32">
        <v>1011</v>
      </c>
      <c r="O32" t="s">
        <v>72</v>
      </c>
      <c r="P32" t="s">
        <v>72</v>
      </c>
      <c r="Q32">
        <v>1</v>
      </c>
      <c r="X32">
        <v>0.01</v>
      </c>
      <c r="Y32">
        <v>0</v>
      </c>
      <c r="Z32">
        <v>1587.88</v>
      </c>
      <c r="AA32">
        <v>932.95</v>
      </c>
      <c r="AB32">
        <v>0</v>
      </c>
      <c r="AC32">
        <v>0</v>
      </c>
      <c r="AD32">
        <v>1</v>
      </c>
      <c r="AE32">
        <v>0</v>
      </c>
      <c r="AF32" t="s">
        <v>217</v>
      </c>
      <c r="AG32">
        <v>0.0135</v>
      </c>
      <c r="AH32">
        <v>2</v>
      </c>
      <c r="AI32">
        <v>85316684</v>
      </c>
      <c r="AJ32">
        <v>26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ROW(Source!A36)</f>
        <v>36</v>
      </c>
      <c r="B33">
        <v>85316692</v>
      </c>
      <c r="C33">
        <v>85316680</v>
      </c>
      <c r="D33">
        <v>82933400</v>
      </c>
      <c r="E33">
        <v>1</v>
      </c>
      <c r="F33">
        <v>1</v>
      </c>
      <c r="G33">
        <v>1</v>
      </c>
      <c r="H33">
        <v>2</v>
      </c>
      <c r="I33" t="s">
        <v>75</v>
      </c>
      <c r="J33" t="s">
        <v>523</v>
      </c>
      <c r="K33" t="s">
        <v>76</v>
      </c>
      <c r="L33">
        <v>1368</v>
      </c>
      <c r="N33">
        <v>1011</v>
      </c>
      <c r="O33" t="s">
        <v>72</v>
      </c>
      <c r="P33" t="s">
        <v>72</v>
      </c>
      <c r="Q33">
        <v>1</v>
      </c>
      <c r="X33">
        <v>0.01</v>
      </c>
      <c r="Y33">
        <v>0</v>
      </c>
      <c r="Z33">
        <v>641.7</v>
      </c>
      <c r="AA33">
        <v>811.79</v>
      </c>
      <c r="AB33">
        <v>0</v>
      </c>
      <c r="AC33">
        <v>0</v>
      </c>
      <c r="AD33">
        <v>1</v>
      </c>
      <c r="AE33">
        <v>0</v>
      </c>
      <c r="AF33" t="s">
        <v>217</v>
      </c>
      <c r="AG33">
        <v>0.0135</v>
      </c>
      <c r="AH33">
        <v>2</v>
      </c>
      <c r="AI33">
        <v>85316685</v>
      </c>
      <c r="AJ33">
        <v>27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ROW(Source!A36)</f>
        <v>36</v>
      </c>
      <c r="B34">
        <v>85316693</v>
      </c>
      <c r="C34">
        <v>85316680</v>
      </c>
      <c r="D34">
        <v>82933957</v>
      </c>
      <c r="E34">
        <v>1</v>
      </c>
      <c r="F34">
        <v>1</v>
      </c>
      <c r="G34">
        <v>1</v>
      </c>
      <c r="H34">
        <v>2</v>
      </c>
      <c r="I34" t="s">
        <v>541</v>
      </c>
      <c r="J34" t="s">
        <v>542</v>
      </c>
      <c r="K34" t="s">
        <v>543</v>
      </c>
      <c r="L34">
        <v>1368</v>
      </c>
      <c r="N34">
        <v>1011</v>
      </c>
      <c r="O34" t="s">
        <v>72</v>
      </c>
      <c r="P34" t="s">
        <v>72</v>
      </c>
      <c r="Q34">
        <v>1</v>
      </c>
      <c r="X34">
        <v>0.65</v>
      </c>
      <c r="Y34">
        <v>0</v>
      </c>
      <c r="Z34">
        <v>4.52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217</v>
      </c>
      <c r="AG34">
        <v>0.8775</v>
      </c>
      <c r="AH34">
        <v>2</v>
      </c>
      <c r="AI34">
        <v>85316686</v>
      </c>
      <c r="AJ34">
        <v>28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ROW(Source!A36)</f>
        <v>36</v>
      </c>
      <c r="B35">
        <v>85316694</v>
      </c>
      <c r="C35">
        <v>85316680</v>
      </c>
      <c r="D35">
        <v>83018976</v>
      </c>
      <c r="E35">
        <v>1</v>
      </c>
      <c r="F35">
        <v>1</v>
      </c>
      <c r="G35">
        <v>1</v>
      </c>
      <c r="H35">
        <v>3</v>
      </c>
      <c r="I35" t="s">
        <v>607</v>
      </c>
      <c r="J35" t="s">
        <v>608</v>
      </c>
      <c r="K35" t="s">
        <v>609</v>
      </c>
      <c r="L35">
        <v>1348</v>
      </c>
      <c r="N35">
        <v>1009</v>
      </c>
      <c r="O35" t="s">
        <v>228</v>
      </c>
      <c r="P35" t="s">
        <v>228</v>
      </c>
      <c r="Q35">
        <v>1000</v>
      </c>
      <c r="X35">
        <v>0.009</v>
      </c>
      <c r="Y35">
        <v>80322.25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185</v>
      </c>
      <c r="AG35">
        <v>0.009</v>
      </c>
      <c r="AH35">
        <v>3</v>
      </c>
      <c r="AI35">
        <v>-1</v>
      </c>
      <c r="AJ35" t="s">
        <v>185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ROW(Source!A36)</f>
        <v>36</v>
      </c>
      <c r="B36">
        <v>85316695</v>
      </c>
      <c r="C36">
        <v>85316680</v>
      </c>
      <c r="D36">
        <v>83019282</v>
      </c>
      <c r="E36">
        <v>1</v>
      </c>
      <c r="F36">
        <v>1</v>
      </c>
      <c r="G36">
        <v>1</v>
      </c>
      <c r="H36">
        <v>3</v>
      </c>
      <c r="I36" t="s">
        <v>544</v>
      </c>
      <c r="J36" t="s">
        <v>545</v>
      </c>
      <c r="K36" t="s">
        <v>546</v>
      </c>
      <c r="L36">
        <v>1346</v>
      </c>
      <c r="N36">
        <v>1009</v>
      </c>
      <c r="O36" t="s">
        <v>87</v>
      </c>
      <c r="P36" t="s">
        <v>87</v>
      </c>
      <c r="Q36">
        <v>1</v>
      </c>
      <c r="X36">
        <v>1.4</v>
      </c>
      <c r="Y36">
        <v>60.6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185</v>
      </c>
      <c r="AG36">
        <v>1.4</v>
      </c>
      <c r="AH36">
        <v>2</v>
      </c>
      <c r="AI36">
        <v>85316687</v>
      </c>
      <c r="AJ36">
        <v>29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ROW(Source!A37)</f>
        <v>37</v>
      </c>
      <c r="B37">
        <v>85316688</v>
      </c>
      <c r="C37">
        <v>85316680</v>
      </c>
      <c r="D37">
        <v>82925832</v>
      </c>
      <c r="E37">
        <v>117</v>
      </c>
      <c r="F37">
        <v>1</v>
      </c>
      <c r="G37">
        <v>1</v>
      </c>
      <c r="H37">
        <v>1</v>
      </c>
      <c r="I37" t="s">
        <v>532</v>
      </c>
      <c r="J37" t="s">
        <v>185</v>
      </c>
      <c r="K37" t="s">
        <v>533</v>
      </c>
      <c r="L37">
        <v>1191</v>
      </c>
      <c r="N37">
        <v>1013</v>
      </c>
      <c r="O37" t="s">
        <v>28</v>
      </c>
      <c r="P37" t="s">
        <v>28</v>
      </c>
      <c r="Q37">
        <v>1</v>
      </c>
      <c r="X37">
        <v>2.13</v>
      </c>
      <c r="Y37">
        <v>0</v>
      </c>
      <c r="Z37">
        <v>0</v>
      </c>
      <c r="AA37">
        <v>0</v>
      </c>
      <c r="AB37">
        <v>766.35</v>
      </c>
      <c r="AC37">
        <v>0</v>
      </c>
      <c r="AD37">
        <v>1</v>
      </c>
      <c r="AE37">
        <v>1</v>
      </c>
      <c r="AF37" t="s">
        <v>217</v>
      </c>
      <c r="AG37">
        <v>2.8755</v>
      </c>
      <c r="AH37">
        <v>2</v>
      </c>
      <c r="AI37">
        <v>85316681</v>
      </c>
      <c r="AJ37">
        <v>30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ROW(Source!A37)</f>
        <v>37</v>
      </c>
      <c r="B38">
        <v>85316689</v>
      </c>
      <c r="C38">
        <v>85316680</v>
      </c>
      <c r="D38">
        <v>82926016</v>
      </c>
      <c r="E38">
        <v>117</v>
      </c>
      <c r="F38">
        <v>1</v>
      </c>
      <c r="G38">
        <v>1</v>
      </c>
      <c r="H38">
        <v>1</v>
      </c>
      <c r="I38" t="s">
        <v>520</v>
      </c>
      <c r="J38" t="s">
        <v>185</v>
      </c>
      <c r="K38" t="s">
        <v>521</v>
      </c>
      <c r="L38">
        <v>1191</v>
      </c>
      <c r="N38">
        <v>1013</v>
      </c>
      <c r="O38" t="s">
        <v>28</v>
      </c>
      <c r="P38" t="s">
        <v>28</v>
      </c>
      <c r="Q38">
        <v>1</v>
      </c>
      <c r="X38">
        <v>0.02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217</v>
      </c>
      <c r="AG38">
        <v>0.027</v>
      </c>
      <c r="AH38">
        <v>2</v>
      </c>
      <c r="AI38">
        <v>85316682</v>
      </c>
      <c r="AJ38">
        <v>31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ROW(Source!A37)</f>
        <v>37</v>
      </c>
      <c r="B39">
        <v>85316690</v>
      </c>
      <c r="C39">
        <v>85316680</v>
      </c>
      <c r="D39">
        <v>82932644</v>
      </c>
      <c r="E39">
        <v>1</v>
      </c>
      <c r="F39">
        <v>1</v>
      </c>
      <c r="G39">
        <v>1</v>
      </c>
      <c r="H39">
        <v>2</v>
      </c>
      <c r="I39" t="s">
        <v>534</v>
      </c>
      <c r="J39" t="s">
        <v>535</v>
      </c>
      <c r="K39" t="s">
        <v>536</v>
      </c>
      <c r="L39">
        <v>1368</v>
      </c>
      <c r="N39">
        <v>1011</v>
      </c>
      <c r="O39" t="s">
        <v>72</v>
      </c>
      <c r="P39" t="s">
        <v>72</v>
      </c>
      <c r="Q39">
        <v>1</v>
      </c>
      <c r="X39">
        <v>0.01</v>
      </c>
      <c r="Y39">
        <v>0</v>
      </c>
      <c r="Z39">
        <v>6.62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217</v>
      </c>
      <c r="AG39">
        <v>0.0135</v>
      </c>
      <c r="AH39">
        <v>2</v>
      </c>
      <c r="AI39">
        <v>85316683</v>
      </c>
      <c r="AJ39">
        <v>32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ROW(Source!A37)</f>
        <v>37</v>
      </c>
      <c r="B40">
        <v>85316691</v>
      </c>
      <c r="C40">
        <v>85316680</v>
      </c>
      <c r="D40">
        <v>82932662</v>
      </c>
      <c r="E40">
        <v>1</v>
      </c>
      <c r="F40">
        <v>1</v>
      </c>
      <c r="G40">
        <v>1</v>
      </c>
      <c r="H40">
        <v>2</v>
      </c>
      <c r="I40" t="s">
        <v>537</v>
      </c>
      <c r="J40" t="s">
        <v>538</v>
      </c>
      <c r="K40" t="s">
        <v>539</v>
      </c>
      <c r="L40">
        <v>1368</v>
      </c>
      <c r="N40">
        <v>1011</v>
      </c>
      <c r="O40" t="s">
        <v>72</v>
      </c>
      <c r="P40" t="s">
        <v>72</v>
      </c>
      <c r="Q40">
        <v>1</v>
      </c>
      <c r="X40">
        <v>0.01</v>
      </c>
      <c r="Y40">
        <v>0</v>
      </c>
      <c r="Z40">
        <v>1587.88</v>
      </c>
      <c r="AA40">
        <v>932.95</v>
      </c>
      <c r="AB40">
        <v>0</v>
      </c>
      <c r="AC40">
        <v>0</v>
      </c>
      <c r="AD40">
        <v>1</v>
      </c>
      <c r="AE40">
        <v>0</v>
      </c>
      <c r="AF40" t="s">
        <v>217</v>
      </c>
      <c r="AG40">
        <v>0.0135</v>
      </c>
      <c r="AH40">
        <v>2</v>
      </c>
      <c r="AI40">
        <v>85316684</v>
      </c>
      <c r="AJ40">
        <v>33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ROW(Source!A37)</f>
        <v>37</v>
      </c>
      <c r="B41">
        <v>85316692</v>
      </c>
      <c r="C41">
        <v>85316680</v>
      </c>
      <c r="D41">
        <v>82933400</v>
      </c>
      <c r="E41">
        <v>1</v>
      </c>
      <c r="F41">
        <v>1</v>
      </c>
      <c r="G41">
        <v>1</v>
      </c>
      <c r="H41">
        <v>2</v>
      </c>
      <c r="I41" t="s">
        <v>75</v>
      </c>
      <c r="J41" t="s">
        <v>523</v>
      </c>
      <c r="K41" t="s">
        <v>76</v>
      </c>
      <c r="L41">
        <v>1368</v>
      </c>
      <c r="N41">
        <v>1011</v>
      </c>
      <c r="O41" t="s">
        <v>72</v>
      </c>
      <c r="P41" t="s">
        <v>72</v>
      </c>
      <c r="Q41">
        <v>1</v>
      </c>
      <c r="X41">
        <v>0.01</v>
      </c>
      <c r="Y41">
        <v>0</v>
      </c>
      <c r="Z41">
        <v>641.7</v>
      </c>
      <c r="AA41">
        <v>811.79</v>
      </c>
      <c r="AB41">
        <v>0</v>
      </c>
      <c r="AC41">
        <v>0</v>
      </c>
      <c r="AD41">
        <v>1</v>
      </c>
      <c r="AE41">
        <v>0</v>
      </c>
      <c r="AF41" t="s">
        <v>217</v>
      </c>
      <c r="AG41">
        <v>0.0135</v>
      </c>
      <c r="AH41">
        <v>2</v>
      </c>
      <c r="AI41">
        <v>85316685</v>
      </c>
      <c r="AJ41">
        <v>34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ROW(Source!A37)</f>
        <v>37</v>
      </c>
      <c r="B42">
        <v>85316693</v>
      </c>
      <c r="C42">
        <v>85316680</v>
      </c>
      <c r="D42">
        <v>82933957</v>
      </c>
      <c r="E42">
        <v>1</v>
      </c>
      <c r="F42">
        <v>1</v>
      </c>
      <c r="G42">
        <v>1</v>
      </c>
      <c r="H42">
        <v>2</v>
      </c>
      <c r="I42" t="s">
        <v>541</v>
      </c>
      <c r="J42" t="s">
        <v>542</v>
      </c>
      <c r="K42" t="s">
        <v>543</v>
      </c>
      <c r="L42">
        <v>1368</v>
      </c>
      <c r="N42">
        <v>1011</v>
      </c>
      <c r="O42" t="s">
        <v>72</v>
      </c>
      <c r="P42" t="s">
        <v>72</v>
      </c>
      <c r="Q42">
        <v>1</v>
      </c>
      <c r="X42">
        <v>0.65</v>
      </c>
      <c r="Y42">
        <v>0</v>
      </c>
      <c r="Z42">
        <v>4.52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217</v>
      </c>
      <c r="AG42">
        <v>0.8775</v>
      </c>
      <c r="AH42">
        <v>2</v>
      </c>
      <c r="AI42">
        <v>85316686</v>
      </c>
      <c r="AJ42">
        <v>35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ROW(Source!A37)</f>
        <v>37</v>
      </c>
      <c r="B43">
        <v>85316694</v>
      </c>
      <c r="C43">
        <v>85316680</v>
      </c>
      <c r="D43">
        <v>83018976</v>
      </c>
      <c r="E43">
        <v>1</v>
      </c>
      <c r="F43">
        <v>1</v>
      </c>
      <c r="G43">
        <v>1</v>
      </c>
      <c r="H43">
        <v>3</v>
      </c>
      <c r="I43" t="s">
        <v>607</v>
      </c>
      <c r="J43" t="s">
        <v>608</v>
      </c>
      <c r="K43" t="s">
        <v>609</v>
      </c>
      <c r="L43">
        <v>1348</v>
      </c>
      <c r="N43">
        <v>1009</v>
      </c>
      <c r="O43" t="s">
        <v>228</v>
      </c>
      <c r="P43" t="s">
        <v>228</v>
      </c>
      <c r="Q43">
        <v>1000</v>
      </c>
      <c r="X43">
        <v>0.009</v>
      </c>
      <c r="Y43">
        <v>80322.25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185</v>
      </c>
      <c r="AG43">
        <v>0.009</v>
      </c>
      <c r="AH43">
        <v>3</v>
      </c>
      <c r="AI43">
        <v>-1</v>
      </c>
      <c r="AJ43" t="s">
        <v>185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ROW(Source!A37)</f>
        <v>37</v>
      </c>
      <c r="B44">
        <v>85316695</v>
      </c>
      <c r="C44">
        <v>85316680</v>
      </c>
      <c r="D44">
        <v>83019282</v>
      </c>
      <c r="E44">
        <v>1</v>
      </c>
      <c r="F44">
        <v>1</v>
      </c>
      <c r="G44">
        <v>1</v>
      </c>
      <c r="H44">
        <v>3</v>
      </c>
      <c r="I44" t="s">
        <v>544</v>
      </c>
      <c r="J44" t="s">
        <v>545</v>
      </c>
      <c r="K44" t="s">
        <v>546</v>
      </c>
      <c r="L44">
        <v>1346</v>
      </c>
      <c r="N44">
        <v>1009</v>
      </c>
      <c r="O44" t="s">
        <v>87</v>
      </c>
      <c r="P44" t="s">
        <v>87</v>
      </c>
      <c r="Q44">
        <v>1</v>
      </c>
      <c r="X44">
        <v>1.4</v>
      </c>
      <c r="Y44">
        <v>60.6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185</v>
      </c>
      <c r="AG44">
        <v>1.4</v>
      </c>
      <c r="AH44">
        <v>2</v>
      </c>
      <c r="AI44">
        <v>85316687</v>
      </c>
      <c r="AJ44">
        <v>36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ROW(Source!A38)</f>
        <v>38</v>
      </c>
      <c r="B45">
        <v>85316703</v>
      </c>
      <c r="C45">
        <v>85316696</v>
      </c>
      <c r="D45">
        <v>82925846</v>
      </c>
      <c r="E45">
        <v>117</v>
      </c>
      <c r="F45">
        <v>1</v>
      </c>
      <c r="G45">
        <v>1</v>
      </c>
      <c r="H45">
        <v>1</v>
      </c>
      <c r="I45" t="s">
        <v>518</v>
      </c>
      <c r="J45" t="s">
        <v>185</v>
      </c>
      <c r="K45" t="s">
        <v>519</v>
      </c>
      <c r="L45">
        <v>1191</v>
      </c>
      <c r="N45">
        <v>1013</v>
      </c>
      <c r="O45" t="s">
        <v>28</v>
      </c>
      <c r="P45" t="s">
        <v>28</v>
      </c>
      <c r="Q45">
        <v>1</v>
      </c>
      <c r="X45">
        <v>13.4</v>
      </c>
      <c r="Y45">
        <v>0</v>
      </c>
      <c r="Z45">
        <v>0</v>
      </c>
      <c r="AA45">
        <v>0</v>
      </c>
      <c r="AB45">
        <v>811.79</v>
      </c>
      <c r="AC45">
        <v>0</v>
      </c>
      <c r="AD45">
        <v>1</v>
      </c>
      <c r="AE45">
        <v>1</v>
      </c>
      <c r="AF45" t="s">
        <v>217</v>
      </c>
      <c r="AG45">
        <v>18.09</v>
      </c>
      <c r="AH45">
        <v>2</v>
      </c>
      <c r="AI45">
        <v>85316697</v>
      </c>
      <c r="AJ45">
        <v>37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ROW(Source!A38)</f>
        <v>38</v>
      </c>
      <c r="B46">
        <v>85316704</v>
      </c>
      <c r="C46">
        <v>85316696</v>
      </c>
      <c r="D46">
        <v>82926016</v>
      </c>
      <c r="E46">
        <v>117</v>
      </c>
      <c r="F46">
        <v>1</v>
      </c>
      <c r="G46">
        <v>1</v>
      </c>
      <c r="H46">
        <v>1</v>
      </c>
      <c r="I46" t="s">
        <v>520</v>
      </c>
      <c r="J46" t="s">
        <v>185</v>
      </c>
      <c r="K46" t="s">
        <v>521</v>
      </c>
      <c r="L46">
        <v>1191</v>
      </c>
      <c r="N46">
        <v>1013</v>
      </c>
      <c r="O46" t="s">
        <v>28</v>
      </c>
      <c r="P46" t="s">
        <v>28</v>
      </c>
      <c r="Q46">
        <v>1</v>
      </c>
      <c r="X46">
        <v>1.46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217</v>
      </c>
      <c r="AG46">
        <v>1.971</v>
      </c>
      <c r="AH46">
        <v>2</v>
      </c>
      <c r="AI46">
        <v>85316698</v>
      </c>
      <c r="AJ46">
        <v>38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ROW(Source!A38)</f>
        <v>38</v>
      </c>
      <c r="B47">
        <v>85316705</v>
      </c>
      <c r="C47">
        <v>85316696</v>
      </c>
      <c r="D47">
        <v>82932505</v>
      </c>
      <c r="E47">
        <v>1</v>
      </c>
      <c r="F47">
        <v>1</v>
      </c>
      <c r="G47">
        <v>1</v>
      </c>
      <c r="H47">
        <v>2</v>
      </c>
      <c r="I47" t="s">
        <v>70</v>
      </c>
      <c r="J47" t="s">
        <v>522</v>
      </c>
      <c r="K47" t="s">
        <v>71</v>
      </c>
      <c r="L47">
        <v>1368</v>
      </c>
      <c r="N47">
        <v>1011</v>
      </c>
      <c r="O47" t="s">
        <v>72</v>
      </c>
      <c r="P47" t="s">
        <v>72</v>
      </c>
      <c r="Q47">
        <v>1</v>
      </c>
      <c r="X47">
        <v>0.73</v>
      </c>
      <c r="Y47">
        <v>0</v>
      </c>
      <c r="Z47">
        <v>1626.29</v>
      </c>
      <c r="AA47">
        <v>1090.46</v>
      </c>
      <c r="AB47">
        <v>0</v>
      </c>
      <c r="AC47">
        <v>0</v>
      </c>
      <c r="AD47">
        <v>1</v>
      </c>
      <c r="AE47">
        <v>0</v>
      </c>
      <c r="AF47" t="s">
        <v>217</v>
      </c>
      <c r="AG47">
        <v>0.9855</v>
      </c>
      <c r="AH47">
        <v>2</v>
      </c>
      <c r="AI47">
        <v>85316699</v>
      </c>
      <c r="AJ47">
        <v>39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ROW(Source!A38)</f>
        <v>38</v>
      </c>
      <c r="B48">
        <v>85316706</v>
      </c>
      <c r="C48">
        <v>85316696</v>
      </c>
      <c r="D48">
        <v>82933400</v>
      </c>
      <c r="E48">
        <v>1</v>
      </c>
      <c r="F48">
        <v>1</v>
      </c>
      <c r="G48">
        <v>1</v>
      </c>
      <c r="H48">
        <v>2</v>
      </c>
      <c r="I48" t="s">
        <v>75</v>
      </c>
      <c r="J48" t="s">
        <v>523</v>
      </c>
      <c r="K48" t="s">
        <v>76</v>
      </c>
      <c r="L48">
        <v>1368</v>
      </c>
      <c r="N48">
        <v>1011</v>
      </c>
      <c r="O48" t="s">
        <v>72</v>
      </c>
      <c r="P48" t="s">
        <v>72</v>
      </c>
      <c r="Q48">
        <v>1</v>
      </c>
      <c r="X48">
        <v>0.73</v>
      </c>
      <c r="Y48">
        <v>0</v>
      </c>
      <c r="Z48">
        <v>641.7</v>
      </c>
      <c r="AA48">
        <v>811.79</v>
      </c>
      <c r="AB48">
        <v>0</v>
      </c>
      <c r="AC48">
        <v>0</v>
      </c>
      <c r="AD48">
        <v>1</v>
      </c>
      <c r="AE48">
        <v>0</v>
      </c>
      <c r="AF48" t="s">
        <v>217</v>
      </c>
      <c r="AG48">
        <v>0.9855</v>
      </c>
      <c r="AH48">
        <v>2</v>
      </c>
      <c r="AI48">
        <v>85316700</v>
      </c>
      <c r="AJ48">
        <v>40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ROW(Source!A38)</f>
        <v>38</v>
      </c>
      <c r="B49">
        <v>85316707</v>
      </c>
      <c r="C49">
        <v>85316696</v>
      </c>
      <c r="D49">
        <v>83000341</v>
      </c>
      <c r="E49">
        <v>1</v>
      </c>
      <c r="F49">
        <v>1</v>
      </c>
      <c r="G49">
        <v>1</v>
      </c>
      <c r="H49">
        <v>3</v>
      </c>
      <c r="I49" t="s">
        <v>576</v>
      </c>
      <c r="J49" t="s">
        <v>577</v>
      </c>
      <c r="K49" t="s">
        <v>578</v>
      </c>
      <c r="L49">
        <v>1302</v>
      </c>
      <c r="N49">
        <v>1003</v>
      </c>
      <c r="O49" t="s">
        <v>579</v>
      </c>
      <c r="P49" t="s">
        <v>579</v>
      </c>
      <c r="Q49">
        <v>10</v>
      </c>
      <c r="X49">
        <v>0.048</v>
      </c>
      <c r="Y49">
        <v>37.71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185</v>
      </c>
      <c r="AG49">
        <v>0.048</v>
      </c>
      <c r="AH49">
        <v>3</v>
      </c>
      <c r="AI49">
        <v>-1</v>
      </c>
      <c r="AJ49" t="s">
        <v>185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ROW(Source!A38)</f>
        <v>38</v>
      </c>
      <c r="B50">
        <v>85316708</v>
      </c>
      <c r="C50">
        <v>85316696</v>
      </c>
      <c r="D50">
        <v>83001670</v>
      </c>
      <c r="E50">
        <v>1</v>
      </c>
      <c r="F50">
        <v>1</v>
      </c>
      <c r="G50">
        <v>1</v>
      </c>
      <c r="H50">
        <v>3</v>
      </c>
      <c r="I50" t="s">
        <v>526</v>
      </c>
      <c r="J50" t="s">
        <v>527</v>
      </c>
      <c r="K50" t="s">
        <v>528</v>
      </c>
      <c r="L50">
        <v>1346</v>
      </c>
      <c r="N50">
        <v>1009</v>
      </c>
      <c r="O50" t="s">
        <v>87</v>
      </c>
      <c r="P50" t="s">
        <v>87</v>
      </c>
      <c r="Q50">
        <v>1</v>
      </c>
      <c r="X50">
        <v>0.77</v>
      </c>
      <c r="Y50">
        <v>174.93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185</v>
      </c>
      <c r="AG50">
        <v>0.77</v>
      </c>
      <c r="AH50">
        <v>2</v>
      </c>
      <c r="AI50">
        <v>85316701</v>
      </c>
      <c r="AJ50">
        <v>41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ROW(Source!A38)</f>
        <v>38</v>
      </c>
      <c r="B51">
        <v>85316709</v>
      </c>
      <c r="C51">
        <v>85316696</v>
      </c>
      <c r="D51">
        <v>83026378</v>
      </c>
      <c r="E51">
        <v>1</v>
      </c>
      <c r="F51">
        <v>1</v>
      </c>
      <c r="G51">
        <v>1</v>
      </c>
      <c r="H51">
        <v>3</v>
      </c>
      <c r="I51" t="s">
        <v>610</v>
      </c>
      <c r="J51" t="s">
        <v>611</v>
      </c>
      <c r="K51" t="s">
        <v>612</v>
      </c>
      <c r="L51">
        <v>1455</v>
      </c>
      <c r="N51">
        <v>1013</v>
      </c>
      <c r="O51" t="s">
        <v>335</v>
      </c>
      <c r="P51" t="s">
        <v>335</v>
      </c>
      <c r="Q51">
        <v>1</v>
      </c>
      <c r="X51">
        <v>0.1</v>
      </c>
      <c r="Y51">
        <v>944.69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185</v>
      </c>
      <c r="AG51">
        <v>0.1</v>
      </c>
      <c r="AH51">
        <v>3</v>
      </c>
      <c r="AI51">
        <v>-1</v>
      </c>
      <c r="AJ51" t="s">
        <v>185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ROW(Source!A38)</f>
        <v>38</v>
      </c>
      <c r="B52">
        <v>85316710</v>
      </c>
      <c r="C52">
        <v>85316696</v>
      </c>
      <c r="D52">
        <v>83027868</v>
      </c>
      <c r="E52">
        <v>1</v>
      </c>
      <c r="F52">
        <v>1</v>
      </c>
      <c r="G52">
        <v>1</v>
      </c>
      <c r="H52">
        <v>3</v>
      </c>
      <c r="I52" t="s">
        <v>613</v>
      </c>
      <c r="J52" t="s">
        <v>614</v>
      </c>
      <c r="K52" t="s">
        <v>615</v>
      </c>
      <c r="L52">
        <v>1425</v>
      </c>
      <c r="N52">
        <v>1013</v>
      </c>
      <c r="O52" t="s">
        <v>99</v>
      </c>
      <c r="P52" t="s">
        <v>99</v>
      </c>
      <c r="Q52">
        <v>1</v>
      </c>
      <c r="X52">
        <v>0.0204</v>
      </c>
      <c r="Y52">
        <v>10102.23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185</v>
      </c>
      <c r="AG52">
        <v>0.0204</v>
      </c>
      <c r="AH52">
        <v>3</v>
      </c>
      <c r="AI52">
        <v>-1</v>
      </c>
      <c r="AJ52" t="s">
        <v>185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ROW(Source!A38)</f>
        <v>38</v>
      </c>
      <c r="B53">
        <v>85316711</v>
      </c>
      <c r="C53">
        <v>85316696</v>
      </c>
      <c r="D53">
        <v>83034525</v>
      </c>
      <c r="E53">
        <v>1</v>
      </c>
      <c r="F53">
        <v>1</v>
      </c>
      <c r="G53">
        <v>1</v>
      </c>
      <c r="H53">
        <v>3</v>
      </c>
      <c r="I53" t="s">
        <v>616</v>
      </c>
      <c r="J53" t="s">
        <v>617</v>
      </c>
      <c r="K53" t="s">
        <v>618</v>
      </c>
      <c r="L53">
        <v>1346</v>
      </c>
      <c r="N53">
        <v>1009</v>
      </c>
      <c r="O53" t="s">
        <v>87</v>
      </c>
      <c r="P53" t="s">
        <v>87</v>
      </c>
      <c r="Q53">
        <v>1</v>
      </c>
      <c r="X53">
        <v>0.016</v>
      </c>
      <c r="Y53">
        <v>374.6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185</v>
      </c>
      <c r="AG53">
        <v>0.016</v>
      </c>
      <c r="AH53">
        <v>3</v>
      </c>
      <c r="AI53">
        <v>-1</v>
      </c>
      <c r="AJ53" t="s">
        <v>185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ROW(Source!A38)</f>
        <v>38</v>
      </c>
      <c r="B54">
        <v>85316712</v>
      </c>
      <c r="C54">
        <v>85316696</v>
      </c>
      <c r="D54">
        <v>82931850</v>
      </c>
      <c r="E54">
        <v>117</v>
      </c>
      <c r="F54">
        <v>1</v>
      </c>
      <c r="G54">
        <v>1</v>
      </c>
      <c r="H54">
        <v>3</v>
      </c>
      <c r="I54" t="s">
        <v>234</v>
      </c>
      <c r="J54" t="s">
        <v>185</v>
      </c>
      <c r="K54" t="s">
        <v>235</v>
      </c>
      <c r="L54">
        <v>3277935</v>
      </c>
      <c r="N54">
        <v>1013</v>
      </c>
      <c r="O54" t="s">
        <v>59</v>
      </c>
      <c r="P54" t="s">
        <v>59</v>
      </c>
      <c r="Q54">
        <v>1</v>
      </c>
      <c r="X54">
        <v>2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185</v>
      </c>
      <c r="AG54">
        <v>2</v>
      </c>
      <c r="AH54">
        <v>2</v>
      </c>
      <c r="AI54">
        <v>85316702</v>
      </c>
      <c r="AJ54">
        <v>42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ROW(Source!A39)</f>
        <v>39</v>
      </c>
      <c r="B55">
        <v>85316703</v>
      </c>
      <c r="C55">
        <v>85316696</v>
      </c>
      <c r="D55">
        <v>82925846</v>
      </c>
      <c r="E55">
        <v>117</v>
      </c>
      <c r="F55">
        <v>1</v>
      </c>
      <c r="G55">
        <v>1</v>
      </c>
      <c r="H55">
        <v>1</v>
      </c>
      <c r="I55" t="s">
        <v>518</v>
      </c>
      <c r="J55" t="s">
        <v>185</v>
      </c>
      <c r="K55" t="s">
        <v>519</v>
      </c>
      <c r="L55">
        <v>1191</v>
      </c>
      <c r="N55">
        <v>1013</v>
      </c>
      <c r="O55" t="s">
        <v>28</v>
      </c>
      <c r="P55" t="s">
        <v>28</v>
      </c>
      <c r="Q55">
        <v>1</v>
      </c>
      <c r="X55">
        <v>13.4</v>
      </c>
      <c r="Y55">
        <v>0</v>
      </c>
      <c r="Z55">
        <v>0</v>
      </c>
      <c r="AA55">
        <v>0</v>
      </c>
      <c r="AB55">
        <v>811.79</v>
      </c>
      <c r="AC55">
        <v>0</v>
      </c>
      <c r="AD55">
        <v>1</v>
      </c>
      <c r="AE55">
        <v>1</v>
      </c>
      <c r="AF55" t="s">
        <v>217</v>
      </c>
      <c r="AG55">
        <v>18.09</v>
      </c>
      <c r="AH55">
        <v>2</v>
      </c>
      <c r="AI55">
        <v>85316697</v>
      </c>
      <c r="AJ55">
        <v>43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ROW(Source!A39)</f>
        <v>39</v>
      </c>
      <c r="B56">
        <v>85316704</v>
      </c>
      <c r="C56">
        <v>85316696</v>
      </c>
      <c r="D56">
        <v>82926016</v>
      </c>
      <c r="E56">
        <v>117</v>
      </c>
      <c r="F56">
        <v>1</v>
      </c>
      <c r="G56">
        <v>1</v>
      </c>
      <c r="H56">
        <v>1</v>
      </c>
      <c r="I56" t="s">
        <v>520</v>
      </c>
      <c r="J56" t="s">
        <v>185</v>
      </c>
      <c r="K56" t="s">
        <v>521</v>
      </c>
      <c r="L56">
        <v>1191</v>
      </c>
      <c r="N56">
        <v>1013</v>
      </c>
      <c r="O56" t="s">
        <v>28</v>
      </c>
      <c r="P56" t="s">
        <v>28</v>
      </c>
      <c r="Q56">
        <v>1</v>
      </c>
      <c r="X56">
        <v>1.46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2</v>
      </c>
      <c r="AF56" t="s">
        <v>217</v>
      </c>
      <c r="AG56">
        <v>1.971</v>
      </c>
      <c r="AH56">
        <v>2</v>
      </c>
      <c r="AI56">
        <v>85316698</v>
      </c>
      <c r="AJ56">
        <v>44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ROW(Source!A39)</f>
        <v>39</v>
      </c>
      <c r="B57">
        <v>85316705</v>
      </c>
      <c r="C57">
        <v>85316696</v>
      </c>
      <c r="D57">
        <v>82932505</v>
      </c>
      <c r="E57">
        <v>1</v>
      </c>
      <c r="F57">
        <v>1</v>
      </c>
      <c r="G57">
        <v>1</v>
      </c>
      <c r="H57">
        <v>2</v>
      </c>
      <c r="I57" t="s">
        <v>70</v>
      </c>
      <c r="J57" t="s">
        <v>522</v>
      </c>
      <c r="K57" t="s">
        <v>71</v>
      </c>
      <c r="L57">
        <v>1368</v>
      </c>
      <c r="N57">
        <v>1011</v>
      </c>
      <c r="O57" t="s">
        <v>72</v>
      </c>
      <c r="P57" t="s">
        <v>72</v>
      </c>
      <c r="Q57">
        <v>1</v>
      </c>
      <c r="X57">
        <v>0.73</v>
      </c>
      <c r="Y57">
        <v>0</v>
      </c>
      <c r="Z57">
        <v>1626.29</v>
      </c>
      <c r="AA57">
        <v>1090.46</v>
      </c>
      <c r="AB57">
        <v>0</v>
      </c>
      <c r="AC57">
        <v>0</v>
      </c>
      <c r="AD57">
        <v>1</v>
      </c>
      <c r="AE57">
        <v>0</v>
      </c>
      <c r="AF57" t="s">
        <v>217</v>
      </c>
      <c r="AG57">
        <v>0.9855</v>
      </c>
      <c r="AH57">
        <v>2</v>
      </c>
      <c r="AI57">
        <v>85316699</v>
      </c>
      <c r="AJ57">
        <v>45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ROW(Source!A39)</f>
        <v>39</v>
      </c>
      <c r="B58">
        <v>85316706</v>
      </c>
      <c r="C58">
        <v>85316696</v>
      </c>
      <c r="D58">
        <v>82933400</v>
      </c>
      <c r="E58">
        <v>1</v>
      </c>
      <c r="F58">
        <v>1</v>
      </c>
      <c r="G58">
        <v>1</v>
      </c>
      <c r="H58">
        <v>2</v>
      </c>
      <c r="I58" t="s">
        <v>75</v>
      </c>
      <c r="J58" t="s">
        <v>523</v>
      </c>
      <c r="K58" t="s">
        <v>76</v>
      </c>
      <c r="L58">
        <v>1368</v>
      </c>
      <c r="N58">
        <v>1011</v>
      </c>
      <c r="O58" t="s">
        <v>72</v>
      </c>
      <c r="P58" t="s">
        <v>72</v>
      </c>
      <c r="Q58">
        <v>1</v>
      </c>
      <c r="X58">
        <v>0.73</v>
      </c>
      <c r="Y58">
        <v>0</v>
      </c>
      <c r="Z58">
        <v>641.7</v>
      </c>
      <c r="AA58">
        <v>811.79</v>
      </c>
      <c r="AB58">
        <v>0</v>
      </c>
      <c r="AC58">
        <v>0</v>
      </c>
      <c r="AD58">
        <v>1</v>
      </c>
      <c r="AE58">
        <v>0</v>
      </c>
      <c r="AF58" t="s">
        <v>217</v>
      </c>
      <c r="AG58">
        <v>0.9855</v>
      </c>
      <c r="AH58">
        <v>2</v>
      </c>
      <c r="AI58">
        <v>85316700</v>
      </c>
      <c r="AJ58">
        <v>46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ROW(Source!A39)</f>
        <v>39</v>
      </c>
      <c r="B59">
        <v>85316707</v>
      </c>
      <c r="C59">
        <v>85316696</v>
      </c>
      <c r="D59">
        <v>83000341</v>
      </c>
      <c r="E59">
        <v>1</v>
      </c>
      <c r="F59">
        <v>1</v>
      </c>
      <c r="G59">
        <v>1</v>
      </c>
      <c r="H59">
        <v>3</v>
      </c>
      <c r="I59" t="s">
        <v>576</v>
      </c>
      <c r="J59" t="s">
        <v>577</v>
      </c>
      <c r="K59" t="s">
        <v>578</v>
      </c>
      <c r="L59">
        <v>1302</v>
      </c>
      <c r="N59">
        <v>1003</v>
      </c>
      <c r="O59" t="s">
        <v>579</v>
      </c>
      <c r="P59" t="s">
        <v>579</v>
      </c>
      <c r="Q59">
        <v>10</v>
      </c>
      <c r="X59">
        <v>0.048</v>
      </c>
      <c r="Y59">
        <v>37.71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185</v>
      </c>
      <c r="AG59">
        <v>0.048</v>
      </c>
      <c r="AH59">
        <v>3</v>
      </c>
      <c r="AI59">
        <v>-1</v>
      </c>
      <c r="AJ59" t="s">
        <v>185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ROW(Source!A39)</f>
        <v>39</v>
      </c>
      <c r="B60">
        <v>85316708</v>
      </c>
      <c r="C60">
        <v>85316696</v>
      </c>
      <c r="D60">
        <v>83001670</v>
      </c>
      <c r="E60">
        <v>1</v>
      </c>
      <c r="F60">
        <v>1</v>
      </c>
      <c r="G60">
        <v>1</v>
      </c>
      <c r="H60">
        <v>3</v>
      </c>
      <c r="I60" t="s">
        <v>526</v>
      </c>
      <c r="J60" t="s">
        <v>527</v>
      </c>
      <c r="K60" t="s">
        <v>528</v>
      </c>
      <c r="L60">
        <v>1346</v>
      </c>
      <c r="N60">
        <v>1009</v>
      </c>
      <c r="O60" t="s">
        <v>87</v>
      </c>
      <c r="P60" t="s">
        <v>87</v>
      </c>
      <c r="Q60">
        <v>1</v>
      </c>
      <c r="X60">
        <v>0.77</v>
      </c>
      <c r="Y60">
        <v>174.93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185</v>
      </c>
      <c r="AG60">
        <v>0.77</v>
      </c>
      <c r="AH60">
        <v>2</v>
      </c>
      <c r="AI60">
        <v>85316701</v>
      </c>
      <c r="AJ60">
        <v>47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ROW(Source!A39)</f>
        <v>39</v>
      </c>
      <c r="B61">
        <v>85316709</v>
      </c>
      <c r="C61">
        <v>85316696</v>
      </c>
      <c r="D61">
        <v>83026378</v>
      </c>
      <c r="E61">
        <v>1</v>
      </c>
      <c r="F61">
        <v>1</v>
      </c>
      <c r="G61">
        <v>1</v>
      </c>
      <c r="H61">
        <v>3</v>
      </c>
      <c r="I61" t="s">
        <v>610</v>
      </c>
      <c r="J61" t="s">
        <v>611</v>
      </c>
      <c r="K61" t="s">
        <v>612</v>
      </c>
      <c r="L61">
        <v>1455</v>
      </c>
      <c r="N61">
        <v>1013</v>
      </c>
      <c r="O61" t="s">
        <v>335</v>
      </c>
      <c r="P61" t="s">
        <v>335</v>
      </c>
      <c r="Q61">
        <v>1</v>
      </c>
      <c r="X61">
        <v>0.1</v>
      </c>
      <c r="Y61">
        <v>944.69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185</v>
      </c>
      <c r="AG61">
        <v>0.1</v>
      </c>
      <c r="AH61">
        <v>3</v>
      </c>
      <c r="AI61">
        <v>-1</v>
      </c>
      <c r="AJ61" t="s">
        <v>185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ROW(Source!A39)</f>
        <v>39</v>
      </c>
      <c r="B62">
        <v>85316710</v>
      </c>
      <c r="C62">
        <v>85316696</v>
      </c>
      <c r="D62">
        <v>83027868</v>
      </c>
      <c r="E62">
        <v>1</v>
      </c>
      <c r="F62">
        <v>1</v>
      </c>
      <c r="G62">
        <v>1</v>
      </c>
      <c r="H62">
        <v>3</v>
      </c>
      <c r="I62" t="s">
        <v>613</v>
      </c>
      <c r="J62" t="s">
        <v>614</v>
      </c>
      <c r="K62" t="s">
        <v>615</v>
      </c>
      <c r="L62">
        <v>1425</v>
      </c>
      <c r="N62">
        <v>1013</v>
      </c>
      <c r="O62" t="s">
        <v>99</v>
      </c>
      <c r="P62" t="s">
        <v>99</v>
      </c>
      <c r="Q62">
        <v>1</v>
      </c>
      <c r="X62">
        <v>0.0204</v>
      </c>
      <c r="Y62">
        <v>10102.23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185</v>
      </c>
      <c r="AG62">
        <v>0.0204</v>
      </c>
      <c r="AH62">
        <v>3</v>
      </c>
      <c r="AI62">
        <v>-1</v>
      </c>
      <c r="AJ62" t="s">
        <v>185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ROW(Source!A39)</f>
        <v>39</v>
      </c>
      <c r="B63">
        <v>85316711</v>
      </c>
      <c r="C63">
        <v>85316696</v>
      </c>
      <c r="D63">
        <v>83034525</v>
      </c>
      <c r="E63">
        <v>1</v>
      </c>
      <c r="F63">
        <v>1</v>
      </c>
      <c r="G63">
        <v>1</v>
      </c>
      <c r="H63">
        <v>3</v>
      </c>
      <c r="I63" t="s">
        <v>616</v>
      </c>
      <c r="J63" t="s">
        <v>617</v>
      </c>
      <c r="K63" t="s">
        <v>618</v>
      </c>
      <c r="L63">
        <v>1346</v>
      </c>
      <c r="N63">
        <v>1009</v>
      </c>
      <c r="O63" t="s">
        <v>87</v>
      </c>
      <c r="P63" t="s">
        <v>87</v>
      </c>
      <c r="Q63">
        <v>1</v>
      </c>
      <c r="X63">
        <v>0.016</v>
      </c>
      <c r="Y63">
        <v>374.6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185</v>
      </c>
      <c r="AG63">
        <v>0.016</v>
      </c>
      <c r="AH63">
        <v>3</v>
      </c>
      <c r="AI63">
        <v>-1</v>
      </c>
      <c r="AJ63" t="s">
        <v>185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ROW(Source!A39)</f>
        <v>39</v>
      </c>
      <c r="B64">
        <v>85316712</v>
      </c>
      <c r="C64">
        <v>85316696</v>
      </c>
      <c r="D64">
        <v>82931850</v>
      </c>
      <c r="E64">
        <v>117</v>
      </c>
      <c r="F64">
        <v>1</v>
      </c>
      <c r="G64">
        <v>1</v>
      </c>
      <c r="H64">
        <v>3</v>
      </c>
      <c r="I64" t="s">
        <v>234</v>
      </c>
      <c r="J64" t="s">
        <v>185</v>
      </c>
      <c r="K64" t="s">
        <v>235</v>
      </c>
      <c r="L64">
        <v>3277935</v>
      </c>
      <c r="N64">
        <v>1013</v>
      </c>
      <c r="O64" t="s">
        <v>59</v>
      </c>
      <c r="P64" t="s">
        <v>59</v>
      </c>
      <c r="Q64">
        <v>1</v>
      </c>
      <c r="X64">
        <v>2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 t="s">
        <v>185</v>
      </c>
      <c r="AG64">
        <v>2</v>
      </c>
      <c r="AH64">
        <v>2</v>
      </c>
      <c r="AI64">
        <v>85316702</v>
      </c>
      <c r="AJ64">
        <v>48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ROW(Source!A42)</f>
        <v>42</v>
      </c>
      <c r="B65">
        <v>85316724</v>
      </c>
      <c r="C65">
        <v>85316714</v>
      </c>
      <c r="D65">
        <v>82925840</v>
      </c>
      <c r="E65">
        <v>117</v>
      </c>
      <c r="F65">
        <v>1</v>
      </c>
      <c r="G65">
        <v>1</v>
      </c>
      <c r="H65">
        <v>1</v>
      </c>
      <c r="I65" t="s">
        <v>66</v>
      </c>
      <c r="J65" t="s">
        <v>185</v>
      </c>
      <c r="K65" t="s">
        <v>67</v>
      </c>
      <c r="L65">
        <v>1191</v>
      </c>
      <c r="N65">
        <v>1013</v>
      </c>
      <c r="O65" t="s">
        <v>28</v>
      </c>
      <c r="P65" t="s">
        <v>28</v>
      </c>
      <c r="Q65">
        <v>1</v>
      </c>
      <c r="X65">
        <v>31.28</v>
      </c>
      <c r="Y65">
        <v>0</v>
      </c>
      <c r="Z65">
        <v>0</v>
      </c>
      <c r="AA65">
        <v>0</v>
      </c>
      <c r="AB65">
        <v>793.61</v>
      </c>
      <c r="AC65">
        <v>0</v>
      </c>
      <c r="AD65">
        <v>1</v>
      </c>
      <c r="AE65">
        <v>1</v>
      </c>
      <c r="AF65" t="s">
        <v>217</v>
      </c>
      <c r="AG65">
        <v>42.228</v>
      </c>
      <c r="AH65">
        <v>2</v>
      </c>
      <c r="AI65">
        <v>85316715</v>
      </c>
      <c r="AJ65">
        <v>49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ROW(Source!A42)</f>
        <v>42</v>
      </c>
      <c r="B66">
        <v>85316725</v>
      </c>
      <c r="C66">
        <v>85316714</v>
      </c>
      <c r="D66">
        <v>82926016</v>
      </c>
      <c r="E66">
        <v>117</v>
      </c>
      <c r="F66">
        <v>1</v>
      </c>
      <c r="G66">
        <v>1</v>
      </c>
      <c r="H66">
        <v>1</v>
      </c>
      <c r="I66" t="s">
        <v>520</v>
      </c>
      <c r="J66" t="s">
        <v>185</v>
      </c>
      <c r="K66" t="s">
        <v>521</v>
      </c>
      <c r="L66">
        <v>1191</v>
      </c>
      <c r="N66">
        <v>1013</v>
      </c>
      <c r="O66" t="s">
        <v>28</v>
      </c>
      <c r="P66" t="s">
        <v>28</v>
      </c>
      <c r="Q66">
        <v>1</v>
      </c>
      <c r="X66">
        <v>0.7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2</v>
      </c>
      <c r="AF66" t="s">
        <v>217</v>
      </c>
      <c r="AG66">
        <v>0.945</v>
      </c>
      <c r="AH66">
        <v>2</v>
      </c>
      <c r="AI66">
        <v>85316716</v>
      </c>
      <c r="AJ66">
        <v>50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ROW(Source!A42)</f>
        <v>42</v>
      </c>
      <c r="B67">
        <v>85316726</v>
      </c>
      <c r="C67">
        <v>85316714</v>
      </c>
      <c r="D67">
        <v>82932505</v>
      </c>
      <c r="E67">
        <v>1</v>
      </c>
      <c r="F67">
        <v>1</v>
      </c>
      <c r="G67">
        <v>1</v>
      </c>
      <c r="H67">
        <v>2</v>
      </c>
      <c r="I67" t="s">
        <v>70</v>
      </c>
      <c r="J67" t="s">
        <v>522</v>
      </c>
      <c r="K67" t="s">
        <v>71</v>
      </c>
      <c r="L67">
        <v>1368</v>
      </c>
      <c r="N67">
        <v>1011</v>
      </c>
      <c r="O67" t="s">
        <v>72</v>
      </c>
      <c r="P67" t="s">
        <v>72</v>
      </c>
      <c r="Q67">
        <v>1</v>
      </c>
      <c r="X67">
        <v>0.35</v>
      </c>
      <c r="Y67">
        <v>0</v>
      </c>
      <c r="Z67">
        <v>1626.29</v>
      </c>
      <c r="AA67">
        <v>1090.46</v>
      </c>
      <c r="AB67">
        <v>0</v>
      </c>
      <c r="AC67">
        <v>0</v>
      </c>
      <c r="AD67">
        <v>1</v>
      </c>
      <c r="AE67">
        <v>0</v>
      </c>
      <c r="AF67" t="s">
        <v>217</v>
      </c>
      <c r="AG67">
        <v>0.4725</v>
      </c>
      <c r="AH67">
        <v>2</v>
      </c>
      <c r="AI67">
        <v>85316717</v>
      </c>
      <c r="AJ67">
        <v>51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ROW(Source!A42)</f>
        <v>42</v>
      </c>
      <c r="B68">
        <v>85316727</v>
      </c>
      <c r="C68">
        <v>85316714</v>
      </c>
      <c r="D68">
        <v>82933400</v>
      </c>
      <c r="E68">
        <v>1</v>
      </c>
      <c r="F68">
        <v>1</v>
      </c>
      <c r="G68">
        <v>1</v>
      </c>
      <c r="H68">
        <v>2</v>
      </c>
      <c r="I68" t="s">
        <v>75</v>
      </c>
      <c r="J68" t="s">
        <v>523</v>
      </c>
      <c r="K68" t="s">
        <v>76</v>
      </c>
      <c r="L68">
        <v>1368</v>
      </c>
      <c r="N68">
        <v>1011</v>
      </c>
      <c r="O68" t="s">
        <v>72</v>
      </c>
      <c r="P68" t="s">
        <v>72</v>
      </c>
      <c r="Q68">
        <v>1</v>
      </c>
      <c r="X68">
        <v>0.35</v>
      </c>
      <c r="Y68">
        <v>0</v>
      </c>
      <c r="Z68">
        <v>641.7</v>
      </c>
      <c r="AA68">
        <v>811.79</v>
      </c>
      <c r="AB68">
        <v>0</v>
      </c>
      <c r="AC68">
        <v>0</v>
      </c>
      <c r="AD68">
        <v>1</v>
      </c>
      <c r="AE68">
        <v>0</v>
      </c>
      <c r="AF68" t="s">
        <v>217</v>
      </c>
      <c r="AG68">
        <v>0.4725</v>
      </c>
      <c r="AH68">
        <v>2</v>
      </c>
      <c r="AI68">
        <v>85316718</v>
      </c>
      <c r="AJ68">
        <v>52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ROW(Source!A42)</f>
        <v>42</v>
      </c>
      <c r="B69">
        <v>85316728</v>
      </c>
      <c r="C69">
        <v>85316714</v>
      </c>
      <c r="D69">
        <v>82933596</v>
      </c>
      <c r="E69">
        <v>1</v>
      </c>
      <c r="F69">
        <v>1</v>
      </c>
      <c r="G69">
        <v>1</v>
      </c>
      <c r="H69">
        <v>2</v>
      </c>
      <c r="I69" t="s">
        <v>79</v>
      </c>
      <c r="J69" t="s">
        <v>524</v>
      </c>
      <c r="K69" t="s">
        <v>80</v>
      </c>
      <c r="L69">
        <v>1368</v>
      </c>
      <c r="N69">
        <v>1011</v>
      </c>
      <c r="O69" t="s">
        <v>72</v>
      </c>
      <c r="P69" t="s">
        <v>72</v>
      </c>
      <c r="Q69">
        <v>1</v>
      </c>
      <c r="X69">
        <v>2.16</v>
      </c>
      <c r="Y69">
        <v>0</v>
      </c>
      <c r="Z69">
        <v>34.61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217</v>
      </c>
      <c r="AG69">
        <v>2.916</v>
      </c>
      <c r="AH69">
        <v>2</v>
      </c>
      <c r="AI69">
        <v>85316719</v>
      </c>
      <c r="AJ69">
        <v>53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ROW(Source!A42)</f>
        <v>42</v>
      </c>
      <c r="B70">
        <v>85316729</v>
      </c>
      <c r="C70">
        <v>85316714</v>
      </c>
      <c r="D70">
        <v>83000168</v>
      </c>
      <c r="E70">
        <v>1</v>
      </c>
      <c r="F70">
        <v>1</v>
      </c>
      <c r="G70">
        <v>1</v>
      </c>
      <c r="H70">
        <v>3</v>
      </c>
      <c r="I70" t="s">
        <v>82</v>
      </c>
      <c r="J70" t="s">
        <v>547</v>
      </c>
      <c r="K70" t="s">
        <v>83</v>
      </c>
      <c r="L70">
        <v>1383</v>
      </c>
      <c r="N70">
        <v>1013</v>
      </c>
      <c r="O70" t="s">
        <v>84</v>
      </c>
      <c r="P70" t="s">
        <v>84</v>
      </c>
      <c r="Q70">
        <v>1</v>
      </c>
      <c r="X70">
        <v>1.1488</v>
      </c>
      <c r="Y70">
        <v>7.32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185</v>
      </c>
      <c r="AG70">
        <v>1.1488</v>
      </c>
      <c r="AH70">
        <v>2</v>
      </c>
      <c r="AI70">
        <v>85316720</v>
      </c>
      <c r="AJ70">
        <v>54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ROW(Source!A42)</f>
        <v>42</v>
      </c>
      <c r="B71">
        <v>85316730</v>
      </c>
      <c r="C71">
        <v>85316714</v>
      </c>
      <c r="D71">
        <v>83000909</v>
      </c>
      <c r="E71">
        <v>1</v>
      </c>
      <c r="F71">
        <v>1</v>
      </c>
      <c r="G71">
        <v>1</v>
      </c>
      <c r="H71">
        <v>3</v>
      </c>
      <c r="I71" t="s">
        <v>85</v>
      </c>
      <c r="J71" t="s">
        <v>525</v>
      </c>
      <c r="K71" t="s">
        <v>86</v>
      </c>
      <c r="L71">
        <v>1346</v>
      </c>
      <c r="N71">
        <v>1009</v>
      </c>
      <c r="O71" t="s">
        <v>87</v>
      </c>
      <c r="P71" t="s">
        <v>87</v>
      </c>
      <c r="Q71">
        <v>1</v>
      </c>
      <c r="X71">
        <v>0.96</v>
      </c>
      <c r="Y71">
        <v>155.63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185</v>
      </c>
      <c r="AG71">
        <v>0.96</v>
      </c>
      <c r="AH71">
        <v>2</v>
      </c>
      <c r="AI71">
        <v>85316721</v>
      </c>
      <c r="AJ71">
        <v>55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ROW(Source!A42)</f>
        <v>42</v>
      </c>
      <c r="B72">
        <v>85316731</v>
      </c>
      <c r="C72">
        <v>85316714</v>
      </c>
      <c r="D72">
        <v>83018377</v>
      </c>
      <c r="E72">
        <v>1</v>
      </c>
      <c r="F72">
        <v>1</v>
      </c>
      <c r="G72">
        <v>1</v>
      </c>
      <c r="H72">
        <v>3</v>
      </c>
      <c r="I72" t="s">
        <v>88</v>
      </c>
      <c r="J72" t="s">
        <v>548</v>
      </c>
      <c r="K72" t="s">
        <v>89</v>
      </c>
      <c r="L72">
        <v>1346</v>
      </c>
      <c r="N72">
        <v>1009</v>
      </c>
      <c r="O72" t="s">
        <v>87</v>
      </c>
      <c r="P72" t="s">
        <v>87</v>
      </c>
      <c r="Q72">
        <v>1</v>
      </c>
      <c r="X72">
        <v>0.55</v>
      </c>
      <c r="Y72">
        <v>160.07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185</v>
      </c>
      <c r="AG72">
        <v>0.55</v>
      </c>
      <c r="AH72">
        <v>2</v>
      </c>
      <c r="AI72">
        <v>85316722</v>
      </c>
      <c r="AJ72">
        <v>56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ROW(Source!A42)</f>
        <v>42</v>
      </c>
      <c r="B73">
        <v>85316732</v>
      </c>
      <c r="C73">
        <v>85316714</v>
      </c>
      <c r="D73">
        <v>82931850</v>
      </c>
      <c r="E73">
        <v>117</v>
      </c>
      <c r="F73">
        <v>1</v>
      </c>
      <c r="G73">
        <v>1</v>
      </c>
      <c r="H73">
        <v>3</v>
      </c>
      <c r="I73" t="s">
        <v>234</v>
      </c>
      <c r="J73" t="s">
        <v>185</v>
      </c>
      <c r="K73" t="s">
        <v>235</v>
      </c>
      <c r="L73">
        <v>3277935</v>
      </c>
      <c r="N73">
        <v>1013</v>
      </c>
      <c r="O73" t="s">
        <v>59</v>
      </c>
      <c r="P73" t="s">
        <v>59</v>
      </c>
      <c r="Q73">
        <v>1</v>
      </c>
      <c r="X73">
        <v>2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 t="s">
        <v>185</v>
      </c>
      <c r="AG73">
        <v>2</v>
      </c>
      <c r="AH73">
        <v>2</v>
      </c>
      <c r="AI73">
        <v>85316723</v>
      </c>
      <c r="AJ73">
        <v>57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ROW(Source!A43)</f>
        <v>43</v>
      </c>
      <c r="B74">
        <v>85316724</v>
      </c>
      <c r="C74">
        <v>85316714</v>
      </c>
      <c r="D74">
        <v>82925840</v>
      </c>
      <c r="E74">
        <v>117</v>
      </c>
      <c r="F74">
        <v>1</v>
      </c>
      <c r="G74">
        <v>1</v>
      </c>
      <c r="H74">
        <v>1</v>
      </c>
      <c r="I74" t="s">
        <v>66</v>
      </c>
      <c r="J74" t="s">
        <v>185</v>
      </c>
      <c r="K74" t="s">
        <v>67</v>
      </c>
      <c r="L74">
        <v>1191</v>
      </c>
      <c r="N74">
        <v>1013</v>
      </c>
      <c r="O74" t="s">
        <v>28</v>
      </c>
      <c r="P74" t="s">
        <v>28</v>
      </c>
      <c r="Q74">
        <v>1</v>
      </c>
      <c r="X74">
        <v>31.28</v>
      </c>
      <c r="Y74">
        <v>0</v>
      </c>
      <c r="Z74">
        <v>0</v>
      </c>
      <c r="AA74">
        <v>0</v>
      </c>
      <c r="AB74">
        <v>793.61</v>
      </c>
      <c r="AC74">
        <v>0</v>
      </c>
      <c r="AD74">
        <v>1</v>
      </c>
      <c r="AE74">
        <v>1</v>
      </c>
      <c r="AF74" t="s">
        <v>217</v>
      </c>
      <c r="AG74">
        <v>42.228</v>
      </c>
      <c r="AH74">
        <v>2</v>
      </c>
      <c r="AI74">
        <v>85316715</v>
      </c>
      <c r="AJ74">
        <v>58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ROW(Source!A43)</f>
        <v>43</v>
      </c>
      <c r="B75">
        <v>85316725</v>
      </c>
      <c r="C75">
        <v>85316714</v>
      </c>
      <c r="D75">
        <v>82926016</v>
      </c>
      <c r="E75">
        <v>117</v>
      </c>
      <c r="F75">
        <v>1</v>
      </c>
      <c r="G75">
        <v>1</v>
      </c>
      <c r="H75">
        <v>1</v>
      </c>
      <c r="I75" t="s">
        <v>520</v>
      </c>
      <c r="J75" t="s">
        <v>185</v>
      </c>
      <c r="K75" t="s">
        <v>521</v>
      </c>
      <c r="L75">
        <v>1191</v>
      </c>
      <c r="N75">
        <v>1013</v>
      </c>
      <c r="O75" t="s">
        <v>28</v>
      </c>
      <c r="P75" t="s">
        <v>28</v>
      </c>
      <c r="Q75">
        <v>1</v>
      </c>
      <c r="X75">
        <v>0.7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2</v>
      </c>
      <c r="AF75" t="s">
        <v>217</v>
      </c>
      <c r="AG75">
        <v>0.945</v>
      </c>
      <c r="AH75">
        <v>2</v>
      </c>
      <c r="AI75">
        <v>85316716</v>
      </c>
      <c r="AJ75">
        <v>59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ROW(Source!A43)</f>
        <v>43</v>
      </c>
      <c r="B76">
        <v>85316726</v>
      </c>
      <c r="C76">
        <v>85316714</v>
      </c>
      <c r="D76">
        <v>82932505</v>
      </c>
      <c r="E76">
        <v>1</v>
      </c>
      <c r="F76">
        <v>1</v>
      </c>
      <c r="G76">
        <v>1</v>
      </c>
      <c r="H76">
        <v>2</v>
      </c>
      <c r="I76" t="s">
        <v>70</v>
      </c>
      <c r="J76" t="s">
        <v>522</v>
      </c>
      <c r="K76" t="s">
        <v>71</v>
      </c>
      <c r="L76">
        <v>1368</v>
      </c>
      <c r="N76">
        <v>1011</v>
      </c>
      <c r="O76" t="s">
        <v>72</v>
      </c>
      <c r="P76" t="s">
        <v>72</v>
      </c>
      <c r="Q76">
        <v>1</v>
      </c>
      <c r="X76">
        <v>0.35</v>
      </c>
      <c r="Y76">
        <v>0</v>
      </c>
      <c r="Z76">
        <v>1626.29</v>
      </c>
      <c r="AA76">
        <v>1090.46</v>
      </c>
      <c r="AB76">
        <v>0</v>
      </c>
      <c r="AC76">
        <v>0</v>
      </c>
      <c r="AD76">
        <v>1</v>
      </c>
      <c r="AE76">
        <v>0</v>
      </c>
      <c r="AF76" t="s">
        <v>217</v>
      </c>
      <c r="AG76">
        <v>0.4725</v>
      </c>
      <c r="AH76">
        <v>2</v>
      </c>
      <c r="AI76">
        <v>85316717</v>
      </c>
      <c r="AJ76">
        <v>60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ROW(Source!A43)</f>
        <v>43</v>
      </c>
      <c r="B77">
        <v>85316727</v>
      </c>
      <c r="C77">
        <v>85316714</v>
      </c>
      <c r="D77">
        <v>82933400</v>
      </c>
      <c r="E77">
        <v>1</v>
      </c>
      <c r="F77">
        <v>1</v>
      </c>
      <c r="G77">
        <v>1</v>
      </c>
      <c r="H77">
        <v>2</v>
      </c>
      <c r="I77" t="s">
        <v>75</v>
      </c>
      <c r="J77" t="s">
        <v>523</v>
      </c>
      <c r="K77" t="s">
        <v>76</v>
      </c>
      <c r="L77">
        <v>1368</v>
      </c>
      <c r="N77">
        <v>1011</v>
      </c>
      <c r="O77" t="s">
        <v>72</v>
      </c>
      <c r="P77" t="s">
        <v>72</v>
      </c>
      <c r="Q77">
        <v>1</v>
      </c>
      <c r="X77">
        <v>0.35</v>
      </c>
      <c r="Y77">
        <v>0</v>
      </c>
      <c r="Z77">
        <v>641.7</v>
      </c>
      <c r="AA77">
        <v>811.79</v>
      </c>
      <c r="AB77">
        <v>0</v>
      </c>
      <c r="AC77">
        <v>0</v>
      </c>
      <c r="AD77">
        <v>1</v>
      </c>
      <c r="AE77">
        <v>0</v>
      </c>
      <c r="AF77" t="s">
        <v>217</v>
      </c>
      <c r="AG77">
        <v>0.4725</v>
      </c>
      <c r="AH77">
        <v>2</v>
      </c>
      <c r="AI77">
        <v>85316718</v>
      </c>
      <c r="AJ77">
        <v>61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ROW(Source!A43)</f>
        <v>43</v>
      </c>
      <c r="B78">
        <v>85316728</v>
      </c>
      <c r="C78">
        <v>85316714</v>
      </c>
      <c r="D78">
        <v>82933596</v>
      </c>
      <c r="E78">
        <v>1</v>
      </c>
      <c r="F78">
        <v>1</v>
      </c>
      <c r="G78">
        <v>1</v>
      </c>
      <c r="H78">
        <v>2</v>
      </c>
      <c r="I78" t="s">
        <v>79</v>
      </c>
      <c r="J78" t="s">
        <v>524</v>
      </c>
      <c r="K78" t="s">
        <v>80</v>
      </c>
      <c r="L78">
        <v>1368</v>
      </c>
      <c r="N78">
        <v>1011</v>
      </c>
      <c r="O78" t="s">
        <v>72</v>
      </c>
      <c r="P78" t="s">
        <v>72</v>
      </c>
      <c r="Q78">
        <v>1</v>
      </c>
      <c r="X78">
        <v>2.16</v>
      </c>
      <c r="Y78">
        <v>0</v>
      </c>
      <c r="Z78">
        <v>34.61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217</v>
      </c>
      <c r="AG78">
        <v>2.916</v>
      </c>
      <c r="AH78">
        <v>2</v>
      </c>
      <c r="AI78">
        <v>85316719</v>
      </c>
      <c r="AJ78">
        <v>62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ROW(Source!A43)</f>
        <v>43</v>
      </c>
      <c r="B79">
        <v>85316729</v>
      </c>
      <c r="C79">
        <v>85316714</v>
      </c>
      <c r="D79">
        <v>83000168</v>
      </c>
      <c r="E79">
        <v>1</v>
      </c>
      <c r="F79">
        <v>1</v>
      </c>
      <c r="G79">
        <v>1</v>
      </c>
      <c r="H79">
        <v>3</v>
      </c>
      <c r="I79" t="s">
        <v>82</v>
      </c>
      <c r="J79" t="s">
        <v>547</v>
      </c>
      <c r="K79" t="s">
        <v>83</v>
      </c>
      <c r="L79">
        <v>1383</v>
      </c>
      <c r="N79">
        <v>1013</v>
      </c>
      <c r="O79" t="s">
        <v>84</v>
      </c>
      <c r="P79" t="s">
        <v>84</v>
      </c>
      <c r="Q79">
        <v>1</v>
      </c>
      <c r="X79">
        <v>1.1488</v>
      </c>
      <c r="Y79">
        <v>7.32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185</v>
      </c>
      <c r="AG79">
        <v>1.1488</v>
      </c>
      <c r="AH79">
        <v>2</v>
      </c>
      <c r="AI79">
        <v>85316720</v>
      </c>
      <c r="AJ79">
        <v>63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ROW(Source!A43)</f>
        <v>43</v>
      </c>
      <c r="B80">
        <v>85316730</v>
      </c>
      <c r="C80">
        <v>85316714</v>
      </c>
      <c r="D80">
        <v>83000909</v>
      </c>
      <c r="E80">
        <v>1</v>
      </c>
      <c r="F80">
        <v>1</v>
      </c>
      <c r="G80">
        <v>1</v>
      </c>
      <c r="H80">
        <v>3</v>
      </c>
      <c r="I80" t="s">
        <v>85</v>
      </c>
      <c r="J80" t="s">
        <v>525</v>
      </c>
      <c r="K80" t="s">
        <v>86</v>
      </c>
      <c r="L80">
        <v>1346</v>
      </c>
      <c r="N80">
        <v>1009</v>
      </c>
      <c r="O80" t="s">
        <v>87</v>
      </c>
      <c r="P80" t="s">
        <v>87</v>
      </c>
      <c r="Q80">
        <v>1</v>
      </c>
      <c r="X80">
        <v>0.96</v>
      </c>
      <c r="Y80">
        <v>155.63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185</v>
      </c>
      <c r="AG80">
        <v>0.96</v>
      </c>
      <c r="AH80">
        <v>2</v>
      </c>
      <c r="AI80">
        <v>85316721</v>
      </c>
      <c r="AJ80">
        <v>64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ROW(Source!A43)</f>
        <v>43</v>
      </c>
      <c r="B81">
        <v>85316731</v>
      </c>
      <c r="C81">
        <v>85316714</v>
      </c>
      <c r="D81">
        <v>83018377</v>
      </c>
      <c r="E81">
        <v>1</v>
      </c>
      <c r="F81">
        <v>1</v>
      </c>
      <c r="G81">
        <v>1</v>
      </c>
      <c r="H81">
        <v>3</v>
      </c>
      <c r="I81" t="s">
        <v>88</v>
      </c>
      <c r="J81" t="s">
        <v>548</v>
      </c>
      <c r="K81" t="s">
        <v>89</v>
      </c>
      <c r="L81">
        <v>1346</v>
      </c>
      <c r="N81">
        <v>1009</v>
      </c>
      <c r="O81" t="s">
        <v>87</v>
      </c>
      <c r="P81" t="s">
        <v>87</v>
      </c>
      <c r="Q81">
        <v>1</v>
      </c>
      <c r="X81">
        <v>0.55</v>
      </c>
      <c r="Y81">
        <v>160.07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185</v>
      </c>
      <c r="AG81">
        <v>0.55</v>
      </c>
      <c r="AH81">
        <v>2</v>
      </c>
      <c r="AI81">
        <v>85316722</v>
      </c>
      <c r="AJ81">
        <v>65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ROW(Source!A43)</f>
        <v>43</v>
      </c>
      <c r="B82">
        <v>85316732</v>
      </c>
      <c r="C82">
        <v>85316714</v>
      </c>
      <c r="D82">
        <v>82931850</v>
      </c>
      <c r="E82">
        <v>117</v>
      </c>
      <c r="F82">
        <v>1</v>
      </c>
      <c r="G82">
        <v>1</v>
      </c>
      <c r="H82">
        <v>3</v>
      </c>
      <c r="I82" t="s">
        <v>234</v>
      </c>
      <c r="J82" t="s">
        <v>185</v>
      </c>
      <c r="K82" t="s">
        <v>235</v>
      </c>
      <c r="L82">
        <v>3277935</v>
      </c>
      <c r="N82">
        <v>1013</v>
      </c>
      <c r="O82" t="s">
        <v>59</v>
      </c>
      <c r="P82" t="s">
        <v>59</v>
      </c>
      <c r="Q82">
        <v>1</v>
      </c>
      <c r="X82">
        <v>2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 t="s">
        <v>185</v>
      </c>
      <c r="AG82">
        <v>2</v>
      </c>
      <c r="AH82">
        <v>2</v>
      </c>
      <c r="AI82">
        <v>85316723</v>
      </c>
      <c r="AJ82">
        <v>66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ROW(Source!A46)</f>
        <v>46</v>
      </c>
      <c r="B83">
        <v>85316745</v>
      </c>
      <c r="C83">
        <v>85316734</v>
      </c>
      <c r="D83">
        <v>82925840</v>
      </c>
      <c r="E83">
        <v>117</v>
      </c>
      <c r="F83">
        <v>1</v>
      </c>
      <c r="G83">
        <v>1</v>
      </c>
      <c r="H83">
        <v>1</v>
      </c>
      <c r="I83" t="s">
        <v>66</v>
      </c>
      <c r="J83" t="s">
        <v>185</v>
      </c>
      <c r="K83" t="s">
        <v>67</v>
      </c>
      <c r="L83">
        <v>1191</v>
      </c>
      <c r="N83">
        <v>1013</v>
      </c>
      <c r="O83" t="s">
        <v>28</v>
      </c>
      <c r="P83" t="s">
        <v>28</v>
      </c>
      <c r="Q83">
        <v>1</v>
      </c>
      <c r="X83">
        <v>14.4</v>
      </c>
      <c r="Y83">
        <v>0</v>
      </c>
      <c r="Z83">
        <v>0</v>
      </c>
      <c r="AA83">
        <v>0</v>
      </c>
      <c r="AB83">
        <v>793.61</v>
      </c>
      <c r="AC83">
        <v>0</v>
      </c>
      <c r="AD83">
        <v>1</v>
      </c>
      <c r="AE83">
        <v>1</v>
      </c>
      <c r="AF83" t="s">
        <v>217</v>
      </c>
      <c r="AG83">
        <v>19.44</v>
      </c>
      <c r="AH83">
        <v>2</v>
      </c>
      <c r="AI83">
        <v>85316735</v>
      </c>
      <c r="AJ83">
        <v>67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ROW(Source!A46)</f>
        <v>46</v>
      </c>
      <c r="B84">
        <v>85316746</v>
      </c>
      <c r="C84">
        <v>85316734</v>
      </c>
      <c r="D84">
        <v>82926016</v>
      </c>
      <c r="E84">
        <v>117</v>
      </c>
      <c r="F84">
        <v>1</v>
      </c>
      <c r="G84">
        <v>1</v>
      </c>
      <c r="H84">
        <v>1</v>
      </c>
      <c r="I84" t="s">
        <v>520</v>
      </c>
      <c r="J84" t="s">
        <v>185</v>
      </c>
      <c r="K84" t="s">
        <v>521</v>
      </c>
      <c r="L84">
        <v>1191</v>
      </c>
      <c r="N84">
        <v>1013</v>
      </c>
      <c r="O84" t="s">
        <v>28</v>
      </c>
      <c r="P84" t="s">
        <v>28</v>
      </c>
      <c r="Q84">
        <v>1</v>
      </c>
      <c r="X84">
        <v>0.4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2</v>
      </c>
      <c r="AF84" t="s">
        <v>217</v>
      </c>
      <c r="AG84">
        <v>0.54</v>
      </c>
      <c r="AH84">
        <v>2</v>
      </c>
      <c r="AI84">
        <v>85316736</v>
      </c>
      <c r="AJ84">
        <v>68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ROW(Source!A46)</f>
        <v>46</v>
      </c>
      <c r="B85">
        <v>85316747</v>
      </c>
      <c r="C85">
        <v>85316734</v>
      </c>
      <c r="D85">
        <v>82932505</v>
      </c>
      <c r="E85">
        <v>1</v>
      </c>
      <c r="F85">
        <v>1</v>
      </c>
      <c r="G85">
        <v>1</v>
      </c>
      <c r="H85">
        <v>2</v>
      </c>
      <c r="I85" t="s">
        <v>70</v>
      </c>
      <c r="J85" t="s">
        <v>522</v>
      </c>
      <c r="K85" t="s">
        <v>71</v>
      </c>
      <c r="L85">
        <v>1368</v>
      </c>
      <c r="N85">
        <v>1011</v>
      </c>
      <c r="O85" t="s">
        <v>72</v>
      </c>
      <c r="P85" t="s">
        <v>72</v>
      </c>
      <c r="Q85">
        <v>1</v>
      </c>
      <c r="X85">
        <v>0.2</v>
      </c>
      <c r="Y85">
        <v>0</v>
      </c>
      <c r="Z85">
        <v>1626.29</v>
      </c>
      <c r="AA85">
        <v>1090.46</v>
      </c>
      <c r="AB85">
        <v>0</v>
      </c>
      <c r="AC85">
        <v>0</v>
      </c>
      <c r="AD85">
        <v>1</v>
      </c>
      <c r="AE85">
        <v>0</v>
      </c>
      <c r="AF85" t="s">
        <v>217</v>
      </c>
      <c r="AG85">
        <v>0.27</v>
      </c>
      <c r="AH85">
        <v>2</v>
      </c>
      <c r="AI85">
        <v>85316737</v>
      </c>
      <c r="AJ85">
        <v>69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ROW(Source!A46)</f>
        <v>46</v>
      </c>
      <c r="B86">
        <v>85316748</v>
      </c>
      <c r="C86">
        <v>85316734</v>
      </c>
      <c r="D86">
        <v>82933400</v>
      </c>
      <c r="E86">
        <v>1</v>
      </c>
      <c r="F86">
        <v>1</v>
      </c>
      <c r="G86">
        <v>1</v>
      </c>
      <c r="H86">
        <v>2</v>
      </c>
      <c r="I86" t="s">
        <v>75</v>
      </c>
      <c r="J86" t="s">
        <v>523</v>
      </c>
      <c r="K86" t="s">
        <v>76</v>
      </c>
      <c r="L86">
        <v>1368</v>
      </c>
      <c r="N86">
        <v>1011</v>
      </c>
      <c r="O86" t="s">
        <v>72</v>
      </c>
      <c r="P86" t="s">
        <v>72</v>
      </c>
      <c r="Q86">
        <v>1</v>
      </c>
      <c r="X86">
        <v>0.2</v>
      </c>
      <c r="Y86">
        <v>0</v>
      </c>
      <c r="Z86">
        <v>641.7</v>
      </c>
      <c r="AA86">
        <v>811.79</v>
      </c>
      <c r="AB86">
        <v>0</v>
      </c>
      <c r="AC86">
        <v>0</v>
      </c>
      <c r="AD86">
        <v>1</v>
      </c>
      <c r="AE86">
        <v>0</v>
      </c>
      <c r="AF86" t="s">
        <v>217</v>
      </c>
      <c r="AG86">
        <v>0.27</v>
      </c>
      <c r="AH86">
        <v>2</v>
      </c>
      <c r="AI86">
        <v>85316738</v>
      </c>
      <c r="AJ86">
        <v>70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ROW(Source!A46)</f>
        <v>46</v>
      </c>
      <c r="B87">
        <v>85316749</v>
      </c>
      <c r="C87">
        <v>85316734</v>
      </c>
      <c r="D87">
        <v>83000327</v>
      </c>
      <c r="E87">
        <v>1</v>
      </c>
      <c r="F87">
        <v>1</v>
      </c>
      <c r="G87">
        <v>1</v>
      </c>
      <c r="H87">
        <v>3</v>
      </c>
      <c r="I87" t="s">
        <v>549</v>
      </c>
      <c r="J87" t="s">
        <v>550</v>
      </c>
      <c r="K87" t="s">
        <v>551</v>
      </c>
      <c r="L87">
        <v>1301</v>
      </c>
      <c r="N87">
        <v>1003</v>
      </c>
      <c r="O87" t="s">
        <v>341</v>
      </c>
      <c r="P87" t="s">
        <v>341</v>
      </c>
      <c r="Q87">
        <v>1</v>
      </c>
      <c r="X87">
        <v>33.33</v>
      </c>
      <c r="Y87">
        <v>5.87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185</v>
      </c>
      <c r="AG87">
        <v>33.33</v>
      </c>
      <c r="AH87">
        <v>2</v>
      </c>
      <c r="AI87">
        <v>85316739</v>
      </c>
      <c r="AJ87">
        <v>71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ROW(Source!A46)</f>
        <v>46</v>
      </c>
      <c r="B88">
        <v>85316750</v>
      </c>
      <c r="C88">
        <v>85316734</v>
      </c>
      <c r="D88">
        <v>83000497</v>
      </c>
      <c r="E88">
        <v>1</v>
      </c>
      <c r="F88">
        <v>1</v>
      </c>
      <c r="G88">
        <v>1</v>
      </c>
      <c r="H88">
        <v>3</v>
      </c>
      <c r="I88" t="s">
        <v>552</v>
      </c>
      <c r="J88" t="s">
        <v>553</v>
      </c>
      <c r="K88" t="s">
        <v>554</v>
      </c>
      <c r="L88">
        <v>1348</v>
      </c>
      <c r="N88">
        <v>1009</v>
      </c>
      <c r="O88" t="s">
        <v>228</v>
      </c>
      <c r="P88" t="s">
        <v>228</v>
      </c>
      <c r="Q88">
        <v>1000</v>
      </c>
      <c r="X88">
        <v>0.00137</v>
      </c>
      <c r="Y88">
        <v>43821.53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185</v>
      </c>
      <c r="AG88">
        <v>0.00137</v>
      </c>
      <c r="AH88">
        <v>2</v>
      </c>
      <c r="AI88">
        <v>85316740</v>
      </c>
      <c r="AJ88">
        <v>72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ROW(Source!A46)</f>
        <v>46</v>
      </c>
      <c r="B89">
        <v>85316751</v>
      </c>
      <c r="C89">
        <v>85316734</v>
      </c>
      <c r="D89">
        <v>83018862</v>
      </c>
      <c r="E89">
        <v>1</v>
      </c>
      <c r="F89">
        <v>1</v>
      </c>
      <c r="G89">
        <v>1</v>
      </c>
      <c r="H89">
        <v>3</v>
      </c>
      <c r="I89" t="s">
        <v>555</v>
      </c>
      <c r="J89" t="s">
        <v>556</v>
      </c>
      <c r="K89" t="s">
        <v>557</v>
      </c>
      <c r="L89">
        <v>1346</v>
      </c>
      <c r="N89">
        <v>1009</v>
      </c>
      <c r="O89" t="s">
        <v>87</v>
      </c>
      <c r="P89" t="s">
        <v>87</v>
      </c>
      <c r="Q89">
        <v>1</v>
      </c>
      <c r="X89">
        <v>0.02</v>
      </c>
      <c r="Y89">
        <v>79.88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185</v>
      </c>
      <c r="AG89">
        <v>0.02</v>
      </c>
      <c r="AH89">
        <v>2</v>
      </c>
      <c r="AI89">
        <v>85316741</v>
      </c>
      <c r="AJ89">
        <v>73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ROW(Source!A46)</f>
        <v>46</v>
      </c>
      <c r="B90">
        <v>85316752</v>
      </c>
      <c r="C90">
        <v>85316734</v>
      </c>
      <c r="D90">
        <v>83026452</v>
      </c>
      <c r="E90">
        <v>1</v>
      </c>
      <c r="F90">
        <v>1</v>
      </c>
      <c r="G90">
        <v>1</v>
      </c>
      <c r="H90">
        <v>3</v>
      </c>
      <c r="I90" t="s">
        <v>558</v>
      </c>
      <c r="J90" t="s">
        <v>559</v>
      </c>
      <c r="K90" t="s">
        <v>560</v>
      </c>
      <c r="L90">
        <v>1425</v>
      </c>
      <c r="N90">
        <v>1013</v>
      </c>
      <c r="O90" t="s">
        <v>99</v>
      </c>
      <c r="P90" t="s">
        <v>99</v>
      </c>
      <c r="Q90">
        <v>1</v>
      </c>
      <c r="X90">
        <v>0.05</v>
      </c>
      <c r="Y90">
        <v>11574.95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185</v>
      </c>
      <c r="AG90">
        <v>0.05</v>
      </c>
      <c r="AH90">
        <v>2</v>
      </c>
      <c r="AI90">
        <v>85316742</v>
      </c>
      <c r="AJ90">
        <v>74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ROW(Source!A46)</f>
        <v>46</v>
      </c>
      <c r="B91">
        <v>85316753</v>
      </c>
      <c r="C91">
        <v>85316734</v>
      </c>
      <c r="D91">
        <v>83026497</v>
      </c>
      <c r="E91">
        <v>1</v>
      </c>
      <c r="F91">
        <v>1</v>
      </c>
      <c r="G91">
        <v>1</v>
      </c>
      <c r="H91">
        <v>3</v>
      </c>
      <c r="I91" t="s">
        <v>561</v>
      </c>
      <c r="J91" t="s">
        <v>562</v>
      </c>
      <c r="K91" t="s">
        <v>563</v>
      </c>
      <c r="L91">
        <v>1407</v>
      </c>
      <c r="N91">
        <v>1013</v>
      </c>
      <c r="O91" t="s">
        <v>564</v>
      </c>
      <c r="P91" t="s">
        <v>564</v>
      </c>
      <c r="Q91">
        <v>1</v>
      </c>
      <c r="X91">
        <v>0.0122</v>
      </c>
      <c r="Y91">
        <v>6904.76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185</v>
      </c>
      <c r="AG91">
        <v>0.0122</v>
      </c>
      <c r="AH91">
        <v>2</v>
      </c>
      <c r="AI91">
        <v>85316743</v>
      </c>
      <c r="AJ91">
        <v>75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ROW(Source!A46)</f>
        <v>46</v>
      </c>
      <c r="B92">
        <v>85316754</v>
      </c>
      <c r="C92">
        <v>85316734</v>
      </c>
      <c r="D92">
        <v>82931850</v>
      </c>
      <c r="E92">
        <v>117</v>
      </c>
      <c r="F92">
        <v>1</v>
      </c>
      <c r="G92">
        <v>1</v>
      </c>
      <c r="H92">
        <v>3</v>
      </c>
      <c r="I92" t="s">
        <v>234</v>
      </c>
      <c r="J92" t="s">
        <v>185</v>
      </c>
      <c r="K92" t="s">
        <v>235</v>
      </c>
      <c r="L92">
        <v>3277935</v>
      </c>
      <c r="N92">
        <v>1013</v>
      </c>
      <c r="O92" t="s">
        <v>59</v>
      </c>
      <c r="P92" t="s">
        <v>59</v>
      </c>
      <c r="Q92">
        <v>1</v>
      </c>
      <c r="X92">
        <v>2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 t="s">
        <v>185</v>
      </c>
      <c r="AG92">
        <v>2</v>
      </c>
      <c r="AH92">
        <v>2</v>
      </c>
      <c r="AI92">
        <v>85316744</v>
      </c>
      <c r="AJ92">
        <v>76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ROW(Source!A47)</f>
        <v>47</v>
      </c>
      <c r="B93">
        <v>85316745</v>
      </c>
      <c r="C93">
        <v>85316734</v>
      </c>
      <c r="D93">
        <v>82925840</v>
      </c>
      <c r="E93">
        <v>117</v>
      </c>
      <c r="F93">
        <v>1</v>
      </c>
      <c r="G93">
        <v>1</v>
      </c>
      <c r="H93">
        <v>1</v>
      </c>
      <c r="I93" t="s">
        <v>66</v>
      </c>
      <c r="J93" t="s">
        <v>185</v>
      </c>
      <c r="K93" t="s">
        <v>67</v>
      </c>
      <c r="L93">
        <v>1191</v>
      </c>
      <c r="N93">
        <v>1013</v>
      </c>
      <c r="O93" t="s">
        <v>28</v>
      </c>
      <c r="P93" t="s">
        <v>28</v>
      </c>
      <c r="Q93">
        <v>1</v>
      </c>
      <c r="X93">
        <v>14.4</v>
      </c>
      <c r="Y93">
        <v>0</v>
      </c>
      <c r="Z93">
        <v>0</v>
      </c>
      <c r="AA93">
        <v>0</v>
      </c>
      <c r="AB93">
        <v>793.61</v>
      </c>
      <c r="AC93">
        <v>0</v>
      </c>
      <c r="AD93">
        <v>1</v>
      </c>
      <c r="AE93">
        <v>1</v>
      </c>
      <c r="AF93" t="s">
        <v>217</v>
      </c>
      <c r="AG93">
        <v>19.44</v>
      </c>
      <c r="AH93">
        <v>2</v>
      </c>
      <c r="AI93">
        <v>85316735</v>
      </c>
      <c r="AJ93">
        <v>77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ROW(Source!A47)</f>
        <v>47</v>
      </c>
      <c r="B94">
        <v>85316746</v>
      </c>
      <c r="C94">
        <v>85316734</v>
      </c>
      <c r="D94">
        <v>82926016</v>
      </c>
      <c r="E94">
        <v>117</v>
      </c>
      <c r="F94">
        <v>1</v>
      </c>
      <c r="G94">
        <v>1</v>
      </c>
      <c r="H94">
        <v>1</v>
      </c>
      <c r="I94" t="s">
        <v>520</v>
      </c>
      <c r="J94" t="s">
        <v>185</v>
      </c>
      <c r="K94" t="s">
        <v>521</v>
      </c>
      <c r="L94">
        <v>1191</v>
      </c>
      <c r="N94">
        <v>1013</v>
      </c>
      <c r="O94" t="s">
        <v>28</v>
      </c>
      <c r="P94" t="s">
        <v>28</v>
      </c>
      <c r="Q94">
        <v>1</v>
      </c>
      <c r="X94">
        <v>0.4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2</v>
      </c>
      <c r="AF94" t="s">
        <v>217</v>
      </c>
      <c r="AG94">
        <v>0.54</v>
      </c>
      <c r="AH94">
        <v>2</v>
      </c>
      <c r="AI94">
        <v>85316736</v>
      </c>
      <c r="AJ94">
        <v>78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ROW(Source!A47)</f>
        <v>47</v>
      </c>
      <c r="B95">
        <v>85316747</v>
      </c>
      <c r="C95">
        <v>85316734</v>
      </c>
      <c r="D95">
        <v>82932505</v>
      </c>
      <c r="E95">
        <v>1</v>
      </c>
      <c r="F95">
        <v>1</v>
      </c>
      <c r="G95">
        <v>1</v>
      </c>
      <c r="H95">
        <v>2</v>
      </c>
      <c r="I95" t="s">
        <v>70</v>
      </c>
      <c r="J95" t="s">
        <v>522</v>
      </c>
      <c r="K95" t="s">
        <v>71</v>
      </c>
      <c r="L95">
        <v>1368</v>
      </c>
      <c r="N95">
        <v>1011</v>
      </c>
      <c r="O95" t="s">
        <v>72</v>
      </c>
      <c r="P95" t="s">
        <v>72</v>
      </c>
      <c r="Q95">
        <v>1</v>
      </c>
      <c r="X95">
        <v>0.2</v>
      </c>
      <c r="Y95">
        <v>0</v>
      </c>
      <c r="Z95">
        <v>1626.29</v>
      </c>
      <c r="AA95">
        <v>1090.46</v>
      </c>
      <c r="AB95">
        <v>0</v>
      </c>
      <c r="AC95">
        <v>0</v>
      </c>
      <c r="AD95">
        <v>1</v>
      </c>
      <c r="AE95">
        <v>0</v>
      </c>
      <c r="AF95" t="s">
        <v>217</v>
      </c>
      <c r="AG95">
        <v>0.27</v>
      </c>
      <c r="AH95">
        <v>2</v>
      </c>
      <c r="AI95">
        <v>85316737</v>
      </c>
      <c r="AJ95">
        <v>79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ROW(Source!A47)</f>
        <v>47</v>
      </c>
      <c r="B96">
        <v>85316748</v>
      </c>
      <c r="C96">
        <v>85316734</v>
      </c>
      <c r="D96">
        <v>82933400</v>
      </c>
      <c r="E96">
        <v>1</v>
      </c>
      <c r="F96">
        <v>1</v>
      </c>
      <c r="G96">
        <v>1</v>
      </c>
      <c r="H96">
        <v>2</v>
      </c>
      <c r="I96" t="s">
        <v>75</v>
      </c>
      <c r="J96" t="s">
        <v>523</v>
      </c>
      <c r="K96" t="s">
        <v>76</v>
      </c>
      <c r="L96">
        <v>1368</v>
      </c>
      <c r="N96">
        <v>1011</v>
      </c>
      <c r="O96" t="s">
        <v>72</v>
      </c>
      <c r="P96" t="s">
        <v>72</v>
      </c>
      <c r="Q96">
        <v>1</v>
      </c>
      <c r="X96">
        <v>0.2</v>
      </c>
      <c r="Y96">
        <v>0</v>
      </c>
      <c r="Z96">
        <v>641.7</v>
      </c>
      <c r="AA96">
        <v>811.79</v>
      </c>
      <c r="AB96">
        <v>0</v>
      </c>
      <c r="AC96">
        <v>0</v>
      </c>
      <c r="AD96">
        <v>1</v>
      </c>
      <c r="AE96">
        <v>0</v>
      </c>
      <c r="AF96" t="s">
        <v>217</v>
      </c>
      <c r="AG96">
        <v>0.27</v>
      </c>
      <c r="AH96">
        <v>2</v>
      </c>
      <c r="AI96">
        <v>85316738</v>
      </c>
      <c r="AJ96">
        <v>80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ROW(Source!A47)</f>
        <v>47</v>
      </c>
      <c r="B97">
        <v>85316749</v>
      </c>
      <c r="C97">
        <v>85316734</v>
      </c>
      <c r="D97">
        <v>83000327</v>
      </c>
      <c r="E97">
        <v>1</v>
      </c>
      <c r="F97">
        <v>1</v>
      </c>
      <c r="G97">
        <v>1</v>
      </c>
      <c r="H97">
        <v>3</v>
      </c>
      <c r="I97" t="s">
        <v>549</v>
      </c>
      <c r="J97" t="s">
        <v>550</v>
      </c>
      <c r="K97" t="s">
        <v>551</v>
      </c>
      <c r="L97">
        <v>1301</v>
      </c>
      <c r="N97">
        <v>1003</v>
      </c>
      <c r="O97" t="s">
        <v>341</v>
      </c>
      <c r="P97" t="s">
        <v>341</v>
      </c>
      <c r="Q97">
        <v>1</v>
      </c>
      <c r="X97">
        <v>33.33</v>
      </c>
      <c r="Y97">
        <v>5.87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185</v>
      </c>
      <c r="AG97">
        <v>33.33</v>
      </c>
      <c r="AH97">
        <v>2</v>
      </c>
      <c r="AI97">
        <v>85316739</v>
      </c>
      <c r="AJ97">
        <v>81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ROW(Source!A47)</f>
        <v>47</v>
      </c>
      <c r="B98">
        <v>85316750</v>
      </c>
      <c r="C98">
        <v>85316734</v>
      </c>
      <c r="D98">
        <v>83000497</v>
      </c>
      <c r="E98">
        <v>1</v>
      </c>
      <c r="F98">
        <v>1</v>
      </c>
      <c r="G98">
        <v>1</v>
      </c>
      <c r="H98">
        <v>3</v>
      </c>
      <c r="I98" t="s">
        <v>552</v>
      </c>
      <c r="J98" t="s">
        <v>553</v>
      </c>
      <c r="K98" t="s">
        <v>554</v>
      </c>
      <c r="L98">
        <v>1348</v>
      </c>
      <c r="N98">
        <v>1009</v>
      </c>
      <c r="O98" t="s">
        <v>228</v>
      </c>
      <c r="P98" t="s">
        <v>228</v>
      </c>
      <c r="Q98">
        <v>1000</v>
      </c>
      <c r="X98">
        <v>0.00137</v>
      </c>
      <c r="Y98">
        <v>43821.53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185</v>
      </c>
      <c r="AG98">
        <v>0.00137</v>
      </c>
      <c r="AH98">
        <v>2</v>
      </c>
      <c r="AI98">
        <v>85316740</v>
      </c>
      <c r="AJ98">
        <v>82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ROW(Source!A47)</f>
        <v>47</v>
      </c>
      <c r="B99">
        <v>85316751</v>
      </c>
      <c r="C99">
        <v>85316734</v>
      </c>
      <c r="D99">
        <v>83018862</v>
      </c>
      <c r="E99">
        <v>1</v>
      </c>
      <c r="F99">
        <v>1</v>
      </c>
      <c r="G99">
        <v>1</v>
      </c>
      <c r="H99">
        <v>3</v>
      </c>
      <c r="I99" t="s">
        <v>555</v>
      </c>
      <c r="J99" t="s">
        <v>556</v>
      </c>
      <c r="K99" t="s">
        <v>557</v>
      </c>
      <c r="L99">
        <v>1346</v>
      </c>
      <c r="N99">
        <v>1009</v>
      </c>
      <c r="O99" t="s">
        <v>87</v>
      </c>
      <c r="P99" t="s">
        <v>87</v>
      </c>
      <c r="Q99">
        <v>1</v>
      </c>
      <c r="X99">
        <v>0.02</v>
      </c>
      <c r="Y99">
        <v>79.88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185</v>
      </c>
      <c r="AG99">
        <v>0.02</v>
      </c>
      <c r="AH99">
        <v>2</v>
      </c>
      <c r="AI99">
        <v>85316741</v>
      </c>
      <c r="AJ99">
        <v>83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ROW(Source!A47)</f>
        <v>47</v>
      </c>
      <c r="B100">
        <v>85316752</v>
      </c>
      <c r="C100">
        <v>85316734</v>
      </c>
      <c r="D100">
        <v>83026452</v>
      </c>
      <c r="E100">
        <v>1</v>
      </c>
      <c r="F100">
        <v>1</v>
      </c>
      <c r="G100">
        <v>1</v>
      </c>
      <c r="H100">
        <v>3</v>
      </c>
      <c r="I100" t="s">
        <v>558</v>
      </c>
      <c r="J100" t="s">
        <v>559</v>
      </c>
      <c r="K100" t="s">
        <v>560</v>
      </c>
      <c r="L100">
        <v>1425</v>
      </c>
      <c r="N100">
        <v>1013</v>
      </c>
      <c r="O100" t="s">
        <v>99</v>
      </c>
      <c r="P100" t="s">
        <v>99</v>
      </c>
      <c r="Q100">
        <v>1</v>
      </c>
      <c r="X100">
        <v>0.05</v>
      </c>
      <c r="Y100">
        <v>11574.95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185</v>
      </c>
      <c r="AG100">
        <v>0.05</v>
      </c>
      <c r="AH100">
        <v>2</v>
      </c>
      <c r="AI100">
        <v>85316742</v>
      </c>
      <c r="AJ100">
        <v>84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ROW(Source!A47)</f>
        <v>47</v>
      </c>
      <c r="B101">
        <v>85316753</v>
      </c>
      <c r="C101">
        <v>85316734</v>
      </c>
      <c r="D101">
        <v>83026497</v>
      </c>
      <c r="E101">
        <v>1</v>
      </c>
      <c r="F101">
        <v>1</v>
      </c>
      <c r="G101">
        <v>1</v>
      </c>
      <c r="H101">
        <v>3</v>
      </c>
      <c r="I101" t="s">
        <v>561</v>
      </c>
      <c r="J101" t="s">
        <v>562</v>
      </c>
      <c r="K101" t="s">
        <v>563</v>
      </c>
      <c r="L101">
        <v>1407</v>
      </c>
      <c r="N101">
        <v>1013</v>
      </c>
      <c r="O101" t="s">
        <v>564</v>
      </c>
      <c r="P101" t="s">
        <v>564</v>
      </c>
      <c r="Q101">
        <v>1</v>
      </c>
      <c r="X101">
        <v>0.0122</v>
      </c>
      <c r="Y101">
        <v>6904.76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185</v>
      </c>
      <c r="AG101">
        <v>0.0122</v>
      </c>
      <c r="AH101">
        <v>2</v>
      </c>
      <c r="AI101">
        <v>85316743</v>
      </c>
      <c r="AJ101">
        <v>85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ROW(Source!A47)</f>
        <v>47</v>
      </c>
      <c r="B102">
        <v>85316754</v>
      </c>
      <c r="C102">
        <v>85316734</v>
      </c>
      <c r="D102">
        <v>82931850</v>
      </c>
      <c r="E102">
        <v>117</v>
      </c>
      <c r="F102">
        <v>1</v>
      </c>
      <c r="G102">
        <v>1</v>
      </c>
      <c r="H102">
        <v>3</v>
      </c>
      <c r="I102" t="s">
        <v>234</v>
      </c>
      <c r="J102" t="s">
        <v>185</v>
      </c>
      <c r="K102" t="s">
        <v>235</v>
      </c>
      <c r="L102">
        <v>3277935</v>
      </c>
      <c r="N102">
        <v>1013</v>
      </c>
      <c r="O102" t="s">
        <v>59</v>
      </c>
      <c r="P102" t="s">
        <v>59</v>
      </c>
      <c r="Q102">
        <v>1</v>
      </c>
      <c r="X102">
        <v>2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 t="s">
        <v>185</v>
      </c>
      <c r="AG102">
        <v>2</v>
      </c>
      <c r="AH102">
        <v>2</v>
      </c>
      <c r="AI102">
        <v>85316744</v>
      </c>
      <c r="AJ102">
        <v>86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ROW(Source!A50)</f>
        <v>50</v>
      </c>
      <c r="B103">
        <v>85316771</v>
      </c>
      <c r="C103">
        <v>85316756</v>
      </c>
      <c r="D103">
        <v>82925852</v>
      </c>
      <c r="E103">
        <v>117</v>
      </c>
      <c r="F103">
        <v>1</v>
      </c>
      <c r="G103">
        <v>1</v>
      </c>
      <c r="H103">
        <v>1</v>
      </c>
      <c r="I103" t="s">
        <v>565</v>
      </c>
      <c r="J103" t="s">
        <v>185</v>
      </c>
      <c r="K103" t="s">
        <v>566</v>
      </c>
      <c r="L103">
        <v>1191</v>
      </c>
      <c r="N103">
        <v>1013</v>
      </c>
      <c r="O103" t="s">
        <v>28</v>
      </c>
      <c r="P103" t="s">
        <v>28</v>
      </c>
      <c r="Q103">
        <v>1</v>
      </c>
      <c r="X103">
        <v>62.83</v>
      </c>
      <c r="Y103">
        <v>0</v>
      </c>
      <c r="Z103">
        <v>0</v>
      </c>
      <c r="AA103">
        <v>0</v>
      </c>
      <c r="AB103">
        <v>836.02</v>
      </c>
      <c r="AC103">
        <v>0</v>
      </c>
      <c r="AD103">
        <v>1</v>
      </c>
      <c r="AE103">
        <v>1</v>
      </c>
      <c r="AF103" t="s">
        <v>217</v>
      </c>
      <c r="AG103">
        <v>84.8205</v>
      </c>
      <c r="AH103">
        <v>2</v>
      </c>
      <c r="AI103">
        <v>85316757</v>
      </c>
      <c r="AJ103">
        <v>87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ROW(Source!A50)</f>
        <v>50</v>
      </c>
      <c r="B104">
        <v>85316772</v>
      </c>
      <c r="C104">
        <v>85316756</v>
      </c>
      <c r="D104">
        <v>82926016</v>
      </c>
      <c r="E104">
        <v>117</v>
      </c>
      <c r="F104">
        <v>1</v>
      </c>
      <c r="G104">
        <v>1</v>
      </c>
      <c r="H104">
        <v>1</v>
      </c>
      <c r="I104" t="s">
        <v>520</v>
      </c>
      <c r="J104" t="s">
        <v>185</v>
      </c>
      <c r="K104" t="s">
        <v>521</v>
      </c>
      <c r="L104">
        <v>1191</v>
      </c>
      <c r="N104">
        <v>1013</v>
      </c>
      <c r="O104" t="s">
        <v>28</v>
      </c>
      <c r="P104" t="s">
        <v>28</v>
      </c>
      <c r="Q104">
        <v>1</v>
      </c>
      <c r="X104">
        <v>0.08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2</v>
      </c>
      <c r="AF104" t="s">
        <v>217</v>
      </c>
      <c r="AG104">
        <v>0.108</v>
      </c>
      <c r="AH104">
        <v>2</v>
      </c>
      <c r="AI104">
        <v>85316758</v>
      </c>
      <c r="AJ104">
        <v>88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ROW(Source!A50)</f>
        <v>50</v>
      </c>
      <c r="B105">
        <v>85316773</v>
      </c>
      <c r="C105">
        <v>85316756</v>
      </c>
      <c r="D105">
        <v>82932505</v>
      </c>
      <c r="E105">
        <v>1</v>
      </c>
      <c r="F105">
        <v>1</v>
      </c>
      <c r="G105">
        <v>1</v>
      </c>
      <c r="H105">
        <v>2</v>
      </c>
      <c r="I105" t="s">
        <v>70</v>
      </c>
      <c r="J105" t="s">
        <v>522</v>
      </c>
      <c r="K105" t="s">
        <v>71</v>
      </c>
      <c r="L105">
        <v>1368</v>
      </c>
      <c r="N105">
        <v>1011</v>
      </c>
      <c r="O105" t="s">
        <v>72</v>
      </c>
      <c r="P105" t="s">
        <v>72</v>
      </c>
      <c r="Q105">
        <v>1</v>
      </c>
      <c r="X105">
        <v>0.04</v>
      </c>
      <c r="Y105">
        <v>0</v>
      </c>
      <c r="Z105">
        <v>1626.29</v>
      </c>
      <c r="AA105">
        <v>1090.46</v>
      </c>
      <c r="AB105">
        <v>0</v>
      </c>
      <c r="AC105">
        <v>0</v>
      </c>
      <c r="AD105">
        <v>1</v>
      </c>
      <c r="AE105">
        <v>0</v>
      </c>
      <c r="AF105" t="s">
        <v>217</v>
      </c>
      <c r="AG105">
        <v>0.054</v>
      </c>
      <c r="AH105">
        <v>2</v>
      </c>
      <c r="AI105">
        <v>85316759</v>
      </c>
      <c r="AJ105">
        <v>89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ROW(Source!A50)</f>
        <v>50</v>
      </c>
      <c r="B106">
        <v>85316774</v>
      </c>
      <c r="C106">
        <v>85316756</v>
      </c>
      <c r="D106">
        <v>82933400</v>
      </c>
      <c r="E106">
        <v>1</v>
      </c>
      <c r="F106">
        <v>1</v>
      </c>
      <c r="G106">
        <v>1</v>
      </c>
      <c r="H106">
        <v>2</v>
      </c>
      <c r="I106" t="s">
        <v>75</v>
      </c>
      <c r="J106" t="s">
        <v>523</v>
      </c>
      <c r="K106" t="s">
        <v>76</v>
      </c>
      <c r="L106">
        <v>1368</v>
      </c>
      <c r="N106">
        <v>1011</v>
      </c>
      <c r="O106" t="s">
        <v>72</v>
      </c>
      <c r="P106" t="s">
        <v>72</v>
      </c>
      <c r="Q106">
        <v>1</v>
      </c>
      <c r="X106">
        <v>0.04</v>
      </c>
      <c r="Y106">
        <v>0</v>
      </c>
      <c r="Z106">
        <v>641.7</v>
      </c>
      <c r="AA106">
        <v>811.79</v>
      </c>
      <c r="AB106">
        <v>0</v>
      </c>
      <c r="AC106">
        <v>0</v>
      </c>
      <c r="AD106">
        <v>1</v>
      </c>
      <c r="AE106">
        <v>0</v>
      </c>
      <c r="AF106" t="s">
        <v>217</v>
      </c>
      <c r="AG106">
        <v>0.054</v>
      </c>
      <c r="AH106">
        <v>2</v>
      </c>
      <c r="AI106">
        <v>85316760</v>
      </c>
      <c r="AJ106">
        <v>90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ROW(Source!A50)</f>
        <v>50</v>
      </c>
      <c r="B107">
        <v>85316775</v>
      </c>
      <c r="C107">
        <v>85316756</v>
      </c>
      <c r="D107">
        <v>82934033</v>
      </c>
      <c r="E107">
        <v>1</v>
      </c>
      <c r="F107">
        <v>1</v>
      </c>
      <c r="G107">
        <v>1</v>
      </c>
      <c r="H107">
        <v>2</v>
      </c>
      <c r="I107" t="s">
        <v>567</v>
      </c>
      <c r="J107" t="s">
        <v>568</v>
      </c>
      <c r="K107" t="s">
        <v>569</v>
      </c>
      <c r="L107">
        <v>1368</v>
      </c>
      <c r="N107">
        <v>1011</v>
      </c>
      <c r="O107" t="s">
        <v>72</v>
      </c>
      <c r="P107" t="s">
        <v>72</v>
      </c>
      <c r="Q107">
        <v>1</v>
      </c>
      <c r="X107">
        <v>18.65</v>
      </c>
      <c r="Y107">
        <v>0</v>
      </c>
      <c r="Z107">
        <v>15.84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217</v>
      </c>
      <c r="AG107">
        <v>25.1775</v>
      </c>
      <c r="AH107">
        <v>2</v>
      </c>
      <c r="AI107">
        <v>85316761</v>
      </c>
      <c r="AJ107">
        <v>91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ROW(Source!A50)</f>
        <v>50</v>
      </c>
      <c r="B108">
        <v>85316776</v>
      </c>
      <c r="C108">
        <v>85316756</v>
      </c>
      <c r="D108">
        <v>82998102</v>
      </c>
      <c r="E108">
        <v>1</v>
      </c>
      <c r="F108">
        <v>1</v>
      </c>
      <c r="G108">
        <v>1</v>
      </c>
      <c r="H108">
        <v>3</v>
      </c>
      <c r="I108" t="s">
        <v>570</v>
      </c>
      <c r="J108" t="s">
        <v>571</v>
      </c>
      <c r="K108" t="s">
        <v>572</v>
      </c>
      <c r="L108">
        <v>1346</v>
      </c>
      <c r="N108">
        <v>1009</v>
      </c>
      <c r="O108" t="s">
        <v>87</v>
      </c>
      <c r="P108" t="s">
        <v>87</v>
      </c>
      <c r="Q108">
        <v>1</v>
      </c>
      <c r="X108">
        <v>0.3</v>
      </c>
      <c r="Y108">
        <v>150.04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185</v>
      </c>
      <c r="AG108">
        <v>0.3</v>
      </c>
      <c r="AH108">
        <v>2</v>
      </c>
      <c r="AI108">
        <v>85316762</v>
      </c>
      <c r="AJ108">
        <v>92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ROW(Source!A50)</f>
        <v>50</v>
      </c>
      <c r="B109">
        <v>85316777</v>
      </c>
      <c r="C109">
        <v>85316756</v>
      </c>
      <c r="D109">
        <v>83000144</v>
      </c>
      <c r="E109">
        <v>1</v>
      </c>
      <c r="F109">
        <v>1</v>
      </c>
      <c r="G109">
        <v>1</v>
      </c>
      <c r="H109">
        <v>3</v>
      </c>
      <c r="I109" t="s">
        <v>573</v>
      </c>
      <c r="J109" t="s">
        <v>574</v>
      </c>
      <c r="K109" t="s">
        <v>575</v>
      </c>
      <c r="L109">
        <v>1346</v>
      </c>
      <c r="N109">
        <v>1009</v>
      </c>
      <c r="O109" t="s">
        <v>87</v>
      </c>
      <c r="P109" t="s">
        <v>87</v>
      </c>
      <c r="Q109">
        <v>1</v>
      </c>
      <c r="X109">
        <v>0.12</v>
      </c>
      <c r="Y109">
        <v>187.38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185</v>
      </c>
      <c r="AG109">
        <v>0.12</v>
      </c>
      <c r="AH109">
        <v>2</v>
      </c>
      <c r="AI109">
        <v>85316763</v>
      </c>
      <c r="AJ109">
        <v>93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ROW(Source!A50)</f>
        <v>50</v>
      </c>
      <c r="B110">
        <v>85316778</v>
      </c>
      <c r="C110">
        <v>85316756</v>
      </c>
      <c r="D110">
        <v>83000327</v>
      </c>
      <c r="E110">
        <v>1</v>
      </c>
      <c r="F110">
        <v>1</v>
      </c>
      <c r="G110">
        <v>1</v>
      </c>
      <c r="H110">
        <v>3</v>
      </c>
      <c r="I110" t="s">
        <v>549</v>
      </c>
      <c r="J110" t="s">
        <v>550</v>
      </c>
      <c r="K110" t="s">
        <v>551</v>
      </c>
      <c r="L110">
        <v>1301</v>
      </c>
      <c r="N110">
        <v>1003</v>
      </c>
      <c r="O110" t="s">
        <v>341</v>
      </c>
      <c r="P110" t="s">
        <v>341</v>
      </c>
      <c r="Q110">
        <v>1</v>
      </c>
      <c r="X110">
        <v>91.67</v>
      </c>
      <c r="Y110">
        <v>5.87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185</v>
      </c>
      <c r="AG110">
        <v>91.67</v>
      </c>
      <c r="AH110">
        <v>2</v>
      </c>
      <c r="AI110">
        <v>85316764</v>
      </c>
      <c r="AJ110">
        <v>94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ROW(Source!A50)</f>
        <v>50</v>
      </c>
      <c r="B111">
        <v>85316779</v>
      </c>
      <c r="C111">
        <v>85316756</v>
      </c>
      <c r="D111">
        <v>83000341</v>
      </c>
      <c r="E111">
        <v>1</v>
      </c>
      <c r="F111">
        <v>1</v>
      </c>
      <c r="G111">
        <v>1</v>
      </c>
      <c r="H111">
        <v>3</v>
      </c>
      <c r="I111" t="s">
        <v>576</v>
      </c>
      <c r="J111" t="s">
        <v>577</v>
      </c>
      <c r="K111" t="s">
        <v>578</v>
      </c>
      <c r="L111">
        <v>1302</v>
      </c>
      <c r="N111">
        <v>1003</v>
      </c>
      <c r="O111" t="s">
        <v>579</v>
      </c>
      <c r="P111" t="s">
        <v>579</v>
      </c>
      <c r="Q111">
        <v>10</v>
      </c>
      <c r="X111">
        <v>1.5</v>
      </c>
      <c r="Y111">
        <v>37.71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185</v>
      </c>
      <c r="AG111">
        <v>1.5</v>
      </c>
      <c r="AH111">
        <v>2</v>
      </c>
      <c r="AI111">
        <v>85316765</v>
      </c>
      <c r="AJ111">
        <v>95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ROW(Source!A50)</f>
        <v>50</v>
      </c>
      <c r="B112">
        <v>85316780</v>
      </c>
      <c r="C112">
        <v>85316756</v>
      </c>
      <c r="D112">
        <v>83001670</v>
      </c>
      <c r="E112">
        <v>1</v>
      </c>
      <c r="F112">
        <v>1</v>
      </c>
      <c r="G112">
        <v>1</v>
      </c>
      <c r="H112">
        <v>3</v>
      </c>
      <c r="I112" t="s">
        <v>526</v>
      </c>
      <c r="J112" t="s">
        <v>527</v>
      </c>
      <c r="K112" t="s">
        <v>528</v>
      </c>
      <c r="L112">
        <v>1346</v>
      </c>
      <c r="N112">
        <v>1009</v>
      </c>
      <c r="O112" t="s">
        <v>87</v>
      </c>
      <c r="P112" t="s">
        <v>87</v>
      </c>
      <c r="Q112">
        <v>1</v>
      </c>
      <c r="X112">
        <v>7.94</v>
      </c>
      <c r="Y112">
        <v>174.93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185</v>
      </c>
      <c r="AG112">
        <v>7.94</v>
      </c>
      <c r="AH112">
        <v>2</v>
      </c>
      <c r="AI112">
        <v>85316766</v>
      </c>
      <c r="AJ112">
        <v>96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ROW(Source!A50)</f>
        <v>50</v>
      </c>
      <c r="B113">
        <v>85316781</v>
      </c>
      <c r="C113">
        <v>85316756</v>
      </c>
      <c r="D113">
        <v>83002792</v>
      </c>
      <c r="E113">
        <v>1</v>
      </c>
      <c r="F113">
        <v>1</v>
      </c>
      <c r="G113">
        <v>1</v>
      </c>
      <c r="H113">
        <v>3</v>
      </c>
      <c r="I113" t="s">
        <v>580</v>
      </c>
      <c r="J113" t="s">
        <v>581</v>
      </c>
      <c r="K113" t="s">
        <v>582</v>
      </c>
      <c r="L113">
        <v>1346</v>
      </c>
      <c r="N113">
        <v>1009</v>
      </c>
      <c r="O113" t="s">
        <v>87</v>
      </c>
      <c r="P113" t="s">
        <v>87</v>
      </c>
      <c r="Q113">
        <v>1</v>
      </c>
      <c r="X113">
        <v>0.07</v>
      </c>
      <c r="Y113">
        <v>395.65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185</v>
      </c>
      <c r="AG113">
        <v>0.07</v>
      </c>
      <c r="AH113">
        <v>2</v>
      </c>
      <c r="AI113">
        <v>85316767</v>
      </c>
      <c r="AJ113">
        <v>97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ROW(Source!A50)</f>
        <v>50</v>
      </c>
      <c r="B114">
        <v>85316782</v>
      </c>
      <c r="C114">
        <v>85316756</v>
      </c>
      <c r="D114">
        <v>83018957</v>
      </c>
      <c r="E114">
        <v>1</v>
      </c>
      <c r="F114">
        <v>1</v>
      </c>
      <c r="G114">
        <v>1</v>
      </c>
      <c r="H114">
        <v>3</v>
      </c>
      <c r="I114" t="s">
        <v>583</v>
      </c>
      <c r="J114" t="s">
        <v>584</v>
      </c>
      <c r="K114" t="s">
        <v>585</v>
      </c>
      <c r="L114">
        <v>1348</v>
      </c>
      <c r="N114">
        <v>1009</v>
      </c>
      <c r="O114" t="s">
        <v>228</v>
      </c>
      <c r="P114" t="s">
        <v>228</v>
      </c>
      <c r="Q114">
        <v>1000</v>
      </c>
      <c r="X114">
        <v>0.0005</v>
      </c>
      <c r="Y114">
        <v>308849.7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185</v>
      </c>
      <c r="AG114">
        <v>0.0005</v>
      </c>
      <c r="AH114">
        <v>2</v>
      </c>
      <c r="AI114">
        <v>85316768</v>
      </c>
      <c r="AJ114">
        <v>98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ROW(Source!A50)</f>
        <v>50</v>
      </c>
      <c r="B115">
        <v>85316783</v>
      </c>
      <c r="C115">
        <v>85316756</v>
      </c>
      <c r="D115">
        <v>83044378</v>
      </c>
      <c r="E115">
        <v>1</v>
      </c>
      <c r="F115">
        <v>1</v>
      </c>
      <c r="G115">
        <v>1</v>
      </c>
      <c r="H115">
        <v>3</v>
      </c>
      <c r="I115" t="s">
        <v>586</v>
      </c>
      <c r="J115" t="s">
        <v>587</v>
      </c>
      <c r="K115" t="s">
        <v>588</v>
      </c>
      <c r="L115">
        <v>1425</v>
      </c>
      <c r="N115">
        <v>1013</v>
      </c>
      <c r="O115" t="s">
        <v>99</v>
      </c>
      <c r="P115" t="s">
        <v>99</v>
      </c>
      <c r="Q115">
        <v>1</v>
      </c>
      <c r="X115">
        <v>1.02</v>
      </c>
      <c r="Y115">
        <v>655.9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185</v>
      </c>
      <c r="AG115">
        <v>1.02</v>
      </c>
      <c r="AH115">
        <v>2</v>
      </c>
      <c r="AI115">
        <v>85316769</v>
      </c>
      <c r="AJ115">
        <v>99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ROW(Source!A50)</f>
        <v>50</v>
      </c>
      <c r="B116">
        <v>85316784</v>
      </c>
      <c r="C116">
        <v>85316756</v>
      </c>
      <c r="D116">
        <v>82931850</v>
      </c>
      <c r="E116">
        <v>117</v>
      </c>
      <c r="F116">
        <v>1</v>
      </c>
      <c r="G116">
        <v>1</v>
      </c>
      <c r="H116">
        <v>3</v>
      </c>
      <c r="I116" t="s">
        <v>234</v>
      </c>
      <c r="J116" t="s">
        <v>185</v>
      </c>
      <c r="K116" t="s">
        <v>235</v>
      </c>
      <c r="L116">
        <v>3277935</v>
      </c>
      <c r="N116">
        <v>1013</v>
      </c>
      <c r="O116" t="s">
        <v>59</v>
      </c>
      <c r="P116" t="s">
        <v>59</v>
      </c>
      <c r="Q116">
        <v>1</v>
      </c>
      <c r="X116">
        <v>2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 t="s">
        <v>185</v>
      </c>
      <c r="AG116">
        <v>2</v>
      </c>
      <c r="AH116">
        <v>2</v>
      </c>
      <c r="AI116">
        <v>85316770</v>
      </c>
      <c r="AJ116">
        <v>100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ROW(Source!A51)</f>
        <v>51</v>
      </c>
      <c r="B117">
        <v>85316771</v>
      </c>
      <c r="C117">
        <v>85316756</v>
      </c>
      <c r="D117">
        <v>82925852</v>
      </c>
      <c r="E117">
        <v>117</v>
      </c>
      <c r="F117">
        <v>1</v>
      </c>
      <c r="G117">
        <v>1</v>
      </c>
      <c r="H117">
        <v>1</v>
      </c>
      <c r="I117" t="s">
        <v>565</v>
      </c>
      <c r="J117" t="s">
        <v>185</v>
      </c>
      <c r="K117" t="s">
        <v>566</v>
      </c>
      <c r="L117">
        <v>1191</v>
      </c>
      <c r="N117">
        <v>1013</v>
      </c>
      <c r="O117" t="s">
        <v>28</v>
      </c>
      <c r="P117" t="s">
        <v>28</v>
      </c>
      <c r="Q117">
        <v>1</v>
      </c>
      <c r="X117">
        <v>62.83</v>
      </c>
      <c r="Y117">
        <v>0</v>
      </c>
      <c r="Z117">
        <v>0</v>
      </c>
      <c r="AA117">
        <v>0</v>
      </c>
      <c r="AB117">
        <v>836.02</v>
      </c>
      <c r="AC117">
        <v>0</v>
      </c>
      <c r="AD117">
        <v>1</v>
      </c>
      <c r="AE117">
        <v>1</v>
      </c>
      <c r="AF117" t="s">
        <v>217</v>
      </c>
      <c r="AG117">
        <v>84.8205</v>
      </c>
      <c r="AH117">
        <v>2</v>
      </c>
      <c r="AI117">
        <v>85316757</v>
      </c>
      <c r="AJ117">
        <v>101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ROW(Source!A51)</f>
        <v>51</v>
      </c>
      <c r="B118">
        <v>85316772</v>
      </c>
      <c r="C118">
        <v>85316756</v>
      </c>
      <c r="D118">
        <v>82926016</v>
      </c>
      <c r="E118">
        <v>117</v>
      </c>
      <c r="F118">
        <v>1</v>
      </c>
      <c r="G118">
        <v>1</v>
      </c>
      <c r="H118">
        <v>1</v>
      </c>
      <c r="I118" t="s">
        <v>520</v>
      </c>
      <c r="J118" t="s">
        <v>185</v>
      </c>
      <c r="K118" t="s">
        <v>521</v>
      </c>
      <c r="L118">
        <v>1191</v>
      </c>
      <c r="N118">
        <v>1013</v>
      </c>
      <c r="O118" t="s">
        <v>28</v>
      </c>
      <c r="P118" t="s">
        <v>28</v>
      </c>
      <c r="Q118">
        <v>1</v>
      </c>
      <c r="X118">
        <v>0.08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2</v>
      </c>
      <c r="AF118" t="s">
        <v>217</v>
      </c>
      <c r="AG118">
        <v>0.108</v>
      </c>
      <c r="AH118">
        <v>2</v>
      </c>
      <c r="AI118">
        <v>85316758</v>
      </c>
      <c r="AJ118">
        <v>102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ROW(Source!A51)</f>
        <v>51</v>
      </c>
      <c r="B119">
        <v>85316773</v>
      </c>
      <c r="C119">
        <v>85316756</v>
      </c>
      <c r="D119">
        <v>82932505</v>
      </c>
      <c r="E119">
        <v>1</v>
      </c>
      <c r="F119">
        <v>1</v>
      </c>
      <c r="G119">
        <v>1</v>
      </c>
      <c r="H119">
        <v>2</v>
      </c>
      <c r="I119" t="s">
        <v>70</v>
      </c>
      <c r="J119" t="s">
        <v>522</v>
      </c>
      <c r="K119" t="s">
        <v>71</v>
      </c>
      <c r="L119">
        <v>1368</v>
      </c>
      <c r="N119">
        <v>1011</v>
      </c>
      <c r="O119" t="s">
        <v>72</v>
      </c>
      <c r="P119" t="s">
        <v>72</v>
      </c>
      <c r="Q119">
        <v>1</v>
      </c>
      <c r="X119">
        <v>0.04</v>
      </c>
      <c r="Y119">
        <v>0</v>
      </c>
      <c r="Z119">
        <v>1626.29</v>
      </c>
      <c r="AA119">
        <v>1090.46</v>
      </c>
      <c r="AB119">
        <v>0</v>
      </c>
      <c r="AC119">
        <v>0</v>
      </c>
      <c r="AD119">
        <v>1</v>
      </c>
      <c r="AE119">
        <v>0</v>
      </c>
      <c r="AF119" t="s">
        <v>217</v>
      </c>
      <c r="AG119">
        <v>0.054</v>
      </c>
      <c r="AH119">
        <v>2</v>
      </c>
      <c r="AI119">
        <v>85316759</v>
      </c>
      <c r="AJ119">
        <v>103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ROW(Source!A51)</f>
        <v>51</v>
      </c>
      <c r="B120">
        <v>85316774</v>
      </c>
      <c r="C120">
        <v>85316756</v>
      </c>
      <c r="D120">
        <v>82933400</v>
      </c>
      <c r="E120">
        <v>1</v>
      </c>
      <c r="F120">
        <v>1</v>
      </c>
      <c r="G120">
        <v>1</v>
      </c>
      <c r="H120">
        <v>2</v>
      </c>
      <c r="I120" t="s">
        <v>75</v>
      </c>
      <c r="J120" t="s">
        <v>523</v>
      </c>
      <c r="K120" t="s">
        <v>76</v>
      </c>
      <c r="L120">
        <v>1368</v>
      </c>
      <c r="N120">
        <v>1011</v>
      </c>
      <c r="O120" t="s">
        <v>72</v>
      </c>
      <c r="P120" t="s">
        <v>72</v>
      </c>
      <c r="Q120">
        <v>1</v>
      </c>
      <c r="X120">
        <v>0.04</v>
      </c>
      <c r="Y120">
        <v>0</v>
      </c>
      <c r="Z120">
        <v>641.7</v>
      </c>
      <c r="AA120">
        <v>811.79</v>
      </c>
      <c r="AB120">
        <v>0</v>
      </c>
      <c r="AC120">
        <v>0</v>
      </c>
      <c r="AD120">
        <v>1</v>
      </c>
      <c r="AE120">
        <v>0</v>
      </c>
      <c r="AF120" t="s">
        <v>217</v>
      </c>
      <c r="AG120">
        <v>0.054</v>
      </c>
      <c r="AH120">
        <v>2</v>
      </c>
      <c r="AI120">
        <v>85316760</v>
      </c>
      <c r="AJ120">
        <v>104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ROW(Source!A51)</f>
        <v>51</v>
      </c>
      <c r="B121">
        <v>85316775</v>
      </c>
      <c r="C121">
        <v>85316756</v>
      </c>
      <c r="D121">
        <v>82934033</v>
      </c>
      <c r="E121">
        <v>1</v>
      </c>
      <c r="F121">
        <v>1</v>
      </c>
      <c r="G121">
        <v>1</v>
      </c>
      <c r="H121">
        <v>2</v>
      </c>
      <c r="I121" t="s">
        <v>567</v>
      </c>
      <c r="J121" t="s">
        <v>568</v>
      </c>
      <c r="K121" t="s">
        <v>569</v>
      </c>
      <c r="L121">
        <v>1368</v>
      </c>
      <c r="N121">
        <v>1011</v>
      </c>
      <c r="O121" t="s">
        <v>72</v>
      </c>
      <c r="P121" t="s">
        <v>72</v>
      </c>
      <c r="Q121">
        <v>1</v>
      </c>
      <c r="X121">
        <v>18.65</v>
      </c>
      <c r="Y121">
        <v>0</v>
      </c>
      <c r="Z121">
        <v>15.84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217</v>
      </c>
      <c r="AG121">
        <v>25.1775</v>
      </c>
      <c r="AH121">
        <v>2</v>
      </c>
      <c r="AI121">
        <v>85316761</v>
      </c>
      <c r="AJ121">
        <v>105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ROW(Source!A51)</f>
        <v>51</v>
      </c>
      <c r="B122">
        <v>85316776</v>
      </c>
      <c r="C122">
        <v>85316756</v>
      </c>
      <c r="D122">
        <v>82998102</v>
      </c>
      <c r="E122">
        <v>1</v>
      </c>
      <c r="F122">
        <v>1</v>
      </c>
      <c r="G122">
        <v>1</v>
      </c>
      <c r="H122">
        <v>3</v>
      </c>
      <c r="I122" t="s">
        <v>570</v>
      </c>
      <c r="J122" t="s">
        <v>571</v>
      </c>
      <c r="K122" t="s">
        <v>572</v>
      </c>
      <c r="L122">
        <v>1346</v>
      </c>
      <c r="N122">
        <v>1009</v>
      </c>
      <c r="O122" t="s">
        <v>87</v>
      </c>
      <c r="P122" t="s">
        <v>87</v>
      </c>
      <c r="Q122">
        <v>1</v>
      </c>
      <c r="X122">
        <v>0.3</v>
      </c>
      <c r="Y122">
        <v>150.04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185</v>
      </c>
      <c r="AG122">
        <v>0.3</v>
      </c>
      <c r="AH122">
        <v>2</v>
      </c>
      <c r="AI122">
        <v>85316762</v>
      </c>
      <c r="AJ122">
        <v>106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ROW(Source!A51)</f>
        <v>51</v>
      </c>
      <c r="B123">
        <v>85316777</v>
      </c>
      <c r="C123">
        <v>85316756</v>
      </c>
      <c r="D123">
        <v>83000144</v>
      </c>
      <c r="E123">
        <v>1</v>
      </c>
      <c r="F123">
        <v>1</v>
      </c>
      <c r="G123">
        <v>1</v>
      </c>
      <c r="H123">
        <v>3</v>
      </c>
      <c r="I123" t="s">
        <v>573</v>
      </c>
      <c r="J123" t="s">
        <v>574</v>
      </c>
      <c r="K123" t="s">
        <v>575</v>
      </c>
      <c r="L123">
        <v>1346</v>
      </c>
      <c r="N123">
        <v>1009</v>
      </c>
      <c r="O123" t="s">
        <v>87</v>
      </c>
      <c r="P123" t="s">
        <v>87</v>
      </c>
      <c r="Q123">
        <v>1</v>
      </c>
      <c r="X123">
        <v>0.12</v>
      </c>
      <c r="Y123">
        <v>187.38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185</v>
      </c>
      <c r="AG123">
        <v>0.12</v>
      </c>
      <c r="AH123">
        <v>2</v>
      </c>
      <c r="AI123">
        <v>85316763</v>
      </c>
      <c r="AJ123">
        <v>107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ROW(Source!A51)</f>
        <v>51</v>
      </c>
      <c r="B124">
        <v>85316778</v>
      </c>
      <c r="C124">
        <v>85316756</v>
      </c>
      <c r="D124">
        <v>83000327</v>
      </c>
      <c r="E124">
        <v>1</v>
      </c>
      <c r="F124">
        <v>1</v>
      </c>
      <c r="G124">
        <v>1</v>
      </c>
      <c r="H124">
        <v>3</v>
      </c>
      <c r="I124" t="s">
        <v>549</v>
      </c>
      <c r="J124" t="s">
        <v>550</v>
      </c>
      <c r="K124" t="s">
        <v>551</v>
      </c>
      <c r="L124">
        <v>1301</v>
      </c>
      <c r="N124">
        <v>1003</v>
      </c>
      <c r="O124" t="s">
        <v>341</v>
      </c>
      <c r="P124" t="s">
        <v>341</v>
      </c>
      <c r="Q124">
        <v>1</v>
      </c>
      <c r="X124">
        <v>91.67</v>
      </c>
      <c r="Y124">
        <v>5.87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185</v>
      </c>
      <c r="AG124">
        <v>91.67</v>
      </c>
      <c r="AH124">
        <v>2</v>
      </c>
      <c r="AI124">
        <v>85316764</v>
      </c>
      <c r="AJ124">
        <v>108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ROW(Source!A51)</f>
        <v>51</v>
      </c>
      <c r="B125">
        <v>85316779</v>
      </c>
      <c r="C125">
        <v>85316756</v>
      </c>
      <c r="D125">
        <v>83000341</v>
      </c>
      <c r="E125">
        <v>1</v>
      </c>
      <c r="F125">
        <v>1</v>
      </c>
      <c r="G125">
        <v>1</v>
      </c>
      <c r="H125">
        <v>3</v>
      </c>
      <c r="I125" t="s">
        <v>576</v>
      </c>
      <c r="J125" t="s">
        <v>577</v>
      </c>
      <c r="K125" t="s">
        <v>578</v>
      </c>
      <c r="L125">
        <v>1302</v>
      </c>
      <c r="N125">
        <v>1003</v>
      </c>
      <c r="O125" t="s">
        <v>579</v>
      </c>
      <c r="P125" t="s">
        <v>579</v>
      </c>
      <c r="Q125">
        <v>10</v>
      </c>
      <c r="X125">
        <v>1.5</v>
      </c>
      <c r="Y125">
        <v>37.71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185</v>
      </c>
      <c r="AG125">
        <v>1.5</v>
      </c>
      <c r="AH125">
        <v>2</v>
      </c>
      <c r="AI125">
        <v>85316765</v>
      </c>
      <c r="AJ125">
        <v>109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ROW(Source!A51)</f>
        <v>51</v>
      </c>
      <c r="B126">
        <v>85316780</v>
      </c>
      <c r="C126">
        <v>85316756</v>
      </c>
      <c r="D126">
        <v>83001670</v>
      </c>
      <c r="E126">
        <v>1</v>
      </c>
      <c r="F126">
        <v>1</v>
      </c>
      <c r="G126">
        <v>1</v>
      </c>
      <c r="H126">
        <v>3</v>
      </c>
      <c r="I126" t="s">
        <v>526</v>
      </c>
      <c r="J126" t="s">
        <v>527</v>
      </c>
      <c r="K126" t="s">
        <v>528</v>
      </c>
      <c r="L126">
        <v>1346</v>
      </c>
      <c r="N126">
        <v>1009</v>
      </c>
      <c r="O126" t="s">
        <v>87</v>
      </c>
      <c r="P126" t="s">
        <v>87</v>
      </c>
      <c r="Q126">
        <v>1</v>
      </c>
      <c r="X126">
        <v>7.94</v>
      </c>
      <c r="Y126">
        <v>174.93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185</v>
      </c>
      <c r="AG126">
        <v>7.94</v>
      </c>
      <c r="AH126">
        <v>2</v>
      </c>
      <c r="AI126">
        <v>85316766</v>
      </c>
      <c r="AJ126">
        <v>110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ROW(Source!A51)</f>
        <v>51</v>
      </c>
      <c r="B127">
        <v>85316781</v>
      </c>
      <c r="C127">
        <v>85316756</v>
      </c>
      <c r="D127">
        <v>83002792</v>
      </c>
      <c r="E127">
        <v>1</v>
      </c>
      <c r="F127">
        <v>1</v>
      </c>
      <c r="G127">
        <v>1</v>
      </c>
      <c r="H127">
        <v>3</v>
      </c>
      <c r="I127" t="s">
        <v>580</v>
      </c>
      <c r="J127" t="s">
        <v>581</v>
      </c>
      <c r="K127" t="s">
        <v>582</v>
      </c>
      <c r="L127">
        <v>1346</v>
      </c>
      <c r="N127">
        <v>1009</v>
      </c>
      <c r="O127" t="s">
        <v>87</v>
      </c>
      <c r="P127" t="s">
        <v>87</v>
      </c>
      <c r="Q127">
        <v>1</v>
      </c>
      <c r="X127">
        <v>0.07</v>
      </c>
      <c r="Y127">
        <v>395.65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185</v>
      </c>
      <c r="AG127">
        <v>0.07</v>
      </c>
      <c r="AH127">
        <v>2</v>
      </c>
      <c r="AI127">
        <v>85316767</v>
      </c>
      <c r="AJ127">
        <v>111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ROW(Source!A51)</f>
        <v>51</v>
      </c>
      <c r="B128">
        <v>85316782</v>
      </c>
      <c r="C128">
        <v>85316756</v>
      </c>
      <c r="D128">
        <v>83018957</v>
      </c>
      <c r="E128">
        <v>1</v>
      </c>
      <c r="F128">
        <v>1</v>
      </c>
      <c r="G128">
        <v>1</v>
      </c>
      <c r="H128">
        <v>3</v>
      </c>
      <c r="I128" t="s">
        <v>583</v>
      </c>
      <c r="J128" t="s">
        <v>584</v>
      </c>
      <c r="K128" t="s">
        <v>585</v>
      </c>
      <c r="L128">
        <v>1348</v>
      </c>
      <c r="N128">
        <v>1009</v>
      </c>
      <c r="O128" t="s">
        <v>228</v>
      </c>
      <c r="P128" t="s">
        <v>228</v>
      </c>
      <c r="Q128">
        <v>1000</v>
      </c>
      <c r="X128">
        <v>0.0005</v>
      </c>
      <c r="Y128">
        <v>308849.7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185</v>
      </c>
      <c r="AG128">
        <v>0.0005</v>
      </c>
      <c r="AH128">
        <v>2</v>
      </c>
      <c r="AI128">
        <v>85316768</v>
      </c>
      <c r="AJ128">
        <v>112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ROW(Source!A51)</f>
        <v>51</v>
      </c>
      <c r="B129">
        <v>85316783</v>
      </c>
      <c r="C129">
        <v>85316756</v>
      </c>
      <c r="D129">
        <v>83044378</v>
      </c>
      <c r="E129">
        <v>1</v>
      </c>
      <c r="F129">
        <v>1</v>
      </c>
      <c r="G129">
        <v>1</v>
      </c>
      <c r="H129">
        <v>3</v>
      </c>
      <c r="I129" t="s">
        <v>586</v>
      </c>
      <c r="J129" t="s">
        <v>587</v>
      </c>
      <c r="K129" t="s">
        <v>588</v>
      </c>
      <c r="L129">
        <v>1425</v>
      </c>
      <c r="N129">
        <v>1013</v>
      </c>
      <c r="O129" t="s">
        <v>99</v>
      </c>
      <c r="P129" t="s">
        <v>99</v>
      </c>
      <c r="Q129">
        <v>1</v>
      </c>
      <c r="X129">
        <v>1.02</v>
      </c>
      <c r="Y129">
        <v>655.9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185</v>
      </c>
      <c r="AG129">
        <v>1.02</v>
      </c>
      <c r="AH129">
        <v>2</v>
      </c>
      <c r="AI129">
        <v>85316769</v>
      </c>
      <c r="AJ129">
        <v>113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ROW(Source!A51)</f>
        <v>51</v>
      </c>
      <c r="B130">
        <v>85316784</v>
      </c>
      <c r="C130">
        <v>85316756</v>
      </c>
      <c r="D130">
        <v>82931850</v>
      </c>
      <c r="E130">
        <v>117</v>
      </c>
      <c r="F130">
        <v>1</v>
      </c>
      <c r="G130">
        <v>1</v>
      </c>
      <c r="H130">
        <v>3</v>
      </c>
      <c r="I130" t="s">
        <v>234</v>
      </c>
      <c r="J130" t="s">
        <v>185</v>
      </c>
      <c r="K130" t="s">
        <v>235</v>
      </c>
      <c r="L130">
        <v>3277935</v>
      </c>
      <c r="N130">
        <v>1013</v>
      </c>
      <c r="O130" t="s">
        <v>59</v>
      </c>
      <c r="P130" t="s">
        <v>59</v>
      </c>
      <c r="Q130">
        <v>1</v>
      </c>
      <c r="X130">
        <v>2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 t="s">
        <v>185</v>
      </c>
      <c r="AG130">
        <v>2</v>
      </c>
      <c r="AH130">
        <v>2</v>
      </c>
      <c r="AI130">
        <v>85316770</v>
      </c>
      <c r="AJ130">
        <v>114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ROW(Source!A54)</f>
        <v>54</v>
      </c>
      <c r="B131">
        <v>85316795</v>
      </c>
      <c r="C131">
        <v>85316786</v>
      </c>
      <c r="D131">
        <v>82925840</v>
      </c>
      <c r="E131">
        <v>117</v>
      </c>
      <c r="F131">
        <v>1</v>
      </c>
      <c r="G131">
        <v>1</v>
      </c>
      <c r="H131">
        <v>1</v>
      </c>
      <c r="I131" t="s">
        <v>66</v>
      </c>
      <c r="J131" t="s">
        <v>185</v>
      </c>
      <c r="K131" t="s">
        <v>67</v>
      </c>
      <c r="L131">
        <v>1191</v>
      </c>
      <c r="N131">
        <v>1013</v>
      </c>
      <c r="O131" t="s">
        <v>28</v>
      </c>
      <c r="P131" t="s">
        <v>28</v>
      </c>
      <c r="Q131">
        <v>1</v>
      </c>
      <c r="X131">
        <v>32.16</v>
      </c>
      <c r="Y131">
        <v>0</v>
      </c>
      <c r="Z131">
        <v>0</v>
      </c>
      <c r="AA131">
        <v>0</v>
      </c>
      <c r="AB131">
        <v>793.61</v>
      </c>
      <c r="AC131">
        <v>0</v>
      </c>
      <c r="AD131">
        <v>1</v>
      </c>
      <c r="AE131">
        <v>1</v>
      </c>
      <c r="AF131" t="s">
        <v>217</v>
      </c>
      <c r="AG131">
        <v>43.416</v>
      </c>
      <c r="AH131">
        <v>2</v>
      </c>
      <c r="AI131">
        <v>85316787</v>
      </c>
      <c r="AJ131">
        <v>115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ROW(Source!A54)</f>
        <v>54</v>
      </c>
      <c r="B132">
        <v>85316796</v>
      </c>
      <c r="C132">
        <v>85316786</v>
      </c>
      <c r="D132">
        <v>82926016</v>
      </c>
      <c r="E132">
        <v>117</v>
      </c>
      <c r="F132">
        <v>1</v>
      </c>
      <c r="G132">
        <v>1</v>
      </c>
      <c r="H132">
        <v>1</v>
      </c>
      <c r="I132" t="s">
        <v>520</v>
      </c>
      <c r="J132" t="s">
        <v>185</v>
      </c>
      <c r="K132" t="s">
        <v>521</v>
      </c>
      <c r="L132">
        <v>1191</v>
      </c>
      <c r="N132">
        <v>1013</v>
      </c>
      <c r="O132" t="s">
        <v>28</v>
      </c>
      <c r="P132" t="s">
        <v>28</v>
      </c>
      <c r="Q132">
        <v>1</v>
      </c>
      <c r="X132">
        <v>0.06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2</v>
      </c>
      <c r="AF132" t="s">
        <v>217</v>
      </c>
      <c r="AG132">
        <v>0.081</v>
      </c>
      <c r="AH132">
        <v>2</v>
      </c>
      <c r="AI132">
        <v>85316788</v>
      </c>
      <c r="AJ132">
        <v>116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ROW(Source!A54)</f>
        <v>54</v>
      </c>
      <c r="B133">
        <v>85316797</v>
      </c>
      <c r="C133">
        <v>85316786</v>
      </c>
      <c r="D133">
        <v>82932505</v>
      </c>
      <c r="E133">
        <v>1</v>
      </c>
      <c r="F133">
        <v>1</v>
      </c>
      <c r="G133">
        <v>1</v>
      </c>
      <c r="H133">
        <v>2</v>
      </c>
      <c r="I133" t="s">
        <v>70</v>
      </c>
      <c r="J133" t="s">
        <v>522</v>
      </c>
      <c r="K133" t="s">
        <v>71</v>
      </c>
      <c r="L133">
        <v>1368</v>
      </c>
      <c r="N133">
        <v>1011</v>
      </c>
      <c r="O133" t="s">
        <v>72</v>
      </c>
      <c r="P133" t="s">
        <v>72</v>
      </c>
      <c r="Q133">
        <v>1</v>
      </c>
      <c r="X133">
        <v>0.03</v>
      </c>
      <c r="Y133">
        <v>0</v>
      </c>
      <c r="Z133">
        <v>1626.29</v>
      </c>
      <c r="AA133">
        <v>1090.46</v>
      </c>
      <c r="AB133">
        <v>0</v>
      </c>
      <c r="AC133">
        <v>0</v>
      </c>
      <c r="AD133">
        <v>1</v>
      </c>
      <c r="AE133">
        <v>0</v>
      </c>
      <c r="AF133" t="s">
        <v>217</v>
      </c>
      <c r="AG133">
        <v>0.0405</v>
      </c>
      <c r="AH133">
        <v>2</v>
      </c>
      <c r="AI133">
        <v>85316789</v>
      </c>
      <c r="AJ133">
        <v>117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ROW(Source!A54)</f>
        <v>54</v>
      </c>
      <c r="B134">
        <v>85316798</v>
      </c>
      <c r="C134">
        <v>85316786</v>
      </c>
      <c r="D134">
        <v>82933400</v>
      </c>
      <c r="E134">
        <v>1</v>
      </c>
      <c r="F134">
        <v>1</v>
      </c>
      <c r="G134">
        <v>1</v>
      </c>
      <c r="H134">
        <v>2</v>
      </c>
      <c r="I134" t="s">
        <v>75</v>
      </c>
      <c r="J134" t="s">
        <v>523</v>
      </c>
      <c r="K134" t="s">
        <v>76</v>
      </c>
      <c r="L134">
        <v>1368</v>
      </c>
      <c r="N134">
        <v>1011</v>
      </c>
      <c r="O134" t="s">
        <v>72</v>
      </c>
      <c r="P134" t="s">
        <v>72</v>
      </c>
      <c r="Q134">
        <v>1</v>
      </c>
      <c r="X134">
        <v>0.03</v>
      </c>
      <c r="Y134">
        <v>0</v>
      </c>
      <c r="Z134">
        <v>641.7</v>
      </c>
      <c r="AA134">
        <v>811.79</v>
      </c>
      <c r="AB134">
        <v>0</v>
      </c>
      <c r="AC134">
        <v>0</v>
      </c>
      <c r="AD134">
        <v>1</v>
      </c>
      <c r="AE134">
        <v>0</v>
      </c>
      <c r="AF134" t="s">
        <v>217</v>
      </c>
      <c r="AG134">
        <v>0.0405</v>
      </c>
      <c r="AH134">
        <v>2</v>
      </c>
      <c r="AI134">
        <v>85316790</v>
      </c>
      <c r="AJ134">
        <v>118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ROW(Source!A54)</f>
        <v>54</v>
      </c>
      <c r="B135">
        <v>85316799</v>
      </c>
      <c r="C135">
        <v>85316786</v>
      </c>
      <c r="D135">
        <v>83000168</v>
      </c>
      <c r="E135">
        <v>1</v>
      </c>
      <c r="F135">
        <v>1</v>
      </c>
      <c r="G135">
        <v>1</v>
      </c>
      <c r="H135">
        <v>3</v>
      </c>
      <c r="I135" t="s">
        <v>82</v>
      </c>
      <c r="J135" t="s">
        <v>547</v>
      </c>
      <c r="K135" t="s">
        <v>83</v>
      </c>
      <c r="L135">
        <v>1383</v>
      </c>
      <c r="N135">
        <v>1013</v>
      </c>
      <c r="O135" t="s">
        <v>84</v>
      </c>
      <c r="P135" t="s">
        <v>84</v>
      </c>
      <c r="Q135">
        <v>1</v>
      </c>
      <c r="X135">
        <v>6.656</v>
      </c>
      <c r="Y135">
        <v>7.32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185</v>
      </c>
      <c r="AG135">
        <v>6.656</v>
      </c>
      <c r="AH135">
        <v>2</v>
      </c>
      <c r="AI135">
        <v>85316791</v>
      </c>
      <c r="AJ135">
        <v>119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ROW(Source!A54)</f>
        <v>54</v>
      </c>
      <c r="B136">
        <v>85316800</v>
      </c>
      <c r="C136">
        <v>85316786</v>
      </c>
      <c r="D136">
        <v>83001736</v>
      </c>
      <c r="E136">
        <v>1</v>
      </c>
      <c r="F136">
        <v>1</v>
      </c>
      <c r="G136">
        <v>1</v>
      </c>
      <c r="H136">
        <v>3</v>
      </c>
      <c r="I136" t="s">
        <v>97</v>
      </c>
      <c r="J136" t="s">
        <v>589</v>
      </c>
      <c r="K136" t="s">
        <v>98</v>
      </c>
      <c r="L136">
        <v>1425</v>
      </c>
      <c r="N136">
        <v>1013</v>
      </c>
      <c r="O136" t="s">
        <v>99</v>
      </c>
      <c r="P136" t="s">
        <v>99</v>
      </c>
      <c r="Q136">
        <v>1</v>
      </c>
      <c r="X136">
        <v>2.04</v>
      </c>
      <c r="Y136">
        <v>41.71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185</v>
      </c>
      <c r="AG136">
        <v>2.04</v>
      </c>
      <c r="AH136">
        <v>2</v>
      </c>
      <c r="AI136">
        <v>85316792</v>
      </c>
      <c r="AJ136">
        <v>120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ROW(Source!A54)</f>
        <v>54</v>
      </c>
      <c r="B137">
        <v>85316801</v>
      </c>
      <c r="C137">
        <v>85316786</v>
      </c>
      <c r="D137">
        <v>83001985</v>
      </c>
      <c r="E137">
        <v>1</v>
      </c>
      <c r="F137">
        <v>1</v>
      </c>
      <c r="G137">
        <v>1</v>
      </c>
      <c r="H137">
        <v>3</v>
      </c>
      <c r="I137" t="s">
        <v>100</v>
      </c>
      <c r="J137" t="s">
        <v>590</v>
      </c>
      <c r="K137" t="s">
        <v>101</v>
      </c>
      <c r="L137">
        <v>1425</v>
      </c>
      <c r="N137">
        <v>1013</v>
      </c>
      <c r="O137" t="s">
        <v>99</v>
      </c>
      <c r="P137" t="s">
        <v>99</v>
      </c>
      <c r="Q137">
        <v>1</v>
      </c>
      <c r="X137">
        <v>2.04</v>
      </c>
      <c r="Y137">
        <v>18.54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185</v>
      </c>
      <c r="AG137">
        <v>2.04</v>
      </c>
      <c r="AH137">
        <v>2</v>
      </c>
      <c r="AI137">
        <v>85316793</v>
      </c>
      <c r="AJ137">
        <v>121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ROW(Source!A54)</f>
        <v>54</v>
      </c>
      <c r="B138">
        <v>85316802</v>
      </c>
      <c r="C138">
        <v>85316786</v>
      </c>
      <c r="D138">
        <v>82931850</v>
      </c>
      <c r="E138">
        <v>117</v>
      </c>
      <c r="F138">
        <v>1</v>
      </c>
      <c r="G138">
        <v>1</v>
      </c>
      <c r="H138">
        <v>3</v>
      </c>
      <c r="I138" t="s">
        <v>234</v>
      </c>
      <c r="J138" t="s">
        <v>185</v>
      </c>
      <c r="K138" t="s">
        <v>235</v>
      </c>
      <c r="L138">
        <v>3277935</v>
      </c>
      <c r="N138">
        <v>1013</v>
      </c>
      <c r="O138" t="s">
        <v>59</v>
      </c>
      <c r="P138" t="s">
        <v>59</v>
      </c>
      <c r="Q138">
        <v>1</v>
      </c>
      <c r="X138">
        <v>2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 t="s">
        <v>185</v>
      </c>
      <c r="AG138">
        <v>2</v>
      </c>
      <c r="AH138">
        <v>2</v>
      </c>
      <c r="AI138">
        <v>85316794</v>
      </c>
      <c r="AJ138">
        <v>122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ROW(Source!A55)</f>
        <v>55</v>
      </c>
      <c r="B139">
        <v>85316795</v>
      </c>
      <c r="C139">
        <v>85316786</v>
      </c>
      <c r="D139">
        <v>82925840</v>
      </c>
      <c r="E139">
        <v>117</v>
      </c>
      <c r="F139">
        <v>1</v>
      </c>
      <c r="G139">
        <v>1</v>
      </c>
      <c r="H139">
        <v>1</v>
      </c>
      <c r="I139" t="s">
        <v>66</v>
      </c>
      <c r="J139" t="s">
        <v>185</v>
      </c>
      <c r="K139" t="s">
        <v>67</v>
      </c>
      <c r="L139">
        <v>1191</v>
      </c>
      <c r="N139">
        <v>1013</v>
      </c>
      <c r="O139" t="s">
        <v>28</v>
      </c>
      <c r="P139" t="s">
        <v>28</v>
      </c>
      <c r="Q139">
        <v>1</v>
      </c>
      <c r="X139">
        <v>32.16</v>
      </c>
      <c r="Y139">
        <v>0</v>
      </c>
      <c r="Z139">
        <v>0</v>
      </c>
      <c r="AA139">
        <v>0</v>
      </c>
      <c r="AB139">
        <v>793.61</v>
      </c>
      <c r="AC139">
        <v>0</v>
      </c>
      <c r="AD139">
        <v>1</v>
      </c>
      <c r="AE139">
        <v>1</v>
      </c>
      <c r="AF139" t="s">
        <v>217</v>
      </c>
      <c r="AG139">
        <v>43.416</v>
      </c>
      <c r="AH139">
        <v>2</v>
      </c>
      <c r="AI139">
        <v>85316787</v>
      </c>
      <c r="AJ139">
        <v>123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ROW(Source!A55)</f>
        <v>55</v>
      </c>
      <c r="B140">
        <v>85316796</v>
      </c>
      <c r="C140">
        <v>85316786</v>
      </c>
      <c r="D140">
        <v>82926016</v>
      </c>
      <c r="E140">
        <v>117</v>
      </c>
      <c r="F140">
        <v>1</v>
      </c>
      <c r="G140">
        <v>1</v>
      </c>
      <c r="H140">
        <v>1</v>
      </c>
      <c r="I140" t="s">
        <v>520</v>
      </c>
      <c r="J140" t="s">
        <v>185</v>
      </c>
      <c r="K140" t="s">
        <v>521</v>
      </c>
      <c r="L140">
        <v>1191</v>
      </c>
      <c r="N140">
        <v>1013</v>
      </c>
      <c r="O140" t="s">
        <v>28</v>
      </c>
      <c r="P140" t="s">
        <v>28</v>
      </c>
      <c r="Q140">
        <v>1</v>
      </c>
      <c r="X140">
        <v>0.06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2</v>
      </c>
      <c r="AF140" t="s">
        <v>217</v>
      </c>
      <c r="AG140">
        <v>0.081</v>
      </c>
      <c r="AH140">
        <v>2</v>
      </c>
      <c r="AI140">
        <v>85316788</v>
      </c>
      <c r="AJ140">
        <v>124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ROW(Source!A55)</f>
        <v>55</v>
      </c>
      <c r="B141">
        <v>85316797</v>
      </c>
      <c r="C141">
        <v>85316786</v>
      </c>
      <c r="D141">
        <v>82932505</v>
      </c>
      <c r="E141">
        <v>1</v>
      </c>
      <c r="F141">
        <v>1</v>
      </c>
      <c r="G141">
        <v>1</v>
      </c>
      <c r="H141">
        <v>2</v>
      </c>
      <c r="I141" t="s">
        <v>70</v>
      </c>
      <c r="J141" t="s">
        <v>522</v>
      </c>
      <c r="K141" t="s">
        <v>71</v>
      </c>
      <c r="L141">
        <v>1368</v>
      </c>
      <c r="N141">
        <v>1011</v>
      </c>
      <c r="O141" t="s">
        <v>72</v>
      </c>
      <c r="P141" t="s">
        <v>72</v>
      </c>
      <c r="Q141">
        <v>1</v>
      </c>
      <c r="X141">
        <v>0.03</v>
      </c>
      <c r="Y141">
        <v>0</v>
      </c>
      <c r="Z141">
        <v>1626.29</v>
      </c>
      <c r="AA141">
        <v>1090.46</v>
      </c>
      <c r="AB141">
        <v>0</v>
      </c>
      <c r="AC141">
        <v>0</v>
      </c>
      <c r="AD141">
        <v>1</v>
      </c>
      <c r="AE141">
        <v>0</v>
      </c>
      <c r="AF141" t="s">
        <v>217</v>
      </c>
      <c r="AG141">
        <v>0.0405</v>
      </c>
      <c r="AH141">
        <v>2</v>
      </c>
      <c r="AI141">
        <v>85316789</v>
      </c>
      <c r="AJ141">
        <v>125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ROW(Source!A55)</f>
        <v>55</v>
      </c>
      <c r="B142">
        <v>85316798</v>
      </c>
      <c r="C142">
        <v>85316786</v>
      </c>
      <c r="D142">
        <v>82933400</v>
      </c>
      <c r="E142">
        <v>1</v>
      </c>
      <c r="F142">
        <v>1</v>
      </c>
      <c r="G142">
        <v>1</v>
      </c>
      <c r="H142">
        <v>2</v>
      </c>
      <c r="I142" t="s">
        <v>75</v>
      </c>
      <c r="J142" t="s">
        <v>523</v>
      </c>
      <c r="K142" t="s">
        <v>76</v>
      </c>
      <c r="L142">
        <v>1368</v>
      </c>
      <c r="N142">
        <v>1011</v>
      </c>
      <c r="O142" t="s">
        <v>72</v>
      </c>
      <c r="P142" t="s">
        <v>72</v>
      </c>
      <c r="Q142">
        <v>1</v>
      </c>
      <c r="X142">
        <v>0.03</v>
      </c>
      <c r="Y142">
        <v>0</v>
      </c>
      <c r="Z142">
        <v>641.7</v>
      </c>
      <c r="AA142">
        <v>811.79</v>
      </c>
      <c r="AB142">
        <v>0</v>
      </c>
      <c r="AC142">
        <v>0</v>
      </c>
      <c r="AD142">
        <v>1</v>
      </c>
      <c r="AE142">
        <v>0</v>
      </c>
      <c r="AF142" t="s">
        <v>217</v>
      </c>
      <c r="AG142">
        <v>0.0405</v>
      </c>
      <c r="AH142">
        <v>2</v>
      </c>
      <c r="AI142">
        <v>85316790</v>
      </c>
      <c r="AJ142">
        <v>126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ROW(Source!A55)</f>
        <v>55</v>
      </c>
      <c r="B143">
        <v>85316799</v>
      </c>
      <c r="C143">
        <v>85316786</v>
      </c>
      <c r="D143">
        <v>83000168</v>
      </c>
      <c r="E143">
        <v>1</v>
      </c>
      <c r="F143">
        <v>1</v>
      </c>
      <c r="G143">
        <v>1</v>
      </c>
      <c r="H143">
        <v>3</v>
      </c>
      <c r="I143" t="s">
        <v>82</v>
      </c>
      <c r="J143" t="s">
        <v>547</v>
      </c>
      <c r="K143" t="s">
        <v>83</v>
      </c>
      <c r="L143">
        <v>1383</v>
      </c>
      <c r="N143">
        <v>1013</v>
      </c>
      <c r="O143" t="s">
        <v>84</v>
      </c>
      <c r="P143" t="s">
        <v>84</v>
      </c>
      <c r="Q143">
        <v>1</v>
      </c>
      <c r="X143">
        <v>6.656</v>
      </c>
      <c r="Y143">
        <v>7.32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185</v>
      </c>
      <c r="AG143">
        <v>6.656</v>
      </c>
      <c r="AH143">
        <v>2</v>
      </c>
      <c r="AI143">
        <v>85316791</v>
      </c>
      <c r="AJ143">
        <v>127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ROW(Source!A55)</f>
        <v>55</v>
      </c>
      <c r="B144">
        <v>85316800</v>
      </c>
      <c r="C144">
        <v>85316786</v>
      </c>
      <c r="D144">
        <v>83001736</v>
      </c>
      <c r="E144">
        <v>1</v>
      </c>
      <c r="F144">
        <v>1</v>
      </c>
      <c r="G144">
        <v>1</v>
      </c>
      <c r="H144">
        <v>3</v>
      </c>
      <c r="I144" t="s">
        <v>97</v>
      </c>
      <c r="J144" t="s">
        <v>589</v>
      </c>
      <c r="K144" t="s">
        <v>98</v>
      </c>
      <c r="L144">
        <v>1425</v>
      </c>
      <c r="N144">
        <v>1013</v>
      </c>
      <c r="O144" t="s">
        <v>99</v>
      </c>
      <c r="P144" t="s">
        <v>99</v>
      </c>
      <c r="Q144">
        <v>1</v>
      </c>
      <c r="X144">
        <v>2.04</v>
      </c>
      <c r="Y144">
        <v>41.71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185</v>
      </c>
      <c r="AG144">
        <v>2.04</v>
      </c>
      <c r="AH144">
        <v>2</v>
      </c>
      <c r="AI144">
        <v>85316792</v>
      </c>
      <c r="AJ144">
        <v>128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ROW(Source!A55)</f>
        <v>55</v>
      </c>
      <c r="B145">
        <v>85316801</v>
      </c>
      <c r="C145">
        <v>85316786</v>
      </c>
      <c r="D145">
        <v>83001985</v>
      </c>
      <c r="E145">
        <v>1</v>
      </c>
      <c r="F145">
        <v>1</v>
      </c>
      <c r="G145">
        <v>1</v>
      </c>
      <c r="H145">
        <v>3</v>
      </c>
      <c r="I145" t="s">
        <v>100</v>
      </c>
      <c r="J145" t="s">
        <v>590</v>
      </c>
      <c r="K145" t="s">
        <v>101</v>
      </c>
      <c r="L145">
        <v>1425</v>
      </c>
      <c r="N145">
        <v>1013</v>
      </c>
      <c r="O145" t="s">
        <v>99</v>
      </c>
      <c r="P145" t="s">
        <v>99</v>
      </c>
      <c r="Q145">
        <v>1</v>
      </c>
      <c r="X145">
        <v>2.04</v>
      </c>
      <c r="Y145">
        <v>18.54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185</v>
      </c>
      <c r="AG145">
        <v>2.04</v>
      </c>
      <c r="AH145">
        <v>2</v>
      </c>
      <c r="AI145">
        <v>85316793</v>
      </c>
      <c r="AJ145">
        <v>129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ROW(Source!A55)</f>
        <v>55</v>
      </c>
      <c r="B146">
        <v>85316802</v>
      </c>
      <c r="C146">
        <v>85316786</v>
      </c>
      <c r="D146">
        <v>82931850</v>
      </c>
      <c r="E146">
        <v>117</v>
      </c>
      <c r="F146">
        <v>1</v>
      </c>
      <c r="G146">
        <v>1</v>
      </c>
      <c r="H146">
        <v>3</v>
      </c>
      <c r="I146" t="s">
        <v>234</v>
      </c>
      <c r="J146" t="s">
        <v>185</v>
      </c>
      <c r="K146" t="s">
        <v>235</v>
      </c>
      <c r="L146">
        <v>3277935</v>
      </c>
      <c r="N146">
        <v>1013</v>
      </c>
      <c r="O146" t="s">
        <v>59</v>
      </c>
      <c r="P146" t="s">
        <v>59</v>
      </c>
      <c r="Q146">
        <v>1</v>
      </c>
      <c r="X146">
        <v>2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 t="s">
        <v>185</v>
      </c>
      <c r="AG146">
        <v>2</v>
      </c>
      <c r="AH146">
        <v>2</v>
      </c>
      <c r="AI146">
        <v>85316794</v>
      </c>
      <c r="AJ146">
        <v>130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ROW(Source!A58)</f>
        <v>58</v>
      </c>
      <c r="B147">
        <v>85316809</v>
      </c>
      <c r="C147">
        <v>85316804</v>
      </c>
      <c r="D147">
        <v>82925832</v>
      </c>
      <c r="E147">
        <v>117</v>
      </c>
      <c r="F147">
        <v>1</v>
      </c>
      <c r="G147">
        <v>1</v>
      </c>
      <c r="H147">
        <v>1</v>
      </c>
      <c r="I147" t="s">
        <v>532</v>
      </c>
      <c r="J147" t="s">
        <v>185</v>
      </c>
      <c r="K147" t="s">
        <v>533</v>
      </c>
      <c r="L147">
        <v>1191</v>
      </c>
      <c r="N147">
        <v>1013</v>
      </c>
      <c r="O147" t="s">
        <v>28</v>
      </c>
      <c r="P147" t="s">
        <v>28</v>
      </c>
      <c r="Q147">
        <v>1</v>
      </c>
      <c r="X147">
        <v>0.59</v>
      </c>
      <c r="Y147">
        <v>0</v>
      </c>
      <c r="Z147">
        <v>0</v>
      </c>
      <c r="AA147">
        <v>0</v>
      </c>
      <c r="AB147">
        <v>766.35</v>
      </c>
      <c r="AC147">
        <v>0</v>
      </c>
      <c r="AD147">
        <v>1</v>
      </c>
      <c r="AE147">
        <v>1</v>
      </c>
      <c r="AF147" t="s">
        <v>217</v>
      </c>
      <c r="AG147">
        <v>0.7965</v>
      </c>
      <c r="AH147">
        <v>2</v>
      </c>
      <c r="AI147">
        <v>85316805</v>
      </c>
      <c r="AJ147">
        <v>131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ROW(Source!A58)</f>
        <v>58</v>
      </c>
      <c r="B148">
        <v>85316810</v>
      </c>
      <c r="C148">
        <v>85316804</v>
      </c>
      <c r="D148">
        <v>82998098</v>
      </c>
      <c r="E148">
        <v>1</v>
      </c>
      <c r="F148">
        <v>1</v>
      </c>
      <c r="G148">
        <v>1</v>
      </c>
      <c r="H148">
        <v>3</v>
      </c>
      <c r="I148" t="s">
        <v>591</v>
      </c>
      <c r="J148" t="s">
        <v>592</v>
      </c>
      <c r="K148" t="s">
        <v>593</v>
      </c>
      <c r="L148">
        <v>1346</v>
      </c>
      <c r="N148">
        <v>1009</v>
      </c>
      <c r="O148" t="s">
        <v>87</v>
      </c>
      <c r="P148" t="s">
        <v>87</v>
      </c>
      <c r="Q148">
        <v>1</v>
      </c>
      <c r="X148">
        <v>0.04</v>
      </c>
      <c r="Y148">
        <v>160.27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185</v>
      </c>
      <c r="AG148">
        <v>0.04</v>
      </c>
      <c r="AH148">
        <v>2</v>
      </c>
      <c r="AI148">
        <v>85316806</v>
      </c>
      <c r="AJ148">
        <v>132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ROW(Source!A58)</f>
        <v>58</v>
      </c>
      <c r="B149">
        <v>85316811</v>
      </c>
      <c r="C149">
        <v>85316804</v>
      </c>
      <c r="D149">
        <v>83000168</v>
      </c>
      <c r="E149">
        <v>1</v>
      </c>
      <c r="F149">
        <v>1</v>
      </c>
      <c r="G149">
        <v>1</v>
      </c>
      <c r="H149">
        <v>3</v>
      </c>
      <c r="I149" t="s">
        <v>82</v>
      </c>
      <c r="J149" t="s">
        <v>547</v>
      </c>
      <c r="K149" t="s">
        <v>83</v>
      </c>
      <c r="L149">
        <v>1383</v>
      </c>
      <c r="N149">
        <v>1013</v>
      </c>
      <c r="O149" t="s">
        <v>84</v>
      </c>
      <c r="P149" t="s">
        <v>84</v>
      </c>
      <c r="Q149">
        <v>1</v>
      </c>
      <c r="X149">
        <v>0.064</v>
      </c>
      <c r="Y149">
        <v>7.32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185</v>
      </c>
      <c r="AG149">
        <v>0.064</v>
      </c>
      <c r="AH149">
        <v>2</v>
      </c>
      <c r="AI149">
        <v>85316807</v>
      </c>
      <c r="AJ149">
        <v>133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ROW(Source!A58)</f>
        <v>58</v>
      </c>
      <c r="B150">
        <v>85316812</v>
      </c>
      <c r="C150">
        <v>85316804</v>
      </c>
      <c r="D150">
        <v>83000387</v>
      </c>
      <c r="E150">
        <v>1</v>
      </c>
      <c r="F150">
        <v>1</v>
      </c>
      <c r="G150">
        <v>1</v>
      </c>
      <c r="H150">
        <v>3</v>
      </c>
      <c r="I150" t="s">
        <v>619</v>
      </c>
      <c r="J150" t="s">
        <v>620</v>
      </c>
      <c r="K150" t="s">
        <v>621</v>
      </c>
      <c r="L150">
        <v>1308</v>
      </c>
      <c r="N150">
        <v>1003</v>
      </c>
      <c r="O150" t="s">
        <v>252</v>
      </c>
      <c r="P150" t="s">
        <v>252</v>
      </c>
      <c r="Q150">
        <v>100</v>
      </c>
      <c r="X150">
        <v>0.003</v>
      </c>
      <c r="Y150">
        <v>1015.52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185</v>
      </c>
      <c r="AG150">
        <v>0.003</v>
      </c>
      <c r="AH150">
        <v>3</v>
      </c>
      <c r="AI150">
        <v>-1</v>
      </c>
      <c r="AJ150" t="s">
        <v>185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ROW(Source!A58)</f>
        <v>58</v>
      </c>
      <c r="B151">
        <v>85316813</v>
      </c>
      <c r="C151">
        <v>85316804</v>
      </c>
      <c r="D151">
        <v>83000389</v>
      </c>
      <c r="E151">
        <v>1</v>
      </c>
      <c r="F151">
        <v>1</v>
      </c>
      <c r="G151">
        <v>1</v>
      </c>
      <c r="H151">
        <v>3</v>
      </c>
      <c r="I151" t="s">
        <v>622</v>
      </c>
      <c r="J151" t="s">
        <v>623</v>
      </c>
      <c r="K151" t="s">
        <v>624</v>
      </c>
      <c r="L151">
        <v>1308</v>
      </c>
      <c r="N151">
        <v>1003</v>
      </c>
      <c r="O151" t="s">
        <v>252</v>
      </c>
      <c r="P151" t="s">
        <v>252</v>
      </c>
      <c r="Q151">
        <v>100</v>
      </c>
      <c r="X151">
        <v>0.004</v>
      </c>
      <c r="Y151">
        <v>272.16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185</v>
      </c>
      <c r="AG151">
        <v>0.004</v>
      </c>
      <c r="AH151">
        <v>3</v>
      </c>
      <c r="AI151">
        <v>-1</v>
      </c>
      <c r="AJ151" t="s">
        <v>185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ROW(Source!A58)</f>
        <v>58</v>
      </c>
      <c r="B152">
        <v>85316814</v>
      </c>
      <c r="C152">
        <v>85316804</v>
      </c>
      <c r="D152">
        <v>82931850</v>
      </c>
      <c r="E152">
        <v>117</v>
      </c>
      <c r="F152">
        <v>1</v>
      </c>
      <c r="G152">
        <v>1</v>
      </c>
      <c r="H152">
        <v>3</v>
      </c>
      <c r="I152" t="s">
        <v>234</v>
      </c>
      <c r="J152" t="s">
        <v>185</v>
      </c>
      <c r="K152" t="s">
        <v>235</v>
      </c>
      <c r="L152">
        <v>3277935</v>
      </c>
      <c r="N152">
        <v>1013</v>
      </c>
      <c r="O152" t="s">
        <v>59</v>
      </c>
      <c r="P152" t="s">
        <v>59</v>
      </c>
      <c r="Q152">
        <v>1</v>
      </c>
      <c r="X152">
        <v>2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 t="s">
        <v>185</v>
      </c>
      <c r="AG152">
        <v>2</v>
      </c>
      <c r="AH152">
        <v>2</v>
      </c>
      <c r="AI152">
        <v>85316808</v>
      </c>
      <c r="AJ152">
        <v>134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ROW(Source!A59)</f>
        <v>59</v>
      </c>
      <c r="B153">
        <v>85316809</v>
      </c>
      <c r="C153">
        <v>85316804</v>
      </c>
      <c r="D153">
        <v>82925832</v>
      </c>
      <c r="E153">
        <v>117</v>
      </c>
      <c r="F153">
        <v>1</v>
      </c>
      <c r="G153">
        <v>1</v>
      </c>
      <c r="H153">
        <v>1</v>
      </c>
      <c r="I153" t="s">
        <v>532</v>
      </c>
      <c r="J153" t="s">
        <v>185</v>
      </c>
      <c r="K153" t="s">
        <v>533</v>
      </c>
      <c r="L153">
        <v>1191</v>
      </c>
      <c r="N153">
        <v>1013</v>
      </c>
      <c r="O153" t="s">
        <v>28</v>
      </c>
      <c r="P153" t="s">
        <v>28</v>
      </c>
      <c r="Q153">
        <v>1</v>
      </c>
      <c r="X153">
        <v>0.59</v>
      </c>
      <c r="Y153">
        <v>0</v>
      </c>
      <c r="Z153">
        <v>0</v>
      </c>
      <c r="AA153">
        <v>0</v>
      </c>
      <c r="AB153">
        <v>766.35</v>
      </c>
      <c r="AC153">
        <v>0</v>
      </c>
      <c r="AD153">
        <v>1</v>
      </c>
      <c r="AE153">
        <v>1</v>
      </c>
      <c r="AF153" t="s">
        <v>217</v>
      </c>
      <c r="AG153">
        <v>0.7965</v>
      </c>
      <c r="AH153">
        <v>2</v>
      </c>
      <c r="AI153">
        <v>85316805</v>
      </c>
      <c r="AJ153">
        <v>135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ROW(Source!A59)</f>
        <v>59</v>
      </c>
      <c r="B154">
        <v>85316810</v>
      </c>
      <c r="C154">
        <v>85316804</v>
      </c>
      <c r="D154">
        <v>82998098</v>
      </c>
      <c r="E154">
        <v>1</v>
      </c>
      <c r="F154">
        <v>1</v>
      </c>
      <c r="G154">
        <v>1</v>
      </c>
      <c r="H154">
        <v>3</v>
      </c>
      <c r="I154" t="s">
        <v>591</v>
      </c>
      <c r="J154" t="s">
        <v>592</v>
      </c>
      <c r="K154" t="s">
        <v>593</v>
      </c>
      <c r="L154">
        <v>1346</v>
      </c>
      <c r="N154">
        <v>1009</v>
      </c>
      <c r="O154" t="s">
        <v>87</v>
      </c>
      <c r="P154" t="s">
        <v>87</v>
      </c>
      <c r="Q154">
        <v>1</v>
      </c>
      <c r="X154">
        <v>0.04</v>
      </c>
      <c r="Y154">
        <v>160.27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185</v>
      </c>
      <c r="AG154">
        <v>0.04</v>
      </c>
      <c r="AH154">
        <v>2</v>
      </c>
      <c r="AI154">
        <v>85316806</v>
      </c>
      <c r="AJ154">
        <v>136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ROW(Source!A59)</f>
        <v>59</v>
      </c>
      <c r="B155">
        <v>85316811</v>
      </c>
      <c r="C155">
        <v>85316804</v>
      </c>
      <c r="D155">
        <v>83000168</v>
      </c>
      <c r="E155">
        <v>1</v>
      </c>
      <c r="F155">
        <v>1</v>
      </c>
      <c r="G155">
        <v>1</v>
      </c>
      <c r="H155">
        <v>3</v>
      </c>
      <c r="I155" t="s">
        <v>82</v>
      </c>
      <c r="J155" t="s">
        <v>547</v>
      </c>
      <c r="K155" t="s">
        <v>83</v>
      </c>
      <c r="L155">
        <v>1383</v>
      </c>
      <c r="N155">
        <v>1013</v>
      </c>
      <c r="O155" t="s">
        <v>84</v>
      </c>
      <c r="P155" t="s">
        <v>84</v>
      </c>
      <c r="Q155">
        <v>1</v>
      </c>
      <c r="X155">
        <v>0.064</v>
      </c>
      <c r="Y155">
        <v>7.32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185</v>
      </c>
      <c r="AG155">
        <v>0.064</v>
      </c>
      <c r="AH155">
        <v>2</v>
      </c>
      <c r="AI155">
        <v>85316807</v>
      </c>
      <c r="AJ155">
        <v>137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ROW(Source!A59)</f>
        <v>59</v>
      </c>
      <c r="B156">
        <v>85316812</v>
      </c>
      <c r="C156">
        <v>85316804</v>
      </c>
      <c r="D156">
        <v>83000387</v>
      </c>
      <c r="E156">
        <v>1</v>
      </c>
      <c r="F156">
        <v>1</v>
      </c>
      <c r="G156">
        <v>1</v>
      </c>
      <c r="H156">
        <v>3</v>
      </c>
      <c r="I156" t="s">
        <v>619</v>
      </c>
      <c r="J156" t="s">
        <v>620</v>
      </c>
      <c r="K156" t="s">
        <v>621</v>
      </c>
      <c r="L156">
        <v>1308</v>
      </c>
      <c r="N156">
        <v>1003</v>
      </c>
      <c r="O156" t="s">
        <v>252</v>
      </c>
      <c r="P156" t="s">
        <v>252</v>
      </c>
      <c r="Q156">
        <v>100</v>
      </c>
      <c r="X156">
        <v>0.003</v>
      </c>
      <c r="Y156">
        <v>1015.52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185</v>
      </c>
      <c r="AG156">
        <v>0.003</v>
      </c>
      <c r="AH156">
        <v>3</v>
      </c>
      <c r="AI156">
        <v>-1</v>
      </c>
      <c r="AJ156" t="s">
        <v>185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ROW(Source!A59)</f>
        <v>59</v>
      </c>
      <c r="B157">
        <v>85316813</v>
      </c>
      <c r="C157">
        <v>85316804</v>
      </c>
      <c r="D157">
        <v>83000389</v>
      </c>
      <c r="E157">
        <v>1</v>
      </c>
      <c r="F157">
        <v>1</v>
      </c>
      <c r="G157">
        <v>1</v>
      </c>
      <c r="H157">
        <v>3</v>
      </c>
      <c r="I157" t="s">
        <v>622</v>
      </c>
      <c r="J157" t="s">
        <v>623</v>
      </c>
      <c r="K157" t="s">
        <v>624</v>
      </c>
      <c r="L157">
        <v>1308</v>
      </c>
      <c r="N157">
        <v>1003</v>
      </c>
      <c r="O157" t="s">
        <v>252</v>
      </c>
      <c r="P157" t="s">
        <v>252</v>
      </c>
      <c r="Q157">
        <v>100</v>
      </c>
      <c r="X157">
        <v>0.004</v>
      </c>
      <c r="Y157">
        <v>272.16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185</v>
      </c>
      <c r="AG157">
        <v>0.004</v>
      </c>
      <c r="AH157">
        <v>3</v>
      </c>
      <c r="AI157">
        <v>-1</v>
      </c>
      <c r="AJ157" t="s">
        <v>185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ROW(Source!A59)</f>
        <v>59</v>
      </c>
      <c r="B158">
        <v>85316814</v>
      </c>
      <c r="C158">
        <v>85316804</v>
      </c>
      <c r="D158">
        <v>82931850</v>
      </c>
      <c r="E158">
        <v>117</v>
      </c>
      <c r="F158">
        <v>1</v>
      </c>
      <c r="G158">
        <v>1</v>
      </c>
      <c r="H158">
        <v>3</v>
      </c>
      <c r="I158" t="s">
        <v>234</v>
      </c>
      <c r="J158" t="s">
        <v>185</v>
      </c>
      <c r="K158" t="s">
        <v>235</v>
      </c>
      <c r="L158">
        <v>3277935</v>
      </c>
      <c r="N158">
        <v>1013</v>
      </c>
      <c r="O158" t="s">
        <v>59</v>
      </c>
      <c r="P158" t="s">
        <v>59</v>
      </c>
      <c r="Q158">
        <v>1</v>
      </c>
      <c r="X158">
        <v>2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 t="s">
        <v>185</v>
      </c>
      <c r="AG158">
        <v>2</v>
      </c>
      <c r="AH158">
        <v>2</v>
      </c>
      <c r="AI158">
        <v>85316808</v>
      </c>
      <c r="AJ158">
        <v>138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ROW(Source!A97)</f>
        <v>97</v>
      </c>
      <c r="B159">
        <v>85316818</v>
      </c>
      <c r="C159">
        <v>85316816</v>
      </c>
      <c r="D159">
        <v>82925782</v>
      </c>
      <c r="E159">
        <v>117</v>
      </c>
      <c r="F159">
        <v>1</v>
      </c>
      <c r="G159">
        <v>1</v>
      </c>
      <c r="H159">
        <v>1</v>
      </c>
      <c r="I159" t="s">
        <v>516</v>
      </c>
      <c r="J159" t="s">
        <v>185</v>
      </c>
      <c r="K159" t="s">
        <v>517</v>
      </c>
      <c r="L159">
        <v>1191</v>
      </c>
      <c r="N159">
        <v>1013</v>
      </c>
      <c r="O159" t="s">
        <v>28</v>
      </c>
      <c r="P159" t="s">
        <v>28</v>
      </c>
      <c r="Q159">
        <v>1</v>
      </c>
      <c r="X159">
        <v>154</v>
      </c>
      <c r="Y159">
        <v>0</v>
      </c>
      <c r="Z159">
        <v>0</v>
      </c>
      <c r="AA159">
        <v>0</v>
      </c>
      <c r="AB159">
        <v>660.33</v>
      </c>
      <c r="AC159">
        <v>0</v>
      </c>
      <c r="AD159">
        <v>1</v>
      </c>
      <c r="AE159">
        <v>1</v>
      </c>
      <c r="AF159" t="s">
        <v>217</v>
      </c>
      <c r="AG159">
        <v>207.9</v>
      </c>
      <c r="AH159">
        <v>2</v>
      </c>
      <c r="AI159">
        <v>85316817</v>
      </c>
      <c r="AJ159">
        <v>139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ROW(Source!A98)</f>
        <v>98</v>
      </c>
      <c r="B160">
        <v>85316818</v>
      </c>
      <c r="C160">
        <v>85316816</v>
      </c>
      <c r="D160">
        <v>82925782</v>
      </c>
      <c r="E160">
        <v>117</v>
      </c>
      <c r="F160">
        <v>1</v>
      </c>
      <c r="G160">
        <v>1</v>
      </c>
      <c r="H160">
        <v>1</v>
      </c>
      <c r="I160" t="s">
        <v>516</v>
      </c>
      <c r="J160" t="s">
        <v>185</v>
      </c>
      <c r="K160" t="s">
        <v>517</v>
      </c>
      <c r="L160">
        <v>1191</v>
      </c>
      <c r="N160">
        <v>1013</v>
      </c>
      <c r="O160" t="s">
        <v>28</v>
      </c>
      <c r="P160" t="s">
        <v>28</v>
      </c>
      <c r="Q160">
        <v>1</v>
      </c>
      <c r="X160">
        <v>154</v>
      </c>
      <c r="Y160">
        <v>0</v>
      </c>
      <c r="Z160">
        <v>0</v>
      </c>
      <c r="AA160">
        <v>0</v>
      </c>
      <c r="AB160">
        <v>660.33</v>
      </c>
      <c r="AC160">
        <v>0</v>
      </c>
      <c r="AD160">
        <v>1</v>
      </c>
      <c r="AE160">
        <v>1</v>
      </c>
      <c r="AF160" t="s">
        <v>217</v>
      </c>
      <c r="AG160">
        <v>207.9</v>
      </c>
      <c r="AH160">
        <v>2</v>
      </c>
      <c r="AI160">
        <v>85316817</v>
      </c>
      <c r="AJ160">
        <v>140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ROW(Source!A99)</f>
        <v>99</v>
      </c>
      <c r="B161">
        <v>85316821</v>
      </c>
      <c r="C161">
        <v>85316819</v>
      </c>
      <c r="D161">
        <v>82925772</v>
      </c>
      <c r="E161">
        <v>117</v>
      </c>
      <c r="F161">
        <v>1</v>
      </c>
      <c r="G161">
        <v>1</v>
      </c>
      <c r="H161">
        <v>1</v>
      </c>
      <c r="I161" t="s">
        <v>53</v>
      </c>
      <c r="J161" t="s">
        <v>185</v>
      </c>
      <c r="K161" t="s">
        <v>54</v>
      </c>
      <c r="L161">
        <v>1191</v>
      </c>
      <c r="N161">
        <v>1013</v>
      </c>
      <c r="O161" t="s">
        <v>28</v>
      </c>
      <c r="P161" t="s">
        <v>28</v>
      </c>
      <c r="Q161">
        <v>1</v>
      </c>
      <c r="X161">
        <v>97.2</v>
      </c>
      <c r="Y161">
        <v>0</v>
      </c>
      <c r="Z161">
        <v>0</v>
      </c>
      <c r="AA161">
        <v>0</v>
      </c>
      <c r="AB161">
        <v>633.07</v>
      </c>
      <c r="AC161">
        <v>0</v>
      </c>
      <c r="AD161">
        <v>1</v>
      </c>
      <c r="AE161">
        <v>1</v>
      </c>
      <c r="AF161" t="s">
        <v>217</v>
      </c>
      <c r="AG161">
        <v>131.22</v>
      </c>
      <c r="AH161">
        <v>2</v>
      </c>
      <c r="AI161">
        <v>85316820</v>
      </c>
      <c r="AJ161">
        <v>141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ROW(Source!A100)</f>
        <v>100</v>
      </c>
      <c r="B162">
        <v>85316821</v>
      </c>
      <c r="C162">
        <v>85316819</v>
      </c>
      <c r="D162">
        <v>82925772</v>
      </c>
      <c r="E162">
        <v>117</v>
      </c>
      <c r="F162">
        <v>1</v>
      </c>
      <c r="G162">
        <v>1</v>
      </c>
      <c r="H162">
        <v>1</v>
      </c>
      <c r="I162" t="s">
        <v>53</v>
      </c>
      <c r="J162" t="s">
        <v>185</v>
      </c>
      <c r="K162" t="s">
        <v>54</v>
      </c>
      <c r="L162">
        <v>1191</v>
      </c>
      <c r="N162">
        <v>1013</v>
      </c>
      <c r="O162" t="s">
        <v>28</v>
      </c>
      <c r="P162" t="s">
        <v>28</v>
      </c>
      <c r="Q162">
        <v>1</v>
      </c>
      <c r="X162">
        <v>97.2</v>
      </c>
      <c r="Y162">
        <v>0</v>
      </c>
      <c r="Z162">
        <v>0</v>
      </c>
      <c r="AA162">
        <v>0</v>
      </c>
      <c r="AB162">
        <v>633.07</v>
      </c>
      <c r="AC162">
        <v>0</v>
      </c>
      <c r="AD162">
        <v>1</v>
      </c>
      <c r="AE162">
        <v>1</v>
      </c>
      <c r="AF162" t="s">
        <v>217</v>
      </c>
      <c r="AG162">
        <v>131.22</v>
      </c>
      <c r="AH162">
        <v>2</v>
      </c>
      <c r="AI162">
        <v>85316820</v>
      </c>
      <c r="AJ162">
        <v>142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ROW(Source!A101)</f>
        <v>101</v>
      </c>
      <c r="B163">
        <v>85316832</v>
      </c>
      <c r="C163">
        <v>85316822</v>
      </c>
      <c r="D163">
        <v>82925840</v>
      </c>
      <c r="E163">
        <v>117</v>
      </c>
      <c r="F163">
        <v>1</v>
      </c>
      <c r="G163">
        <v>1</v>
      </c>
      <c r="H163">
        <v>1</v>
      </c>
      <c r="I163" t="s">
        <v>66</v>
      </c>
      <c r="J163" t="s">
        <v>185</v>
      </c>
      <c r="K163" t="s">
        <v>67</v>
      </c>
      <c r="L163">
        <v>1191</v>
      </c>
      <c r="N163">
        <v>1013</v>
      </c>
      <c r="O163" t="s">
        <v>28</v>
      </c>
      <c r="P163" t="s">
        <v>28</v>
      </c>
      <c r="Q163">
        <v>1</v>
      </c>
      <c r="X163">
        <v>7.21</v>
      </c>
      <c r="Y163">
        <v>0</v>
      </c>
      <c r="Z163">
        <v>0</v>
      </c>
      <c r="AA163">
        <v>0</v>
      </c>
      <c r="AB163">
        <v>793.61</v>
      </c>
      <c r="AC163">
        <v>0</v>
      </c>
      <c r="AD163">
        <v>1</v>
      </c>
      <c r="AE163">
        <v>1</v>
      </c>
      <c r="AF163" t="s">
        <v>217</v>
      </c>
      <c r="AG163">
        <v>9.7335</v>
      </c>
      <c r="AH163">
        <v>2</v>
      </c>
      <c r="AI163">
        <v>85316823</v>
      </c>
      <c r="AJ163">
        <v>143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ROW(Source!A101)</f>
        <v>101</v>
      </c>
      <c r="B164">
        <v>85316833</v>
      </c>
      <c r="C164">
        <v>85316822</v>
      </c>
      <c r="D164">
        <v>82926016</v>
      </c>
      <c r="E164">
        <v>117</v>
      </c>
      <c r="F164">
        <v>1</v>
      </c>
      <c r="G164">
        <v>1</v>
      </c>
      <c r="H164">
        <v>1</v>
      </c>
      <c r="I164" t="s">
        <v>520</v>
      </c>
      <c r="J164" t="s">
        <v>185</v>
      </c>
      <c r="K164" t="s">
        <v>521</v>
      </c>
      <c r="L164">
        <v>1191</v>
      </c>
      <c r="N164">
        <v>1013</v>
      </c>
      <c r="O164" t="s">
        <v>28</v>
      </c>
      <c r="P164" t="s">
        <v>28</v>
      </c>
      <c r="Q164">
        <v>1</v>
      </c>
      <c r="X164">
        <v>0.26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2</v>
      </c>
      <c r="AF164" t="s">
        <v>217</v>
      </c>
      <c r="AG164">
        <v>0.351</v>
      </c>
      <c r="AH164">
        <v>2</v>
      </c>
      <c r="AI164">
        <v>85316824</v>
      </c>
      <c r="AJ164">
        <v>144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ROW(Source!A101)</f>
        <v>101</v>
      </c>
      <c r="B165">
        <v>85316834</v>
      </c>
      <c r="C165">
        <v>85316822</v>
      </c>
      <c r="D165">
        <v>82932505</v>
      </c>
      <c r="E165">
        <v>1</v>
      </c>
      <c r="F165">
        <v>1</v>
      </c>
      <c r="G165">
        <v>1</v>
      </c>
      <c r="H165">
        <v>2</v>
      </c>
      <c r="I165" t="s">
        <v>70</v>
      </c>
      <c r="J165" t="s">
        <v>522</v>
      </c>
      <c r="K165" t="s">
        <v>71</v>
      </c>
      <c r="L165">
        <v>1368</v>
      </c>
      <c r="N165">
        <v>1011</v>
      </c>
      <c r="O165" t="s">
        <v>72</v>
      </c>
      <c r="P165" t="s">
        <v>72</v>
      </c>
      <c r="Q165">
        <v>1</v>
      </c>
      <c r="X165">
        <v>0.13</v>
      </c>
      <c r="Y165">
        <v>0</v>
      </c>
      <c r="Z165">
        <v>1626.29</v>
      </c>
      <c r="AA165">
        <v>1090.46</v>
      </c>
      <c r="AB165">
        <v>0</v>
      </c>
      <c r="AC165">
        <v>0</v>
      </c>
      <c r="AD165">
        <v>1</v>
      </c>
      <c r="AE165">
        <v>0</v>
      </c>
      <c r="AF165" t="s">
        <v>217</v>
      </c>
      <c r="AG165">
        <v>0.1755</v>
      </c>
      <c r="AH165">
        <v>2</v>
      </c>
      <c r="AI165">
        <v>85316825</v>
      </c>
      <c r="AJ165">
        <v>145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ROW(Source!A101)</f>
        <v>101</v>
      </c>
      <c r="B166">
        <v>85316835</v>
      </c>
      <c r="C166">
        <v>85316822</v>
      </c>
      <c r="D166">
        <v>82933400</v>
      </c>
      <c r="E166">
        <v>1</v>
      </c>
      <c r="F166">
        <v>1</v>
      </c>
      <c r="G166">
        <v>1</v>
      </c>
      <c r="H166">
        <v>2</v>
      </c>
      <c r="I166" t="s">
        <v>75</v>
      </c>
      <c r="J166" t="s">
        <v>523</v>
      </c>
      <c r="K166" t="s">
        <v>76</v>
      </c>
      <c r="L166">
        <v>1368</v>
      </c>
      <c r="N166">
        <v>1011</v>
      </c>
      <c r="O166" t="s">
        <v>72</v>
      </c>
      <c r="P166" t="s">
        <v>72</v>
      </c>
      <c r="Q166">
        <v>1</v>
      </c>
      <c r="X166">
        <v>0.13</v>
      </c>
      <c r="Y166">
        <v>0</v>
      </c>
      <c r="Z166">
        <v>641.7</v>
      </c>
      <c r="AA166">
        <v>811.79</v>
      </c>
      <c r="AB166">
        <v>0</v>
      </c>
      <c r="AC166">
        <v>0</v>
      </c>
      <c r="AD166">
        <v>1</v>
      </c>
      <c r="AE166">
        <v>0</v>
      </c>
      <c r="AF166" t="s">
        <v>217</v>
      </c>
      <c r="AG166">
        <v>0.1755</v>
      </c>
      <c r="AH166">
        <v>2</v>
      </c>
      <c r="AI166">
        <v>85316826</v>
      </c>
      <c r="AJ166">
        <v>146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ROW(Source!A101)</f>
        <v>101</v>
      </c>
      <c r="B167">
        <v>85316836</v>
      </c>
      <c r="C167">
        <v>85316822</v>
      </c>
      <c r="D167">
        <v>82933596</v>
      </c>
      <c r="E167">
        <v>1</v>
      </c>
      <c r="F167">
        <v>1</v>
      </c>
      <c r="G167">
        <v>1</v>
      </c>
      <c r="H167">
        <v>2</v>
      </c>
      <c r="I167" t="s">
        <v>79</v>
      </c>
      <c r="J167" t="s">
        <v>524</v>
      </c>
      <c r="K167" t="s">
        <v>80</v>
      </c>
      <c r="L167">
        <v>1368</v>
      </c>
      <c r="N167">
        <v>1011</v>
      </c>
      <c r="O167" t="s">
        <v>72</v>
      </c>
      <c r="P167" t="s">
        <v>72</v>
      </c>
      <c r="Q167">
        <v>1</v>
      </c>
      <c r="X167">
        <v>2.19</v>
      </c>
      <c r="Y167">
        <v>0</v>
      </c>
      <c r="Z167">
        <v>34.61</v>
      </c>
      <c r="AA167">
        <v>0</v>
      </c>
      <c r="AB167">
        <v>0</v>
      </c>
      <c r="AC167">
        <v>0</v>
      </c>
      <c r="AD167">
        <v>1</v>
      </c>
      <c r="AE167">
        <v>0</v>
      </c>
      <c r="AF167" t="s">
        <v>217</v>
      </c>
      <c r="AG167">
        <v>2.9565</v>
      </c>
      <c r="AH167">
        <v>2</v>
      </c>
      <c r="AI167">
        <v>85316827</v>
      </c>
      <c r="AJ167">
        <v>147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ROW(Source!A101)</f>
        <v>101</v>
      </c>
      <c r="B168">
        <v>85316837</v>
      </c>
      <c r="C168">
        <v>85316822</v>
      </c>
      <c r="D168">
        <v>83000909</v>
      </c>
      <c r="E168">
        <v>1</v>
      </c>
      <c r="F168">
        <v>1</v>
      </c>
      <c r="G168">
        <v>1</v>
      </c>
      <c r="H168">
        <v>3</v>
      </c>
      <c r="I168" t="s">
        <v>85</v>
      </c>
      <c r="J168" t="s">
        <v>525</v>
      </c>
      <c r="K168" t="s">
        <v>86</v>
      </c>
      <c r="L168">
        <v>1346</v>
      </c>
      <c r="N168">
        <v>1009</v>
      </c>
      <c r="O168" t="s">
        <v>87</v>
      </c>
      <c r="P168" t="s">
        <v>87</v>
      </c>
      <c r="Q168">
        <v>1</v>
      </c>
      <c r="X168">
        <v>0.78</v>
      </c>
      <c r="Y168">
        <v>155.63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0</v>
      </c>
      <c r="AF168" t="s">
        <v>185</v>
      </c>
      <c r="AG168">
        <v>0.78</v>
      </c>
      <c r="AH168">
        <v>2</v>
      </c>
      <c r="AI168">
        <v>85316828</v>
      </c>
      <c r="AJ168">
        <v>148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ROW(Source!A101)</f>
        <v>101</v>
      </c>
      <c r="B169">
        <v>85316838</v>
      </c>
      <c r="C169">
        <v>85316822</v>
      </c>
      <c r="D169">
        <v>83018799</v>
      </c>
      <c r="E169">
        <v>1</v>
      </c>
      <c r="F169">
        <v>1</v>
      </c>
      <c r="G169">
        <v>1</v>
      </c>
      <c r="H169">
        <v>3</v>
      </c>
      <c r="I169" t="s">
        <v>594</v>
      </c>
      <c r="J169" t="s">
        <v>595</v>
      </c>
      <c r="K169" t="s">
        <v>596</v>
      </c>
      <c r="L169">
        <v>1346</v>
      </c>
      <c r="N169">
        <v>1009</v>
      </c>
      <c r="O169" t="s">
        <v>87</v>
      </c>
      <c r="P169" t="s">
        <v>87</v>
      </c>
      <c r="Q169">
        <v>1</v>
      </c>
      <c r="X169">
        <v>2</v>
      </c>
      <c r="Y169">
        <v>911.56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185</v>
      </c>
      <c r="AG169">
        <v>2</v>
      </c>
      <c r="AH169">
        <v>2</v>
      </c>
      <c r="AI169">
        <v>85316829</v>
      </c>
      <c r="AJ169">
        <v>149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ROW(Source!A101)</f>
        <v>101</v>
      </c>
      <c r="B170">
        <v>85316839</v>
      </c>
      <c r="C170">
        <v>85316822</v>
      </c>
      <c r="D170">
        <v>82931850</v>
      </c>
      <c r="E170">
        <v>117</v>
      </c>
      <c r="F170">
        <v>1</v>
      </c>
      <c r="G170">
        <v>1</v>
      </c>
      <c r="H170">
        <v>3</v>
      </c>
      <c r="I170" t="s">
        <v>234</v>
      </c>
      <c r="J170" t="s">
        <v>185</v>
      </c>
      <c r="K170" t="s">
        <v>235</v>
      </c>
      <c r="L170">
        <v>3277935</v>
      </c>
      <c r="N170">
        <v>1013</v>
      </c>
      <c r="O170" t="s">
        <v>59</v>
      </c>
      <c r="P170" t="s">
        <v>59</v>
      </c>
      <c r="Q170">
        <v>1</v>
      </c>
      <c r="X170">
        <v>2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 t="s">
        <v>185</v>
      </c>
      <c r="AG170">
        <v>2</v>
      </c>
      <c r="AH170">
        <v>2</v>
      </c>
      <c r="AI170">
        <v>85316830</v>
      </c>
      <c r="AJ170">
        <v>150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ROW(Source!A102)</f>
        <v>102</v>
      </c>
      <c r="B171">
        <v>85316832</v>
      </c>
      <c r="C171">
        <v>85316822</v>
      </c>
      <c r="D171">
        <v>82925840</v>
      </c>
      <c r="E171">
        <v>117</v>
      </c>
      <c r="F171">
        <v>1</v>
      </c>
      <c r="G171">
        <v>1</v>
      </c>
      <c r="H171">
        <v>1</v>
      </c>
      <c r="I171" t="s">
        <v>66</v>
      </c>
      <c r="J171" t="s">
        <v>185</v>
      </c>
      <c r="K171" t="s">
        <v>67</v>
      </c>
      <c r="L171">
        <v>1191</v>
      </c>
      <c r="N171">
        <v>1013</v>
      </c>
      <c r="O171" t="s">
        <v>28</v>
      </c>
      <c r="P171" t="s">
        <v>28</v>
      </c>
      <c r="Q171">
        <v>1</v>
      </c>
      <c r="X171">
        <v>7.21</v>
      </c>
      <c r="Y171">
        <v>0</v>
      </c>
      <c r="Z171">
        <v>0</v>
      </c>
      <c r="AA171">
        <v>0</v>
      </c>
      <c r="AB171">
        <v>793.61</v>
      </c>
      <c r="AC171">
        <v>0</v>
      </c>
      <c r="AD171">
        <v>1</v>
      </c>
      <c r="AE171">
        <v>1</v>
      </c>
      <c r="AF171" t="s">
        <v>217</v>
      </c>
      <c r="AG171">
        <v>9.7335</v>
      </c>
      <c r="AH171">
        <v>2</v>
      </c>
      <c r="AI171">
        <v>85316823</v>
      </c>
      <c r="AJ171">
        <v>152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ROW(Source!A102)</f>
        <v>102</v>
      </c>
      <c r="B172">
        <v>85316833</v>
      </c>
      <c r="C172">
        <v>85316822</v>
      </c>
      <c r="D172">
        <v>82926016</v>
      </c>
      <c r="E172">
        <v>117</v>
      </c>
      <c r="F172">
        <v>1</v>
      </c>
      <c r="G172">
        <v>1</v>
      </c>
      <c r="H172">
        <v>1</v>
      </c>
      <c r="I172" t="s">
        <v>520</v>
      </c>
      <c r="J172" t="s">
        <v>185</v>
      </c>
      <c r="K172" t="s">
        <v>521</v>
      </c>
      <c r="L172">
        <v>1191</v>
      </c>
      <c r="N172">
        <v>1013</v>
      </c>
      <c r="O172" t="s">
        <v>28</v>
      </c>
      <c r="P172" t="s">
        <v>28</v>
      </c>
      <c r="Q172">
        <v>1</v>
      </c>
      <c r="X172">
        <v>0.26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2</v>
      </c>
      <c r="AF172" t="s">
        <v>217</v>
      </c>
      <c r="AG172">
        <v>0.351</v>
      </c>
      <c r="AH172">
        <v>2</v>
      </c>
      <c r="AI172">
        <v>85316824</v>
      </c>
      <c r="AJ172">
        <v>153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>
      <c r="A173">
        <f>ROW(Source!A102)</f>
        <v>102</v>
      </c>
      <c r="B173">
        <v>85316834</v>
      </c>
      <c r="C173">
        <v>85316822</v>
      </c>
      <c r="D173">
        <v>82932505</v>
      </c>
      <c r="E173">
        <v>1</v>
      </c>
      <c r="F173">
        <v>1</v>
      </c>
      <c r="G173">
        <v>1</v>
      </c>
      <c r="H173">
        <v>2</v>
      </c>
      <c r="I173" t="s">
        <v>70</v>
      </c>
      <c r="J173" t="s">
        <v>522</v>
      </c>
      <c r="K173" t="s">
        <v>71</v>
      </c>
      <c r="L173">
        <v>1368</v>
      </c>
      <c r="N173">
        <v>1011</v>
      </c>
      <c r="O173" t="s">
        <v>72</v>
      </c>
      <c r="P173" t="s">
        <v>72</v>
      </c>
      <c r="Q173">
        <v>1</v>
      </c>
      <c r="X173">
        <v>0.13</v>
      </c>
      <c r="Y173">
        <v>0</v>
      </c>
      <c r="Z173">
        <v>1626.29</v>
      </c>
      <c r="AA173">
        <v>1090.46</v>
      </c>
      <c r="AB173">
        <v>0</v>
      </c>
      <c r="AC173">
        <v>0</v>
      </c>
      <c r="AD173">
        <v>1</v>
      </c>
      <c r="AE173">
        <v>0</v>
      </c>
      <c r="AF173" t="s">
        <v>217</v>
      </c>
      <c r="AG173">
        <v>0.1755</v>
      </c>
      <c r="AH173">
        <v>2</v>
      </c>
      <c r="AI173">
        <v>85316825</v>
      </c>
      <c r="AJ173">
        <v>154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>
      <c r="A174">
        <f>ROW(Source!A102)</f>
        <v>102</v>
      </c>
      <c r="B174">
        <v>85316835</v>
      </c>
      <c r="C174">
        <v>85316822</v>
      </c>
      <c r="D174">
        <v>82933400</v>
      </c>
      <c r="E174">
        <v>1</v>
      </c>
      <c r="F174">
        <v>1</v>
      </c>
      <c r="G174">
        <v>1</v>
      </c>
      <c r="H174">
        <v>2</v>
      </c>
      <c r="I174" t="s">
        <v>75</v>
      </c>
      <c r="J174" t="s">
        <v>523</v>
      </c>
      <c r="K174" t="s">
        <v>76</v>
      </c>
      <c r="L174">
        <v>1368</v>
      </c>
      <c r="N174">
        <v>1011</v>
      </c>
      <c r="O174" t="s">
        <v>72</v>
      </c>
      <c r="P174" t="s">
        <v>72</v>
      </c>
      <c r="Q174">
        <v>1</v>
      </c>
      <c r="X174">
        <v>0.13</v>
      </c>
      <c r="Y174">
        <v>0</v>
      </c>
      <c r="Z174">
        <v>641.7</v>
      </c>
      <c r="AA174">
        <v>811.79</v>
      </c>
      <c r="AB174">
        <v>0</v>
      </c>
      <c r="AC174">
        <v>0</v>
      </c>
      <c r="AD174">
        <v>1</v>
      </c>
      <c r="AE174">
        <v>0</v>
      </c>
      <c r="AF174" t="s">
        <v>217</v>
      </c>
      <c r="AG174">
        <v>0.1755</v>
      </c>
      <c r="AH174">
        <v>2</v>
      </c>
      <c r="AI174">
        <v>85316826</v>
      </c>
      <c r="AJ174">
        <v>155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>
      <c r="A175">
        <f>ROW(Source!A102)</f>
        <v>102</v>
      </c>
      <c r="B175">
        <v>85316836</v>
      </c>
      <c r="C175">
        <v>85316822</v>
      </c>
      <c r="D175">
        <v>82933596</v>
      </c>
      <c r="E175">
        <v>1</v>
      </c>
      <c r="F175">
        <v>1</v>
      </c>
      <c r="G175">
        <v>1</v>
      </c>
      <c r="H175">
        <v>2</v>
      </c>
      <c r="I175" t="s">
        <v>79</v>
      </c>
      <c r="J175" t="s">
        <v>524</v>
      </c>
      <c r="K175" t="s">
        <v>80</v>
      </c>
      <c r="L175">
        <v>1368</v>
      </c>
      <c r="N175">
        <v>1011</v>
      </c>
      <c r="O175" t="s">
        <v>72</v>
      </c>
      <c r="P175" t="s">
        <v>72</v>
      </c>
      <c r="Q175">
        <v>1</v>
      </c>
      <c r="X175">
        <v>2.19</v>
      </c>
      <c r="Y175">
        <v>0</v>
      </c>
      <c r="Z175">
        <v>34.61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217</v>
      </c>
      <c r="AG175">
        <v>2.9565</v>
      </c>
      <c r="AH175">
        <v>2</v>
      </c>
      <c r="AI175">
        <v>85316827</v>
      </c>
      <c r="AJ175">
        <v>156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>
      <c r="A176">
        <f>ROW(Source!A102)</f>
        <v>102</v>
      </c>
      <c r="B176">
        <v>85316837</v>
      </c>
      <c r="C176">
        <v>85316822</v>
      </c>
      <c r="D176">
        <v>83000909</v>
      </c>
      <c r="E176">
        <v>1</v>
      </c>
      <c r="F176">
        <v>1</v>
      </c>
      <c r="G176">
        <v>1</v>
      </c>
      <c r="H176">
        <v>3</v>
      </c>
      <c r="I176" t="s">
        <v>85</v>
      </c>
      <c r="J176" t="s">
        <v>525</v>
      </c>
      <c r="K176" t="s">
        <v>86</v>
      </c>
      <c r="L176">
        <v>1346</v>
      </c>
      <c r="N176">
        <v>1009</v>
      </c>
      <c r="O176" t="s">
        <v>87</v>
      </c>
      <c r="P176" t="s">
        <v>87</v>
      </c>
      <c r="Q176">
        <v>1</v>
      </c>
      <c r="X176">
        <v>0.78</v>
      </c>
      <c r="Y176">
        <v>155.63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0</v>
      </c>
      <c r="AF176" t="s">
        <v>185</v>
      </c>
      <c r="AG176">
        <v>0.78</v>
      </c>
      <c r="AH176">
        <v>2</v>
      </c>
      <c r="AI176">
        <v>85316828</v>
      </c>
      <c r="AJ176">
        <v>157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>
      <c r="A177">
        <f>ROW(Source!A102)</f>
        <v>102</v>
      </c>
      <c r="B177">
        <v>85316838</v>
      </c>
      <c r="C177">
        <v>85316822</v>
      </c>
      <c r="D177">
        <v>83018799</v>
      </c>
      <c r="E177">
        <v>1</v>
      </c>
      <c r="F177">
        <v>1</v>
      </c>
      <c r="G177">
        <v>1</v>
      </c>
      <c r="H177">
        <v>3</v>
      </c>
      <c r="I177" t="s">
        <v>594</v>
      </c>
      <c r="J177" t="s">
        <v>595</v>
      </c>
      <c r="K177" t="s">
        <v>596</v>
      </c>
      <c r="L177">
        <v>1346</v>
      </c>
      <c r="N177">
        <v>1009</v>
      </c>
      <c r="O177" t="s">
        <v>87</v>
      </c>
      <c r="P177" t="s">
        <v>87</v>
      </c>
      <c r="Q177">
        <v>1</v>
      </c>
      <c r="X177">
        <v>2</v>
      </c>
      <c r="Y177">
        <v>911.56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185</v>
      </c>
      <c r="AG177">
        <v>2</v>
      </c>
      <c r="AH177">
        <v>2</v>
      </c>
      <c r="AI177">
        <v>85316829</v>
      </c>
      <c r="AJ177">
        <v>158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>
      <c r="A178">
        <f>ROW(Source!A102)</f>
        <v>102</v>
      </c>
      <c r="B178">
        <v>85316839</v>
      </c>
      <c r="C178">
        <v>85316822</v>
      </c>
      <c r="D178">
        <v>82931850</v>
      </c>
      <c r="E178">
        <v>117</v>
      </c>
      <c r="F178">
        <v>1</v>
      </c>
      <c r="G178">
        <v>1</v>
      </c>
      <c r="H178">
        <v>3</v>
      </c>
      <c r="I178" t="s">
        <v>234</v>
      </c>
      <c r="J178" t="s">
        <v>185</v>
      </c>
      <c r="K178" t="s">
        <v>235</v>
      </c>
      <c r="L178">
        <v>3277935</v>
      </c>
      <c r="N178">
        <v>1013</v>
      </c>
      <c r="O178" t="s">
        <v>59</v>
      </c>
      <c r="P178" t="s">
        <v>59</v>
      </c>
      <c r="Q178">
        <v>1</v>
      </c>
      <c r="X178">
        <v>2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 t="s">
        <v>185</v>
      </c>
      <c r="AG178">
        <v>2</v>
      </c>
      <c r="AH178">
        <v>2</v>
      </c>
      <c r="AI178">
        <v>85316830</v>
      </c>
      <c r="AJ178">
        <v>159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>
      <c r="A179">
        <f>ROW(Source!A107)</f>
        <v>107</v>
      </c>
      <c r="B179">
        <v>85316852</v>
      </c>
      <c r="C179">
        <v>85316842</v>
      </c>
      <c r="D179">
        <v>82925840</v>
      </c>
      <c r="E179">
        <v>117</v>
      </c>
      <c r="F179">
        <v>1</v>
      </c>
      <c r="G179">
        <v>1</v>
      </c>
      <c r="H179">
        <v>1</v>
      </c>
      <c r="I179" t="s">
        <v>66</v>
      </c>
      <c r="J179" t="s">
        <v>185</v>
      </c>
      <c r="K179" t="s">
        <v>67</v>
      </c>
      <c r="L179">
        <v>1191</v>
      </c>
      <c r="N179">
        <v>1013</v>
      </c>
      <c r="O179" t="s">
        <v>28</v>
      </c>
      <c r="P179" t="s">
        <v>28</v>
      </c>
      <c r="Q179">
        <v>1</v>
      </c>
      <c r="X179">
        <v>14.4</v>
      </c>
      <c r="Y179">
        <v>0</v>
      </c>
      <c r="Z179">
        <v>0</v>
      </c>
      <c r="AA179">
        <v>0</v>
      </c>
      <c r="AB179">
        <v>793.61</v>
      </c>
      <c r="AC179">
        <v>0</v>
      </c>
      <c r="AD179">
        <v>1</v>
      </c>
      <c r="AE179">
        <v>1</v>
      </c>
      <c r="AF179" t="s">
        <v>217</v>
      </c>
      <c r="AG179">
        <v>19.44</v>
      </c>
      <c r="AH179">
        <v>2</v>
      </c>
      <c r="AI179">
        <v>85316843</v>
      </c>
      <c r="AJ179">
        <v>161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>
      <c r="A180">
        <f>ROW(Source!A107)</f>
        <v>107</v>
      </c>
      <c r="B180">
        <v>85316853</v>
      </c>
      <c r="C180">
        <v>85316842</v>
      </c>
      <c r="D180">
        <v>82926016</v>
      </c>
      <c r="E180">
        <v>117</v>
      </c>
      <c r="F180">
        <v>1</v>
      </c>
      <c r="G180">
        <v>1</v>
      </c>
      <c r="H180">
        <v>1</v>
      </c>
      <c r="I180" t="s">
        <v>520</v>
      </c>
      <c r="J180" t="s">
        <v>185</v>
      </c>
      <c r="K180" t="s">
        <v>521</v>
      </c>
      <c r="L180">
        <v>1191</v>
      </c>
      <c r="N180">
        <v>1013</v>
      </c>
      <c r="O180" t="s">
        <v>28</v>
      </c>
      <c r="P180" t="s">
        <v>28</v>
      </c>
      <c r="Q180">
        <v>1</v>
      </c>
      <c r="X180">
        <v>0.4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2</v>
      </c>
      <c r="AF180" t="s">
        <v>217</v>
      </c>
      <c r="AG180">
        <v>0.54</v>
      </c>
      <c r="AH180">
        <v>2</v>
      </c>
      <c r="AI180">
        <v>85316844</v>
      </c>
      <c r="AJ180">
        <v>162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>
      <c r="A181">
        <f>ROW(Source!A107)</f>
        <v>107</v>
      </c>
      <c r="B181">
        <v>85316854</v>
      </c>
      <c r="C181">
        <v>85316842</v>
      </c>
      <c r="D181">
        <v>82932505</v>
      </c>
      <c r="E181">
        <v>1</v>
      </c>
      <c r="F181">
        <v>1</v>
      </c>
      <c r="G181">
        <v>1</v>
      </c>
      <c r="H181">
        <v>2</v>
      </c>
      <c r="I181" t="s">
        <v>70</v>
      </c>
      <c r="J181" t="s">
        <v>522</v>
      </c>
      <c r="K181" t="s">
        <v>71</v>
      </c>
      <c r="L181">
        <v>1368</v>
      </c>
      <c r="N181">
        <v>1011</v>
      </c>
      <c r="O181" t="s">
        <v>72</v>
      </c>
      <c r="P181" t="s">
        <v>72</v>
      </c>
      <c r="Q181">
        <v>1</v>
      </c>
      <c r="X181">
        <v>0.2</v>
      </c>
      <c r="Y181">
        <v>0</v>
      </c>
      <c r="Z181">
        <v>1626.29</v>
      </c>
      <c r="AA181">
        <v>1090.46</v>
      </c>
      <c r="AB181">
        <v>0</v>
      </c>
      <c r="AC181">
        <v>0</v>
      </c>
      <c r="AD181">
        <v>1</v>
      </c>
      <c r="AE181">
        <v>0</v>
      </c>
      <c r="AF181" t="s">
        <v>217</v>
      </c>
      <c r="AG181">
        <v>0.27</v>
      </c>
      <c r="AH181">
        <v>2</v>
      </c>
      <c r="AI181">
        <v>85316845</v>
      </c>
      <c r="AJ181">
        <v>163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>
      <c r="A182">
        <f>ROW(Source!A107)</f>
        <v>107</v>
      </c>
      <c r="B182">
        <v>85316855</v>
      </c>
      <c r="C182">
        <v>85316842</v>
      </c>
      <c r="D182">
        <v>82933400</v>
      </c>
      <c r="E182">
        <v>1</v>
      </c>
      <c r="F182">
        <v>1</v>
      </c>
      <c r="G182">
        <v>1</v>
      </c>
      <c r="H182">
        <v>2</v>
      </c>
      <c r="I182" t="s">
        <v>75</v>
      </c>
      <c r="J182" t="s">
        <v>523</v>
      </c>
      <c r="K182" t="s">
        <v>76</v>
      </c>
      <c r="L182">
        <v>1368</v>
      </c>
      <c r="N182">
        <v>1011</v>
      </c>
      <c r="O182" t="s">
        <v>72</v>
      </c>
      <c r="P182" t="s">
        <v>72</v>
      </c>
      <c r="Q182">
        <v>1</v>
      </c>
      <c r="X182">
        <v>0.2</v>
      </c>
      <c r="Y182">
        <v>0</v>
      </c>
      <c r="Z182">
        <v>641.7</v>
      </c>
      <c r="AA182">
        <v>811.79</v>
      </c>
      <c r="AB182">
        <v>0</v>
      </c>
      <c r="AC182">
        <v>0</v>
      </c>
      <c r="AD182">
        <v>1</v>
      </c>
      <c r="AE182">
        <v>0</v>
      </c>
      <c r="AF182" t="s">
        <v>217</v>
      </c>
      <c r="AG182">
        <v>0.27</v>
      </c>
      <c r="AH182">
        <v>2</v>
      </c>
      <c r="AI182">
        <v>85316846</v>
      </c>
      <c r="AJ182">
        <v>164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>
      <c r="A183">
        <f>ROW(Source!A107)</f>
        <v>107</v>
      </c>
      <c r="B183">
        <v>85316856</v>
      </c>
      <c r="C183">
        <v>85316842</v>
      </c>
      <c r="D183">
        <v>82933596</v>
      </c>
      <c r="E183">
        <v>1</v>
      </c>
      <c r="F183">
        <v>1</v>
      </c>
      <c r="G183">
        <v>1</v>
      </c>
      <c r="H183">
        <v>2</v>
      </c>
      <c r="I183" t="s">
        <v>79</v>
      </c>
      <c r="J183" t="s">
        <v>524</v>
      </c>
      <c r="K183" t="s">
        <v>80</v>
      </c>
      <c r="L183">
        <v>1368</v>
      </c>
      <c r="N183">
        <v>1011</v>
      </c>
      <c r="O183" t="s">
        <v>72</v>
      </c>
      <c r="P183" t="s">
        <v>72</v>
      </c>
      <c r="Q183">
        <v>1</v>
      </c>
      <c r="X183">
        <v>2.7</v>
      </c>
      <c r="Y183">
        <v>0</v>
      </c>
      <c r="Z183">
        <v>34.61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217</v>
      </c>
      <c r="AG183">
        <v>3.645</v>
      </c>
      <c r="AH183">
        <v>2</v>
      </c>
      <c r="AI183">
        <v>85316847</v>
      </c>
      <c r="AJ183">
        <v>165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>
      <c r="A184">
        <f>ROW(Source!A107)</f>
        <v>107</v>
      </c>
      <c r="B184">
        <v>85316857</v>
      </c>
      <c r="C184">
        <v>85316842</v>
      </c>
      <c r="D184">
        <v>83000909</v>
      </c>
      <c r="E184">
        <v>1</v>
      </c>
      <c r="F184">
        <v>1</v>
      </c>
      <c r="G184">
        <v>1</v>
      </c>
      <c r="H184">
        <v>3</v>
      </c>
      <c r="I184" t="s">
        <v>85</v>
      </c>
      <c r="J184" t="s">
        <v>525</v>
      </c>
      <c r="K184" t="s">
        <v>86</v>
      </c>
      <c r="L184">
        <v>1346</v>
      </c>
      <c r="N184">
        <v>1009</v>
      </c>
      <c r="O184" t="s">
        <v>87</v>
      </c>
      <c r="P184" t="s">
        <v>87</v>
      </c>
      <c r="Q184">
        <v>1</v>
      </c>
      <c r="X184">
        <v>0.9</v>
      </c>
      <c r="Y184">
        <v>155.63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185</v>
      </c>
      <c r="AG184">
        <v>0.9</v>
      </c>
      <c r="AH184">
        <v>2</v>
      </c>
      <c r="AI184">
        <v>85316848</v>
      </c>
      <c r="AJ184">
        <v>166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>
      <c r="A185">
        <f>ROW(Source!A107)</f>
        <v>107</v>
      </c>
      <c r="B185">
        <v>85316858</v>
      </c>
      <c r="C185">
        <v>85316842</v>
      </c>
      <c r="D185">
        <v>83018799</v>
      </c>
      <c r="E185">
        <v>1</v>
      </c>
      <c r="F185">
        <v>1</v>
      </c>
      <c r="G185">
        <v>1</v>
      </c>
      <c r="H185">
        <v>3</v>
      </c>
      <c r="I185" t="s">
        <v>594</v>
      </c>
      <c r="J185" t="s">
        <v>595</v>
      </c>
      <c r="K185" t="s">
        <v>596</v>
      </c>
      <c r="L185">
        <v>1346</v>
      </c>
      <c r="N185">
        <v>1009</v>
      </c>
      <c r="O185" t="s">
        <v>87</v>
      </c>
      <c r="P185" t="s">
        <v>87</v>
      </c>
      <c r="Q185">
        <v>1</v>
      </c>
      <c r="X185">
        <v>3.7</v>
      </c>
      <c r="Y185">
        <v>911.56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185</v>
      </c>
      <c r="AG185">
        <v>3.7</v>
      </c>
      <c r="AH185">
        <v>2</v>
      </c>
      <c r="AI185">
        <v>85316849</v>
      </c>
      <c r="AJ185">
        <v>167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>
      <c r="A186">
        <f>ROW(Source!A107)</f>
        <v>107</v>
      </c>
      <c r="B186">
        <v>85316859</v>
      </c>
      <c r="C186">
        <v>85316842</v>
      </c>
      <c r="D186">
        <v>82931850</v>
      </c>
      <c r="E186">
        <v>117</v>
      </c>
      <c r="F186">
        <v>1</v>
      </c>
      <c r="G186">
        <v>1</v>
      </c>
      <c r="H186">
        <v>3</v>
      </c>
      <c r="I186" t="s">
        <v>234</v>
      </c>
      <c r="J186" t="s">
        <v>185</v>
      </c>
      <c r="K186" t="s">
        <v>235</v>
      </c>
      <c r="L186">
        <v>3277935</v>
      </c>
      <c r="N186">
        <v>1013</v>
      </c>
      <c r="O186" t="s">
        <v>59</v>
      </c>
      <c r="P186" t="s">
        <v>59</v>
      </c>
      <c r="Q186">
        <v>1</v>
      </c>
      <c r="X186">
        <v>2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 t="s">
        <v>185</v>
      </c>
      <c r="AG186">
        <v>2</v>
      </c>
      <c r="AH186">
        <v>2</v>
      </c>
      <c r="AI186">
        <v>85316850</v>
      </c>
      <c r="AJ186">
        <v>168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>
      <c r="A187">
        <f>ROW(Source!A108)</f>
        <v>108</v>
      </c>
      <c r="B187">
        <v>85316852</v>
      </c>
      <c r="C187">
        <v>85316842</v>
      </c>
      <c r="D187">
        <v>82925840</v>
      </c>
      <c r="E187">
        <v>117</v>
      </c>
      <c r="F187">
        <v>1</v>
      </c>
      <c r="G187">
        <v>1</v>
      </c>
      <c r="H187">
        <v>1</v>
      </c>
      <c r="I187" t="s">
        <v>66</v>
      </c>
      <c r="J187" t="s">
        <v>185</v>
      </c>
      <c r="K187" t="s">
        <v>67</v>
      </c>
      <c r="L187">
        <v>1191</v>
      </c>
      <c r="N187">
        <v>1013</v>
      </c>
      <c r="O187" t="s">
        <v>28</v>
      </c>
      <c r="P187" t="s">
        <v>28</v>
      </c>
      <c r="Q187">
        <v>1</v>
      </c>
      <c r="X187">
        <v>14.4</v>
      </c>
      <c r="Y187">
        <v>0</v>
      </c>
      <c r="Z187">
        <v>0</v>
      </c>
      <c r="AA187">
        <v>0</v>
      </c>
      <c r="AB187">
        <v>793.61</v>
      </c>
      <c r="AC187">
        <v>0</v>
      </c>
      <c r="AD187">
        <v>1</v>
      </c>
      <c r="AE187">
        <v>1</v>
      </c>
      <c r="AF187" t="s">
        <v>217</v>
      </c>
      <c r="AG187">
        <v>19.44</v>
      </c>
      <c r="AH187">
        <v>2</v>
      </c>
      <c r="AI187">
        <v>85316843</v>
      </c>
      <c r="AJ187">
        <v>170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>
      <c r="A188">
        <f>ROW(Source!A108)</f>
        <v>108</v>
      </c>
      <c r="B188">
        <v>85316853</v>
      </c>
      <c r="C188">
        <v>85316842</v>
      </c>
      <c r="D188">
        <v>82926016</v>
      </c>
      <c r="E188">
        <v>117</v>
      </c>
      <c r="F188">
        <v>1</v>
      </c>
      <c r="G188">
        <v>1</v>
      </c>
      <c r="H188">
        <v>1</v>
      </c>
      <c r="I188" t="s">
        <v>520</v>
      </c>
      <c r="J188" t="s">
        <v>185</v>
      </c>
      <c r="K188" t="s">
        <v>521</v>
      </c>
      <c r="L188">
        <v>1191</v>
      </c>
      <c r="N188">
        <v>1013</v>
      </c>
      <c r="O188" t="s">
        <v>28</v>
      </c>
      <c r="P188" t="s">
        <v>28</v>
      </c>
      <c r="Q188">
        <v>1</v>
      </c>
      <c r="X188">
        <v>0.4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2</v>
      </c>
      <c r="AF188" t="s">
        <v>217</v>
      </c>
      <c r="AG188">
        <v>0.54</v>
      </c>
      <c r="AH188">
        <v>2</v>
      </c>
      <c r="AI188">
        <v>85316844</v>
      </c>
      <c r="AJ188">
        <v>171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>
      <c r="A189">
        <f>ROW(Source!A108)</f>
        <v>108</v>
      </c>
      <c r="B189">
        <v>85316854</v>
      </c>
      <c r="C189">
        <v>85316842</v>
      </c>
      <c r="D189">
        <v>82932505</v>
      </c>
      <c r="E189">
        <v>1</v>
      </c>
      <c r="F189">
        <v>1</v>
      </c>
      <c r="G189">
        <v>1</v>
      </c>
      <c r="H189">
        <v>2</v>
      </c>
      <c r="I189" t="s">
        <v>70</v>
      </c>
      <c r="J189" t="s">
        <v>522</v>
      </c>
      <c r="K189" t="s">
        <v>71</v>
      </c>
      <c r="L189">
        <v>1368</v>
      </c>
      <c r="N189">
        <v>1011</v>
      </c>
      <c r="O189" t="s">
        <v>72</v>
      </c>
      <c r="P189" t="s">
        <v>72</v>
      </c>
      <c r="Q189">
        <v>1</v>
      </c>
      <c r="X189">
        <v>0.2</v>
      </c>
      <c r="Y189">
        <v>0</v>
      </c>
      <c r="Z189">
        <v>1626.29</v>
      </c>
      <c r="AA189">
        <v>1090.46</v>
      </c>
      <c r="AB189">
        <v>0</v>
      </c>
      <c r="AC189">
        <v>0</v>
      </c>
      <c r="AD189">
        <v>1</v>
      </c>
      <c r="AE189">
        <v>0</v>
      </c>
      <c r="AF189" t="s">
        <v>217</v>
      </c>
      <c r="AG189">
        <v>0.27</v>
      </c>
      <c r="AH189">
        <v>2</v>
      </c>
      <c r="AI189">
        <v>85316845</v>
      </c>
      <c r="AJ189">
        <v>172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>
      <c r="A190">
        <f>ROW(Source!A108)</f>
        <v>108</v>
      </c>
      <c r="B190">
        <v>85316855</v>
      </c>
      <c r="C190">
        <v>85316842</v>
      </c>
      <c r="D190">
        <v>82933400</v>
      </c>
      <c r="E190">
        <v>1</v>
      </c>
      <c r="F190">
        <v>1</v>
      </c>
      <c r="G190">
        <v>1</v>
      </c>
      <c r="H190">
        <v>2</v>
      </c>
      <c r="I190" t="s">
        <v>75</v>
      </c>
      <c r="J190" t="s">
        <v>523</v>
      </c>
      <c r="K190" t="s">
        <v>76</v>
      </c>
      <c r="L190">
        <v>1368</v>
      </c>
      <c r="N190">
        <v>1011</v>
      </c>
      <c r="O190" t="s">
        <v>72</v>
      </c>
      <c r="P190" t="s">
        <v>72</v>
      </c>
      <c r="Q190">
        <v>1</v>
      </c>
      <c r="X190">
        <v>0.2</v>
      </c>
      <c r="Y190">
        <v>0</v>
      </c>
      <c r="Z190">
        <v>641.7</v>
      </c>
      <c r="AA190">
        <v>811.79</v>
      </c>
      <c r="AB190">
        <v>0</v>
      </c>
      <c r="AC190">
        <v>0</v>
      </c>
      <c r="AD190">
        <v>1</v>
      </c>
      <c r="AE190">
        <v>0</v>
      </c>
      <c r="AF190" t="s">
        <v>217</v>
      </c>
      <c r="AG190">
        <v>0.27</v>
      </c>
      <c r="AH190">
        <v>2</v>
      </c>
      <c r="AI190">
        <v>85316846</v>
      </c>
      <c r="AJ190">
        <v>173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>
      <c r="A191">
        <f>ROW(Source!A108)</f>
        <v>108</v>
      </c>
      <c r="B191">
        <v>85316856</v>
      </c>
      <c r="C191">
        <v>85316842</v>
      </c>
      <c r="D191">
        <v>82933596</v>
      </c>
      <c r="E191">
        <v>1</v>
      </c>
      <c r="F191">
        <v>1</v>
      </c>
      <c r="G191">
        <v>1</v>
      </c>
      <c r="H191">
        <v>2</v>
      </c>
      <c r="I191" t="s">
        <v>79</v>
      </c>
      <c r="J191" t="s">
        <v>524</v>
      </c>
      <c r="K191" t="s">
        <v>80</v>
      </c>
      <c r="L191">
        <v>1368</v>
      </c>
      <c r="N191">
        <v>1011</v>
      </c>
      <c r="O191" t="s">
        <v>72</v>
      </c>
      <c r="P191" t="s">
        <v>72</v>
      </c>
      <c r="Q191">
        <v>1</v>
      </c>
      <c r="X191">
        <v>2.7</v>
      </c>
      <c r="Y191">
        <v>0</v>
      </c>
      <c r="Z191">
        <v>34.61</v>
      </c>
      <c r="AA191">
        <v>0</v>
      </c>
      <c r="AB191">
        <v>0</v>
      </c>
      <c r="AC191">
        <v>0</v>
      </c>
      <c r="AD191">
        <v>1</v>
      </c>
      <c r="AE191">
        <v>0</v>
      </c>
      <c r="AF191" t="s">
        <v>217</v>
      </c>
      <c r="AG191">
        <v>3.645</v>
      </c>
      <c r="AH191">
        <v>2</v>
      </c>
      <c r="AI191">
        <v>85316847</v>
      </c>
      <c r="AJ191">
        <v>174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>
      <c r="A192">
        <f>ROW(Source!A108)</f>
        <v>108</v>
      </c>
      <c r="B192">
        <v>85316857</v>
      </c>
      <c r="C192">
        <v>85316842</v>
      </c>
      <c r="D192">
        <v>83000909</v>
      </c>
      <c r="E192">
        <v>1</v>
      </c>
      <c r="F192">
        <v>1</v>
      </c>
      <c r="G192">
        <v>1</v>
      </c>
      <c r="H192">
        <v>3</v>
      </c>
      <c r="I192" t="s">
        <v>85</v>
      </c>
      <c r="J192" t="s">
        <v>525</v>
      </c>
      <c r="K192" t="s">
        <v>86</v>
      </c>
      <c r="L192">
        <v>1346</v>
      </c>
      <c r="N192">
        <v>1009</v>
      </c>
      <c r="O192" t="s">
        <v>87</v>
      </c>
      <c r="P192" t="s">
        <v>87</v>
      </c>
      <c r="Q192">
        <v>1</v>
      </c>
      <c r="X192">
        <v>0.9</v>
      </c>
      <c r="Y192">
        <v>155.63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185</v>
      </c>
      <c r="AG192">
        <v>0.9</v>
      </c>
      <c r="AH192">
        <v>2</v>
      </c>
      <c r="AI192">
        <v>85316848</v>
      </c>
      <c r="AJ192">
        <v>175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>
      <c r="A193">
        <f>ROW(Source!A108)</f>
        <v>108</v>
      </c>
      <c r="B193">
        <v>85316858</v>
      </c>
      <c r="C193">
        <v>85316842</v>
      </c>
      <c r="D193">
        <v>83018799</v>
      </c>
      <c r="E193">
        <v>1</v>
      </c>
      <c r="F193">
        <v>1</v>
      </c>
      <c r="G193">
        <v>1</v>
      </c>
      <c r="H193">
        <v>3</v>
      </c>
      <c r="I193" t="s">
        <v>594</v>
      </c>
      <c r="J193" t="s">
        <v>595</v>
      </c>
      <c r="K193" t="s">
        <v>596</v>
      </c>
      <c r="L193">
        <v>1346</v>
      </c>
      <c r="N193">
        <v>1009</v>
      </c>
      <c r="O193" t="s">
        <v>87</v>
      </c>
      <c r="P193" t="s">
        <v>87</v>
      </c>
      <c r="Q193">
        <v>1</v>
      </c>
      <c r="X193">
        <v>3.7</v>
      </c>
      <c r="Y193">
        <v>911.56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185</v>
      </c>
      <c r="AG193">
        <v>3.7</v>
      </c>
      <c r="AH193">
        <v>2</v>
      </c>
      <c r="AI193">
        <v>85316849</v>
      </c>
      <c r="AJ193">
        <v>176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>
      <c r="A194">
        <f>ROW(Source!A108)</f>
        <v>108</v>
      </c>
      <c r="B194">
        <v>85316859</v>
      </c>
      <c r="C194">
        <v>85316842</v>
      </c>
      <c r="D194">
        <v>82931850</v>
      </c>
      <c r="E194">
        <v>117</v>
      </c>
      <c r="F194">
        <v>1</v>
      </c>
      <c r="G194">
        <v>1</v>
      </c>
      <c r="H194">
        <v>3</v>
      </c>
      <c r="I194" t="s">
        <v>234</v>
      </c>
      <c r="J194" t="s">
        <v>185</v>
      </c>
      <c r="K194" t="s">
        <v>235</v>
      </c>
      <c r="L194">
        <v>3277935</v>
      </c>
      <c r="N194">
        <v>1013</v>
      </c>
      <c r="O194" t="s">
        <v>59</v>
      </c>
      <c r="P194" t="s">
        <v>59</v>
      </c>
      <c r="Q194">
        <v>1</v>
      </c>
      <c r="X194">
        <v>2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 t="s">
        <v>185</v>
      </c>
      <c r="AG194">
        <v>2</v>
      </c>
      <c r="AH194">
        <v>2</v>
      </c>
      <c r="AI194">
        <v>85316850</v>
      </c>
      <c r="AJ194">
        <v>177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>
      <c r="A195">
        <f>ROW(Source!A278)</f>
        <v>278</v>
      </c>
      <c r="B195">
        <v>85316873</v>
      </c>
      <c r="C195">
        <v>85316870</v>
      </c>
      <c r="D195">
        <v>82925986</v>
      </c>
      <c r="E195">
        <v>117</v>
      </c>
      <c r="F195">
        <v>1</v>
      </c>
      <c r="G195">
        <v>1</v>
      </c>
      <c r="H195">
        <v>1</v>
      </c>
      <c r="I195" t="s">
        <v>155</v>
      </c>
      <c r="J195" t="s">
        <v>185</v>
      </c>
      <c r="K195" t="s">
        <v>156</v>
      </c>
      <c r="L195">
        <v>1369</v>
      </c>
      <c r="N195">
        <v>1013</v>
      </c>
      <c r="O195" t="s">
        <v>157</v>
      </c>
      <c r="P195" t="s">
        <v>157</v>
      </c>
      <c r="Q195">
        <v>1</v>
      </c>
      <c r="X195">
        <v>0.5</v>
      </c>
      <c r="Y195">
        <v>0</v>
      </c>
      <c r="Z195">
        <v>0</v>
      </c>
      <c r="AA195">
        <v>0</v>
      </c>
      <c r="AB195">
        <v>1090.46</v>
      </c>
      <c r="AC195">
        <v>0</v>
      </c>
      <c r="AD195">
        <v>1</v>
      </c>
      <c r="AE195">
        <v>1</v>
      </c>
      <c r="AF195" t="s">
        <v>410</v>
      </c>
      <c r="AG195">
        <v>0.6</v>
      </c>
      <c r="AH195">
        <v>2</v>
      </c>
      <c r="AI195">
        <v>85316871</v>
      </c>
      <c r="AJ195">
        <v>179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>
      <c r="A196">
        <f>ROW(Source!A278)</f>
        <v>278</v>
      </c>
      <c r="B196">
        <v>85316874</v>
      </c>
      <c r="C196">
        <v>85316870</v>
      </c>
      <c r="D196">
        <v>82926010</v>
      </c>
      <c r="E196">
        <v>117</v>
      </c>
      <c r="F196">
        <v>1</v>
      </c>
      <c r="G196">
        <v>1</v>
      </c>
      <c r="H196">
        <v>1</v>
      </c>
      <c r="I196" t="s">
        <v>158</v>
      </c>
      <c r="J196" t="s">
        <v>185</v>
      </c>
      <c r="K196" t="s">
        <v>159</v>
      </c>
      <c r="L196">
        <v>1369</v>
      </c>
      <c r="N196">
        <v>1013</v>
      </c>
      <c r="O196" t="s">
        <v>157</v>
      </c>
      <c r="P196" t="s">
        <v>157</v>
      </c>
      <c r="Q196">
        <v>1</v>
      </c>
      <c r="X196">
        <v>0.5</v>
      </c>
      <c r="Y196">
        <v>0</v>
      </c>
      <c r="Z196">
        <v>0</v>
      </c>
      <c r="AA196">
        <v>0</v>
      </c>
      <c r="AB196">
        <v>1066.23</v>
      </c>
      <c r="AC196">
        <v>0</v>
      </c>
      <c r="AD196">
        <v>1</v>
      </c>
      <c r="AE196">
        <v>1</v>
      </c>
      <c r="AF196" t="s">
        <v>410</v>
      </c>
      <c r="AG196">
        <v>0.6</v>
      </c>
      <c r="AH196">
        <v>2</v>
      </c>
      <c r="AI196">
        <v>85316872</v>
      </c>
      <c r="AJ196">
        <v>180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>
      <c r="A197">
        <f>ROW(Source!A279)</f>
        <v>279</v>
      </c>
      <c r="B197">
        <v>85316873</v>
      </c>
      <c r="C197">
        <v>85316870</v>
      </c>
      <c r="D197">
        <v>82925986</v>
      </c>
      <c r="E197">
        <v>117</v>
      </c>
      <c r="F197">
        <v>1</v>
      </c>
      <c r="G197">
        <v>1</v>
      </c>
      <c r="H197">
        <v>1</v>
      </c>
      <c r="I197" t="s">
        <v>155</v>
      </c>
      <c r="J197" t="s">
        <v>185</v>
      </c>
      <c r="K197" t="s">
        <v>156</v>
      </c>
      <c r="L197">
        <v>1369</v>
      </c>
      <c r="N197">
        <v>1013</v>
      </c>
      <c r="O197" t="s">
        <v>157</v>
      </c>
      <c r="P197" t="s">
        <v>157</v>
      </c>
      <c r="Q197">
        <v>1</v>
      </c>
      <c r="X197">
        <v>0.5</v>
      </c>
      <c r="Y197">
        <v>0</v>
      </c>
      <c r="Z197">
        <v>0</v>
      </c>
      <c r="AA197">
        <v>0</v>
      </c>
      <c r="AB197">
        <v>1090.46</v>
      </c>
      <c r="AC197">
        <v>0</v>
      </c>
      <c r="AD197">
        <v>1</v>
      </c>
      <c r="AE197">
        <v>1</v>
      </c>
      <c r="AF197" t="s">
        <v>410</v>
      </c>
      <c r="AG197">
        <v>0.6</v>
      </c>
      <c r="AH197">
        <v>2</v>
      </c>
      <c r="AI197">
        <v>85316871</v>
      </c>
      <c r="AJ197">
        <v>181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>
      <c r="A198">
        <f>ROW(Source!A279)</f>
        <v>279</v>
      </c>
      <c r="B198">
        <v>85316874</v>
      </c>
      <c r="C198">
        <v>85316870</v>
      </c>
      <c r="D198">
        <v>82926010</v>
      </c>
      <c r="E198">
        <v>117</v>
      </c>
      <c r="F198">
        <v>1</v>
      </c>
      <c r="G198">
        <v>1</v>
      </c>
      <c r="H198">
        <v>1</v>
      </c>
      <c r="I198" t="s">
        <v>158</v>
      </c>
      <c r="J198" t="s">
        <v>185</v>
      </c>
      <c r="K198" t="s">
        <v>159</v>
      </c>
      <c r="L198">
        <v>1369</v>
      </c>
      <c r="N198">
        <v>1013</v>
      </c>
      <c r="O198" t="s">
        <v>157</v>
      </c>
      <c r="P198" t="s">
        <v>157</v>
      </c>
      <c r="Q198">
        <v>1</v>
      </c>
      <c r="X198">
        <v>0.5</v>
      </c>
      <c r="Y198">
        <v>0</v>
      </c>
      <c r="Z198">
        <v>0</v>
      </c>
      <c r="AA198">
        <v>0</v>
      </c>
      <c r="AB198">
        <v>1066.23</v>
      </c>
      <c r="AC198">
        <v>0</v>
      </c>
      <c r="AD198">
        <v>1</v>
      </c>
      <c r="AE198">
        <v>1</v>
      </c>
      <c r="AF198" t="s">
        <v>410</v>
      </c>
      <c r="AG198">
        <v>0.6</v>
      </c>
      <c r="AH198">
        <v>2</v>
      </c>
      <c r="AI198">
        <v>85316872</v>
      </c>
      <c r="AJ198">
        <v>182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>
      <c r="A199">
        <f>ROW(Source!A280)</f>
        <v>280</v>
      </c>
      <c r="B199">
        <v>85316878</v>
      </c>
      <c r="C199">
        <v>85316875</v>
      </c>
      <c r="D199">
        <v>82925986</v>
      </c>
      <c r="E199">
        <v>117</v>
      </c>
      <c r="F199">
        <v>1</v>
      </c>
      <c r="G199">
        <v>1</v>
      </c>
      <c r="H199">
        <v>1</v>
      </c>
      <c r="I199" t="s">
        <v>155</v>
      </c>
      <c r="J199" t="s">
        <v>185</v>
      </c>
      <c r="K199" t="s">
        <v>156</v>
      </c>
      <c r="L199">
        <v>1369</v>
      </c>
      <c r="N199">
        <v>1013</v>
      </c>
      <c r="O199" t="s">
        <v>157</v>
      </c>
      <c r="P199" t="s">
        <v>157</v>
      </c>
      <c r="Q199">
        <v>1</v>
      </c>
      <c r="X199">
        <v>6.48</v>
      </c>
      <c r="Y199">
        <v>0</v>
      </c>
      <c r="Z199">
        <v>0</v>
      </c>
      <c r="AA199">
        <v>0</v>
      </c>
      <c r="AB199">
        <v>1090.46</v>
      </c>
      <c r="AC199">
        <v>0</v>
      </c>
      <c r="AD199">
        <v>1</v>
      </c>
      <c r="AE199">
        <v>1</v>
      </c>
      <c r="AF199" t="s">
        <v>410</v>
      </c>
      <c r="AG199">
        <v>7.776</v>
      </c>
      <c r="AH199">
        <v>2</v>
      </c>
      <c r="AI199">
        <v>85316876</v>
      </c>
      <c r="AJ199">
        <v>183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>
      <c r="A200">
        <f>ROW(Source!A280)</f>
        <v>280</v>
      </c>
      <c r="B200">
        <v>85316879</v>
      </c>
      <c r="C200">
        <v>85316875</v>
      </c>
      <c r="D200">
        <v>82926010</v>
      </c>
      <c r="E200">
        <v>117</v>
      </c>
      <c r="F200">
        <v>1</v>
      </c>
      <c r="G200">
        <v>1</v>
      </c>
      <c r="H200">
        <v>1</v>
      </c>
      <c r="I200" t="s">
        <v>158</v>
      </c>
      <c r="J200" t="s">
        <v>185</v>
      </c>
      <c r="K200" t="s">
        <v>159</v>
      </c>
      <c r="L200">
        <v>1369</v>
      </c>
      <c r="N200">
        <v>1013</v>
      </c>
      <c r="O200" t="s">
        <v>157</v>
      </c>
      <c r="P200" t="s">
        <v>157</v>
      </c>
      <c r="Q200">
        <v>1</v>
      </c>
      <c r="X200">
        <v>6.48</v>
      </c>
      <c r="Y200">
        <v>0</v>
      </c>
      <c r="Z200">
        <v>0</v>
      </c>
      <c r="AA200">
        <v>0</v>
      </c>
      <c r="AB200">
        <v>1066.23</v>
      </c>
      <c r="AC200">
        <v>0</v>
      </c>
      <c r="AD200">
        <v>1</v>
      </c>
      <c r="AE200">
        <v>1</v>
      </c>
      <c r="AF200" t="s">
        <v>410</v>
      </c>
      <c r="AG200">
        <v>7.776</v>
      </c>
      <c r="AH200">
        <v>2</v>
      </c>
      <c r="AI200">
        <v>85316877</v>
      </c>
      <c r="AJ200">
        <v>184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>
      <c r="A201">
        <f>ROW(Source!A281)</f>
        <v>281</v>
      </c>
      <c r="B201">
        <v>85316878</v>
      </c>
      <c r="C201">
        <v>85316875</v>
      </c>
      <c r="D201">
        <v>82925986</v>
      </c>
      <c r="E201">
        <v>117</v>
      </c>
      <c r="F201">
        <v>1</v>
      </c>
      <c r="G201">
        <v>1</v>
      </c>
      <c r="H201">
        <v>1</v>
      </c>
      <c r="I201" t="s">
        <v>155</v>
      </c>
      <c r="J201" t="s">
        <v>185</v>
      </c>
      <c r="K201" t="s">
        <v>156</v>
      </c>
      <c r="L201">
        <v>1369</v>
      </c>
      <c r="N201">
        <v>1013</v>
      </c>
      <c r="O201" t="s">
        <v>157</v>
      </c>
      <c r="P201" t="s">
        <v>157</v>
      </c>
      <c r="Q201">
        <v>1</v>
      </c>
      <c r="X201">
        <v>6.48</v>
      </c>
      <c r="Y201">
        <v>0</v>
      </c>
      <c r="Z201">
        <v>0</v>
      </c>
      <c r="AA201">
        <v>0</v>
      </c>
      <c r="AB201">
        <v>1090.46</v>
      </c>
      <c r="AC201">
        <v>0</v>
      </c>
      <c r="AD201">
        <v>1</v>
      </c>
      <c r="AE201">
        <v>1</v>
      </c>
      <c r="AF201" t="s">
        <v>410</v>
      </c>
      <c r="AG201">
        <v>7.776</v>
      </c>
      <c r="AH201">
        <v>2</v>
      </c>
      <c r="AI201">
        <v>85316876</v>
      </c>
      <c r="AJ201">
        <v>185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>
      <c r="A202">
        <f>ROW(Source!A281)</f>
        <v>281</v>
      </c>
      <c r="B202">
        <v>85316879</v>
      </c>
      <c r="C202">
        <v>85316875</v>
      </c>
      <c r="D202">
        <v>82926010</v>
      </c>
      <c r="E202">
        <v>117</v>
      </c>
      <c r="F202">
        <v>1</v>
      </c>
      <c r="G202">
        <v>1</v>
      </c>
      <c r="H202">
        <v>1</v>
      </c>
      <c r="I202" t="s">
        <v>158</v>
      </c>
      <c r="J202" t="s">
        <v>185</v>
      </c>
      <c r="K202" t="s">
        <v>159</v>
      </c>
      <c r="L202">
        <v>1369</v>
      </c>
      <c r="N202">
        <v>1013</v>
      </c>
      <c r="O202" t="s">
        <v>157</v>
      </c>
      <c r="P202" t="s">
        <v>157</v>
      </c>
      <c r="Q202">
        <v>1</v>
      </c>
      <c r="X202">
        <v>6.48</v>
      </c>
      <c r="Y202">
        <v>0</v>
      </c>
      <c r="Z202">
        <v>0</v>
      </c>
      <c r="AA202">
        <v>0</v>
      </c>
      <c r="AB202">
        <v>1066.23</v>
      </c>
      <c r="AC202">
        <v>0</v>
      </c>
      <c r="AD202">
        <v>1</v>
      </c>
      <c r="AE202">
        <v>1</v>
      </c>
      <c r="AF202" t="s">
        <v>410</v>
      </c>
      <c r="AG202">
        <v>7.776</v>
      </c>
      <c r="AH202">
        <v>2</v>
      </c>
      <c r="AI202">
        <v>85316877</v>
      </c>
      <c r="AJ202">
        <v>186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>
      <c r="A203">
        <f>ROW(Source!A282)</f>
        <v>282</v>
      </c>
      <c r="B203">
        <v>85316883</v>
      </c>
      <c r="C203">
        <v>85316880</v>
      </c>
      <c r="D203">
        <v>82925986</v>
      </c>
      <c r="E203">
        <v>117</v>
      </c>
      <c r="F203">
        <v>1</v>
      </c>
      <c r="G203">
        <v>1</v>
      </c>
      <c r="H203">
        <v>1</v>
      </c>
      <c r="I203" t="s">
        <v>155</v>
      </c>
      <c r="J203" t="s">
        <v>185</v>
      </c>
      <c r="K203" t="s">
        <v>156</v>
      </c>
      <c r="L203">
        <v>1369</v>
      </c>
      <c r="N203">
        <v>1013</v>
      </c>
      <c r="O203" t="s">
        <v>157</v>
      </c>
      <c r="P203" t="s">
        <v>157</v>
      </c>
      <c r="Q203">
        <v>1</v>
      </c>
      <c r="X203">
        <v>1.62</v>
      </c>
      <c r="Y203">
        <v>0</v>
      </c>
      <c r="Z203">
        <v>0</v>
      </c>
      <c r="AA203">
        <v>0</v>
      </c>
      <c r="AB203">
        <v>1090.46</v>
      </c>
      <c r="AC203">
        <v>0</v>
      </c>
      <c r="AD203">
        <v>1</v>
      </c>
      <c r="AE203">
        <v>1</v>
      </c>
      <c r="AF203" t="s">
        <v>410</v>
      </c>
      <c r="AG203">
        <v>1.944</v>
      </c>
      <c r="AH203">
        <v>2</v>
      </c>
      <c r="AI203">
        <v>85316881</v>
      </c>
      <c r="AJ203">
        <v>187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>
      <c r="A204">
        <f>ROW(Source!A282)</f>
        <v>282</v>
      </c>
      <c r="B204">
        <v>85316884</v>
      </c>
      <c r="C204">
        <v>85316880</v>
      </c>
      <c r="D204">
        <v>82926010</v>
      </c>
      <c r="E204">
        <v>117</v>
      </c>
      <c r="F204">
        <v>1</v>
      </c>
      <c r="G204">
        <v>1</v>
      </c>
      <c r="H204">
        <v>1</v>
      </c>
      <c r="I204" t="s">
        <v>158</v>
      </c>
      <c r="J204" t="s">
        <v>185</v>
      </c>
      <c r="K204" t="s">
        <v>159</v>
      </c>
      <c r="L204">
        <v>1369</v>
      </c>
      <c r="N204">
        <v>1013</v>
      </c>
      <c r="O204" t="s">
        <v>157</v>
      </c>
      <c r="P204" t="s">
        <v>157</v>
      </c>
      <c r="Q204">
        <v>1</v>
      </c>
      <c r="X204">
        <v>1.62</v>
      </c>
      <c r="Y204">
        <v>0</v>
      </c>
      <c r="Z204">
        <v>0</v>
      </c>
      <c r="AA204">
        <v>0</v>
      </c>
      <c r="AB204">
        <v>1066.23</v>
      </c>
      <c r="AC204">
        <v>0</v>
      </c>
      <c r="AD204">
        <v>1</v>
      </c>
      <c r="AE204">
        <v>1</v>
      </c>
      <c r="AF204" t="s">
        <v>410</v>
      </c>
      <c r="AG204">
        <v>1.944</v>
      </c>
      <c r="AH204">
        <v>2</v>
      </c>
      <c r="AI204">
        <v>85316882</v>
      </c>
      <c r="AJ204">
        <v>188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>
      <c r="A205">
        <f>ROW(Source!A283)</f>
        <v>283</v>
      </c>
      <c r="B205">
        <v>85316883</v>
      </c>
      <c r="C205">
        <v>85316880</v>
      </c>
      <c r="D205">
        <v>82925986</v>
      </c>
      <c r="E205">
        <v>117</v>
      </c>
      <c r="F205">
        <v>1</v>
      </c>
      <c r="G205">
        <v>1</v>
      </c>
      <c r="H205">
        <v>1</v>
      </c>
      <c r="I205" t="s">
        <v>155</v>
      </c>
      <c r="J205" t="s">
        <v>185</v>
      </c>
      <c r="K205" t="s">
        <v>156</v>
      </c>
      <c r="L205">
        <v>1369</v>
      </c>
      <c r="N205">
        <v>1013</v>
      </c>
      <c r="O205" t="s">
        <v>157</v>
      </c>
      <c r="P205" t="s">
        <v>157</v>
      </c>
      <c r="Q205">
        <v>1</v>
      </c>
      <c r="X205">
        <v>1.62</v>
      </c>
      <c r="Y205">
        <v>0</v>
      </c>
      <c r="Z205">
        <v>0</v>
      </c>
      <c r="AA205">
        <v>0</v>
      </c>
      <c r="AB205">
        <v>1090.46</v>
      </c>
      <c r="AC205">
        <v>0</v>
      </c>
      <c r="AD205">
        <v>1</v>
      </c>
      <c r="AE205">
        <v>1</v>
      </c>
      <c r="AF205" t="s">
        <v>410</v>
      </c>
      <c r="AG205">
        <v>1.944</v>
      </c>
      <c r="AH205">
        <v>2</v>
      </c>
      <c r="AI205">
        <v>85316881</v>
      </c>
      <c r="AJ205">
        <v>189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>
      <c r="A206">
        <f>ROW(Source!A283)</f>
        <v>283</v>
      </c>
      <c r="B206">
        <v>85316884</v>
      </c>
      <c r="C206">
        <v>85316880</v>
      </c>
      <c r="D206">
        <v>82926010</v>
      </c>
      <c r="E206">
        <v>117</v>
      </c>
      <c r="F206">
        <v>1</v>
      </c>
      <c r="G206">
        <v>1</v>
      </c>
      <c r="H206">
        <v>1</v>
      </c>
      <c r="I206" t="s">
        <v>158</v>
      </c>
      <c r="J206" t="s">
        <v>185</v>
      </c>
      <c r="K206" t="s">
        <v>159</v>
      </c>
      <c r="L206">
        <v>1369</v>
      </c>
      <c r="N206">
        <v>1013</v>
      </c>
      <c r="O206" t="s">
        <v>157</v>
      </c>
      <c r="P206" t="s">
        <v>157</v>
      </c>
      <c r="Q206">
        <v>1</v>
      </c>
      <c r="X206">
        <v>1.62</v>
      </c>
      <c r="Y206">
        <v>0</v>
      </c>
      <c r="Z206">
        <v>0</v>
      </c>
      <c r="AA206">
        <v>0</v>
      </c>
      <c r="AB206">
        <v>1066.23</v>
      </c>
      <c r="AC206">
        <v>0</v>
      </c>
      <c r="AD206">
        <v>1</v>
      </c>
      <c r="AE206">
        <v>1</v>
      </c>
      <c r="AF206" t="s">
        <v>410</v>
      </c>
      <c r="AG206">
        <v>1.944</v>
      </c>
      <c r="AH206">
        <v>2</v>
      </c>
      <c r="AI206">
        <v>85316882</v>
      </c>
      <c r="AJ206">
        <v>190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>
      <c r="A207">
        <f>ROW(Source!A284)</f>
        <v>284</v>
      </c>
      <c r="B207">
        <v>85316888</v>
      </c>
      <c r="C207">
        <v>85316885</v>
      </c>
      <c r="D207">
        <v>82925986</v>
      </c>
      <c r="E207">
        <v>117</v>
      </c>
      <c r="F207">
        <v>1</v>
      </c>
      <c r="G207">
        <v>1</v>
      </c>
      <c r="H207">
        <v>1</v>
      </c>
      <c r="I207" t="s">
        <v>155</v>
      </c>
      <c r="J207" t="s">
        <v>185</v>
      </c>
      <c r="K207" t="s">
        <v>156</v>
      </c>
      <c r="L207">
        <v>1369</v>
      </c>
      <c r="N207">
        <v>1013</v>
      </c>
      <c r="O207" t="s">
        <v>157</v>
      </c>
      <c r="P207" t="s">
        <v>157</v>
      </c>
      <c r="Q207">
        <v>1</v>
      </c>
      <c r="X207">
        <v>0.81</v>
      </c>
      <c r="Y207">
        <v>0</v>
      </c>
      <c r="Z207">
        <v>0</v>
      </c>
      <c r="AA207">
        <v>0</v>
      </c>
      <c r="AB207">
        <v>1090.46</v>
      </c>
      <c r="AC207">
        <v>0</v>
      </c>
      <c r="AD207">
        <v>1</v>
      </c>
      <c r="AE207">
        <v>1</v>
      </c>
      <c r="AF207" t="s">
        <v>410</v>
      </c>
      <c r="AG207">
        <v>0.972</v>
      </c>
      <c r="AH207">
        <v>2</v>
      </c>
      <c r="AI207">
        <v>85316886</v>
      </c>
      <c r="AJ207">
        <v>191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>
      <c r="A208">
        <f>ROW(Source!A284)</f>
        <v>284</v>
      </c>
      <c r="B208">
        <v>85316889</v>
      </c>
      <c r="C208">
        <v>85316885</v>
      </c>
      <c r="D208">
        <v>82926010</v>
      </c>
      <c r="E208">
        <v>117</v>
      </c>
      <c r="F208">
        <v>1</v>
      </c>
      <c r="G208">
        <v>1</v>
      </c>
      <c r="H208">
        <v>1</v>
      </c>
      <c r="I208" t="s">
        <v>158</v>
      </c>
      <c r="J208" t="s">
        <v>185</v>
      </c>
      <c r="K208" t="s">
        <v>159</v>
      </c>
      <c r="L208">
        <v>1369</v>
      </c>
      <c r="N208">
        <v>1013</v>
      </c>
      <c r="O208" t="s">
        <v>157</v>
      </c>
      <c r="P208" t="s">
        <v>157</v>
      </c>
      <c r="Q208">
        <v>1</v>
      </c>
      <c r="X208">
        <v>0.81</v>
      </c>
      <c r="Y208">
        <v>0</v>
      </c>
      <c r="Z208">
        <v>0</v>
      </c>
      <c r="AA208">
        <v>0</v>
      </c>
      <c r="AB208">
        <v>1066.23</v>
      </c>
      <c r="AC208">
        <v>0</v>
      </c>
      <c r="AD208">
        <v>1</v>
      </c>
      <c r="AE208">
        <v>1</v>
      </c>
      <c r="AF208" t="s">
        <v>410</v>
      </c>
      <c r="AG208">
        <v>0.972</v>
      </c>
      <c r="AH208">
        <v>2</v>
      </c>
      <c r="AI208">
        <v>85316887</v>
      </c>
      <c r="AJ208">
        <v>192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>
      <c r="A209">
        <f>ROW(Source!A285)</f>
        <v>285</v>
      </c>
      <c r="B209">
        <v>85316888</v>
      </c>
      <c r="C209">
        <v>85316885</v>
      </c>
      <c r="D209">
        <v>82925986</v>
      </c>
      <c r="E209">
        <v>117</v>
      </c>
      <c r="F209">
        <v>1</v>
      </c>
      <c r="G209">
        <v>1</v>
      </c>
      <c r="H209">
        <v>1</v>
      </c>
      <c r="I209" t="s">
        <v>155</v>
      </c>
      <c r="J209" t="s">
        <v>185</v>
      </c>
      <c r="K209" t="s">
        <v>156</v>
      </c>
      <c r="L209">
        <v>1369</v>
      </c>
      <c r="N209">
        <v>1013</v>
      </c>
      <c r="O209" t="s">
        <v>157</v>
      </c>
      <c r="P209" t="s">
        <v>157</v>
      </c>
      <c r="Q209">
        <v>1</v>
      </c>
      <c r="X209">
        <v>0.81</v>
      </c>
      <c r="Y209">
        <v>0</v>
      </c>
      <c r="Z209">
        <v>0</v>
      </c>
      <c r="AA209">
        <v>0</v>
      </c>
      <c r="AB209">
        <v>1090.46</v>
      </c>
      <c r="AC209">
        <v>0</v>
      </c>
      <c r="AD209">
        <v>1</v>
      </c>
      <c r="AE209">
        <v>1</v>
      </c>
      <c r="AF209" t="s">
        <v>410</v>
      </c>
      <c r="AG209">
        <v>0.972</v>
      </c>
      <c r="AH209">
        <v>2</v>
      </c>
      <c r="AI209">
        <v>85316886</v>
      </c>
      <c r="AJ209">
        <v>193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>
      <c r="A210">
        <f>ROW(Source!A285)</f>
        <v>285</v>
      </c>
      <c r="B210">
        <v>85316889</v>
      </c>
      <c r="C210">
        <v>85316885</v>
      </c>
      <c r="D210">
        <v>82926010</v>
      </c>
      <c r="E210">
        <v>117</v>
      </c>
      <c r="F210">
        <v>1</v>
      </c>
      <c r="G210">
        <v>1</v>
      </c>
      <c r="H210">
        <v>1</v>
      </c>
      <c r="I210" t="s">
        <v>158</v>
      </c>
      <c r="J210" t="s">
        <v>185</v>
      </c>
      <c r="K210" t="s">
        <v>159</v>
      </c>
      <c r="L210">
        <v>1369</v>
      </c>
      <c r="N210">
        <v>1013</v>
      </c>
      <c r="O210" t="s">
        <v>157</v>
      </c>
      <c r="P210" t="s">
        <v>157</v>
      </c>
      <c r="Q210">
        <v>1</v>
      </c>
      <c r="X210">
        <v>0.81</v>
      </c>
      <c r="Y210">
        <v>0</v>
      </c>
      <c r="Z210">
        <v>0</v>
      </c>
      <c r="AA210">
        <v>0</v>
      </c>
      <c r="AB210">
        <v>1066.23</v>
      </c>
      <c r="AC210">
        <v>0</v>
      </c>
      <c r="AD210">
        <v>1</v>
      </c>
      <c r="AE210">
        <v>1</v>
      </c>
      <c r="AF210" t="s">
        <v>410</v>
      </c>
      <c r="AG210">
        <v>0.972</v>
      </c>
      <c r="AH210">
        <v>2</v>
      </c>
      <c r="AI210">
        <v>85316887</v>
      </c>
      <c r="AJ210">
        <v>194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>
      <c r="A211">
        <f>ROW(Source!A286)</f>
        <v>286</v>
      </c>
      <c r="B211">
        <v>85316894</v>
      </c>
      <c r="C211">
        <v>85316890</v>
      </c>
      <c r="D211">
        <v>82925980</v>
      </c>
      <c r="E211">
        <v>117</v>
      </c>
      <c r="F211">
        <v>1</v>
      </c>
      <c r="G211">
        <v>1</v>
      </c>
      <c r="H211">
        <v>1</v>
      </c>
      <c r="I211" t="s">
        <v>171</v>
      </c>
      <c r="J211" t="s">
        <v>185</v>
      </c>
      <c r="K211" t="s">
        <v>172</v>
      </c>
      <c r="L211">
        <v>1369</v>
      </c>
      <c r="N211">
        <v>1013</v>
      </c>
      <c r="O211" t="s">
        <v>157</v>
      </c>
      <c r="P211" t="s">
        <v>157</v>
      </c>
      <c r="Q211">
        <v>1</v>
      </c>
      <c r="X211">
        <v>1.08</v>
      </c>
      <c r="Y211">
        <v>0</v>
      </c>
      <c r="Z211">
        <v>0</v>
      </c>
      <c r="AA211">
        <v>0</v>
      </c>
      <c r="AB211">
        <v>811.79</v>
      </c>
      <c r="AC211">
        <v>0</v>
      </c>
      <c r="AD211">
        <v>1</v>
      </c>
      <c r="AE211">
        <v>1</v>
      </c>
      <c r="AF211" t="s">
        <v>410</v>
      </c>
      <c r="AG211">
        <v>1.296</v>
      </c>
      <c r="AH211">
        <v>2</v>
      </c>
      <c r="AI211">
        <v>85316891</v>
      </c>
      <c r="AJ211">
        <v>195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>
      <c r="A212">
        <f>ROW(Source!A286)</f>
        <v>286</v>
      </c>
      <c r="B212">
        <v>85316895</v>
      </c>
      <c r="C212">
        <v>85316890</v>
      </c>
      <c r="D212">
        <v>82925998</v>
      </c>
      <c r="E212">
        <v>117</v>
      </c>
      <c r="F212">
        <v>1</v>
      </c>
      <c r="G212">
        <v>1</v>
      </c>
      <c r="H212">
        <v>1</v>
      </c>
      <c r="I212" t="s">
        <v>173</v>
      </c>
      <c r="J212" t="s">
        <v>185</v>
      </c>
      <c r="K212" t="s">
        <v>174</v>
      </c>
      <c r="L212">
        <v>1369</v>
      </c>
      <c r="N212">
        <v>1013</v>
      </c>
      <c r="O212" t="s">
        <v>157</v>
      </c>
      <c r="P212" t="s">
        <v>157</v>
      </c>
      <c r="Q212">
        <v>1</v>
      </c>
      <c r="X212">
        <v>1.08</v>
      </c>
      <c r="Y212">
        <v>0</v>
      </c>
      <c r="Z212">
        <v>0</v>
      </c>
      <c r="AA212">
        <v>0</v>
      </c>
      <c r="AB212">
        <v>775.44</v>
      </c>
      <c r="AC212">
        <v>0</v>
      </c>
      <c r="AD212">
        <v>1</v>
      </c>
      <c r="AE212">
        <v>1</v>
      </c>
      <c r="AF212" t="s">
        <v>410</v>
      </c>
      <c r="AG212">
        <v>1.296</v>
      </c>
      <c r="AH212">
        <v>2</v>
      </c>
      <c r="AI212">
        <v>85316892</v>
      </c>
      <c r="AJ212">
        <v>196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>
      <c r="A213">
        <f>ROW(Source!A286)</f>
        <v>286</v>
      </c>
      <c r="B213">
        <v>85316896</v>
      </c>
      <c r="C213">
        <v>85316890</v>
      </c>
      <c r="D213">
        <v>82926008</v>
      </c>
      <c r="E213">
        <v>117</v>
      </c>
      <c r="F213">
        <v>1</v>
      </c>
      <c r="G213">
        <v>1</v>
      </c>
      <c r="H213">
        <v>1</v>
      </c>
      <c r="I213" t="s">
        <v>175</v>
      </c>
      <c r="J213" t="s">
        <v>185</v>
      </c>
      <c r="K213" t="s">
        <v>176</v>
      </c>
      <c r="L213">
        <v>1369</v>
      </c>
      <c r="N213">
        <v>1013</v>
      </c>
      <c r="O213" t="s">
        <v>157</v>
      </c>
      <c r="P213" t="s">
        <v>157</v>
      </c>
      <c r="Q213">
        <v>1</v>
      </c>
      <c r="X213">
        <v>3.24</v>
      </c>
      <c r="Y213">
        <v>0</v>
      </c>
      <c r="Z213">
        <v>0</v>
      </c>
      <c r="AA213">
        <v>0</v>
      </c>
      <c r="AB213">
        <v>1187.39</v>
      </c>
      <c r="AC213">
        <v>0</v>
      </c>
      <c r="AD213">
        <v>1</v>
      </c>
      <c r="AE213">
        <v>1</v>
      </c>
      <c r="AF213" t="s">
        <v>410</v>
      </c>
      <c r="AG213">
        <v>3.888</v>
      </c>
      <c r="AH213">
        <v>2</v>
      </c>
      <c r="AI213">
        <v>85316893</v>
      </c>
      <c r="AJ213">
        <v>197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>
      <c r="A214">
        <f>ROW(Source!A287)</f>
        <v>287</v>
      </c>
      <c r="B214">
        <v>85316894</v>
      </c>
      <c r="C214">
        <v>85316890</v>
      </c>
      <c r="D214">
        <v>82925980</v>
      </c>
      <c r="E214">
        <v>117</v>
      </c>
      <c r="F214">
        <v>1</v>
      </c>
      <c r="G214">
        <v>1</v>
      </c>
      <c r="H214">
        <v>1</v>
      </c>
      <c r="I214" t="s">
        <v>171</v>
      </c>
      <c r="J214" t="s">
        <v>185</v>
      </c>
      <c r="K214" t="s">
        <v>172</v>
      </c>
      <c r="L214">
        <v>1369</v>
      </c>
      <c r="N214">
        <v>1013</v>
      </c>
      <c r="O214" t="s">
        <v>157</v>
      </c>
      <c r="P214" t="s">
        <v>157</v>
      </c>
      <c r="Q214">
        <v>1</v>
      </c>
      <c r="X214">
        <v>1.08</v>
      </c>
      <c r="Y214">
        <v>0</v>
      </c>
      <c r="Z214">
        <v>0</v>
      </c>
      <c r="AA214">
        <v>0</v>
      </c>
      <c r="AB214">
        <v>811.79</v>
      </c>
      <c r="AC214">
        <v>0</v>
      </c>
      <c r="AD214">
        <v>1</v>
      </c>
      <c r="AE214">
        <v>1</v>
      </c>
      <c r="AF214" t="s">
        <v>410</v>
      </c>
      <c r="AG214">
        <v>1.296</v>
      </c>
      <c r="AH214">
        <v>2</v>
      </c>
      <c r="AI214">
        <v>85316891</v>
      </c>
      <c r="AJ214">
        <v>198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>
      <c r="A215">
        <f>ROW(Source!A287)</f>
        <v>287</v>
      </c>
      <c r="B215">
        <v>85316895</v>
      </c>
      <c r="C215">
        <v>85316890</v>
      </c>
      <c r="D215">
        <v>82925998</v>
      </c>
      <c r="E215">
        <v>117</v>
      </c>
      <c r="F215">
        <v>1</v>
      </c>
      <c r="G215">
        <v>1</v>
      </c>
      <c r="H215">
        <v>1</v>
      </c>
      <c r="I215" t="s">
        <v>173</v>
      </c>
      <c r="J215" t="s">
        <v>185</v>
      </c>
      <c r="K215" t="s">
        <v>174</v>
      </c>
      <c r="L215">
        <v>1369</v>
      </c>
      <c r="N215">
        <v>1013</v>
      </c>
      <c r="O215" t="s">
        <v>157</v>
      </c>
      <c r="P215" t="s">
        <v>157</v>
      </c>
      <c r="Q215">
        <v>1</v>
      </c>
      <c r="X215">
        <v>1.08</v>
      </c>
      <c r="Y215">
        <v>0</v>
      </c>
      <c r="Z215">
        <v>0</v>
      </c>
      <c r="AA215">
        <v>0</v>
      </c>
      <c r="AB215">
        <v>775.44</v>
      </c>
      <c r="AC215">
        <v>0</v>
      </c>
      <c r="AD215">
        <v>1</v>
      </c>
      <c r="AE215">
        <v>1</v>
      </c>
      <c r="AF215" t="s">
        <v>410</v>
      </c>
      <c r="AG215">
        <v>1.296</v>
      </c>
      <c r="AH215">
        <v>2</v>
      </c>
      <c r="AI215">
        <v>85316892</v>
      </c>
      <c r="AJ215">
        <v>199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>
      <c r="A216">
        <f>ROW(Source!A287)</f>
        <v>287</v>
      </c>
      <c r="B216">
        <v>85316896</v>
      </c>
      <c r="C216">
        <v>85316890</v>
      </c>
      <c r="D216">
        <v>82926008</v>
      </c>
      <c r="E216">
        <v>117</v>
      </c>
      <c r="F216">
        <v>1</v>
      </c>
      <c r="G216">
        <v>1</v>
      </c>
      <c r="H216">
        <v>1</v>
      </c>
      <c r="I216" t="s">
        <v>175</v>
      </c>
      <c r="J216" t="s">
        <v>185</v>
      </c>
      <c r="K216" t="s">
        <v>176</v>
      </c>
      <c r="L216">
        <v>1369</v>
      </c>
      <c r="N216">
        <v>1013</v>
      </c>
      <c r="O216" t="s">
        <v>157</v>
      </c>
      <c r="P216" t="s">
        <v>157</v>
      </c>
      <c r="Q216">
        <v>1</v>
      </c>
      <c r="X216">
        <v>3.24</v>
      </c>
      <c r="Y216">
        <v>0</v>
      </c>
      <c r="Z216">
        <v>0</v>
      </c>
      <c r="AA216">
        <v>0</v>
      </c>
      <c r="AB216">
        <v>1187.39</v>
      </c>
      <c r="AC216">
        <v>0</v>
      </c>
      <c r="AD216">
        <v>1</v>
      </c>
      <c r="AE216">
        <v>1</v>
      </c>
      <c r="AF216" t="s">
        <v>410</v>
      </c>
      <c r="AG216">
        <v>3.888</v>
      </c>
      <c r="AH216">
        <v>2</v>
      </c>
      <c r="AI216">
        <v>85316893</v>
      </c>
      <c r="AJ216">
        <v>200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>
      <c r="A217">
        <f>ROW(Source!A288)</f>
        <v>288</v>
      </c>
      <c r="B217">
        <v>85316900</v>
      </c>
      <c r="C217">
        <v>85316897</v>
      </c>
      <c r="D217">
        <v>82925980</v>
      </c>
      <c r="E217">
        <v>117</v>
      </c>
      <c r="F217">
        <v>1</v>
      </c>
      <c r="G217">
        <v>1</v>
      </c>
      <c r="H217">
        <v>1</v>
      </c>
      <c r="I217" t="s">
        <v>171</v>
      </c>
      <c r="J217" t="s">
        <v>185</v>
      </c>
      <c r="K217" t="s">
        <v>172</v>
      </c>
      <c r="L217">
        <v>1369</v>
      </c>
      <c r="N217">
        <v>1013</v>
      </c>
      <c r="O217" t="s">
        <v>157</v>
      </c>
      <c r="P217" t="s">
        <v>157</v>
      </c>
      <c r="Q217">
        <v>1</v>
      </c>
      <c r="X217">
        <v>1.35</v>
      </c>
      <c r="Y217">
        <v>0</v>
      </c>
      <c r="Z217">
        <v>0</v>
      </c>
      <c r="AA217">
        <v>0</v>
      </c>
      <c r="AB217">
        <v>811.79</v>
      </c>
      <c r="AC217">
        <v>0</v>
      </c>
      <c r="AD217">
        <v>1</v>
      </c>
      <c r="AE217">
        <v>1</v>
      </c>
      <c r="AF217" t="s">
        <v>410</v>
      </c>
      <c r="AG217">
        <v>1.62</v>
      </c>
      <c r="AH217">
        <v>2</v>
      </c>
      <c r="AI217">
        <v>85316898</v>
      </c>
      <c r="AJ217">
        <v>201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>
      <c r="A218">
        <f>ROW(Source!A288)</f>
        <v>288</v>
      </c>
      <c r="B218">
        <v>85316901</v>
      </c>
      <c r="C218">
        <v>85316897</v>
      </c>
      <c r="D218">
        <v>82925998</v>
      </c>
      <c r="E218">
        <v>117</v>
      </c>
      <c r="F218">
        <v>1</v>
      </c>
      <c r="G218">
        <v>1</v>
      </c>
      <c r="H218">
        <v>1</v>
      </c>
      <c r="I218" t="s">
        <v>173</v>
      </c>
      <c r="J218" t="s">
        <v>185</v>
      </c>
      <c r="K218" t="s">
        <v>174</v>
      </c>
      <c r="L218">
        <v>1369</v>
      </c>
      <c r="N218">
        <v>1013</v>
      </c>
      <c r="O218" t="s">
        <v>157</v>
      </c>
      <c r="P218" t="s">
        <v>157</v>
      </c>
      <c r="Q218">
        <v>1</v>
      </c>
      <c r="X218">
        <v>1.35</v>
      </c>
      <c r="Y218">
        <v>0</v>
      </c>
      <c r="Z218">
        <v>0</v>
      </c>
      <c r="AA218">
        <v>0</v>
      </c>
      <c r="AB218">
        <v>775.44</v>
      </c>
      <c r="AC218">
        <v>0</v>
      </c>
      <c r="AD218">
        <v>1</v>
      </c>
      <c r="AE218">
        <v>1</v>
      </c>
      <c r="AF218" t="s">
        <v>410</v>
      </c>
      <c r="AG218">
        <v>1.62</v>
      </c>
      <c r="AH218">
        <v>2</v>
      </c>
      <c r="AI218">
        <v>85316899</v>
      </c>
      <c r="AJ218">
        <v>202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>
      <c r="A219">
        <f>ROW(Source!A289)</f>
        <v>289</v>
      </c>
      <c r="B219">
        <v>85316900</v>
      </c>
      <c r="C219">
        <v>85316897</v>
      </c>
      <c r="D219">
        <v>82925980</v>
      </c>
      <c r="E219">
        <v>117</v>
      </c>
      <c r="F219">
        <v>1</v>
      </c>
      <c r="G219">
        <v>1</v>
      </c>
      <c r="H219">
        <v>1</v>
      </c>
      <c r="I219" t="s">
        <v>171</v>
      </c>
      <c r="J219" t="s">
        <v>185</v>
      </c>
      <c r="K219" t="s">
        <v>172</v>
      </c>
      <c r="L219">
        <v>1369</v>
      </c>
      <c r="N219">
        <v>1013</v>
      </c>
      <c r="O219" t="s">
        <v>157</v>
      </c>
      <c r="P219" t="s">
        <v>157</v>
      </c>
      <c r="Q219">
        <v>1</v>
      </c>
      <c r="X219">
        <v>1.35</v>
      </c>
      <c r="Y219">
        <v>0</v>
      </c>
      <c r="Z219">
        <v>0</v>
      </c>
      <c r="AA219">
        <v>0</v>
      </c>
      <c r="AB219">
        <v>811.79</v>
      </c>
      <c r="AC219">
        <v>0</v>
      </c>
      <c r="AD219">
        <v>1</v>
      </c>
      <c r="AE219">
        <v>1</v>
      </c>
      <c r="AF219" t="s">
        <v>410</v>
      </c>
      <c r="AG219">
        <v>1.62</v>
      </c>
      <c r="AH219">
        <v>2</v>
      </c>
      <c r="AI219">
        <v>85316898</v>
      </c>
      <c r="AJ219">
        <v>203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>
      <c r="A220">
        <f>ROW(Source!A289)</f>
        <v>289</v>
      </c>
      <c r="B220">
        <v>85316901</v>
      </c>
      <c r="C220">
        <v>85316897</v>
      </c>
      <c r="D220">
        <v>82925998</v>
      </c>
      <c r="E220">
        <v>117</v>
      </c>
      <c r="F220">
        <v>1</v>
      </c>
      <c r="G220">
        <v>1</v>
      </c>
      <c r="H220">
        <v>1</v>
      </c>
      <c r="I220" t="s">
        <v>173</v>
      </c>
      <c r="J220" t="s">
        <v>185</v>
      </c>
      <c r="K220" t="s">
        <v>174</v>
      </c>
      <c r="L220">
        <v>1369</v>
      </c>
      <c r="N220">
        <v>1013</v>
      </c>
      <c r="O220" t="s">
        <v>157</v>
      </c>
      <c r="P220" t="s">
        <v>157</v>
      </c>
      <c r="Q220">
        <v>1</v>
      </c>
      <c r="X220">
        <v>1.35</v>
      </c>
      <c r="Y220">
        <v>0</v>
      </c>
      <c r="Z220">
        <v>0</v>
      </c>
      <c r="AA220">
        <v>0</v>
      </c>
      <c r="AB220">
        <v>775.44</v>
      </c>
      <c r="AC220">
        <v>0</v>
      </c>
      <c r="AD220">
        <v>1</v>
      </c>
      <c r="AE220">
        <v>1</v>
      </c>
      <c r="AF220" t="s">
        <v>410</v>
      </c>
      <c r="AG220">
        <v>1.62</v>
      </c>
      <c r="AH220">
        <v>2</v>
      </c>
      <c r="AI220">
        <v>85316899</v>
      </c>
      <c r="AJ220">
        <v>204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>
      <c r="A221">
        <f>ROW(Source!A290)</f>
        <v>290</v>
      </c>
      <c r="B221">
        <v>85316905</v>
      </c>
      <c r="C221">
        <v>85316902</v>
      </c>
      <c r="D221">
        <v>82925980</v>
      </c>
      <c r="E221">
        <v>117</v>
      </c>
      <c r="F221">
        <v>1</v>
      </c>
      <c r="G221">
        <v>1</v>
      </c>
      <c r="H221">
        <v>1</v>
      </c>
      <c r="I221" t="s">
        <v>171</v>
      </c>
      <c r="J221" t="s">
        <v>185</v>
      </c>
      <c r="K221" t="s">
        <v>172</v>
      </c>
      <c r="L221">
        <v>1369</v>
      </c>
      <c r="N221">
        <v>1013</v>
      </c>
      <c r="O221" t="s">
        <v>157</v>
      </c>
      <c r="P221" t="s">
        <v>157</v>
      </c>
      <c r="Q221">
        <v>1</v>
      </c>
      <c r="X221">
        <v>1.8</v>
      </c>
      <c r="Y221">
        <v>0</v>
      </c>
      <c r="Z221">
        <v>0</v>
      </c>
      <c r="AA221">
        <v>0</v>
      </c>
      <c r="AB221">
        <v>811.79</v>
      </c>
      <c r="AC221">
        <v>0</v>
      </c>
      <c r="AD221">
        <v>1</v>
      </c>
      <c r="AE221">
        <v>1</v>
      </c>
      <c r="AF221" t="s">
        <v>410</v>
      </c>
      <c r="AG221">
        <v>2.16</v>
      </c>
      <c r="AH221">
        <v>2</v>
      </c>
      <c r="AI221">
        <v>85316903</v>
      </c>
      <c r="AJ221">
        <v>205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>
      <c r="A222">
        <f>ROW(Source!A290)</f>
        <v>290</v>
      </c>
      <c r="B222">
        <v>85316906</v>
      </c>
      <c r="C222">
        <v>85316902</v>
      </c>
      <c r="D222">
        <v>82925998</v>
      </c>
      <c r="E222">
        <v>117</v>
      </c>
      <c r="F222">
        <v>1</v>
      </c>
      <c r="G222">
        <v>1</v>
      </c>
      <c r="H222">
        <v>1</v>
      </c>
      <c r="I222" t="s">
        <v>173</v>
      </c>
      <c r="J222" t="s">
        <v>185</v>
      </c>
      <c r="K222" t="s">
        <v>174</v>
      </c>
      <c r="L222">
        <v>1369</v>
      </c>
      <c r="N222">
        <v>1013</v>
      </c>
      <c r="O222" t="s">
        <v>157</v>
      </c>
      <c r="P222" t="s">
        <v>157</v>
      </c>
      <c r="Q222">
        <v>1</v>
      </c>
      <c r="X222">
        <v>1.8</v>
      </c>
      <c r="Y222">
        <v>0</v>
      </c>
      <c r="Z222">
        <v>0</v>
      </c>
      <c r="AA222">
        <v>0</v>
      </c>
      <c r="AB222">
        <v>775.44</v>
      </c>
      <c r="AC222">
        <v>0</v>
      </c>
      <c r="AD222">
        <v>1</v>
      </c>
      <c r="AE222">
        <v>1</v>
      </c>
      <c r="AF222" t="s">
        <v>410</v>
      </c>
      <c r="AG222">
        <v>2.16</v>
      </c>
      <c r="AH222">
        <v>2</v>
      </c>
      <c r="AI222">
        <v>85316904</v>
      </c>
      <c r="AJ222">
        <v>206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>
      <c r="A223">
        <f>ROW(Source!A291)</f>
        <v>291</v>
      </c>
      <c r="B223">
        <v>85316905</v>
      </c>
      <c r="C223">
        <v>85316902</v>
      </c>
      <c r="D223">
        <v>82925980</v>
      </c>
      <c r="E223">
        <v>117</v>
      </c>
      <c r="F223">
        <v>1</v>
      </c>
      <c r="G223">
        <v>1</v>
      </c>
      <c r="H223">
        <v>1</v>
      </c>
      <c r="I223" t="s">
        <v>171</v>
      </c>
      <c r="J223" t="s">
        <v>185</v>
      </c>
      <c r="K223" t="s">
        <v>172</v>
      </c>
      <c r="L223">
        <v>1369</v>
      </c>
      <c r="N223">
        <v>1013</v>
      </c>
      <c r="O223" t="s">
        <v>157</v>
      </c>
      <c r="P223" t="s">
        <v>157</v>
      </c>
      <c r="Q223">
        <v>1</v>
      </c>
      <c r="X223">
        <v>1.8</v>
      </c>
      <c r="Y223">
        <v>0</v>
      </c>
      <c r="Z223">
        <v>0</v>
      </c>
      <c r="AA223">
        <v>0</v>
      </c>
      <c r="AB223">
        <v>811.79</v>
      </c>
      <c r="AC223">
        <v>0</v>
      </c>
      <c r="AD223">
        <v>1</v>
      </c>
      <c r="AE223">
        <v>1</v>
      </c>
      <c r="AF223" t="s">
        <v>410</v>
      </c>
      <c r="AG223">
        <v>2.16</v>
      </c>
      <c r="AH223">
        <v>2</v>
      </c>
      <c r="AI223">
        <v>85316903</v>
      </c>
      <c r="AJ223">
        <v>207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>
      <c r="A224">
        <f>ROW(Source!A291)</f>
        <v>291</v>
      </c>
      <c r="B224">
        <v>85316906</v>
      </c>
      <c r="C224">
        <v>85316902</v>
      </c>
      <c r="D224">
        <v>82925998</v>
      </c>
      <c r="E224">
        <v>117</v>
      </c>
      <c r="F224">
        <v>1</v>
      </c>
      <c r="G224">
        <v>1</v>
      </c>
      <c r="H224">
        <v>1</v>
      </c>
      <c r="I224" t="s">
        <v>173</v>
      </c>
      <c r="J224" t="s">
        <v>185</v>
      </c>
      <c r="K224" t="s">
        <v>174</v>
      </c>
      <c r="L224">
        <v>1369</v>
      </c>
      <c r="N224">
        <v>1013</v>
      </c>
      <c r="O224" t="s">
        <v>157</v>
      </c>
      <c r="P224" t="s">
        <v>157</v>
      </c>
      <c r="Q224">
        <v>1</v>
      </c>
      <c r="X224">
        <v>1.8</v>
      </c>
      <c r="Y224">
        <v>0</v>
      </c>
      <c r="Z224">
        <v>0</v>
      </c>
      <c r="AA224">
        <v>0</v>
      </c>
      <c r="AB224">
        <v>775.44</v>
      </c>
      <c r="AC224">
        <v>0</v>
      </c>
      <c r="AD224">
        <v>1</v>
      </c>
      <c r="AE224">
        <v>1</v>
      </c>
      <c r="AF224" t="s">
        <v>410</v>
      </c>
      <c r="AG224">
        <v>2.16</v>
      </c>
      <c r="AH224">
        <v>2</v>
      </c>
      <c r="AI224">
        <v>85316904</v>
      </c>
      <c r="AJ224">
        <v>208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>
      <c r="A225">
        <f>ROW(Source!A292)</f>
        <v>292</v>
      </c>
      <c r="B225">
        <v>85316910</v>
      </c>
      <c r="C225">
        <v>85316907</v>
      </c>
      <c r="D225">
        <v>82925986</v>
      </c>
      <c r="E225">
        <v>117</v>
      </c>
      <c r="F225">
        <v>1</v>
      </c>
      <c r="G225">
        <v>1</v>
      </c>
      <c r="H225">
        <v>1</v>
      </c>
      <c r="I225" t="s">
        <v>155</v>
      </c>
      <c r="J225" t="s">
        <v>185</v>
      </c>
      <c r="K225" t="s">
        <v>156</v>
      </c>
      <c r="L225">
        <v>1369</v>
      </c>
      <c r="N225">
        <v>1013</v>
      </c>
      <c r="O225" t="s">
        <v>157</v>
      </c>
      <c r="P225" t="s">
        <v>157</v>
      </c>
      <c r="Q225">
        <v>1</v>
      </c>
      <c r="X225">
        <v>0.16</v>
      </c>
      <c r="Y225">
        <v>0</v>
      </c>
      <c r="Z225">
        <v>0</v>
      </c>
      <c r="AA225">
        <v>0</v>
      </c>
      <c r="AB225">
        <v>1090.46</v>
      </c>
      <c r="AC225">
        <v>0</v>
      </c>
      <c r="AD225">
        <v>1</v>
      </c>
      <c r="AE225">
        <v>1</v>
      </c>
      <c r="AF225" t="s">
        <v>410</v>
      </c>
      <c r="AG225">
        <v>0.192</v>
      </c>
      <c r="AH225">
        <v>2</v>
      </c>
      <c r="AI225">
        <v>85316908</v>
      </c>
      <c r="AJ225">
        <v>209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>
      <c r="A226">
        <f>ROW(Source!A292)</f>
        <v>292</v>
      </c>
      <c r="B226">
        <v>85316911</v>
      </c>
      <c r="C226">
        <v>85316907</v>
      </c>
      <c r="D226">
        <v>82926010</v>
      </c>
      <c r="E226">
        <v>117</v>
      </c>
      <c r="F226">
        <v>1</v>
      </c>
      <c r="G226">
        <v>1</v>
      </c>
      <c r="H226">
        <v>1</v>
      </c>
      <c r="I226" t="s">
        <v>158</v>
      </c>
      <c r="J226" t="s">
        <v>185</v>
      </c>
      <c r="K226" t="s">
        <v>159</v>
      </c>
      <c r="L226">
        <v>1369</v>
      </c>
      <c r="N226">
        <v>1013</v>
      </c>
      <c r="O226" t="s">
        <v>157</v>
      </c>
      <c r="P226" t="s">
        <v>157</v>
      </c>
      <c r="Q226">
        <v>1</v>
      </c>
      <c r="X226">
        <v>0.16</v>
      </c>
      <c r="Y226">
        <v>0</v>
      </c>
      <c r="Z226">
        <v>0</v>
      </c>
      <c r="AA226">
        <v>0</v>
      </c>
      <c r="AB226">
        <v>1066.23</v>
      </c>
      <c r="AC226">
        <v>0</v>
      </c>
      <c r="AD226">
        <v>1</v>
      </c>
      <c r="AE226">
        <v>1</v>
      </c>
      <c r="AF226" t="s">
        <v>410</v>
      </c>
      <c r="AG226">
        <v>0.192</v>
      </c>
      <c r="AH226">
        <v>2</v>
      </c>
      <c r="AI226">
        <v>85316909</v>
      </c>
      <c r="AJ226">
        <v>210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>
      <c r="A227">
        <f>ROW(Source!A293)</f>
        <v>293</v>
      </c>
      <c r="B227">
        <v>85316910</v>
      </c>
      <c r="C227">
        <v>85316907</v>
      </c>
      <c r="D227">
        <v>82925986</v>
      </c>
      <c r="E227">
        <v>117</v>
      </c>
      <c r="F227">
        <v>1</v>
      </c>
      <c r="G227">
        <v>1</v>
      </c>
      <c r="H227">
        <v>1</v>
      </c>
      <c r="I227" t="s">
        <v>155</v>
      </c>
      <c r="J227" t="s">
        <v>185</v>
      </c>
      <c r="K227" t="s">
        <v>156</v>
      </c>
      <c r="L227">
        <v>1369</v>
      </c>
      <c r="N227">
        <v>1013</v>
      </c>
      <c r="O227" t="s">
        <v>157</v>
      </c>
      <c r="P227" t="s">
        <v>157</v>
      </c>
      <c r="Q227">
        <v>1</v>
      </c>
      <c r="X227">
        <v>0.16</v>
      </c>
      <c r="Y227">
        <v>0</v>
      </c>
      <c r="Z227">
        <v>0</v>
      </c>
      <c r="AA227">
        <v>0</v>
      </c>
      <c r="AB227">
        <v>1090.46</v>
      </c>
      <c r="AC227">
        <v>0</v>
      </c>
      <c r="AD227">
        <v>1</v>
      </c>
      <c r="AE227">
        <v>1</v>
      </c>
      <c r="AF227" t="s">
        <v>410</v>
      </c>
      <c r="AG227">
        <v>0.192</v>
      </c>
      <c r="AH227">
        <v>2</v>
      </c>
      <c r="AI227">
        <v>85316908</v>
      </c>
      <c r="AJ227">
        <v>211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>
      <c r="A228">
        <f>ROW(Source!A293)</f>
        <v>293</v>
      </c>
      <c r="B228">
        <v>85316911</v>
      </c>
      <c r="C228">
        <v>85316907</v>
      </c>
      <c r="D228">
        <v>82926010</v>
      </c>
      <c r="E228">
        <v>117</v>
      </c>
      <c r="F228">
        <v>1</v>
      </c>
      <c r="G228">
        <v>1</v>
      </c>
      <c r="H228">
        <v>1</v>
      </c>
      <c r="I228" t="s">
        <v>158</v>
      </c>
      <c r="J228" t="s">
        <v>185</v>
      </c>
      <c r="K228" t="s">
        <v>159</v>
      </c>
      <c r="L228">
        <v>1369</v>
      </c>
      <c r="N228">
        <v>1013</v>
      </c>
      <c r="O228" t="s">
        <v>157</v>
      </c>
      <c r="P228" t="s">
        <v>157</v>
      </c>
      <c r="Q228">
        <v>1</v>
      </c>
      <c r="X228">
        <v>0.16</v>
      </c>
      <c r="Y228">
        <v>0</v>
      </c>
      <c r="Z228">
        <v>0</v>
      </c>
      <c r="AA228">
        <v>0</v>
      </c>
      <c r="AB228">
        <v>1066.23</v>
      </c>
      <c r="AC228">
        <v>0</v>
      </c>
      <c r="AD228">
        <v>1</v>
      </c>
      <c r="AE228">
        <v>1</v>
      </c>
      <c r="AF228" t="s">
        <v>410</v>
      </c>
      <c r="AG228">
        <v>0.192</v>
      </c>
      <c r="AH228">
        <v>2</v>
      </c>
      <c r="AI228">
        <v>85316909</v>
      </c>
      <c r="AJ228">
        <v>212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>
      <c r="A229">
        <f>ROW(Source!A294)</f>
        <v>294</v>
      </c>
      <c r="B229">
        <v>85316915</v>
      </c>
      <c r="C229">
        <v>85316912</v>
      </c>
      <c r="D229">
        <v>82925986</v>
      </c>
      <c r="E229">
        <v>117</v>
      </c>
      <c r="F229">
        <v>1</v>
      </c>
      <c r="G229">
        <v>1</v>
      </c>
      <c r="H229">
        <v>1</v>
      </c>
      <c r="I229" t="s">
        <v>155</v>
      </c>
      <c r="J229" t="s">
        <v>185</v>
      </c>
      <c r="K229" t="s">
        <v>156</v>
      </c>
      <c r="L229">
        <v>1369</v>
      </c>
      <c r="N229">
        <v>1013</v>
      </c>
      <c r="O229" t="s">
        <v>157</v>
      </c>
      <c r="P229" t="s">
        <v>157</v>
      </c>
      <c r="Q229">
        <v>1</v>
      </c>
      <c r="X229">
        <v>0.5</v>
      </c>
      <c r="Y229">
        <v>0</v>
      </c>
      <c r="Z229">
        <v>0</v>
      </c>
      <c r="AA229">
        <v>0</v>
      </c>
      <c r="AB229">
        <v>1090.46</v>
      </c>
      <c r="AC229">
        <v>0</v>
      </c>
      <c r="AD229">
        <v>1</v>
      </c>
      <c r="AE229">
        <v>1</v>
      </c>
      <c r="AF229" t="s">
        <v>410</v>
      </c>
      <c r="AG229">
        <v>0.6</v>
      </c>
      <c r="AH229">
        <v>2</v>
      </c>
      <c r="AI229">
        <v>85316913</v>
      </c>
      <c r="AJ229">
        <v>213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>
      <c r="A230">
        <f>ROW(Source!A294)</f>
        <v>294</v>
      </c>
      <c r="B230">
        <v>85316916</v>
      </c>
      <c r="C230">
        <v>85316912</v>
      </c>
      <c r="D230">
        <v>82926010</v>
      </c>
      <c r="E230">
        <v>117</v>
      </c>
      <c r="F230">
        <v>1</v>
      </c>
      <c r="G230">
        <v>1</v>
      </c>
      <c r="H230">
        <v>1</v>
      </c>
      <c r="I230" t="s">
        <v>158</v>
      </c>
      <c r="J230" t="s">
        <v>185</v>
      </c>
      <c r="K230" t="s">
        <v>159</v>
      </c>
      <c r="L230">
        <v>1369</v>
      </c>
      <c r="N230">
        <v>1013</v>
      </c>
      <c r="O230" t="s">
        <v>157</v>
      </c>
      <c r="P230" t="s">
        <v>157</v>
      </c>
      <c r="Q230">
        <v>1</v>
      </c>
      <c r="X230">
        <v>0.5</v>
      </c>
      <c r="Y230">
        <v>0</v>
      </c>
      <c r="Z230">
        <v>0</v>
      </c>
      <c r="AA230">
        <v>0</v>
      </c>
      <c r="AB230">
        <v>1066.23</v>
      </c>
      <c r="AC230">
        <v>0</v>
      </c>
      <c r="AD230">
        <v>1</v>
      </c>
      <c r="AE230">
        <v>1</v>
      </c>
      <c r="AF230" t="s">
        <v>410</v>
      </c>
      <c r="AG230">
        <v>0.6</v>
      </c>
      <c r="AH230">
        <v>2</v>
      </c>
      <c r="AI230">
        <v>85316914</v>
      </c>
      <c r="AJ230">
        <v>214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>
      <c r="A231">
        <f>ROW(Source!A295)</f>
        <v>295</v>
      </c>
      <c r="B231">
        <v>85316915</v>
      </c>
      <c r="C231">
        <v>85316912</v>
      </c>
      <c r="D231">
        <v>82925986</v>
      </c>
      <c r="E231">
        <v>117</v>
      </c>
      <c r="F231">
        <v>1</v>
      </c>
      <c r="G231">
        <v>1</v>
      </c>
      <c r="H231">
        <v>1</v>
      </c>
      <c r="I231" t="s">
        <v>155</v>
      </c>
      <c r="J231" t="s">
        <v>185</v>
      </c>
      <c r="K231" t="s">
        <v>156</v>
      </c>
      <c r="L231">
        <v>1369</v>
      </c>
      <c r="N231">
        <v>1013</v>
      </c>
      <c r="O231" t="s">
        <v>157</v>
      </c>
      <c r="P231" t="s">
        <v>157</v>
      </c>
      <c r="Q231">
        <v>1</v>
      </c>
      <c r="X231">
        <v>0.5</v>
      </c>
      <c r="Y231">
        <v>0</v>
      </c>
      <c r="Z231">
        <v>0</v>
      </c>
      <c r="AA231">
        <v>0</v>
      </c>
      <c r="AB231">
        <v>1090.46</v>
      </c>
      <c r="AC231">
        <v>0</v>
      </c>
      <c r="AD231">
        <v>1</v>
      </c>
      <c r="AE231">
        <v>1</v>
      </c>
      <c r="AF231" t="s">
        <v>410</v>
      </c>
      <c r="AG231">
        <v>0.6</v>
      </c>
      <c r="AH231">
        <v>2</v>
      </c>
      <c r="AI231">
        <v>85316913</v>
      </c>
      <c r="AJ231">
        <v>215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>
      <c r="A232">
        <f>ROW(Source!A295)</f>
        <v>295</v>
      </c>
      <c r="B232">
        <v>85316916</v>
      </c>
      <c r="C232">
        <v>85316912</v>
      </c>
      <c r="D232">
        <v>82926010</v>
      </c>
      <c r="E232">
        <v>117</v>
      </c>
      <c r="F232">
        <v>1</v>
      </c>
      <c r="G232">
        <v>1</v>
      </c>
      <c r="H232">
        <v>1</v>
      </c>
      <c r="I232" t="s">
        <v>158</v>
      </c>
      <c r="J232" t="s">
        <v>185</v>
      </c>
      <c r="K232" t="s">
        <v>159</v>
      </c>
      <c r="L232">
        <v>1369</v>
      </c>
      <c r="N232">
        <v>1013</v>
      </c>
      <c r="O232" t="s">
        <v>157</v>
      </c>
      <c r="P232" t="s">
        <v>157</v>
      </c>
      <c r="Q232">
        <v>1</v>
      </c>
      <c r="X232">
        <v>0.5</v>
      </c>
      <c r="Y232">
        <v>0</v>
      </c>
      <c r="Z232">
        <v>0</v>
      </c>
      <c r="AA232">
        <v>0</v>
      </c>
      <c r="AB232">
        <v>1066.23</v>
      </c>
      <c r="AC232">
        <v>0</v>
      </c>
      <c r="AD232">
        <v>1</v>
      </c>
      <c r="AE232">
        <v>1</v>
      </c>
      <c r="AF232" t="s">
        <v>410</v>
      </c>
      <c r="AG232">
        <v>0.6</v>
      </c>
      <c r="AH232">
        <v>2</v>
      </c>
      <c r="AI232">
        <v>85316914</v>
      </c>
      <c r="AJ232">
        <v>216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21">
      <c r="A1">
        <v>28</v>
      </c>
      <c r="B1">
        <v>1</v>
      </c>
      <c r="C1" t="s">
        <v>185</v>
      </c>
      <c r="D1" t="s">
        <v>185</v>
      </c>
      <c r="E1" t="s">
        <v>625</v>
      </c>
      <c r="F1" t="s">
        <v>625</v>
      </c>
      <c r="G1" t="s">
        <v>625</v>
      </c>
      <c r="H1" t="s">
        <v>185</v>
      </c>
      <c r="I1" t="s">
        <v>625</v>
      </c>
      <c r="J1" t="s">
        <v>625</v>
      </c>
      <c r="K1" t="s">
        <v>185</v>
      </c>
      <c r="L1" t="s">
        <v>185</v>
      </c>
      <c r="M1" t="s">
        <v>185</v>
      </c>
      <c r="N1" t="s">
        <v>185</v>
      </c>
      <c r="O1" t="s">
        <v>625</v>
      </c>
      <c r="P1" t="s">
        <v>185</v>
      </c>
      <c r="Q1" t="s">
        <v>185</v>
      </c>
      <c r="R1" t="s">
        <v>185</v>
      </c>
      <c r="S1" t="s">
        <v>626</v>
      </c>
      <c r="T1" t="s">
        <v>627</v>
      </c>
      <c r="U1" t="s">
        <v>628</v>
      </c>
    </row>
    <row r="2" spans="1:21">
      <c r="A2">
        <v>28</v>
      </c>
      <c r="B2">
        <v>1</v>
      </c>
      <c r="C2" t="s">
        <v>185</v>
      </c>
      <c r="D2" t="s">
        <v>185</v>
      </c>
      <c r="E2" t="s">
        <v>629</v>
      </c>
      <c r="F2" t="s">
        <v>629</v>
      </c>
      <c r="G2" t="s">
        <v>629</v>
      </c>
      <c r="H2" t="s">
        <v>185</v>
      </c>
      <c r="I2" t="s">
        <v>629</v>
      </c>
      <c r="J2" t="s">
        <v>629</v>
      </c>
      <c r="K2" t="s">
        <v>185</v>
      </c>
      <c r="L2" t="s">
        <v>185</v>
      </c>
      <c r="M2" t="s">
        <v>185</v>
      </c>
      <c r="N2" t="s">
        <v>185</v>
      </c>
      <c r="O2" t="s">
        <v>629</v>
      </c>
      <c r="P2" t="s">
        <v>185</v>
      </c>
      <c r="Q2" t="s">
        <v>185</v>
      </c>
      <c r="R2" t="s">
        <v>185</v>
      </c>
      <c r="S2" t="s">
        <v>630</v>
      </c>
      <c r="T2" t="s">
        <v>631</v>
      </c>
      <c r="U2" t="s">
        <v>628</v>
      </c>
    </row>
    <row r="3" spans="1:21">
      <c r="A3">
        <v>29</v>
      </c>
      <c r="B3">
        <v>1</v>
      </c>
      <c r="C3" t="s">
        <v>185</v>
      </c>
      <c r="D3" t="s">
        <v>185</v>
      </c>
      <c r="E3" t="s">
        <v>625</v>
      </c>
      <c r="F3" t="s">
        <v>625</v>
      </c>
      <c r="G3" t="s">
        <v>625</v>
      </c>
      <c r="H3" t="s">
        <v>185</v>
      </c>
      <c r="I3" t="s">
        <v>625</v>
      </c>
      <c r="J3" t="s">
        <v>625</v>
      </c>
      <c r="K3" t="s">
        <v>185</v>
      </c>
      <c r="L3" t="s">
        <v>185</v>
      </c>
      <c r="M3" t="s">
        <v>185</v>
      </c>
      <c r="N3" t="s">
        <v>185</v>
      </c>
      <c r="O3" t="s">
        <v>625</v>
      </c>
      <c r="P3" t="s">
        <v>185</v>
      </c>
      <c r="Q3" t="s">
        <v>185</v>
      </c>
      <c r="R3" t="s">
        <v>185</v>
      </c>
      <c r="S3" t="s">
        <v>626</v>
      </c>
      <c r="T3" t="s">
        <v>627</v>
      </c>
      <c r="U3" t="s">
        <v>628</v>
      </c>
    </row>
    <row r="4" spans="1:21">
      <c r="A4">
        <v>29</v>
      </c>
      <c r="B4">
        <v>1</v>
      </c>
      <c r="C4" t="s">
        <v>185</v>
      </c>
      <c r="D4" t="s">
        <v>185</v>
      </c>
      <c r="E4" t="s">
        <v>629</v>
      </c>
      <c r="F4" t="s">
        <v>629</v>
      </c>
      <c r="G4" t="s">
        <v>629</v>
      </c>
      <c r="H4" t="s">
        <v>185</v>
      </c>
      <c r="I4" t="s">
        <v>629</v>
      </c>
      <c r="J4" t="s">
        <v>629</v>
      </c>
      <c r="K4" t="s">
        <v>185</v>
      </c>
      <c r="L4" t="s">
        <v>185</v>
      </c>
      <c r="M4" t="s">
        <v>185</v>
      </c>
      <c r="N4" t="s">
        <v>185</v>
      </c>
      <c r="O4" t="s">
        <v>629</v>
      </c>
      <c r="P4" t="s">
        <v>185</v>
      </c>
      <c r="Q4" t="s">
        <v>185</v>
      </c>
      <c r="R4" t="s">
        <v>185</v>
      </c>
      <c r="S4" t="s">
        <v>630</v>
      </c>
      <c r="T4" t="s">
        <v>631</v>
      </c>
      <c r="U4" t="s">
        <v>628</v>
      </c>
    </row>
    <row r="5" spans="1:21">
      <c r="A5">
        <v>30</v>
      </c>
      <c r="B5">
        <v>1</v>
      </c>
      <c r="C5" t="s">
        <v>185</v>
      </c>
      <c r="D5" t="s">
        <v>185</v>
      </c>
      <c r="E5" t="s">
        <v>625</v>
      </c>
      <c r="F5" t="s">
        <v>625</v>
      </c>
      <c r="G5" t="s">
        <v>625</v>
      </c>
      <c r="H5" t="s">
        <v>185</v>
      </c>
      <c r="I5" t="s">
        <v>625</v>
      </c>
      <c r="J5" t="s">
        <v>625</v>
      </c>
      <c r="K5" t="s">
        <v>185</v>
      </c>
      <c r="L5" t="s">
        <v>185</v>
      </c>
      <c r="M5" t="s">
        <v>185</v>
      </c>
      <c r="N5" t="s">
        <v>185</v>
      </c>
      <c r="O5" t="s">
        <v>625</v>
      </c>
      <c r="P5" t="s">
        <v>185</v>
      </c>
      <c r="Q5" t="s">
        <v>185</v>
      </c>
      <c r="R5" t="s">
        <v>185</v>
      </c>
      <c r="S5" t="s">
        <v>626</v>
      </c>
      <c r="T5" t="s">
        <v>627</v>
      </c>
      <c r="U5" t="s">
        <v>628</v>
      </c>
    </row>
    <row r="6" spans="1:21">
      <c r="A6">
        <v>30</v>
      </c>
      <c r="B6">
        <v>1</v>
      </c>
      <c r="C6" t="s">
        <v>185</v>
      </c>
      <c r="D6" t="s">
        <v>185</v>
      </c>
      <c r="E6" t="s">
        <v>629</v>
      </c>
      <c r="F6" t="s">
        <v>629</v>
      </c>
      <c r="G6" t="s">
        <v>629</v>
      </c>
      <c r="H6" t="s">
        <v>185</v>
      </c>
      <c r="I6" t="s">
        <v>629</v>
      </c>
      <c r="J6" t="s">
        <v>629</v>
      </c>
      <c r="K6" t="s">
        <v>185</v>
      </c>
      <c r="L6" t="s">
        <v>185</v>
      </c>
      <c r="M6" t="s">
        <v>185</v>
      </c>
      <c r="N6" t="s">
        <v>185</v>
      </c>
      <c r="O6" t="s">
        <v>629</v>
      </c>
      <c r="P6" t="s">
        <v>185</v>
      </c>
      <c r="Q6" t="s">
        <v>185</v>
      </c>
      <c r="R6" t="s">
        <v>185</v>
      </c>
      <c r="S6" t="s">
        <v>630</v>
      </c>
      <c r="T6" t="s">
        <v>631</v>
      </c>
      <c r="U6" t="s">
        <v>628</v>
      </c>
    </row>
    <row r="7" spans="1:21">
      <c r="A7">
        <v>31</v>
      </c>
      <c r="B7">
        <v>1</v>
      </c>
      <c r="C7" t="s">
        <v>185</v>
      </c>
      <c r="D7" t="s">
        <v>185</v>
      </c>
      <c r="E7" t="s">
        <v>625</v>
      </c>
      <c r="F7" t="s">
        <v>625</v>
      </c>
      <c r="G7" t="s">
        <v>625</v>
      </c>
      <c r="H7" t="s">
        <v>185</v>
      </c>
      <c r="I7" t="s">
        <v>625</v>
      </c>
      <c r="J7" t="s">
        <v>625</v>
      </c>
      <c r="K7" t="s">
        <v>185</v>
      </c>
      <c r="L7" t="s">
        <v>185</v>
      </c>
      <c r="M7" t="s">
        <v>185</v>
      </c>
      <c r="N7" t="s">
        <v>185</v>
      </c>
      <c r="O7" t="s">
        <v>625</v>
      </c>
      <c r="P7" t="s">
        <v>185</v>
      </c>
      <c r="Q7" t="s">
        <v>185</v>
      </c>
      <c r="R7" t="s">
        <v>185</v>
      </c>
      <c r="S7" t="s">
        <v>626</v>
      </c>
      <c r="T7" t="s">
        <v>627</v>
      </c>
      <c r="U7" t="s">
        <v>628</v>
      </c>
    </row>
    <row r="8" spans="1:21">
      <c r="A8">
        <v>31</v>
      </c>
      <c r="B8">
        <v>1</v>
      </c>
      <c r="C8" t="s">
        <v>185</v>
      </c>
      <c r="D8" t="s">
        <v>185</v>
      </c>
      <c r="E8" t="s">
        <v>629</v>
      </c>
      <c r="F8" t="s">
        <v>629</v>
      </c>
      <c r="G8" t="s">
        <v>629</v>
      </c>
      <c r="H8" t="s">
        <v>185</v>
      </c>
      <c r="I8" t="s">
        <v>629</v>
      </c>
      <c r="J8" t="s">
        <v>629</v>
      </c>
      <c r="K8" t="s">
        <v>185</v>
      </c>
      <c r="L8" t="s">
        <v>185</v>
      </c>
      <c r="M8" t="s">
        <v>185</v>
      </c>
      <c r="N8" t="s">
        <v>185</v>
      </c>
      <c r="O8" t="s">
        <v>629</v>
      </c>
      <c r="P8" t="s">
        <v>185</v>
      </c>
      <c r="Q8" t="s">
        <v>185</v>
      </c>
      <c r="R8" t="s">
        <v>185</v>
      </c>
      <c r="S8" t="s">
        <v>630</v>
      </c>
      <c r="T8" t="s">
        <v>631</v>
      </c>
      <c r="U8" t="s">
        <v>628</v>
      </c>
    </row>
    <row r="9" spans="1:21">
      <c r="A9">
        <v>32</v>
      </c>
      <c r="B9">
        <v>1</v>
      </c>
      <c r="C9" t="s">
        <v>185</v>
      </c>
      <c r="D9" t="s">
        <v>185</v>
      </c>
      <c r="E9" t="s">
        <v>625</v>
      </c>
      <c r="F9" t="s">
        <v>625</v>
      </c>
      <c r="G9" t="s">
        <v>625</v>
      </c>
      <c r="H9" t="s">
        <v>185</v>
      </c>
      <c r="I9" t="s">
        <v>625</v>
      </c>
      <c r="J9" t="s">
        <v>625</v>
      </c>
      <c r="K9" t="s">
        <v>185</v>
      </c>
      <c r="L9" t="s">
        <v>185</v>
      </c>
      <c r="M9" t="s">
        <v>185</v>
      </c>
      <c r="N9" t="s">
        <v>185</v>
      </c>
      <c r="O9" t="s">
        <v>625</v>
      </c>
      <c r="P9" t="s">
        <v>185</v>
      </c>
      <c r="Q9" t="s">
        <v>185</v>
      </c>
      <c r="R9" t="s">
        <v>185</v>
      </c>
      <c r="S9" t="s">
        <v>626</v>
      </c>
      <c r="T9" t="s">
        <v>627</v>
      </c>
      <c r="U9" t="s">
        <v>628</v>
      </c>
    </row>
    <row r="10" spans="1:21">
      <c r="A10">
        <v>32</v>
      </c>
      <c r="B10">
        <v>1</v>
      </c>
      <c r="C10" t="s">
        <v>185</v>
      </c>
      <c r="D10" t="s">
        <v>185</v>
      </c>
      <c r="E10" t="s">
        <v>629</v>
      </c>
      <c r="F10" t="s">
        <v>629</v>
      </c>
      <c r="G10" t="s">
        <v>629</v>
      </c>
      <c r="H10" t="s">
        <v>185</v>
      </c>
      <c r="I10" t="s">
        <v>629</v>
      </c>
      <c r="J10" t="s">
        <v>629</v>
      </c>
      <c r="K10" t="s">
        <v>185</v>
      </c>
      <c r="L10" t="s">
        <v>185</v>
      </c>
      <c r="M10" t="s">
        <v>185</v>
      </c>
      <c r="N10" t="s">
        <v>185</v>
      </c>
      <c r="O10" t="s">
        <v>629</v>
      </c>
      <c r="P10" t="s">
        <v>185</v>
      </c>
      <c r="Q10" t="s">
        <v>185</v>
      </c>
      <c r="R10" t="s">
        <v>185</v>
      </c>
      <c r="S10" t="s">
        <v>630</v>
      </c>
      <c r="T10" t="s">
        <v>631</v>
      </c>
      <c r="U10" t="s">
        <v>628</v>
      </c>
    </row>
    <row r="11" spans="1:21">
      <c r="A11">
        <v>33</v>
      </c>
      <c r="B11">
        <v>1</v>
      </c>
      <c r="C11" t="s">
        <v>185</v>
      </c>
      <c r="D11" t="s">
        <v>185</v>
      </c>
      <c r="E11" t="s">
        <v>625</v>
      </c>
      <c r="F11" t="s">
        <v>625</v>
      </c>
      <c r="G11" t="s">
        <v>625</v>
      </c>
      <c r="H11" t="s">
        <v>185</v>
      </c>
      <c r="I11" t="s">
        <v>625</v>
      </c>
      <c r="J11" t="s">
        <v>625</v>
      </c>
      <c r="K11" t="s">
        <v>185</v>
      </c>
      <c r="L11" t="s">
        <v>185</v>
      </c>
      <c r="M11" t="s">
        <v>185</v>
      </c>
      <c r="N11" t="s">
        <v>185</v>
      </c>
      <c r="O11" t="s">
        <v>625</v>
      </c>
      <c r="P11" t="s">
        <v>185</v>
      </c>
      <c r="Q11" t="s">
        <v>185</v>
      </c>
      <c r="R11" t="s">
        <v>185</v>
      </c>
      <c r="S11" t="s">
        <v>626</v>
      </c>
      <c r="T11" t="s">
        <v>627</v>
      </c>
      <c r="U11" t="s">
        <v>628</v>
      </c>
    </row>
    <row r="12" spans="1:21">
      <c r="A12">
        <v>33</v>
      </c>
      <c r="B12">
        <v>1</v>
      </c>
      <c r="C12" t="s">
        <v>185</v>
      </c>
      <c r="D12" t="s">
        <v>185</v>
      </c>
      <c r="E12" t="s">
        <v>629</v>
      </c>
      <c r="F12" t="s">
        <v>629</v>
      </c>
      <c r="G12" t="s">
        <v>629</v>
      </c>
      <c r="H12" t="s">
        <v>185</v>
      </c>
      <c r="I12" t="s">
        <v>629</v>
      </c>
      <c r="J12" t="s">
        <v>629</v>
      </c>
      <c r="K12" t="s">
        <v>185</v>
      </c>
      <c r="L12" t="s">
        <v>185</v>
      </c>
      <c r="M12" t="s">
        <v>185</v>
      </c>
      <c r="N12" t="s">
        <v>185</v>
      </c>
      <c r="O12" t="s">
        <v>629</v>
      </c>
      <c r="P12" t="s">
        <v>185</v>
      </c>
      <c r="Q12" t="s">
        <v>185</v>
      </c>
      <c r="R12" t="s">
        <v>185</v>
      </c>
      <c r="S12" t="s">
        <v>630</v>
      </c>
      <c r="T12" t="s">
        <v>631</v>
      </c>
      <c r="U12" t="s">
        <v>628</v>
      </c>
    </row>
    <row r="13" spans="1:21">
      <c r="A13">
        <v>36</v>
      </c>
      <c r="B13">
        <v>1</v>
      </c>
      <c r="C13" t="s">
        <v>185</v>
      </c>
      <c r="D13" t="s">
        <v>185</v>
      </c>
      <c r="E13" t="s">
        <v>625</v>
      </c>
      <c r="F13" t="s">
        <v>625</v>
      </c>
      <c r="G13" t="s">
        <v>625</v>
      </c>
      <c r="H13" t="s">
        <v>185</v>
      </c>
      <c r="I13" t="s">
        <v>625</v>
      </c>
      <c r="J13" t="s">
        <v>625</v>
      </c>
      <c r="K13" t="s">
        <v>185</v>
      </c>
      <c r="L13" t="s">
        <v>185</v>
      </c>
      <c r="M13" t="s">
        <v>185</v>
      </c>
      <c r="N13" t="s">
        <v>185</v>
      </c>
      <c r="O13" t="s">
        <v>625</v>
      </c>
      <c r="P13" t="s">
        <v>185</v>
      </c>
      <c r="Q13" t="s">
        <v>185</v>
      </c>
      <c r="R13" t="s">
        <v>185</v>
      </c>
      <c r="S13" t="s">
        <v>626</v>
      </c>
      <c r="T13" t="s">
        <v>627</v>
      </c>
      <c r="U13" t="s">
        <v>628</v>
      </c>
    </row>
    <row r="14" spans="1:21">
      <c r="A14">
        <v>36</v>
      </c>
      <c r="B14">
        <v>1</v>
      </c>
      <c r="C14" t="s">
        <v>185</v>
      </c>
      <c r="D14" t="s">
        <v>185</v>
      </c>
      <c r="E14" t="s">
        <v>629</v>
      </c>
      <c r="F14" t="s">
        <v>629</v>
      </c>
      <c r="G14" t="s">
        <v>629</v>
      </c>
      <c r="H14" t="s">
        <v>185</v>
      </c>
      <c r="I14" t="s">
        <v>629</v>
      </c>
      <c r="J14" t="s">
        <v>629</v>
      </c>
      <c r="K14" t="s">
        <v>185</v>
      </c>
      <c r="L14" t="s">
        <v>185</v>
      </c>
      <c r="M14" t="s">
        <v>185</v>
      </c>
      <c r="N14" t="s">
        <v>185</v>
      </c>
      <c r="O14" t="s">
        <v>629</v>
      </c>
      <c r="P14" t="s">
        <v>185</v>
      </c>
      <c r="Q14" t="s">
        <v>185</v>
      </c>
      <c r="R14" t="s">
        <v>185</v>
      </c>
      <c r="S14" t="s">
        <v>630</v>
      </c>
      <c r="T14" t="s">
        <v>631</v>
      </c>
      <c r="U14" t="s">
        <v>628</v>
      </c>
    </row>
    <row r="15" spans="1:21">
      <c r="A15">
        <v>37</v>
      </c>
      <c r="B15">
        <v>1</v>
      </c>
      <c r="C15" t="s">
        <v>185</v>
      </c>
      <c r="D15" t="s">
        <v>185</v>
      </c>
      <c r="E15" t="s">
        <v>625</v>
      </c>
      <c r="F15" t="s">
        <v>625</v>
      </c>
      <c r="G15" t="s">
        <v>625</v>
      </c>
      <c r="H15" t="s">
        <v>185</v>
      </c>
      <c r="I15" t="s">
        <v>625</v>
      </c>
      <c r="J15" t="s">
        <v>625</v>
      </c>
      <c r="K15" t="s">
        <v>185</v>
      </c>
      <c r="L15" t="s">
        <v>185</v>
      </c>
      <c r="M15" t="s">
        <v>185</v>
      </c>
      <c r="N15" t="s">
        <v>185</v>
      </c>
      <c r="O15" t="s">
        <v>625</v>
      </c>
      <c r="P15" t="s">
        <v>185</v>
      </c>
      <c r="Q15" t="s">
        <v>185</v>
      </c>
      <c r="R15" t="s">
        <v>185</v>
      </c>
      <c r="S15" t="s">
        <v>626</v>
      </c>
      <c r="T15" t="s">
        <v>627</v>
      </c>
      <c r="U15" t="s">
        <v>628</v>
      </c>
    </row>
    <row r="16" spans="1:21">
      <c r="A16">
        <v>37</v>
      </c>
      <c r="B16">
        <v>1</v>
      </c>
      <c r="C16" t="s">
        <v>185</v>
      </c>
      <c r="D16" t="s">
        <v>185</v>
      </c>
      <c r="E16" t="s">
        <v>629</v>
      </c>
      <c r="F16" t="s">
        <v>629</v>
      </c>
      <c r="G16" t="s">
        <v>629</v>
      </c>
      <c r="H16" t="s">
        <v>185</v>
      </c>
      <c r="I16" t="s">
        <v>629</v>
      </c>
      <c r="J16" t="s">
        <v>629</v>
      </c>
      <c r="K16" t="s">
        <v>185</v>
      </c>
      <c r="L16" t="s">
        <v>185</v>
      </c>
      <c r="M16" t="s">
        <v>185</v>
      </c>
      <c r="N16" t="s">
        <v>185</v>
      </c>
      <c r="O16" t="s">
        <v>629</v>
      </c>
      <c r="P16" t="s">
        <v>185</v>
      </c>
      <c r="Q16" t="s">
        <v>185</v>
      </c>
      <c r="R16" t="s">
        <v>185</v>
      </c>
      <c r="S16" t="s">
        <v>630</v>
      </c>
      <c r="T16" t="s">
        <v>631</v>
      </c>
      <c r="U16" t="s">
        <v>628</v>
      </c>
    </row>
    <row r="17" spans="1:21">
      <c r="A17">
        <v>38</v>
      </c>
      <c r="B17">
        <v>1</v>
      </c>
      <c r="C17" t="s">
        <v>185</v>
      </c>
      <c r="D17" t="s">
        <v>185</v>
      </c>
      <c r="E17" t="s">
        <v>625</v>
      </c>
      <c r="F17" t="s">
        <v>625</v>
      </c>
      <c r="G17" t="s">
        <v>625</v>
      </c>
      <c r="H17" t="s">
        <v>185</v>
      </c>
      <c r="I17" t="s">
        <v>625</v>
      </c>
      <c r="J17" t="s">
        <v>625</v>
      </c>
      <c r="K17" t="s">
        <v>185</v>
      </c>
      <c r="L17" t="s">
        <v>185</v>
      </c>
      <c r="M17" t="s">
        <v>185</v>
      </c>
      <c r="N17" t="s">
        <v>185</v>
      </c>
      <c r="O17" t="s">
        <v>625</v>
      </c>
      <c r="P17" t="s">
        <v>185</v>
      </c>
      <c r="Q17" t="s">
        <v>185</v>
      </c>
      <c r="R17" t="s">
        <v>185</v>
      </c>
      <c r="S17" t="s">
        <v>626</v>
      </c>
      <c r="T17" t="s">
        <v>627</v>
      </c>
      <c r="U17" t="s">
        <v>628</v>
      </c>
    </row>
    <row r="18" spans="1:21">
      <c r="A18">
        <v>38</v>
      </c>
      <c r="B18">
        <v>1</v>
      </c>
      <c r="C18" t="s">
        <v>185</v>
      </c>
      <c r="D18" t="s">
        <v>185</v>
      </c>
      <c r="E18" t="s">
        <v>629</v>
      </c>
      <c r="F18" t="s">
        <v>629</v>
      </c>
      <c r="G18" t="s">
        <v>629</v>
      </c>
      <c r="H18" t="s">
        <v>185</v>
      </c>
      <c r="I18" t="s">
        <v>629</v>
      </c>
      <c r="J18" t="s">
        <v>629</v>
      </c>
      <c r="K18" t="s">
        <v>185</v>
      </c>
      <c r="L18" t="s">
        <v>185</v>
      </c>
      <c r="M18" t="s">
        <v>185</v>
      </c>
      <c r="N18" t="s">
        <v>185</v>
      </c>
      <c r="O18" t="s">
        <v>629</v>
      </c>
      <c r="P18" t="s">
        <v>185</v>
      </c>
      <c r="Q18" t="s">
        <v>185</v>
      </c>
      <c r="R18" t="s">
        <v>185</v>
      </c>
      <c r="S18" t="s">
        <v>630</v>
      </c>
      <c r="T18" t="s">
        <v>631</v>
      </c>
      <c r="U18" t="s">
        <v>628</v>
      </c>
    </row>
    <row r="19" spans="1:21">
      <c r="A19">
        <v>39</v>
      </c>
      <c r="B19">
        <v>1</v>
      </c>
      <c r="C19" t="s">
        <v>185</v>
      </c>
      <c r="D19" t="s">
        <v>185</v>
      </c>
      <c r="E19" t="s">
        <v>625</v>
      </c>
      <c r="F19" t="s">
        <v>625</v>
      </c>
      <c r="G19" t="s">
        <v>625</v>
      </c>
      <c r="H19" t="s">
        <v>185</v>
      </c>
      <c r="I19" t="s">
        <v>625</v>
      </c>
      <c r="J19" t="s">
        <v>625</v>
      </c>
      <c r="K19" t="s">
        <v>185</v>
      </c>
      <c r="L19" t="s">
        <v>185</v>
      </c>
      <c r="M19" t="s">
        <v>185</v>
      </c>
      <c r="N19" t="s">
        <v>185</v>
      </c>
      <c r="O19" t="s">
        <v>625</v>
      </c>
      <c r="P19" t="s">
        <v>185</v>
      </c>
      <c r="Q19" t="s">
        <v>185</v>
      </c>
      <c r="R19" t="s">
        <v>185</v>
      </c>
      <c r="S19" t="s">
        <v>626</v>
      </c>
      <c r="T19" t="s">
        <v>627</v>
      </c>
      <c r="U19" t="s">
        <v>628</v>
      </c>
    </row>
    <row r="20" spans="1:21">
      <c r="A20">
        <v>39</v>
      </c>
      <c r="B20">
        <v>1</v>
      </c>
      <c r="C20" t="s">
        <v>185</v>
      </c>
      <c r="D20" t="s">
        <v>185</v>
      </c>
      <c r="E20" t="s">
        <v>629</v>
      </c>
      <c r="F20" t="s">
        <v>629</v>
      </c>
      <c r="G20" t="s">
        <v>629</v>
      </c>
      <c r="H20" t="s">
        <v>185</v>
      </c>
      <c r="I20" t="s">
        <v>629</v>
      </c>
      <c r="J20" t="s">
        <v>629</v>
      </c>
      <c r="K20" t="s">
        <v>185</v>
      </c>
      <c r="L20" t="s">
        <v>185</v>
      </c>
      <c r="M20" t="s">
        <v>185</v>
      </c>
      <c r="N20" t="s">
        <v>185</v>
      </c>
      <c r="O20" t="s">
        <v>629</v>
      </c>
      <c r="P20" t="s">
        <v>185</v>
      </c>
      <c r="Q20" t="s">
        <v>185</v>
      </c>
      <c r="R20" t="s">
        <v>185</v>
      </c>
      <c r="S20" t="s">
        <v>630</v>
      </c>
      <c r="T20" t="s">
        <v>631</v>
      </c>
      <c r="U20" t="s">
        <v>628</v>
      </c>
    </row>
    <row r="21" spans="1:21">
      <c r="A21">
        <v>42</v>
      </c>
      <c r="B21">
        <v>1</v>
      </c>
      <c r="C21" t="s">
        <v>185</v>
      </c>
      <c r="D21" t="s">
        <v>185</v>
      </c>
      <c r="E21" t="s">
        <v>625</v>
      </c>
      <c r="F21" t="s">
        <v>625</v>
      </c>
      <c r="G21" t="s">
        <v>625</v>
      </c>
      <c r="H21" t="s">
        <v>185</v>
      </c>
      <c r="I21" t="s">
        <v>625</v>
      </c>
      <c r="J21" t="s">
        <v>625</v>
      </c>
      <c r="K21" t="s">
        <v>185</v>
      </c>
      <c r="L21" t="s">
        <v>185</v>
      </c>
      <c r="M21" t="s">
        <v>185</v>
      </c>
      <c r="N21" t="s">
        <v>185</v>
      </c>
      <c r="O21" t="s">
        <v>625</v>
      </c>
      <c r="P21" t="s">
        <v>185</v>
      </c>
      <c r="Q21" t="s">
        <v>185</v>
      </c>
      <c r="R21" t="s">
        <v>185</v>
      </c>
      <c r="S21" t="s">
        <v>626</v>
      </c>
      <c r="T21" t="s">
        <v>627</v>
      </c>
      <c r="U21" t="s">
        <v>628</v>
      </c>
    </row>
    <row r="22" spans="1:21">
      <c r="A22">
        <v>42</v>
      </c>
      <c r="B22">
        <v>1</v>
      </c>
      <c r="C22" t="s">
        <v>185</v>
      </c>
      <c r="D22" t="s">
        <v>185</v>
      </c>
      <c r="E22" t="s">
        <v>629</v>
      </c>
      <c r="F22" t="s">
        <v>629</v>
      </c>
      <c r="G22" t="s">
        <v>629</v>
      </c>
      <c r="H22" t="s">
        <v>185</v>
      </c>
      <c r="I22" t="s">
        <v>629</v>
      </c>
      <c r="J22" t="s">
        <v>629</v>
      </c>
      <c r="K22" t="s">
        <v>185</v>
      </c>
      <c r="L22" t="s">
        <v>185</v>
      </c>
      <c r="M22" t="s">
        <v>185</v>
      </c>
      <c r="N22" t="s">
        <v>185</v>
      </c>
      <c r="O22" t="s">
        <v>629</v>
      </c>
      <c r="P22" t="s">
        <v>185</v>
      </c>
      <c r="Q22" t="s">
        <v>185</v>
      </c>
      <c r="R22" t="s">
        <v>185</v>
      </c>
      <c r="S22" t="s">
        <v>630</v>
      </c>
      <c r="T22" t="s">
        <v>631</v>
      </c>
      <c r="U22" t="s">
        <v>628</v>
      </c>
    </row>
    <row r="23" spans="1:21">
      <c r="A23">
        <v>43</v>
      </c>
      <c r="B23">
        <v>1</v>
      </c>
      <c r="C23" t="s">
        <v>185</v>
      </c>
      <c r="D23" t="s">
        <v>185</v>
      </c>
      <c r="E23" t="s">
        <v>625</v>
      </c>
      <c r="F23" t="s">
        <v>625</v>
      </c>
      <c r="G23" t="s">
        <v>625</v>
      </c>
      <c r="H23" t="s">
        <v>185</v>
      </c>
      <c r="I23" t="s">
        <v>625</v>
      </c>
      <c r="J23" t="s">
        <v>625</v>
      </c>
      <c r="K23" t="s">
        <v>185</v>
      </c>
      <c r="L23" t="s">
        <v>185</v>
      </c>
      <c r="M23" t="s">
        <v>185</v>
      </c>
      <c r="N23" t="s">
        <v>185</v>
      </c>
      <c r="O23" t="s">
        <v>625</v>
      </c>
      <c r="P23" t="s">
        <v>185</v>
      </c>
      <c r="Q23" t="s">
        <v>185</v>
      </c>
      <c r="R23" t="s">
        <v>185</v>
      </c>
      <c r="S23" t="s">
        <v>626</v>
      </c>
      <c r="T23" t="s">
        <v>627</v>
      </c>
      <c r="U23" t="s">
        <v>628</v>
      </c>
    </row>
    <row r="24" spans="1:21">
      <c r="A24">
        <v>43</v>
      </c>
      <c r="B24">
        <v>1</v>
      </c>
      <c r="C24" t="s">
        <v>185</v>
      </c>
      <c r="D24" t="s">
        <v>185</v>
      </c>
      <c r="E24" t="s">
        <v>629</v>
      </c>
      <c r="F24" t="s">
        <v>629</v>
      </c>
      <c r="G24" t="s">
        <v>629</v>
      </c>
      <c r="H24" t="s">
        <v>185</v>
      </c>
      <c r="I24" t="s">
        <v>629</v>
      </c>
      <c r="J24" t="s">
        <v>629</v>
      </c>
      <c r="K24" t="s">
        <v>185</v>
      </c>
      <c r="L24" t="s">
        <v>185</v>
      </c>
      <c r="M24" t="s">
        <v>185</v>
      </c>
      <c r="N24" t="s">
        <v>185</v>
      </c>
      <c r="O24" t="s">
        <v>629</v>
      </c>
      <c r="P24" t="s">
        <v>185</v>
      </c>
      <c r="Q24" t="s">
        <v>185</v>
      </c>
      <c r="R24" t="s">
        <v>185</v>
      </c>
      <c r="S24" t="s">
        <v>630</v>
      </c>
      <c r="T24" t="s">
        <v>631</v>
      </c>
      <c r="U24" t="s">
        <v>628</v>
      </c>
    </row>
    <row r="25" spans="1:21">
      <c r="A25">
        <v>46</v>
      </c>
      <c r="B25">
        <v>1</v>
      </c>
      <c r="C25" t="s">
        <v>185</v>
      </c>
      <c r="D25" t="s">
        <v>185</v>
      </c>
      <c r="E25" t="s">
        <v>625</v>
      </c>
      <c r="F25" t="s">
        <v>625</v>
      </c>
      <c r="G25" t="s">
        <v>625</v>
      </c>
      <c r="H25" t="s">
        <v>185</v>
      </c>
      <c r="I25" t="s">
        <v>625</v>
      </c>
      <c r="J25" t="s">
        <v>625</v>
      </c>
      <c r="K25" t="s">
        <v>185</v>
      </c>
      <c r="L25" t="s">
        <v>185</v>
      </c>
      <c r="M25" t="s">
        <v>185</v>
      </c>
      <c r="N25" t="s">
        <v>185</v>
      </c>
      <c r="O25" t="s">
        <v>625</v>
      </c>
      <c r="P25" t="s">
        <v>185</v>
      </c>
      <c r="Q25" t="s">
        <v>185</v>
      </c>
      <c r="R25" t="s">
        <v>185</v>
      </c>
      <c r="S25" t="s">
        <v>626</v>
      </c>
      <c r="T25" t="s">
        <v>627</v>
      </c>
      <c r="U25" t="s">
        <v>628</v>
      </c>
    </row>
    <row r="26" spans="1:21">
      <c r="A26">
        <v>46</v>
      </c>
      <c r="B26">
        <v>1</v>
      </c>
      <c r="C26" t="s">
        <v>185</v>
      </c>
      <c r="D26" t="s">
        <v>185</v>
      </c>
      <c r="E26" t="s">
        <v>629</v>
      </c>
      <c r="F26" t="s">
        <v>629</v>
      </c>
      <c r="G26" t="s">
        <v>629</v>
      </c>
      <c r="H26" t="s">
        <v>185</v>
      </c>
      <c r="I26" t="s">
        <v>629</v>
      </c>
      <c r="J26" t="s">
        <v>629</v>
      </c>
      <c r="K26" t="s">
        <v>185</v>
      </c>
      <c r="L26" t="s">
        <v>185</v>
      </c>
      <c r="M26" t="s">
        <v>185</v>
      </c>
      <c r="N26" t="s">
        <v>185</v>
      </c>
      <c r="O26" t="s">
        <v>629</v>
      </c>
      <c r="P26" t="s">
        <v>185</v>
      </c>
      <c r="Q26" t="s">
        <v>185</v>
      </c>
      <c r="R26" t="s">
        <v>185</v>
      </c>
      <c r="S26" t="s">
        <v>630</v>
      </c>
      <c r="T26" t="s">
        <v>631</v>
      </c>
      <c r="U26" t="s">
        <v>628</v>
      </c>
    </row>
    <row r="27" spans="1:21">
      <c r="A27">
        <v>47</v>
      </c>
      <c r="B27">
        <v>1</v>
      </c>
      <c r="C27" t="s">
        <v>185</v>
      </c>
      <c r="D27" t="s">
        <v>185</v>
      </c>
      <c r="E27" t="s">
        <v>625</v>
      </c>
      <c r="F27" t="s">
        <v>625</v>
      </c>
      <c r="G27" t="s">
        <v>625</v>
      </c>
      <c r="H27" t="s">
        <v>185</v>
      </c>
      <c r="I27" t="s">
        <v>625</v>
      </c>
      <c r="J27" t="s">
        <v>625</v>
      </c>
      <c r="K27" t="s">
        <v>185</v>
      </c>
      <c r="L27" t="s">
        <v>185</v>
      </c>
      <c r="M27" t="s">
        <v>185</v>
      </c>
      <c r="N27" t="s">
        <v>185</v>
      </c>
      <c r="O27" t="s">
        <v>625</v>
      </c>
      <c r="P27" t="s">
        <v>185</v>
      </c>
      <c r="Q27" t="s">
        <v>185</v>
      </c>
      <c r="R27" t="s">
        <v>185</v>
      </c>
      <c r="S27" t="s">
        <v>626</v>
      </c>
      <c r="T27" t="s">
        <v>627</v>
      </c>
      <c r="U27" t="s">
        <v>628</v>
      </c>
    </row>
    <row r="28" spans="1:21">
      <c r="A28">
        <v>47</v>
      </c>
      <c r="B28">
        <v>1</v>
      </c>
      <c r="C28" t="s">
        <v>185</v>
      </c>
      <c r="D28" t="s">
        <v>185</v>
      </c>
      <c r="E28" t="s">
        <v>629</v>
      </c>
      <c r="F28" t="s">
        <v>629</v>
      </c>
      <c r="G28" t="s">
        <v>629</v>
      </c>
      <c r="H28" t="s">
        <v>185</v>
      </c>
      <c r="I28" t="s">
        <v>629</v>
      </c>
      <c r="J28" t="s">
        <v>629</v>
      </c>
      <c r="K28" t="s">
        <v>185</v>
      </c>
      <c r="L28" t="s">
        <v>185</v>
      </c>
      <c r="M28" t="s">
        <v>185</v>
      </c>
      <c r="N28" t="s">
        <v>185</v>
      </c>
      <c r="O28" t="s">
        <v>629</v>
      </c>
      <c r="P28" t="s">
        <v>185</v>
      </c>
      <c r="Q28" t="s">
        <v>185</v>
      </c>
      <c r="R28" t="s">
        <v>185</v>
      </c>
      <c r="S28" t="s">
        <v>630</v>
      </c>
      <c r="T28" t="s">
        <v>631</v>
      </c>
      <c r="U28" t="s">
        <v>628</v>
      </c>
    </row>
    <row r="29" spans="1:21">
      <c r="A29">
        <v>50</v>
      </c>
      <c r="B29">
        <v>1</v>
      </c>
      <c r="C29" t="s">
        <v>185</v>
      </c>
      <c r="D29" t="s">
        <v>185</v>
      </c>
      <c r="E29" t="s">
        <v>625</v>
      </c>
      <c r="F29" t="s">
        <v>625</v>
      </c>
      <c r="G29" t="s">
        <v>625</v>
      </c>
      <c r="H29" t="s">
        <v>185</v>
      </c>
      <c r="I29" t="s">
        <v>625</v>
      </c>
      <c r="J29" t="s">
        <v>625</v>
      </c>
      <c r="K29" t="s">
        <v>185</v>
      </c>
      <c r="L29" t="s">
        <v>185</v>
      </c>
      <c r="M29" t="s">
        <v>185</v>
      </c>
      <c r="N29" t="s">
        <v>185</v>
      </c>
      <c r="O29" t="s">
        <v>625</v>
      </c>
      <c r="P29" t="s">
        <v>185</v>
      </c>
      <c r="Q29" t="s">
        <v>185</v>
      </c>
      <c r="R29" t="s">
        <v>185</v>
      </c>
      <c r="S29" t="s">
        <v>626</v>
      </c>
      <c r="T29" t="s">
        <v>627</v>
      </c>
      <c r="U29" t="s">
        <v>628</v>
      </c>
    </row>
    <row r="30" spans="1:21">
      <c r="A30">
        <v>50</v>
      </c>
      <c r="B30">
        <v>1</v>
      </c>
      <c r="C30" t="s">
        <v>185</v>
      </c>
      <c r="D30" t="s">
        <v>185</v>
      </c>
      <c r="E30" t="s">
        <v>629</v>
      </c>
      <c r="F30" t="s">
        <v>629</v>
      </c>
      <c r="G30" t="s">
        <v>629</v>
      </c>
      <c r="H30" t="s">
        <v>185</v>
      </c>
      <c r="I30" t="s">
        <v>629</v>
      </c>
      <c r="J30" t="s">
        <v>629</v>
      </c>
      <c r="K30" t="s">
        <v>185</v>
      </c>
      <c r="L30" t="s">
        <v>185</v>
      </c>
      <c r="M30" t="s">
        <v>185</v>
      </c>
      <c r="N30" t="s">
        <v>185</v>
      </c>
      <c r="O30" t="s">
        <v>629</v>
      </c>
      <c r="P30" t="s">
        <v>185</v>
      </c>
      <c r="Q30" t="s">
        <v>185</v>
      </c>
      <c r="R30" t="s">
        <v>185</v>
      </c>
      <c r="S30" t="s">
        <v>630</v>
      </c>
      <c r="T30" t="s">
        <v>631</v>
      </c>
      <c r="U30" t="s">
        <v>628</v>
      </c>
    </row>
    <row r="31" spans="1:21">
      <c r="A31">
        <v>51</v>
      </c>
      <c r="B31">
        <v>1</v>
      </c>
      <c r="C31" t="s">
        <v>185</v>
      </c>
      <c r="D31" t="s">
        <v>185</v>
      </c>
      <c r="E31" t="s">
        <v>625</v>
      </c>
      <c r="F31" t="s">
        <v>625</v>
      </c>
      <c r="G31" t="s">
        <v>625</v>
      </c>
      <c r="H31" t="s">
        <v>185</v>
      </c>
      <c r="I31" t="s">
        <v>625</v>
      </c>
      <c r="J31" t="s">
        <v>625</v>
      </c>
      <c r="K31" t="s">
        <v>185</v>
      </c>
      <c r="L31" t="s">
        <v>185</v>
      </c>
      <c r="M31" t="s">
        <v>185</v>
      </c>
      <c r="N31" t="s">
        <v>185</v>
      </c>
      <c r="O31" t="s">
        <v>625</v>
      </c>
      <c r="P31" t="s">
        <v>185</v>
      </c>
      <c r="Q31" t="s">
        <v>185</v>
      </c>
      <c r="R31" t="s">
        <v>185</v>
      </c>
      <c r="S31" t="s">
        <v>626</v>
      </c>
      <c r="T31" t="s">
        <v>627</v>
      </c>
      <c r="U31" t="s">
        <v>628</v>
      </c>
    </row>
    <row r="32" spans="1:21">
      <c r="A32">
        <v>51</v>
      </c>
      <c r="B32">
        <v>1</v>
      </c>
      <c r="C32" t="s">
        <v>185</v>
      </c>
      <c r="D32" t="s">
        <v>185</v>
      </c>
      <c r="E32" t="s">
        <v>629</v>
      </c>
      <c r="F32" t="s">
        <v>629</v>
      </c>
      <c r="G32" t="s">
        <v>629</v>
      </c>
      <c r="H32" t="s">
        <v>185</v>
      </c>
      <c r="I32" t="s">
        <v>629</v>
      </c>
      <c r="J32" t="s">
        <v>629</v>
      </c>
      <c r="K32" t="s">
        <v>185</v>
      </c>
      <c r="L32" t="s">
        <v>185</v>
      </c>
      <c r="M32" t="s">
        <v>185</v>
      </c>
      <c r="N32" t="s">
        <v>185</v>
      </c>
      <c r="O32" t="s">
        <v>629</v>
      </c>
      <c r="P32" t="s">
        <v>185</v>
      </c>
      <c r="Q32" t="s">
        <v>185</v>
      </c>
      <c r="R32" t="s">
        <v>185</v>
      </c>
      <c r="S32" t="s">
        <v>630</v>
      </c>
      <c r="T32" t="s">
        <v>631</v>
      </c>
      <c r="U32" t="s">
        <v>628</v>
      </c>
    </row>
    <row r="33" spans="1:21">
      <c r="A33">
        <v>54</v>
      </c>
      <c r="B33">
        <v>1</v>
      </c>
      <c r="C33" t="s">
        <v>185</v>
      </c>
      <c r="D33" t="s">
        <v>185</v>
      </c>
      <c r="E33" t="s">
        <v>625</v>
      </c>
      <c r="F33" t="s">
        <v>625</v>
      </c>
      <c r="G33" t="s">
        <v>625</v>
      </c>
      <c r="H33" t="s">
        <v>185</v>
      </c>
      <c r="I33" t="s">
        <v>625</v>
      </c>
      <c r="J33" t="s">
        <v>625</v>
      </c>
      <c r="K33" t="s">
        <v>185</v>
      </c>
      <c r="L33" t="s">
        <v>185</v>
      </c>
      <c r="M33" t="s">
        <v>185</v>
      </c>
      <c r="N33" t="s">
        <v>185</v>
      </c>
      <c r="O33" t="s">
        <v>625</v>
      </c>
      <c r="P33" t="s">
        <v>185</v>
      </c>
      <c r="Q33" t="s">
        <v>185</v>
      </c>
      <c r="R33" t="s">
        <v>185</v>
      </c>
      <c r="S33" t="s">
        <v>626</v>
      </c>
      <c r="T33" t="s">
        <v>627</v>
      </c>
      <c r="U33" t="s">
        <v>628</v>
      </c>
    </row>
    <row r="34" spans="1:21">
      <c r="A34">
        <v>54</v>
      </c>
      <c r="B34">
        <v>1</v>
      </c>
      <c r="C34" t="s">
        <v>185</v>
      </c>
      <c r="D34" t="s">
        <v>185</v>
      </c>
      <c r="E34" t="s">
        <v>629</v>
      </c>
      <c r="F34" t="s">
        <v>629</v>
      </c>
      <c r="G34" t="s">
        <v>629</v>
      </c>
      <c r="H34" t="s">
        <v>185</v>
      </c>
      <c r="I34" t="s">
        <v>629</v>
      </c>
      <c r="J34" t="s">
        <v>629</v>
      </c>
      <c r="K34" t="s">
        <v>185</v>
      </c>
      <c r="L34" t="s">
        <v>185</v>
      </c>
      <c r="M34" t="s">
        <v>185</v>
      </c>
      <c r="N34" t="s">
        <v>185</v>
      </c>
      <c r="O34" t="s">
        <v>629</v>
      </c>
      <c r="P34" t="s">
        <v>185</v>
      </c>
      <c r="Q34" t="s">
        <v>185</v>
      </c>
      <c r="R34" t="s">
        <v>185</v>
      </c>
      <c r="S34" t="s">
        <v>630</v>
      </c>
      <c r="T34" t="s">
        <v>631</v>
      </c>
      <c r="U34" t="s">
        <v>628</v>
      </c>
    </row>
    <row r="35" spans="1:21">
      <c r="A35">
        <v>55</v>
      </c>
      <c r="B35">
        <v>1</v>
      </c>
      <c r="C35" t="s">
        <v>185</v>
      </c>
      <c r="D35" t="s">
        <v>185</v>
      </c>
      <c r="E35" t="s">
        <v>625</v>
      </c>
      <c r="F35" t="s">
        <v>625</v>
      </c>
      <c r="G35" t="s">
        <v>625</v>
      </c>
      <c r="H35" t="s">
        <v>185</v>
      </c>
      <c r="I35" t="s">
        <v>625</v>
      </c>
      <c r="J35" t="s">
        <v>625</v>
      </c>
      <c r="K35" t="s">
        <v>185</v>
      </c>
      <c r="L35" t="s">
        <v>185</v>
      </c>
      <c r="M35" t="s">
        <v>185</v>
      </c>
      <c r="N35" t="s">
        <v>185</v>
      </c>
      <c r="O35" t="s">
        <v>625</v>
      </c>
      <c r="P35" t="s">
        <v>185</v>
      </c>
      <c r="Q35" t="s">
        <v>185</v>
      </c>
      <c r="R35" t="s">
        <v>185</v>
      </c>
      <c r="S35" t="s">
        <v>626</v>
      </c>
      <c r="T35" t="s">
        <v>627</v>
      </c>
      <c r="U35" t="s">
        <v>628</v>
      </c>
    </row>
    <row r="36" spans="1:21">
      <c r="A36">
        <v>55</v>
      </c>
      <c r="B36">
        <v>1</v>
      </c>
      <c r="C36" t="s">
        <v>185</v>
      </c>
      <c r="D36" t="s">
        <v>185</v>
      </c>
      <c r="E36" t="s">
        <v>629</v>
      </c>
      <c r="F36" t="s">
        <v>629</v>
      </c>
      <c r="G36" t="s">
        <v>629</v>
      </c>
      <c r="H36" t="s">
        <v>185</v>
      </c>
      <c r="I36" t="s">
        <v>629</v>
      </c>
      <c r="J36" t="s">
        <v>629</v>
      </c>
      <c r="K36" t="s">
        <v>185</v>
      </c>
      <c r="L36" t="s">
        <v>185</v>
      </c>
      <c r="M36" t="s">
        <v>185</v>
      </c>
      <c r="N36" t="s">
        <v>185</v>
      </c>
      <c r="O36" t="s">
        <v>629</v>
      </c>
      <c r="P36" t="s">
        <v>185</v>
      </c>
      <c r="Q36" t="s">
        <v>185</v>
      </c>
      <c r="R36" t="s">
        <v>185</v>
      </c>
      <c r="S36" t="s">
        <v>630</v>
      </c>
      <c r="T36" t="s">
        <v>631</v>
      </c>
      <c r="U36" t="s">
        <v>628</v>
      </c>
    </row>
    <row r="37" spans="1:21">
      <c r="A37">
        <v>58</v>
      </c>
      <c r="B37">
        <v>1</v>
      </c>
      <c r="C37" t="s">
        <v>185</v>
      </c>
      <c r="D37" t="s">
        <v>185</v>
      </c>
      <c r="E37" t="s">
        <v>625</v>
      </c>
      <c r="F37" t="s">
        <v>625</v>
      </c>
      <c r="G37" t="s">
        <v>625</v>
      </c>
      <c r="H37" t="s">
        <v>185</v>
      </c>
      <c r="I37" t="s">
        <v>625</v>
      </c>
      <c r="J37" t="s">
        <v>625</v>
      </c>
      <c r="K37" t="s">
        <v>185</v>
      </c>
      <c r="L37" t="s">
        <v>185</v>
      </c>
      <c r="M37" t="s">
        <v>185</v>
      </c>
      <c r="N37" t="s">
        <v>185</v>
      </c>
      <c r="O37" t="s">
        <v>625</v>
      </c>
      <c r="P37" t="s">
        <v>185</v>
      </c>
      <c r="Q37" t="s">
        <v>185</v>
      </c>
      <c r="R37" t="s">
        <v>185</v>
      </c>
      <c r="S37" t="s">
        <v>626</v>
      </c>
      <c r="T37" t="s">
        <v>627</v>
      </c>
      <c r="U37" t="s">
        <v>628</v>
      </c>
    </row>
    <row r="38" spans="1:21">
      <c r="A38">
        <v>58</v>
      </c>
      <c r="B38">
        <v>1</v>
      </c>
      <c r="C38" t="s">
        <v>185</v>
      </c>
      <c r="D38" t="s">
        <v>185</v>
      </c>
      <c r="E38" t="s">
        <v>629</v>
      </c>
      <c r="F38" t="s">
        <v>629</v>
      </c>
      <c r="G38" t="s">
        <v>629</v>
      </c>
      <c r="H38" t="s">
        <v>185</v>
      </c>
      <c r="I38" t="s">
        <v>629</v>
      </c>
      <c r="J38" t="s">
        <v>629</v>
      </c>
      <c r="K38" t="s">
        <v>185</v>
      </c>
      <c r="L38" t="s">
        <v>185</v>
      </c>
      <c r="M38" t="s">
        <v>185</v>
      </c>
      <c r="N38" t="s">
        <v>185</v>
      </c>
      <c r="O38" t="s">
        <v>629</v>
      </c>
      <c r="P38" t="s">
        <v>185</v>
      </c>
      <c r="Q38" t="s">
        <v>185</v>
      </c>
      <c r="R38" t="s">
        <v>185</v>
      </c>
      <c r="S38" t="s">
        <v>630</v>
      </c>
      <c r="T38" t="s">
        <v>631</v>
      </c>
      <c r="U38" t="s">
        <v>628</v>
      </c>
    </row>
    <row r="39" spans="1:21">
      <c r="A39">
        <v>59</v>
      </c>
      <c r="B39">
        <v>1</v>
      </c>
      <c r="C39" t="s">
        <v>185</v>
      </c>
      <c r="D39" t="s">
        <v>185</v>
      </c>
      <c r="E39" t="s">
        <v>625</v>
      </c>
      <c r="F39" t="s">
        <v>625</v>
      </c>
      <c r="G39" t="s">
        <v>625</v>
      </c>
      <c r="H39" t="s">
        <v>185</v>
      </c>
      <c r="I39" t="s">
        <v>625</v>
      </c>
      <c r="J39" t="s">
        <v>625</v>
      </c>
      <c r="K39" t="s">
        <v>185</v>
      </c>
      <c r="L39" t="s">
        <v>185</v>
      </c>
      <c r="M39" t="s">
        <v>185</v>
      </c>
      <c r="N39" t="s">
        <v>185</v>
      </c>
      <c r="O39" t="s">
        <v>625</v>
      </c>
      <c r="P39" t="s">
        <v>185</v>
      </c>
      <c r="Q39" t="s">
        <v>185</v>
      </c>
      <c r="R39" t="s">
        <v>185</v>
      </c>
      <c r="S39" t="s">
        <v>626</v>
      </c>
      <c r="T39" t="s">
        <v>627</v>
      </c>
      <c r="U39" t="s">
        <v>628</v>
      </c>
    </row>
    <row r="40" spans="1:21">
      <c r="A40">
        <v>59</v>
      </c>
      <c r="B40">
        <v>1</v>
      </c>
      <c r="C40" t="s">
        <v>185</v>
      </c>
      <c r="D40" t="s">
        <v>185</v>
      </c>
      <c r="E40" t="s">
        <v>629</v>
      </c>
      <c r="F40" t="s">
        <v>629</v>
      </c>
      <c r="G40" t="s">
        <v>629</v>
      </c>
      <c r="H40" t="s">
        <v>185</v>
      </c>
      <c r="I40" t="s">
        <v>629</v>
      </c>
      <c r="J40" t="s">
        <v>629</v>
      </c>
      <c r="K40" t="s">
        <v>185</v>
      </c>
      <c r="L40" t="s">
        <v>185</v>
      </c>
      <c r="M40" t="s">
        <v>185</v>
      </c>
      <c r="N40" t="s">
        <v>185</v>
      </c>
      <c r="O40" t="s">
        <v>629</v>
      </c>
      <c r="P40" t="s">
        <v>185</v>
      </c>
      <c r="Q40" t="s">
        <v>185</v>
      </c>
      <c r="R40" t="s">
        <v>185</v>
      </c>
      <c r="S40" t="s">
        <v>630</v>
      </c>
      <c r="T40" t="s">
        <v>631</v>
      </c>
      <c r="U40" t="s">
        <v>628</v>
      </c>
    </row>
    <row r="41" spans="1:21">
      <c r="A41">
        <v>97</v>
      </c>
      <c r="B41">
        <v>1</v>
      </c>
      <c r="C41" t="s">
        <v>185</v>
      </c>
      <c r="D41" t="s">
        <v>185</v>
      </c>
      <c r="E41" t="s">
        <v>625</v>
      </c>
      <c r="F41" t="s">
        <v>625</v>
      </c>
      <c r="G41" t="s">
        <v>625</v>
      </c>
      <c r="H41" t="s">
        <v>185</v>
      </c>
      <c r="I41" t="s">
        <v>625</v>
      </c>
      <c r="J41" t="s">
        <v>625</v>
      </c>
      <c r="K41" t="s">
        <v>185</v>
      </c>
      <c r="L41" t="s">
        <v>185</v>
      </c>
      <c r="M41" t="s">
        <v>185</v>
      </c>
      <c r="N41" t="s">
        <v>185</v>
      </c>
      <c r="O41" t="s">
        <v>625</v>
      </c>
      <c r="P41" t="s">
        <v>185</v>
      </c>
      <c r="Q41" t="s">
        <v>185</v>
      </c>
      <c r="R41" t="s">
        <v>185</v>
      </c>
      <c r="S41" t="s">
        <v>626</v>
      </c>
      <c r="T41" t="s">
        <v>627</v>
      </c>
      <c r="U41" t="s">
        <v>628</v>
      </c>
    </row>
    <row r="42" spans="1:21">
      <c r="A42">
        <v>97</v>
      </c>
      <c r="B42">
        <v>1</v>
      </c>
      <c r="C42" t="s">
        <v>185</v>
      </c>
      <c r="D42" t="s">
        <v>185</v>
      </c>
      <c r="E42" t="s">
        <v>629</v>
      </c>
      <c r="F42" t="s">
        <v>629</v>
      </c>
      <c r="G42" t="s">
        <v>629</v>
      </c>
      <c r="H42" t="s">
        <v>185</v>
      </c>
      <c r="I42" t="s">
        <v>629</v>
      </c>
      <c r="J42" t="s">
        <v>629</v>
      </c>
      <c r="K42" t="s">
        <v>185</v>
      </c>
      <c r="L42" t="s">
        <v>185</v>
      </c>
      <c r="M42" t="s">
        <v>185</v>
      </c>
      <c r="N42" t="s">
        <v>185</v>
      </c>
      <c r="O42" t="s">
        <v>629</v>
      </c>
      <c r="P42" t="s">
        <v>185</v>
      </c>
      <c r="Q42" t="s">
        <v>185</v>
      </c>
      <c r="R42" t="s">
        <v>185</v>
      </c>
      <c r="S42" t="s">
        <v>630</v>
      </c>
      <c r="T42" t="s">
        <v>631</v>
      </c>
      <c r="U42" t="s">
        <v>628</v>
      </c>
    </row>
    <row r="43" spans="1:21">
      <c r="A43">
        <v>98</v>
      </c>
      <c r="B43">
        <v>1</v>
      </c>
      <c r="C43" t="s">
        <v>185</v>
      </c>
      <c r="D43" t="s">
        <v>185</v>
      </c>
      <c r="E43" t="s">
        <v>625</v>
      </c>
      <c r="F43" t="s">
        <v>625</v>
      </c>
      <c r="G43" t="s">
        <v>625</v>
      </c>
      <c r="H43" t="s">
        <v>185</v>
      </c>
      <c r="I43" t="s">
        <v>625</v>
      </c>
      <c r="J43" t="s">
        <v>625</v>
      </c>
      <c r="K43" t="s">
        <v>185</v>
      </c>
      <c r="L43" t="s">
        <v>185</v>
      </c>
      <c r="M43" t="s">
        <v>185</v>
      </c>
      <c r="N43" t="s">
        <v>185</v>
      </c>
      <c r="O43" t="s">
        <v>625</v>
      </c>
      <c r="P43" t="s">
        <v>185</v>
      </c>
      <c r="Q43" t="s">
        <v>185</v>
      </c>
      <c r="R43" t="s">
        <v>185</v>
      </c>
      <c r="S43" t="s">
        <v>626</v>
      </c>
      <c r="T43" t="s">
        <v>627</v>
      </c>
      <c r="U43" t="s">
        <v>628</v>
      </c>
    </row>
    <row r="44" spans="1:21">
      <c r="A44">
        <v>98</v>
      </c>
      <c r="B44">
        <v>1</v>
      </c>
      <c r="C44" t="s">
        <v>185</v>
      </c>
      <c r="D44" t="s">
        <v>185</v>
      </c>
      <c r="E44" t="s">
        <v>629</v>
      </c>
      <c r="F44" t="s">
        <v>629</v>
      </c>
      <c r="G44" t="s">
        <v>629</v>
      </c>
      <c r="H44" t="s">
        <v>185</v>
      </c>
      <c r="I44" t="s">
        <v>629</v>
      </c>
      <c r="J44" t="s">
        <v>629</v>
      </c>
      <c r="K44" t="s">
        <v>185</v>
      </c>
      <c r="L44" t="s">
        <v>185</v>
      </c>
      <c r="M44" t="s">
        <v>185</v>
      </c>
      <c r="N44" t="s">
        <v>185</v>
      </c>
      <c r="O44" t="s">
        <v>629</v>
      </c>
      <c r="P44" t="s">
        <v>185</v>
      </c>
      <c r="Q44" t="s">
        <v>185</v>
      </c>
      <c r="R44" t="s">
        <v>185</v>
      </c>
      <c r="S44" t="s">
        <v>630</v>
      </c>
      <c r="T44" t="s">
        <v>631</v>
      </c>
      <c r="U44" t="s">
        <v>628</v>
      </c>
    </row>
    <row r="45" spans="1:21">
      <c r="A45">
        <v>99</v>
      </c>
      <c r="B45">
        <v>1</v>
      </c>
      <c r="C45" t="s">
        <v>185</v>
      </c>
      <c r="D45" t="s">
        <v>185</v>
      </c>
      <c r="E45" t="s">
        <v>625</v>
      </c>
      <c r="F45" t="s">
        <v>625</v>
      </c>
      <c r="G45" t="s">
        <v>625</v>
      </c>
      <c r="H45" t="s">
        <v>185</v>
      </c>
      <c r="I45" t="s">
        <v>625</v>
      </c>
      <c r="J45" t="s">
        <v>625</v>
      </c>
      <c r="K45" t="s">
        <v>185</v>
      </c>
      <c r="L45" t="s">
        <v>185</v>
      </c>
      <c r="M45" t="s">
        <v>185</v>
      </c>
      <c r="N45" t="s">
        <v>185</v>
      </c>
      <c r="O45" t="s">
        <v>625</v>
      </c>
      <c r="P45" t="s">
        <v>185</v>
      </c>
      <c r="Q45" t="s">
        <v>185</v>
      </c>
      <c r="R45" t="s">
        <v>185</v>
      </c>
      <c r="S45" t="s">
        <v>626</v>
      </c>
      <c r="T45" t="s">
        <v>627</v>
      </c>
      <c r="U45" t="s">
        <v>628</v>
      </c>
    </row>
    <row r="46" spans="1:21">
      <c r="A46">
        <v>99</v>
      </c>
      <c r="B46">
        <v>1</v>
      </c>
      <c r="C46" t="s">
        <v>185</v>
      </c>
      <c r="D46" t="s">
        <v>185</v>
      </c>
      <c r="E46" t="s">
        <v>629</v>
      </c>
      <c r="F46" t="s">
        <v>629</v>
      </c>
      <c r="G46" t="s">
        <v>629</v>
      </c>
      <c r="H46" t="s">
        <v>185</v>
      </c>
      <c r="I46" t="s">
        <v>629</v>
      </c>
      <c r="J46" t="s">
        <v>629</v>
      </c>
      <c r="K46" t="s">
        <v>185</v>
      </c>
      <c r="L46" t="s">
        <v>185</v>
      </c>
      <c r="M46" t="s">
        <v>185</v>
      </c>
      <c r="N46" t="s">
        <v>185</v>
      </c>
      <c r="O46" t="s">
        <v>629</v>
      </c>
      <c r="P46" t="s">
        <v>185</v>
      </c>
      <c r="Q46" t="s">
        <v>185</v>
      </c>
      <c r="R46" t="s">
        <v>185</v>
      </c>
      <c r="S46" t="s">
        <v>630</v>
      </c>
      <c r="T46" t="s">
        <v>631</v>
      </c>
      <c r="U46" t="s">
        <v>628</v>
      </c>
    </row>
    <row r="47" spans="1:21">
      <c r="A47">
        <v>100</v>
      </c>
      <c r="B47">
        <v>1</v>
      </c>
      <c r="C47" t="s">
        <v>185</v>
      </c>
      <c r="D47" t="s">
        <v>185</v>
      </c>
      <c r="E47" t="s">
        <v>625</v>
      </c>
      <c r="F47" t="s">
        <v>625</v>
      </c>
      <c r="G47" t="s">
        <v>625</v>
      </c>
      <c r="H47" t="s">
        <v>185</v>
      </c>
      <c r="I47" t="s">
        <v>625</v>
      </c>
      <c r="J47" t="s">
        <v>625</v>
      </c>
      <c r="K47" t="s">
        <v>185</v>
      </c>
      <c r="L47" t="s">
        <v>185</v>
      </c>
      <c r="M47" t="s">
        <v>185</v>
      </c>
      <c r="N47" t="s">
        <v>185</v>
      </c>
      <c r="O47" t="s">
        <v>625</v>
      </c>
      <c r="P47" t="s">
        <v>185</v>
      </c>
      <c r="Q47" t="s">
        <v>185</v>
      </c>
      <c r="R47" t="s">
        <v>185</v>
      </c>
      <c r="S47" t="s">
        <v>626</v>
      </c>
      <c r="T47" t="s">
        <v>627</v>
      </c>
      <c r="U47" t="s">
        <v>628</v>
      </c>
    </row>
    <row r="48" spans="1:21">
      <c r="A48">
        <v>100</v>
      </c>
      <c r="B48">
        <v>1</v>
      </c>
      <c r="C48" t="s">
        <v>185</v>
      </c>
      <c r="D48" t="s">
        <v>185</v>
      </c>
      <c r="E48" t="s">
        <v>629</v>
      </c>
      <c r="F48" t="s">
        <v>629</v>
      </c>
      <c r="G48" t="s">
        <v>629</v>
      </c>
      <c r="H48" t="s">
        <v>185</v>
      </c>
      <c r="I48" t="s">
        <v>629</v>
      </c>
      <c r="J48" t="s">
        <v>629</v>
      </c>
      <c r="K48" t="s">
        <v>185</v>
      </c>
      <c r="L48" t="s">
        <v>185</v>
      </c>
      <c r="M48" t="s">
        <v>185</v>
      </c>
      <c r="N48" t="s">
        <v>185</v>
      </c>
      <c r="O48" t="s">
        <v>629</v>
      </c>
      <c r="P48" t="s">
        <v>185</v>
      </c>
      <c r="Q48" t="s">
        <v>185</v>
      </c>
      <c r="R48" t="s">
        <v>185</v>
      </c>
      <c r="S48" t="s">
        <v>630</v>
      </c>
      <c r="T48" t="s">
        <v>631</v>
      </c>
      <c r="U48" t="s">
        <v>628</v>
      </c>
    </row>
    <row r="49" spans="1:21">
      <c r="A49">
        <v>101</v>
      </c>
      <c r="B49">
        <v>1</v>
      </c>
      <c r="C49" t="s">
        <v>185</v>
      </c>
      <c r="D49" t="s">
        <v>185</v>
      </c>
      <c r="E49" t="s">
        <v>625</v>
      </c>
      <c r="F49" t="s">
        <v>625</v>
      </c>
      <c r="G49" t="s">
        <v>625</v>
      </c>
      <c r="H49" t="s">
        <v>185</v>
      </c>
      <c r="I49" t="s">
        <v>625</v>
      </c>
      <c r="J49" t="s">
        <v>625</v>
      </c>
      <c r="K49" t="s">
        <v>185</v>
      </c>
      <c r="L49" t="s">
        <v>185</v>
      </c>
      <c r="M49" t="s">
        <v>185</v>
      </c>
      <c r="N49" t="s">
        <v>185</v>
      </c>
      <c r="O49" t="s">
        <v>625</v>
      </c>
      <c r="P49" t="s">
        <v>185</v>
      </c>
      <c r="Q49" t="s">
        <v>185</v>
      </c>
      <c r="R49" t="s">
        <v>185</v>
      </c>
      <c r="S49" t="s">
        <v>626</v>
      </c>
      <c r="T49" t="s">
        <v>627</v>
      </c>
      <c r="U49" t="s">
        <v>628</v>
      </c>
    </row>
    <row r="50" spans="1:21">
      <c r="A50">
        <v>101</v>
      </c>
      <c r="B50">
        <v>1</v>
      </c>
      <c r="C50" t="s">
        <v>185</v>
      </c>
      <c r="D50" t="s">
        <v>185</v>
      </c>
      <c r="E50" t="s">
        <v>629</v>
      </c>
      <c r="F50" t="s">
        <v>629</v>
      </c>
      <c r="G50" t="s">
        <v>629</v>
      </c>
      <c r="H50" t="s">
        <v>185</v>
      </c>
      <c r="I50" t="s">
        <v>629</v>
      </c>
      <c r="J50" t="s">
        <v>629</v>
      </c>
      <c r="K50" t="s">
        <v>185</v>
      </c>
      <c r="L50" t="s">
        <v>185</v>
      </c>
      <c r="M50" t="s">
        <v>185</v>
      </c>
      <c r="N50" t="s">
        <v>185</v>
      </c>
      <c r="O50" t="s">
        <v>629</v>
      </c>
      <c r="P50" t="s">
        <v>185</v>
      </c>
      <c r="Q50" t="s">
        <v>185</v>
      </c>
      <c r="R50" t="s">
        <v>185</v>
      </c>
      <c r="S50" t="s">
        <v>630</v>
      </c>
      <c r="T50" t="s">
        <v>631</v>
      </c>
      <c r="U50" t="s">
        <v>628</v>
      </c>
    </row>
    <row r="51" spans="1:21">
      <c r="A51">
        <v>102</v>
      </c>
      <c r="B51">
        <v>1</v>
      </c>
      <c r="C51" t="s">
        <v>185</v>
      </c>
      <c r="D51" t="s">
        <v>185</v>
      </c>
      <c r="E51" t="s">
        <v>625</v>
      </c>
      <c r="F51" t="s">
        <v>625</v>
      </c>
      <c r="G51" t="s">
        <v>625</v>
      </c>
      <c r="H51" t="s">
        <v>185</v>
      </c>
      <c r="I51" t="s">
        <v>625</v>
      </c>
      <c r="J51" t="s">
        <v>625</v>
      </c>
      <c r="K51" t="s">
        <v>185</v>
      </c>
      <c r="L51" t="s">
        <v>185</v>
      </c>
      <c r="M51" t="s">
        <v>185</v>
      </c>
      <c r="N51" t="s">
        <v>185</v>
      </c>
      <c r="O51" t="s">
        <v>625</v>
      </c>
      <c r="P51" t="s">
        <v>185</v>
      </c>
      <c r="Q51" t="s">
        <v>185</v>
      </c>
      <c r="R51" t="s">
        <v>185</v>
      </c>
      <c r="S51" t="s">
        <v>626</v>
      </c>
      <c r="T51" t="s">
        <v>627</v>
      </c>
      <c r="U51" t="s">
        <v>628</v>
      </c>
    </row>
    <row r="52" spans="1:21">
      <c r="A52">
        <v>102</v>
      </c>
      <c r="B52">
        <v>1</v>
      </c>
      <c r="C52" t="s">
        <v>185</v>
      </c>
      <c r="D52" t="s">
        <v>185</v>
      </c>
      <c r="E52" t="s">
        <v>629</v>
      </c>
      <c r="F52" t="s">
        <v>629</v>
      </c>
      <c r="G52" t="s">
        <v>629</v>
      </c>
      <c r="H52" t="s">
        <v>185</v>
      </c>
      <c r="I52" t="s">
        <v>629</v>
      </c>
      <c r="J52" t="s">
        <v>629</v>
      </c>
      <c r="K52" t="s">
        <v>185</v>
      </c>
      <c r="L52" t="s">
        <v>185</v>
      </c>
      <c r="M52" t="s">
        <v>185</v>
      </c>
      <c r="N52" t="s">
        <v>185</v>
      </c>
      <c r="O52" t="s">
        <v>629</v>
      </c>
      <c r="P52" t="s">
        <v>185</v>
      </c>
      <c r="Q52" t="s">
        <v>185</v>
      </c>
      <c r="R52" t="s">
        <v>185</v>
      </c>
      <c r="S52" t="s">
        <v>630</v>
      </c>
      <c r="T52" t="s">
        <v>631</v>
      </c>
      <c r="U52" t="s">
        <v>628</v>
      </c>
    </row>
    <row r="53" spans="1:21">
      <c r="A53">
        <v>107</v>
      </c>
      <c r="B53">
        <v>1</v>
      </c>
      <c r="C53" t="s">
        <v>185</v>
      </c>
      <c r="D53" t="s">
        <v>185</v>
      </c>
      <c r="E53" t="s">
        <v>625</v>
      </c>
      <c r="F53" t="s">
        <v>625</v>
      </c>
      <c r="G53" t="s">
        <v>625</v>
      </c>
      <c r="H53" t="s">
        <v>185</v>
      </c>
      <c r="I53" t="s">
        <v>625</v>
      </c>
      <c r="J53" t="s">
        <v>625</v>
      </c>
      <c r="K53" t="s">
        <v>185</v>
      </c>
      <c r="L53" t="s">
        <v>185</v>
      </c>
      <c r="M53" t="s">
        <v>185</v>
      </c>
      <c r="N53" t="s">
        <v>185</v>
      </c>
      <c r="O53" t="s">
        <v>625</v>
      </c>
      <c r="P53" t="s">
        <v>185</v>
      </c>
      <c r="Q53" t="s">
        <v>185</v>
      </c>
      <c r="R53" t="s">
        <v>185</v>
      </c>
      <c r="S53" t="s">
        <v>626</v>
      </c>
      <c r="T53" t="s">
        <v>627</v>
      </c>
      <c r="U53" t="s">
        <v>628</v>
      </c>
    </row>
    <row r="54" spans="1:21">
      <c r="A54">
        <v>107</v>
      </c>
      <c r="B54">
        <v>1</v>
      </c>
      <c r="C54" t="s">
        <v>185</v>
      </c>
      <c r="D54" t="s">
        <v>185</v>
      </c>
      <c r="E54" t="s">
        <v>629</v>
      </c>
      <c r="F54" t="s">
        <v>629</v>
      </c>
      <c r="G54" t="s">
        <v>629</v>
      </c>
      <c r="H54" t="s">
        <v>185</v>
      </c>
      <c r="I54" t="s">
        <v>629</v>
      </c>
      <c r="J54" t="s">
        <v>629</v>
      </c>
      <c r="K54" t="s">
        <v>185</v>
      </c>
      <c r="L54" t="s">
        <v>185</v>
      </c>
      <c r="M54" t="s">
        <v>185</v>
      </c>
      <c r="N54" t="s">
        <v>185</v>
      </c>
      <c r="O54" t="s">
        <v>629</v>
      </c>
      <c r="P54" t="s">
        <v>185</v>
      </c>
      <c r="Q54" t="s">
        <v>185</v>
      </c>
      <c r="R54" t="s">
        <v>185</v>
      </c>
      <c r="S54" t="s">
        <v>630</v>
      </c>
      <c r="T54" t="s">
        <v>631</v>
      </c>
      <c r="U54" t="s">
        <v>628</v>
      </c>
    </row>
    <row r="55" spans="1:21">
      <c r="A55">
        <v>108</v>
      </c>
      <c r="B55">
        <v>1</v>
      </c>
      <c r="C55" t="s">
        <v>185</v>
      </c>
      <c r="D55" t="s">
        <v>185</v>
      </c>
      <c r="E55" t="s">
        <v>625</v>
      </c>
      <c r="F55" t="s">
        <v>625</v>
      </c>
      <c r="G55" t="s">
        <v>625</v>
      </c>
      <c r="H55" t="s">
        <v>185</v>
      </c>
      <c r="I55" t="s">
        <v>625</v>
      </c>
      <c r="J55" t="s">
        <v>625</v>
      </c>
      <c r="K55" t="s">
        <v>185</v>
      </c>
      <c r="L55" t="s">
        <v>185</v>
      </c>
      <c r="M55" t="s">
        <v>185</v>
      </c>
      <c r="N55" t="s">
        <v>185</v>
      </c>
      <c r="O55" t="s">
        <v>625</v>
      </c>
      <c r="P55" t="s">
        <v>185</v>
      </c>
      <c r="Q55" t="s">
        <v>185</v>
      </c>
      <c r="R55" t="s">
        <v>185</v>
      </c>
      <c r="S55" t="s">
        <v>626</v>
      </c>
      <c r="T55" t="s">
        <v>627</v>
      </c>
      <c r="U55" t="s">
        <v>628</v>
      </c>
    </row>
    <row r="56" spans="1:21">
      <c r="A56">
        <v>108</v>
      </c>
      <c r="B56">
        <v>1</v>
      </c>
      <c r="C56" t="s">
        <v>185</v>
      </c>
      <c r="D56" t="s">
        <v>185</v>
      </c>
      <c r="E56" t="s">
        <v>629</v>
      </c>
      <c r="F56" t="s">
        <v>629</v>
      </c>
      <c r="G56" t="s">
        <v>629</v>
      </c>
      <c r="H56" t="s">
        <v>185</v>
      </c>
      <c r="I56" t="s">
        <v>629</v>
      </c>
      <c r="J56" t="s">
        <v>629</v>
      </c>
      <c r="K56" t="s">
        <v>185</v>
      </c>
      <c r="L56" t="s">
        <v>185</v>
      </c>
      <c r="M56" t="s">
        <v>185</v>
      </c>
      <c r="N56" t="s">
        <v>185</v>
      </c>
      <c r="O56" t="s">
        <v>629</v>
      </c>
      <c r="P56" t="s">
        <v>185</v>
      </c>
      <c r="Q56" t="s">
        <v>185</v>
      </c>
      <c r="R56" t="s">
        <v>185</v>
      </c>
      <c r="S56" t="s">
        <v>630</v>
      </c>
      <c r="T56" t="s">
        <v>631</v>
      </c>
      <c r="U56" t="s">
        <v>628</v>
      </c>
    </row>
    <row r="57" spans="1:21">
      <c r="A57">
        <v>278</v>
      </c>
      <c r="B57">
        <v>1</v>
      </c>
      <c r="C57" t="s">
        <v>185</v>
      </c>
      <c r="D57" t="s">
        <v>185</v>
      </c>
      <c r="E57" t="s">
        <v>410</v>
      </c>
      <c r="F57" t="s">
        <v>410</v>
      </c>
      <c r="G57" t="s">
        <v>410</v>
      </c>
      <c r="H57" t="s">
        <v>185</v>
      </c>
      <c r="I57" t="s">
        <v>410</v>
      </c>
      <c r="J57" t="s">
        <v>410</v>
      </c>
      <c r="K57" t="s">
        <v>185</v>
      </c>
      <c r="L57" t="s">
        <v>185</v>
      </c>
      <c r="M57" t="s">
        <v>185</v>
      </c>
      <c r="N57" t="s">
        <v>185</v>
      </c>
      <c r="O57" t="s">
        <v>410</v>
      </c>
      <c r="P57" t="s">
        <v>185</v>
      </c>
      <c r="Q57" t="s">
        <v>185</v>
      </c>
      <c r="R57" t="s">
        <v>185</v>
      </c>
      <c r="S57" t="s">
        <v>632</v>
      </c>
      <c r="T57" t="s">
        <v>627</v>
      </c>
      <c r="U57" t="s">
        <v>633</v>
      </c>
    </row>
    <row r="58" spans="1:21">
      <c r="A58">
        <v>279</v>
      </c>
      <c r="B58">
        <v>1</v>
      </c>
      <c r="C58" t="s">
        <v>185</v>
      </c>
      <c r="D58" t="s">
        <v>185</v>
      </c>
      <c r="E58" t="s">
        <v>410</v>
      </c>
      <c r="F58" t="s">
        <v>410</v>
      </c>
      <c r="G58" t="s">
        <v>410</v>
      </c>
      <c r="H58" t="s">
        <v>185</v>
      </c>
      <c r="I58" t="s">
        <v>410</v>
      </c>
      <c r="J58" t="s">
        <v>410</v>
      </c>
      <c r="K58" t="s">
        <v>185</v>
      </c>
      <c r="L58" t="s">
        <v>185</v>
      </c>
      <c r="M58" t="s">
        <v>185</v>
      </c>
      <c r="N58" t="s">
        <v>185</v>
      </c>
      <c r="O58" t="s">
        <v>410</v>
      </c>
      <c r="P58" t="s">
        <v>185</v>
      </c>
      <c r="Q58" t="s">
        <v>185</v>
      </c>
      <c r="R58" t="s">
        <v>185</v>
      </c>
      <c r="S58" t="s">
        <v>632</v>
      </c>
      <c r="T58" t="s">
        <v>627</v>
      </c>
      <c r="U58" t="s">
        <v>633</v>
      </c>
    </row>
    <row r="59" spans="1:21">
      <c r="A59">
        <v>280</v>
      </c>
      <c r="B59">
        <v>1</v>
      </c>
      <c r="C59" t="s">
        <v>185</v>
      </c>
      <c r="D59" t="s">
        <v>185</v>
      </c>
      <c r="E59" t="s">
        <v>410</v>
      </c>
      <c r="F59" t="s">
        <v>410</v>
      </c>
      <c r="G59" t="s">
        <v>410</v>
      </c>
      <c r="H59" t="s">
        <v>185</v>
      </c>
      <c r="I59" t="s">
        <v>410</v>
      </c>
      <c r="J59" t="s">
        <v>410</v>
      </c>
      <c r="K59" t="s">
        <v>185</v>
      </c>
      <c r="L59" t="s">
        <v>185</v>
      </c>
      <c r="M59" t="s">
        <v>185</v>
      </c>
      <c r="N59" t="s">
        <v>185</v>
      </c>
      <c r="O59" t="s">
        <v>410</v>
      </c>
      <c r="P59" t="s">
        <v>185</v>
      </c>
      <c r="Q59" t="s">
        <v>185</v>
      </c>
      <c r="R59" t="s">
        <v>185</v>
      </c>
      <c r="S59" t="s">
        <v>632</v>
      </c>
      <c r="T59" t="s">
        <v>627</v>
      </c>
      <c r="U59" t="s">
        <v>633</v>
      </c>
    </row>
    <row r="60" spans="1:21">
      <c r="A60">
        <v>281</v>
      </c>
      <c r="B60">
        <v>1</v>
      </c>
      <c r="C60" t="s">
        <v>185</v>
      </c>
      <c r="D60" t="s">
        <v>185</v>
      </c>
      <c r="E60" t="s">
        <v>410</v>
      </c>
      <c r="F60" t="s">
        <v>410</v>
      </c>
      <c r="G60" t="s">
        <v>410</v>
      </c>
      <c r="H60" t="s">
        <v>185</v>
      </c>
      <c r="I60" t="s">
        <v>410</v>
      </c>
      <c r="J60" t="s">
        <v>410</v>
      </c>
      <c r="K60" t="s">
        <v>185</v>
      </c>
      <c r="L60" t="s">
        <v>185</v>
      </c>
      <c r="M60" t="s">
        <v>185</v>
      </c>
      <c r="N60" t="s">
        <v>185</v>
      </c>
      <c r="O60" t="s">
        <v>410</v>
      </c>
      <c r="P60" t="s">
        <v>185</v>
      </c>
      <c r="Q60" t="s">
        <v>185</v>
      </c>
      <c r="R60" t="s">
        <v>185</v>
      </c>
      <c r="S60" t="s">
        <v>632</v>
      </c>
      <c r="T60" t="s">
        <v>627</v>
      </c>
      <c r="U60" t="s">
        <v>633</v>
      </c>
    </row>
    <row r="61" spans="1:21">
      <c r="A61">
        <v>282</v>
      </c>
      <c r="B61">
        <v>1</v>
      </c>
      <c r="C61" t="s">
        <v>185</v>
      </c>
      <c r="D61" t="s">
        <v>185</v>
      </c>
      <c r="E61" t="s">
        <v>410</v>
      </c>
      <c r="F61" t="s">
        <v>410</v>
      </c>
      <c r="G61" t="s">
        <v>410</v>
      </c>
      <c r="H61" t="s">
        <v>185</v>
      </c>
      <c r="I61" t="s">
        <v>410</v>
      </c>
      <c r="J61" t="s">
        <v>410</v>
      </c>
      <c r="K61" t="s">
        <v>185</v>
      </c>
      <c r="L61" t="s">
        <v>185</v>
      </c>
      <c r="M61" t="s">
        <v>185</v>
      </c>
      <c r="N61" t="s">
        <v>185</v>
      </c>
      <c r="O61" t="s">
        <v>410</v>
      </c>
      <c r="P61" t="s">
        <v>185</v>
      </c>
      <c r="Q61" t="s">
        <v>185</v>
      </c>
      <c r="R61" t="s">
        <v>185</v>
      </c>
      <c r="S61" t="s">
        <v>632</v>
      </c>
      <c r="T61" t="s">
        <v>627</v>
      </c>
      <c r="U61" t="s">
        <v>633</v>
      </c>
    </row>
    <row r="62" spans="1:21">
      <c r="A62">
        <v>283</v>
      </c>
      <c r="B62">
        <v>1</v>
      </c>
      <c r="C62" t="s">
        <v>185</v>
      </c>
      <c r="D62" t="s">
        <v>185</v>
      </c>
      <c r="E62" t="s">
        <v>410</v>
      </c>
      <c r="F62" t="s">
        <v>410</v>
      </c>
      <c r="G62" t="s">
        <v>410</v>
      </c>
      <c r="H62" t="s">
        <v>185</v>
      </c>
      <c r="I62" t="s">
        <v>410</v>
      </c>
      <c r="J62" t="s">
        <v>410</v>
      </c>
      <c r="K62" t="s">
        <v>185</v>
      </c>
      <c r="L62" t="s">
        <v>185</v>
      </c>
      <c r="M62" t="s">
        <v>185</v>
      </c>
      <c r="N62" t="s">
        <v>185</v>
      </c>
      <c r="O62" t="s">
        <v>410</v>
      </c>
      <c r="P62" t="s">
        <v>185</v>
      </c>
      <c r="Q62" t="s">
        <v>185</v>
      </c>
      <c r="R62" t="s">
        <v>185</v>
      </c>
      <c r="S62" t="s">
        <v>632</v>
      </c>
      <c r="T62" t="s">
        <v>627</v>
      </c>
      <c r="U62" t="s">
        <v>633</v>
      </c>
    </row>
    <row r="63" spans="1:21">
      <c r="A63">
        <v>284</v>
      </c>
      <c r="B63">
        <v>1</v>
      </c>
      <c r="C63" t="s">
        <v>185</v>
      </c>
      <c r="D63" t="s">
        <v>185</v>
      </c>
      <c r="E63" t="s">
        <v>410</v>
      </c>
      <c r="F63" t="s">
        <v>410</v>
      </c>
      <c r="G63" t="s">
        <v>410</v>
      </c>
      <c r="H63" t="s">
        <v>185</v>
      </c>
      <c r="I63" t="s">
        <v>410</v>
      </c>
      <c r="J63" t="s">
        <v>410</v>
      </c>
      <c r="K63" t="s">
        <v>185</v>
      </c>
      <c r="L63" t="s">
        <v>185</v>
      </c>
      <c r="M63" t="s">
        <v>185</v>
      </c>
      <c r="N63" t="s">
        <v>185</v>
      </c>
      <c r="O63" t="s">
        <v>410</v>
      </c>
      <c r="P63" t="s">
        <v>185</v>
      </c>
      <c r="Q63" t="s">
        <v>185</v>
      </c>
      <c r="R63" t="s">
        <v>185</v>
      </c>
      <c r="S63" t="s">
        <v>632</v>
      </c>
      <c r="T63" t="s">
        <v>627</v>
      </c>
      <c r="U63" t="s">
        <v>633</v>
      </c>
    </row>
    <row r="64" spans="1:21">
      <c r="A64">
        <v>285</v>
      </c>
      <c r="B64">
        <v>1</v>
      </c>
      <c r="C64" t="s">
        <v>185</v>
      </c>
      <c r="D64" t="s">
        <v>185</v>
      </c>
      <c r="E64" t="s">
        <v>410</v>
      </c>
      <c r="F64" t="s">
        <v>410</v>
      </c>
      <c r="G64" t="s">
        <v>410</v>
      </c>
      <c r="H64" t="s">
        <v>185</v>
      </c>
      <c r="I64" t="s">
        <v>410</v>
      </c>
      <c r="J64" t="s">
        <v>410</v>
      </c>
      <c r="K64" t="s">
        <v>185</v>
      </c>
      <c r="L64" t="s">
        <v>185</v>
      </c>
      <c r="M64" t="s">
        <v>185</v>
      </c>
      <c r="N64" t="s">
        <v>185</v>
      </c>
      <c r="O64" t="s">
        <v>410</v>
      </c>
      <c r="P64" t="s">
        <v>185</v>
      </c>
      <c r="Q64" t="s">
        <v>185</v>
      </c>
      <c r="R64" t="s">
        <v>185</v>
      </c>
      <c r="S64" t="s">
        <v>632</v>
      </c>
      <c r="T64" t="s">
        <v>627</v>
      </c>
      <c r="U64" t="s">
        <v>633</v>
      </c>
    </row>
    <row r="65" spans="1:21">
      <c r="A65">
        <v>286</v>
      </c>
      <c r="B65">
        <v>1</v>
      </c>
      <c r="C65" t="s">
        <v>185</v>
      </c>
      <c r="D65" t="s">
        <v>185</v>
      </c>
      <c r="E65" t="s">
        <v>410</v>
      </c>
      <c r="F65" t="s">
        <v>410</v>
      </c>
      <c r="G65" t="s">
        <v>410</v>
      </c>
      <c r="H65" t="s">
        <v>185</v>
      </c>
      <c r="I65" t="s">
        <v>410</v>
      </c>
      <c r="J65" t="s">
        <v>410</v>
      </c>
      <c r="K65" t="s">
        <v>185</v>
      </c>
      <c r="L65" t="s">
        <v>185</v>
      </c>
      <c r="M65" t="s">
        <v>185</v>
      </c>
      <c r="N65" t="s">
        <v>185</v>
      </c>
      <c r="O65" t="s">
        <v>410</v>
      </c>
      <c r="P65" t="s">
        <v>185</v>
      </c>
      <c r="Q65" t="s">
        <v>185</v>
      </c>
      <c r="R65" t="s">
        <v>185</v>
      </c>
      <c r="S65" t="s">
        <v>632</v>
      </c>
      <c r="T65" t="s">
        <v>627</v>
      </c>
      <c r="U65" t="s">
        <v>633</v>
      </c>
    </row>
    <row r="66" spans="1:21">
      <c r="A66">
        <v>287</v>
      </c>
      <c r="B66">
        <v>1</v>
      </c>
      <c r="C66" t="s">
        <v>185</v>
      </c>
      <c r="D66" t="s">
        <v>185</v>
      </c>
      <c r="E66" t="s">
        <v>410</v>
      </c>
      <c r="F66" t="s">
        <v>410</v>
      </c>
      <c r="G66" t="s">
        <v>410</v>
      </c>
      <c r="H66" t="s">
        <v>185</v>
      </c>
      <c r="I66" t="s">
        <v>410</v>
      </c>
      <c r="J66" t="s">
        <v>410</v>
      </c>
      <c r="K66" t="s">
        <v>185</v>
      </c>
      <c r="L66" t="s">
        <v>185</v>
      </c>
      <c r="M66" t="s">
        <v>185</v>
      </c>
      <c r="N66" t="s">
        <v>185</v>
      </c>
      <c r="O66" t="s">
        <v>410</v>
      </c>
      <c r="P66" t="s">
        <v>185</v>
      </c>
      <c r="Q66" t="s">
        <v>185</v>
      </c>
      <c r="R66" t="s">
        <v>185</v>
      </c>
      <c r="S66" t="s">
        <v>632</v>
      </c>
      <c r="T66" t="s">
        <v>627</v>
      </c>
      <c r="U66" t="s">
        <v>633</v>
      </c>
    </row>
    <row r="67" spans="1:21">
      <c r="A67">
        <v>288</v>
      </c>
      <c r="B67">
        <v>1</v>
      </c>
      <c r="C67" t="s">
        <v>185</v>
      </c>
      <c r="D67" t="s">
        <v>185</v>
      </c>
      <c r="E67" t="s">
        <v>410</v>
      </c>
      <c r="F67" t="s">
        <v>410</v>
      </c>
      <c r="G67" t="s">
        <v>410</v>
      </c>
      <c r="H67" t="s">
        <v>185</v>
      </c>
      <c r="I67" t="s">
        <v>410</v>
      </c>
      <c r="J67" t="s">
        <v>410</v>
      </c>
      <c r="K67" t="s">
        <v>185</v>
      </c>
      <c r="L67" t="s">
        <v>185</v>
      </c>
      <c r="M67" t="s">
        <v>185</v>
      </c>
      <c r="N67" t="s">
        <v>185</v>
      </c>
      <c r="O67" t="s">
        <v>410</v>
      </c>
      <c r="P67" t="s">
        <v>185</v>
      </c>
      <c r="Q67" t="s">
        <v>185</v>
      </c>
      <c r="R67" t="s">
        <v>185</v>
      </c>
      <c r="S67" t="s">
        <v>632</v>
      </c>
      <c r="T67" t="s">
        <v>627</v>
      </c>
      <c r="U67" t="s">
        <v>633</v>
      </c>
    </row>
    <row r="68" spans="1:21">
      <c r="A68">
        <v>289</v>
      </c>
      <c r="B68">
        <v>1</v>
      </c>
      <c r="C68" t="s">
        <v>185</v>
      </c>
      <c r="D68" t="s">
        <v>185</v>
      </c>
      <c r="E68" t="s">
        <v>410</v>
      </c>
      <c r="F68" t="s">
        <v>410</v>
      </c>
      <c r="G68" t="s">
        <v>410</v>
      </c>
      <c r="H68" t="s">
        <v>185</v>
      </c>
      <c r="I68" t="s">
        <v>410</v>
      </c>
      <c r="J68" t="s">
        <v>410</v>
      </c>
      <c r="K68" t="s">
        <v>185</v>
      </c>
      <c r="L68" t="s">
        <v>185</v>
      </c>
      <c r="M68" t="s">
        <v>185</v>
      </c>
      <c r="N68" t="s">
        <v>185</v>
      </c>
      <c r="O68" t="s">
        <v>410</v>
      </c>
      <c r="P68" t="s">
        <v>185</v>
      </c>
      <c r="Q68" t="s">
        <v>185</v>
      </c>
      <c r="R68" t="s">
        <v>185</v>
      </c>
      <c r="S68" t="s">
        <v>632</v>
      </c>
      <c r="T68" t="s">
        <v>627</v>
      </c>
      <c r="U68" t="s">
        <v>633</v>
      </c>
    </row>
    <row r="69" spans="1:21">
      <c r="A69">
        <v>290</v>
      </c>
      <c r="B69">
        <v>1</v>
      </c>
      <c r="C69" t="s">
        <v>185</v>
      </c>
      <c r="D69" t="s">
        <v>185</v>
      </c>
      <c r="E69" t="s">
        <v>410</v>
      </c>
      <c r="F69" t="s">
        <v>410</v>
      </c>
      <c r="G69" t="s">
        <v>410</v>
      </c>
      <c r="H69" t="s">
        <v>185</v>
      </c>
      <c r="I69" t="s">
        <v>410</v>
      </c>
      <c r="J69" t="s">
        <v>410</v>
      </c>
      <c r="K69" t="s">
        <v>185</v>
      </c>
      <c r="L69" t="s">
        <v>185</v>
      </c>
      <c r="M69" t="s">
        <v>185</v>
      </c>
      <c r="N69" t="s">
        <v>185</v>
      </c>
      <c r="O69" t="s">
        <v>410</v>
      </c>
      <c r="P69" t="s">
        <v>185</v>
      </c>
      <c r="Q69" t="s">
        <v>185</v>
      </c>
      <c r="R69" t="s">
        <v>185</v>
      </c>
      <c r="S69" t="s">
        <v>632</v>
      </c>
      <c r="T69" t="s">
        <v>627</v>
      </c>
      <c r="U69" t="s">
        <v>633</v>
      </c>
    </row>
    <row r="70" spans="1:21">
      <c r="A70">
        <v>291</v>
      </c>
      <c r="B70">
        <v>1</v>
      </c>
      <c r="C70" t="s">
        <v>185</v>
      </c>
      <c r="D70" t="s">
        <v>185</v>
      </c>
      <c r="E70" t="s">
        <v>410</v>
      </c>
      <c r="F70" t="s">
        <v>410</v>
      </c>
      <c r="G70" t="s">
        <v>410</v>
      </c>
      <c r="H70" t="s">
        <v>185</v>
      </c>
      <c r="I70" t="s">
        <v>410</v>
      </c>
      <c r="J70" t="s">
        <v>410</v>
      </c>
      <c r="K70" t="s">
        <v>185</v>
      </c>
      <c r="L70" t="s">
        <v>185</v>
      </c>
      <c r="M70" t="s">
        <v>185</v>
      </c>
      <c r="N70" t="s">
        <v>185</v>
      </c>
      <c r="O70" t="s">
        <v>410</v>
      </c>
      <c r="P70" t="s">
        <v>185</v>
      </c>
      <c r="Q70" t="s">
        <v>185</v>
      </c>
      <c r="R70" t="s">
        <v>185</v>
      </c>
      <c r="S70" t="s">
        <v>632</v>
      </c>
      <c r="T70" t="s">
        <v>627</v>
      </c>
      <c r="U70" t="s">
        <v>633</v>
      </c>
    </row>
    <row r="71" spans="1:21">
      <c r="A71">
        <v>292</v>
      </c>
      <c r="B71">
        <v>1</v>
      </c>
      <c r="C71" t="s">
        <v>185</v>
      </c>
      <c r="D71" t="s">
        <v>185</v>
      </c>
      <c r="E71" t="s">
        <v>410</v>
      </c>
      <c r="F71" t="s">
        <v>410</v>
      </c>
      <c r="G71" t="s">
        <v>410</v>
      </c>
      <c r="H71" t="s">
        <v>185</v>
      </c>
      <c r="I71" t="s">
        <v>410</v>
      </c>
      <c r="J71" t="s">
        <v>410</v>
      </c>
      <c r="K71" t="s">
        <v>185</v>
      </c>
      <c r="L71" t="s">
        <v>185</v>
      </c>
      <c r="M71" t="s">
        <v>185</v>
      </c>
      <c r="N71" t="s">
        <v>185</v>
      </c>
      <c r="O71" t="s">
        <v>410</v>
      </c>
      <c r="P71" t="s">
        <v>185</v>
      </c>
      <c r="Q71" t="s">
        <v>185</v>
      </c>
      <c r="R71" t="s">
        <v>185</v>
      </c>
      <c r="S71" t="s">
        <v>632</v>
      </c>
      <c r="T71" t="s">
        <v>627</v>
      </c>
      <c r="U71" t="s">
        <v>633</v>
      </c>
    </row>
    <row r="72" spans="1:21">
      <c r="A72">
        <v>293</v>
      </c>
      <c r="B72">
        <v>1</v>
      </c>
      <c r="C72" t="s">
        <v>185</v>
      </c>
      <c r="D72" t="s">
        <v>185</v>
      </c>
      <c r="E72" t="s">
        <v>410</v>
      </c>
      <c r="F72" t="s">
        <v>410</v>
      </c>
      <c r="G72" t="s">
        <v>410</v>
      </c>
      <c r="H72" t="s">
        <v>185</v>
      </c>
      <c r="I72" t="s">
        <v>410</v>
      </c>
      <c r="J72" t="s">
        <v>410</v>
      </c>
      <c r="K72" t="s">
        <v>185</v>
      </c>
      <c r="L72" t="s">
        <v>185</v>
      </c>
      <c r="M72" t="s">
        <v>185</v>
      </c>
      <c r="N72" t="s">
        <v>185</v>
      </c>
      <c r="O72" t="s">
        <v>410</v>
      </c>
      <c r="P72" t="s">
        <v>185</v>
      </c>
      <c r="Q72" t="s">
        <v>185</v>
      </c>
      <c r="R72" t="s">
        <v>185</v>
      </c>
      <c r="S72" t="s">
        <v>632</v>
      </c>
      <c r="T72" t="s">
        <v>627</v>
      </c>
      <c r="U72" t="s">
        <v>633</v>
      </c>
    </row>
    <row r="73" spans="1:21">
      <c r="A73">
        <v>294</v>
      </c>
      <c r="B73">
        <v>1</v>
      </c>
      <c r="C73" t="s">
        <v>185</v>
      </c>
      <c r="D73" t="s">
        <v>185</v>
      </c>
      <c r="E73" t="s">
        <v>410</v>
      </c>
      <c r="F73" t="s">
        <v>410</v>
      </c>
      <c r="G73" t="s">
        <v>410</v>
      </c>
      <c r="H73" t="s">
        <v>185</v>
      </c>
      <c r="I73" t="s">
        <v>410</v>
      </c>
      <c r="J73" t="s">
        <v>410</v>
      </c>
      <c r="K73" t="s">
        <v>185</v>
      </c>
      <c r="L73" t="s">
        <v>185</v>
      </c>
      <c r="M73" t="s">
        <v>185</v>
      </c>
      <c r="N73" t="s">
        <v>185</v>
      </c>
      <c r="O73" t="s">
        <v>410</v>
      </c>
      <c r="P73" t="s">
        <v>185</v>
      </c>
      <c r="Q73" t="s">
        <v>185</v>
      </c>
      <c r="R73" t="s">
        <v>185</v>
      </c>
      <c r="S73" t="s">
        <v>632</v>
      </c>
      <c r="T73" t="s">
        <v>627</v>
      </c>
      <c r="U73" t="s">
        <v>633</v>
      </c>
    </row>
    <row r="74" spans="1:21">
      <c r="A74">
        <v>295</v>
      </c>
      <c r="B74">
        <v>1</v>
      </c>
      <c r="C74" t="s">
        <v>185</v>
      </c>
      <c r="D74" t="s">
        <v>185</v>
      </c>
      <c r="E74" t="s">
        <v>410</v>
      </c>
      <c r="F74" t="s">
        <v>410</v>
      </c>
      <c r="G74" t="s">
        <v>410</v>
      </c>
      <c r="H74" t="s">
        <v>185</v>
      </c>
      <c r="I74" t="s">
        <v>410</v>
      </c>
      <c r="J74" t="s">
        <v>410</v>
      </c>
      <c r="K74" t="s">
        <v>185</v>
      </c>
      <c r="L74" t="s">
        <v>185</v>
      </c>
      <c r="M74" t="s">
        <v>185</v>
      </c>
      <c r="N74" t="s">
        <v>185</v>
      </c>
      <c r="O74" t="s">
        <v>410</v>
      </c>
      <c r="P74" t="s">
        <v>185</v>
      </c>
      <c r="Q74" t="s">
        <v>185</v>
      </c>
      <c r="R74" t="s">
        <v>185</v>
      </c>
      <c r="S74" t="s">
        <v>632</v>
      </c>
      <c r="T74" t="s">
        <v>627</v>
      </c>
      <c r="U74" t="s">
        <v>633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Y12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182</v>
      </c>
      <c r="D1" t="s">
        <v>183</v>
      </c>
      <c r="F1">
        <v>0</v>
      </c>
      <c r="G1">
        <v>0</v>
      </c>
      <c r="H1">
        <v>0</v>
      </c>
      <c r="I1" t="s">
        <v>184</v>
      </c>
      <c r="J1" t="s">
        <v>185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6:103">
      <c r="F12" t="str">
        <f>Source!F12</f>
        <v/>
      </c>
      <c r="G12" t="str">
        <f>Source!G12</f>
        <v>Строительство РЩ-0,4 кВ на КЛ-0,4 кВ с КТП-2014, ПС №529 «Сидорово», в т.ч. ПИР, МО, г.о. Ступино, д. Гридюкино Ю8-25-302-284921(611225)</v>
      </c>
      <c r="AB12" t="s">
        <v>185</v>
      </c>
      <c r="AC12" t="s">
        <v>185</v>
      </c>
      <c r="AD12" t="s">
        <v>185</v>
      </c>
      <c r="AE12" t="s">
        <v>185</v>
      </c>
      <c r="AF12" t="s">
        <v>185</v>
      </c>
      <c r="AG12" t="s">
        <v>185</v>
      </c>
      <c r="AH12" t="s">
        <v>185</v>
      </c>
      <c r="AI12" t="s">
        <v>185</v>
      </c>
      <c r="AJ12">
        <v>0</v>
      </c>
      <c r="AK12" t="s">
        <v>185</v>
      </c>
      <c r="AL12" t="s">
        <v>185</v>
      </c>
      <c r="AM12" t="s">
        <v>185</v>
      </c>
      <c r="CY12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02-01-01</vt:lpstr>
      <vt:lpstr>09-01-01</vt:lpstr>
      <vt:lpstr>Source</vt:lpstr>
      <vt:lpstr>SourceObSm</vt:lpstr>
      <vt:lpstr>SmtRes</vt:lpstr>
      <vt:lpstr>EtalonRes</vt:lpstr>
      <vt:lpstr>SrcPoprs</vt:lpstr>
      <vt:lpstr>SrcKA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</cp:lastModifiedBy>
  <dcterms:created xsi:type="dcterms:W3CDTF">2026-04-02T10:49:00Z</dcterms:created>
  <dcterms:modified xsi:type="dcterms:W3CDTF">2026-04-02T12:31:43Z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B6B1D3351A35464AA802307FFF256616_13</vt:lpwstr>
  </property>
  <property fmtid="{D5CDD505-2E9C-101B-9397-08002B2CF9AE}" pid="3" name="KSOProductBuildVer">
    <vt:lpwstr>1049-12.2.0.23196</vt:lpwstr>
  </property>
</Properties>
</file>